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mc:AlternateContent xmlns:mc="http://schemas.openxmlformats.org/markup-compatibility/2006">
    <mc:Choice Requires="x15">
      <x15ac:absPath xmlns:x15ac="http://schemas.microsoft.com/office/spreadsheetml/2010/11/ac" url="C:\Users\bsayles\SharePoint\Internal - Documents\Employee Files\Sayles\DC\"/>
    </mc:Choice>
  </mc:AlternateContent>
  <xr:revisionPtr revIDLastSave="0" documentId="10_ncr:100000_{3C1E4CE3-A7B0-4B77-B305-9E50AF8197F4}" xr6:coauthVersionLast="31" xr6:coauthVersionMax="31" xr10:uidLastSave="{00000000-0000-0000-0000-000000000000}"/>
  <bookViews>
    <workbookView xWindow="0" yWindow="0" windowWidth="12375" windowHeight="7455" tabRatio="766" xr2:uid="{00000000-000D-0000-FFFF-FFFF00000000}"/>
  </bookViews>
  <sheets>
    <sheet name="display" sheetId="55" r:id="rId1"/>
    <sheet name="instructions" sheetId="57" r:id="rId2"/>
    <sheet name="definitions" sheetId="58" r:id="rId3"/>
    <sheet name="data2" sheetId="62" r:id="rId4"/>
    <sheet name="calculations" sheetId="59" r:id="rId5"/>
    <sheet name="lists" sheetId="60" r:id="rId6"/>
    <sheet name="graphs data" sheetId="63" r:id="rId7"/>
    <sheet name="graphs" sheetId="64" r:id="rId8"/>
  </sheets>
  <externalReferences>
    <externalReference r:id="rId9"/>
  </externalReferences>
  <definedNames>
    <definedName name="_xlnm._FilterDatabase" localSheetId="3" hidden="1">data2!$A$1:$S$10739</definedName>
    <definedName name="CPPFV">#REF!</definedName>
    <definedName name="FFT">#REF!</definedName>
    <definedName name="maindashboard">#REF!</definedName>
    <definedName name="_xlnm.Print_Area" localSheetId="0">display!$A$1:$AF$63</definedName>
    <definedName name="_xlnm.Print_Area" localSheetId="7">graphs!$A$1:$R$32</definedName>
    <definedName name="_xlnm.Print_Area" localSheetId="1">instructions!$A$1:$T$33</definedName>
  </definedNames>
  <calcPr calcId="17901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111" i="63" l="1"/>
  <c r="E112" i="63" s="1"/>
  <c r="E1" i="63"/>
  <c r="F1" i="63" s="1"/>
  <c r="L98" i="63"/>
  <c r="R98" i="63" s="1"/>
  <c r="F98" i="63"/>
  <c r="F97" i="63"/>
  <c r="L97" i="63" s="1"/>
  <c r="R97" i="63" s="1"/>
  <c r="F96" i="63"/>
  <c r="L96" i="63" s="1"/>
  <c r="R96" i="63" s="1"/>
  <c r="F95" i="63"/>
  <c r="L95" i="63" s="1"/>
  <c r="R95" i="63" s="1"/>
  <c r="F94" i="63"/>
  <c r="L94" i="63" s="1"/>
  <c r="R94" i="63" s="1"/>
  <c r="F93" i="63"/>
  <c r="L93" i="63" s="1"/>
  <c r="R93" i="63" s="1"/>
  <c r="F92" i="63"/>
  <c r="L92" i="63" s="1"/>
  <c r="R92" i="63" s="1"/>
  <c r="F91" i="63"/>
  <c r="L91" i="63" s="1"/>
  <c r="R91" i="63" s="1"/>
  <c r="F90" i="63"/>
  <c r="L90" i="63" s="1"/>
  <c r="R90" i="63" s="1"/>
  <c r="F89" i="63"/>
  <c r="L89" i="63" s="1"/>
  <c r="R89" i="63" s="1"/>
  <c r="F88" i="63"/>
  <c r="L88" i="63" s="1"/>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C39" i="63"/>
  <c r="K112" i="63" l="1"/>
  <c r="Q112" i="63"/>
  <c r="F113" i="63"/>
  <c r="E8" i="63"/>
  <c r="E92" i="63" s="1"/>
  <c r="K92" i="63" s="1"/>
  <c r="Q92" i="63" s="1"/>
  <c r="E20" i="63"/>
  <c r="I20" i="63" s="1"/>
  <c r="E32" i="63"/>
  <c r="I32" i="63" s="1"/>
  <c r="E6" i="63"/>
  <c r="E90" i="63" s="1"/>
  <c r="K90" i="63" s="1"/>
  <c r="Q90" i="63" s="1"/>
  <c r="E10" i="63"/>
  <c r="E94" i="63" s="1"/>
  <c r="K94" i="63" s="1"/>
  <c r="Q94" i="63" s="1"/>
  <c r="E14" i="63"/>
  <c r="E98" i="63" s="1"/>
  <c r="K98" i="63" s="1"/>
  <c r="Q98" i="63" s="1"/>
  <c r="E18" i="63"/>
  <c r="G18" i="63" s="1"/>
  <c r="E22" i="63"/>
  <c r="G22" i="63" s="1"/>
  <c r="E26" i="63"/>
  <c r="G26" i="63" s="1"/>
  <c r="E30" i="63"/>
  <c r="G30" i="63" s="1"/>
  <c r="E34" i="63"/>
  <c r="G34" i="63" s="1"/>
  <c r="E38" i="63"/>
  <c r="G38" i="63" s="1"/>
  <c r="E55" i="63"/>
  <c r="I55" i="63" s="1"/>
  <c r="E7" i="63"/>
  <c r="E91" i="63" s="1"/>
  <c r="K91" i="63" s="1"/>
  <c r="Q91" i="63" s="1"/>
  <c r="E11" i="63"/>
  <c r="E95" i="63" s="1"/>
  <c r="K95" i="63" s="1"/>
  <c r="Q95" i="63" s="1"/>
  <c r="E15" i="63"/>
  <c r="I15" i="63" s="1"/>
  <c r="E19" i="63"/>
  <c r="I19" i="63" s="1"/>
  <c r="E23" i="63"/>
  <c r="I23" i="63" s="1"/>
  <c r="E27" i="63"/>
  <c r="I27" i="63" s="1"/>
  <c r="E31" i="63"/>
  <c r="I31" i="63" s="1"/>
  <c r="E35" i="63"/>
  <c r="I35" i="63" s="1"/>
  <c r="E41" i="63"/>
  <c r="H41" i="63" s="1"/>
  <c r="E43" i="63"/>
  <c r="I43" i="63" s="1"/>
  <c r="E59" i="63"/>
  <c r="I59" i="63" s="1"/>
  <c r="E4" i="63"/>
  <c r="E88" i="63" s="1"/>
  <c r="K88" i="63" s="1"/>
  <c r="K100" i="63" s="1"/>
  <c r="E12" i="63"/>
  <c r="E96" i="63" s="1"/>
  <c r="K96" i="63" s="1"/>
  <c r="Q96" i="63" s="1"/>
  <c r="E16" i="63"/>
  <c r="I16" i="63" s="1"/>
  <c r="E24" i="63"/>
  <c r="I24" i="63" s="1"/>
  <c r="E28" i="63"/>
  <c r="I28" i="63" s="1"/>
  <c r="E36" i="63"/>
  <c r="I36" i="63" s="1"/>
  <c r="E39" i="63"/>
  <c r="I39" i="63" s="1"/>
  <c r="E47" i="63"/>
  <c r="I47" i="63" s="1"/>
  <c r="E63" i="63"/>
  <c r="I63" i="63" s="1"/>
  <c r="E5" i="63"/>
  <c r="E89" i="63" s="1"/>
  <c r="K89" i="63" s="1"/>
  <c r="Q89" i="63" s="1"/>
  <c r="E9" i="63"/>
  <c r="E93" i="63" s="1"/>
  <c r="K93" i="63" s="1"/>
  <c r="Q93" i="63" s="1"/>
  <c r="E13" i="63"/>
  <c r="E97" i="63" s="1"/>
  <c r="K97" i="63" s="1"/>
  <c r="Q97" i="63" s="1"/>
  <c r="E17" i="63"/>
  <c r="H17" i="63" s="1"/>
  <c r="E21" i="63"/>
  <c r="H21" i="63" s="1"/>
  <c r="E25" i="63"/>
  <c r="H25" i="63" s="1"/>
  <c r="E29" i="63"/>
  <c r="H29" i="63" s="1"/>
  <c r="E33" i="63"/>
  <c r="H33" i="63" s="1"/>
  <c r="E37" i="63"/>
  <c r="H37" i="63" s="1"/>
  <c r="E42" i="63"/>
  <c r="G42" i="63" s="1"/>
  <c r="E51" i="63"/>
  <c r="I51" i="63" s="1"/>
  <c r="E67" i="63"/>
  <c r="I67" i="63" s="1"/>
  <c r="G7" i="63"/>
  <c r="G91" i="63" s="1"/>
  <c r="G11" i="63"/>
  <c r="G95" i="63" s="1"/>
  <c r="G15" i="63"/>
  <c r="G19" i="63"/>
  <c r="G23" i="63"/>
  <c r="G27" i="63"/>
  <c r="G31" i="63"/>
  <c r="G35" i="63"/>
  <c r="G43" i="63"/>
  <c r="G47" i="63"/>
  <c r="G51" i="63"/>
  <c r="G55" i="63"/>
  <c r="G59" i="63"/>
  <c r="G63" i="63"/>
  <c r="G67" i="63"/>
  <c r="H6" i="63"/>
  <c r="H10" i="63"/>
  <c r="H14" i="63"/>
  <c r="M98" i="63" s="1"/>
  <c r="H18" i="63"/>
  <c r="H22" i="63"/>
  <c r="H26" i="63"/>
  <c r="H30" i="63"/>
  <c r="H34" i="63"/>
  <c r="H38" i="63"/>
  <c r="H42" i="63"/>
  <c r="I5" i="63"/>
  <c r="S89" i="63" s="1"/>
  <c r="I9" i="63"/>
  <c r="S93" i="63" s="1"/>
  <c r="I13" i="63"/>
  <c r="S97" i="63" s="1"/>
  <c r="I17" i="63"/>
  <c r="I21" i="63"/>
  <c r="I25" i="63"/>
  <c r="I29" i="63"/>
  <c r="I33" i="63"/>
  <c r="I37" i="63"/>
  <c r="I41" i="63"/>
  <c r="G4" i="63"/>
  <c r="G88" i="63" s="1"/>
  <c r="G100" i="63" s="1"/>
  <c r="G8" i="63"/>
  <c r="G92" i="63" s="1"/>
  <c r="G12" i="63"/>
  <c r="G96" i="63" s="1"/>
  <c r="G16" i="63"/>
  <c r="G20" i="63"/>
  <c r="G24" i="63"/>
  <c r="G28" i="63"/>
  <c r="G32" i="63"/>
  <c r="G36" i="63"/>
  <c r="H7" i="63"/>
  <c r="M91" i="63" s="1"/>
  <c r="H11" i="63"/>
  <c r="M95" i="63" s="1"/>
  <c r="H15" i="63"/>
  <c r="H19" i="63"/>
  <c r="H23" i="63"/>
  <c r="H27" i="63"/>
  <c r="H31" i="63"/>
  <c r="H35" i="63"/>
  <c r="H39" i="63"/>
  <c r="H43" i="63"/>
  <c r="H47" i="63"/>
  <c r="H51" i="63"/>
  <c r="H55" i="63"/>
  <c r="H59" i="63"/>
  <c r="H63" i="63"/>
  <c r="H67" i="63"/>
  <c r="I6" i="63"/>
  <c r="S90" i="63" s="1"/>
  <c r="I10" i="63"/>
  <c r="S94" i="63" s="1"/>
  <c r="I14" i="63"/>
  <c r="S98" i="63" s="1"/>
  <c r="I18" i="63"/>
  <c r="I22" i="63"/>
  <c r="I26" i="63"/>
  <c r="I30" i="63"/>
  <c r="I34" i="63"/>
  <c r="I38" i="63"/>
  <c r="I42" i="63"/>
  <c r="G5" i="63"/>
  <c r="G89" i="63" s="1"/>
  <c r="G9" i="63"/>
  <c r="G93" i="63" s="1"/>
  <c r="G13" i="63"/>
  <c r="G97" i="63" s="1"/>
  <c r="G17" i="63"/>
  <c r="G21" i="63"/>
  <c r="G25" i="63"/>
  <c r="G29" i="63"/>
  <c r="G33" i="63"/>
  <c r="G37" i="63"/>
  <c r="G41" i="63"/>
  <c r="H4" i="63"/>
  <c r="M88" i="63" s="1"/>
  <c r="M100" i="63" s="1"/>
  <c r="H8" i="63"/>
  <c r="H12" i="63"/>
  <c r="M96" i="63" s="1"/>
  <c r="H16" i="63"/>
  <c r="H20" i="63"/>
  <c r="H24" i="63"/>
  <c r="H28" i="63"/>
  <c r="H32" i="63"/>
  <c r="H36" i="63"/>
  <c r="I7" i="63"/>
  <c r="S91" i="63" s="1"/>
  <c r="I11" i="63"/>
  <c r="S95" i="63" s="1"/>
  <c r="G6" i="63"/>
  <c r="G90" i="63" s="1"/>
  <c r="G10" i="63"/>
  <c r="G94" i="63" s="1"/>
  <c r="G14" i="63"/>
  <c r="G98" i="63" s="1"/>
  <c r="H5" i="63"/>
  <c r="M89" i="63" s="1"/>
  <c r="H9" i="63"/>
  <c r="M93" i="63" s="1"/>
  <c r="H13" i="63"/>
  <c r="I4" i="63"/>
  <c r="S88" i="63" s="1"/>
  <c r="S100" i="63" s="1"/>
  <c r="I8" i="63"/>
  <c r="S92" i="63" s="1"/>
  <c r="I12" i="63"/>
  <c r="S96" i="63" s="1"/>
  <c r="E45" i="63"/>
  <c r="E49" i="63"/>
  <c r="E53" i="63"/>
  <c r="E57" i="63"/>
  <c r="E61" i="63"/>
  <c r="E65" i="63"/>
  <c r="E69" i="63"/>
  <c r="E121" i="63" s="1"/>
  <c r="E73" i="63"/>
  <c r="E77" i="63"/>
  <c r="E81" i="63"/>
  <c r="E115" i="63"/>
  <c r="E119" i="63"/>
  <c r="E46" i="63"/>
  <c r="E50" i="63"/>
  <c r="E54" i="63"/>
  <c r="E58" i="63"/>
  <c r="E62" i="63"/>
  <c r="E66" i="63"/>
  <c r="Q88" i="63"/>
  <c r="Q100" i="63" s="1"/>
  <c r="E100" i="63"/>
  <c r="E83" i="63"/>
  <c r="E79" i="63"/>
  <c r="E75" i="63"/>
  <c r="E71" i="63"/>
  <c r="E84" i="63"/>
  <c r="E80" i="63"/>
  <c r="E76" i="63"/>
  <c r="E72" i="63"/>
  <c r="M90" i="63"/>
  <c r="M92" i="63"/>
  <c r="M94" i="63"/>
  <c r="E40" i="63"/>
  <c r="E44" i="63"/>
  <c r="E48" i="63"/>
  <c r="E52" i="63"/>
  <c r="E56" i="63"/>
  <c r="E60" i="63"/>
  <c r="E64" i="63"/>
  <c r="E68" i="63"/>
  <c r="E70" i="63"/>
  <c r="E74" i="63"/>
  <c r="E78" i="63"/>
  <c r="E82" i="63"/>
  <c r="R88" i="63"/>
  <c r="R100" i="63" s="1"/>
  <c r="L100" i="63"/>
  <c r="F100" i="63"/>
  <c r="S113" i="63"/>
  <c r="S125" i="63" s="1"/>
  <c r="L113" i="63"/>
  <c r="F125" i="63"/>
  <c r="E113" i="63"/>
  <c r="A10420" i="62"/>
  <c r="G39" i="63" l="1"/>
  <c r="P93" i="63"/>
  <c r="P89" i="63"/>
  <c r="P96" i="63"/>
  <c r="P94" i="63"/>
  <c r="G113" i="63"/>
  <c r="G125" i="63" s="1"/>
  <c r="G70" i="63"/>
  <c r="I70" i="63"/>
  <c r="H70" i="63"/>
  <c r="I56" i="63"/>
  <c r="H56" i="63"/>
  <c r="G56" i="63"/>
  <c r="I40" i="63"/>
  <c r="H40" i="63"/>
  <c r="G40" i="63"/>
  <c r="I76" i="63"/>
  <c r="H76" i="63"/>
  <c r="G76" i="63"/>
  <c r="I75" i="63"/>
  <c r="H75" i="63"/>
  <c r="G75" i="63"/>
  <c r="G66" i="63"/>
  <c r="I66" i="63"/>
  <c r="H66" i="63"/>
  <c r="G50" i="63"/>
  <c r="I50" i="63"/>
  <c r="H50" i="63"/>
  <c r="H81" i="63"/>
  <c r="G81" i="63"/>
  <c r="I81" i="63"/>
  <c r="H65" i="63"/>
  <c r="G65" i="63"/>
  <c r="I65" i="63"/>
  <c r="H49" i="63"/>
  <c r="G49" i="63"/>
  <c r="I49" i="63"/>
  <c r="G82" i="63"/>
  <c r="I82" i="63"/>
  <c r="H82" i="63"/>
  <c r="I68" i="63"/>
  <c r="H68" i="63"/>
  <c r="G68" i="63"/>
  <c r="I52" i="63"/>
  <c r="H52" i="63"/>
  <c r="G52" i="63"/>
  <c r="I80" i="63"/>
  <c r="H80" i="63"/>
  <c r="G80" i="63"/>
  <c r="I79" i="63"/>
  <c r="H79" i="63"/>
  <c r="G79" i="63"/>
  <c r="G62" i="63"/>
  <c r="I62" i="63"/>
  <c r="H62" i="63"/>
  <c r="G46" i="63"/>
  <c r="I46" i="63"/>
  <c r="H46" i="63"/>
  <c r="H77" i="63"/>
  <c r="G77" i="63"/>
  <c r="I77" i="63"/>
  <c r="H61" i="63"/>
  <c r="G61" i="63"/>
  <c r="I61" i="63"/>
  <c r="H45" i="63"/>
  <c r="G45" i="63"/>
  <c r="I45" i="63"/>
  <c r="P97" i="63"/>
  <c r="P92" i="63"/>
  <c r="G78" i="63"/>
  <c r="I78" i="63"/>
  <c r="H78" i="63"/>
  <c r="I64" i="63"/>
  <c r="H64" i="63"/>
  <c r="G64" i="63"/>
  <c r="I48" i="63"/>
  <c r="H48" i="63"/>
  <c r="G48" i="63"/>
  <c r="I84" i="63"/>
  <c r="H84" i="63"/>
  <c r="G84" i="63"/>
  <c r="I83" i="63"/>
  <c r="H83" i="63"/>
  <c r="G83" i="63"/>
  <c r="D97" i="63"/>
  <c r="G58" i="63"/>
  <c r="I58" i="63"/>
  <c r="H58" i="63"/>
  <c r="H73" i="63"/>
  <c r="G73" i="63"/>
  <c r="I73" i="63"/>
  <c r="H57" i="63"/>
  <c r="G57" i="63"/>
  <c r="I57" i="63"/>
  <c r="P91" i="63"/>
  <c r="P90" i="63"/>
  <c r="G74" i="63"/>
  <c r="I74" i="63"/>
  <c r="H74" i="63"/>
  <c r="I60" i="63"/>
  <c r="H60" i="63"/>
  <c r="G60" i="63"/>
  <c r="I44" i="63"/>
  <c r="H44" i="63"/>
  <c r="G44" i="63"/>
  <c r="I72" i="63"/>
  <c r="H72" i="63"/>
  <c r="G72" i="63"/>
  <c r="I71" i="63"/>
  <c r="H71" i="63"/>
  <c r="G71" i="63"/>
  <c r="G54" i="63"/>
  <c r="I54" i="63"/>
  <c r="H54" i="63"/>
  <c r="H69" i="63"/>
  <c r="M121" i="63" s="1"/>
  <c r="G69" i="63"/>
  <c r="G121" i="63" s="1"/>
  <c r="I69" i="63"/>
  <c r="S121" i="63" s="1"/>
  <c r="H53" i="63"/>
  <c r="G53" i="63"/>
  <c r="I53" i="63"/>
  <c r="P95" i="63"/>
  <c r="Q103" i="63" s="1"/>
  <c r="P98" i="63"/>
  <c r="D98" i="63"/>
  <c r="E120" i="63"/>
  <c r="D94" i="63"/>
  <c r="D92" i="63"/>
  <c r="D89" i="63"/>
  <c r="F121" i="63"/>
  <c r="L121" i="63" s="1"/>
  <c r="R121" i="63" s="1"/>
  <c r="K121" i="63"/>
  <c r="Q121" i="63" s="1"/>
  <c r="E114" i="63"/>
  <c r="E122" i="63"/>
  <c r="D90" i="63"/>
  <c r="D95" i="63"/>
  <c r="R113" i="63"/>
  <c r="R125" i="63" s="1"/>
  <c r="L125" i="63"/>
  <c r="M113" i="63"/>
  <c r="M125" i="63" s="1"/>
  <c r="M97" i="63"/>
  <c r="J97" i="63" s="1"/>
  <c r="E117" i="63"/>
  <c r="E116" i="63"/>
  <c r="F119" i="63"/>
  <c r="L119" i="63" s="1"/>
  <c r="R119" i="63" s="1"/>
  <c r="S119" i="63"/>
  <c r="M119" i="63"/>
  <c r="G119" i="63"/>
  <c r="K119" i="63"/>
  <c r="Q119" i="63" s="1"/>
  <c r="E123" i="63"/>
  <c r="D91" i="63"/>
  <c r="K113" i="63"/>
  <c r="K125" i="63" s="1"/>
  <c r="E125" i="63"/>
  <c r="Q113" i="63"/>
  <c r="Q125" i="63" s="1"/>
  <c r="E118" i="63"/>
  <c r="F115" i="63"/>
  <c r="L115" i="63" s="1"/>
  <c r="R115" i="63" s="1"/>
  <c r="S115" i="63"/>
  <c r="M115" i="63"/>
  <c r="G115" i="63"/>
  <c r="K115" i="63"/>
  <c r="Q115" i="63" s="1"/>
  <c r="D96" i="63"/>
  <c r="D93" i="63"/>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S110" i="63" l="1"/>
  <c r="J96" i="63"/>
  <c r="Q108" i="63"/>
  <c r="S105" i="63"/>
  <c r="R105" i="63"/>
  <c r="Q110" i="63"/>
  <c r="S107" i="63"/>
  <c r="R103" i="63"/>
  <c r="S106" i="63"/>
  <c r="R108" i="63"/>
  <c r="R110" i="63"/>
  <c r="S108" i="63"/>
  <c r="Q106" i="63"/>
  <c r="Q109" i="63"/>
  <c r="S102" i="63"/>
  <c r="Q105" i="63"/>
  <c r="R102" i="63"/>
  <c r="S101" i="63"/>
  <c r="S104" i="63"/>
  <c r="Q101" i="63"/>
  <c r="R107" i="63"/>
  <c r="R109" i="63"/>
  <c r="S109" i="63"/>
  <c r="J92" i="63"/>
  <c r="S103" i="63"/>
  <c r="Q104" i="63"/>
  <c r="Q102" i="63"/>
  <c r="Q107" i="63"/>
  <c r="R106" i="63"/>
  <c r="R104" i="63"/>
  <c r="R101" i="63"/>
  <c r="J98" i="63"/>
  <c r="F118" i="63"/>
  <c r="L118" i="63" s="1"/>
  <c r="R118" i="63" s="1"/>
  <c r="S118" i="63"/>
  <c r="M118" i="63"/>
  <c r="G118" i="63"/>
  <c r="K118" i="63"/>
  <c r="Q118" i="63" s="1"/>
  <c r="J94" i="63"/>
  <c r="F120" i="63"/>
  <c r="L120" i="63" s="1"/>
  <c r="R120" i="63" s="1"/>
  <c r="S120" i="63"/>
  <c r="M120" i="63"/>
  <c r="G120" i="63"/>
  <c r="K120" i="63"/>
  <c r="Q120" i="63" s="1"/>
  <c r="F117" i="63"/>
  <c r="L117" i="63" s="1"/>
  <c r="R117" i="63" s="1"/>
  <c r="S117" i="63"/>
  <c r="M117" i="63"/>
  <c r="G117" i="63"/>
  <c r="K117" i="63"/>
  <c r="Q117" i="63" s="1"/>
  <c r="J89" i="63"/>
  <c r="F122" i="63"/>
  <c r="L122" i="63" s="1"/>
  <c r="R122" i="63" s="1"/>
  <c r="S122" i="63"/>
  <c r="M122" i="63"/>
  <c r="G122" i="63"/>
  <c r="K122" i="63"/>
  <c r="Q122" i="63" s="1"/>
  <c r="F110" i="63"/>
  <c r="G109" i="63"/>
  <c r="E107" i="63"/>
  <c r="F106" i="63"/>
  <c r="G105" i="63"/>
  <c r="E103" i="63"/>
  <c r="F102" i="63"/>
  <c r="G101" i="63"/>
  <c r="F109" i="63"/>
  <c r="E108" i="63"/>
  <c r="G106" i="63"/>
  <c r="E105" i="63"/>
  <c r="G103" i="63"/>
  <c r="E102" i="63"/>
  <c r="F108" i="63"/>
  <c r="F105" i="63"/>
  <c r="E104" i="63"/>
  <c r="G102" i="63"/>
  <c r="E101" i="63"/>
  <c r="G107" i="63"/>
  <c r="E106" i="63"/>
  <c r="G108" i="63"/>
  <c r="F107" i="63"/>
  <c r="F101" i="63"/>
  <c r="G110" i="63"/>
  <c r="E109" i="63"/>
  <c r="G104" i="63"/>
  <c r="F103" i="63"/>
  <c r="E110" i="63"/>
  <c r="F104" i="63"/>
  <c r="J91" i="63"/>
  <c r="F123" i="63"/>
  <c r="L123" i="63" s="1"/>
  <c r="R123" i="63" s="1"/>
  <c r="S123" i="63"/>
  <c r="M123" i="63"/>
  <c r="G123" i="63"/>
  <c r="K123" i="63"/>
  <c r="Q123" i="63" s="1"/>
  <c r="F116" i="63"/>
  <c r="L116" i="63" s="1"/>
  <c r="R116" i="63" s="1"/>
  <c r="S116" i="63"/>
  <c r="M116" i="63"/>
  <c r="G116" i="63"/>
  <c r="K116" i="63"/>
  <c r="Q116" i="63" s="1"/>
  <c r="J93" i="63"/>
  <c r="F114" i="63"/>
  <c r="L114" i="63" s="1"/>
  <c r="R114" i="63" s="1"/>
  <c r="S114" i="63"/>
  <c r="M114" i="63"/>
  <c r="G114" i="63"/>
  <c r="K114" i="63"/>
  <c r="Q114" i="63" s="1"/>
  <c r="J90" i="63"/>
  <c r="J95" i="63"/>
  <c r="Q16" i="55"/>
  <c r="O16" i="55"/>
  <c r="A14"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J114" i="63" l="1"/>
  <c r="P121" i="63"/>
  <c r="D114" i="63"/>
  <c r="P116" i="63"/>
  <c r="P114" i="63"/>
  <c r="D123" i="63"/>
  <c r="J120" i="63"/>
  <c r="J118" i="63"/>
  <c r="J123" i="63"/>
  <c r="D122" i="63"/>
  <c r="L110" i="63"/>
  <c r="M110" i="63"/>
  <c r="K108" i="63"/>
  <c r="L107" i="63"/>
  <c r="M106" i="63"/>
  <c r="K104" i="63"/>
  <c r="L103" i="63"/>
  <c r="M102" i="63"/>
  <c r="K110" i="63"/>
  <c r="M108" i="63"/>
  <c r="K107" i="63"/>
  <c r="M105" i="63"/>
  <c r="L104" i="63"/>
  <c r="L101" i="63"/>
  <c r="K109" i="63"/>
  <c r="M107" i="63"/>
  <c r="K106" i="63"/>
  <c r="M104" i="63"/>
  <c r="K103" i="63"/>
  <c r="M101" i="63"/>
  <c r="M109" i="63"/>
  <c r="L108" i="63"/>
  <c r="L102" i="63"/>
  <c r="K101" i="63"/>
  <c r="L109" i="63"/>
  <c r="M103" i="63"/>
  <c r="K102" i="63"/>
  <c r="L105" i="63"/>
  <c r="L106" i="63"/>
  <c r="K105" i="63"/>
  <c r="D117" i="63"/>
  <c r="J115" i="63"/>
  <c r="P120" i="63"/>
  <c r="J119" i="63"/>
  <c r="P118" i="63"/>
  <c r="D116" i="63"/>
  <c r="D119" i="63"/>
  <c r="P123" i="63"/>
  <c r="J122" i="63"/>
  <c r="P115" i="63"/>
  <c r="J117" i="63"/>
  <c r="J116" i="63"/>
  <c r="J121" i="63"/>
  <c r="P122" i="63"/>
  <c r="D121" i="63"/>
  <c r="P117" i="63"/>
  <c r="D120" i="63"/>
  <c r="P119" i="63"/>
  <c r="D118" i="63"/>
  <c r="D115" i="63"/>
  <c r="B3" i="59"/>
  <c r="M126" i="63" l="1"/>
  <c r="G129" i="63"/>
  <c r="K126" i="63"/>
  <c r="S135" i="63"/>
  <c r="E135" i="63"/>
  <c r="R126" i="63"/>
  <c r="L126" i="63"/>
  <c r="Q126" i="63"/>
  <c r="F129" i="63"/>
  <c r="E129" i="63"/>
  <c r="S132" i="63"/>
  <c r="R133" i="63"/>
  <c r="S127" i="63"/>
  <c r="R132" i="63"/>
  <c r="S129" i="63"/>
  <c r="E131" i="63"/>
  <c r="K134" i="63"/>
  <c r="Q130" i="63"/>
  <c r="M130" i="63"/>
  <c r="F131" i="63"/>
  <c r="K127" i="63"/>
  <c r="L129" i="63"/>
  <c r="M133" i="63"/>
  <c r="K130" i="63"/>
  <c r="Q131" i="63"/>
  <c r="R127" i="63"/>
  <c r="K131" i="63"/>
  <c r="L128" i="63"/>
  <c r="M131" i="63"/>
  <c r="Q134" i="63"/>
  <c r="K128" i="63"/>
  <c r="L131" i="63"/>
  <c r="M134" i="63"/>
  <c r="G128" i="63"/>
  <c r="F128" i="63"/>
  <c r="G132" i="63"/>
  <c r="F127" i="63"/>
  <c r="E132" i="63"/>
  <c r="E127" i="63"/>
  <c r="G133" i="63"/>
  <c r="Q127" i="63"/>
  <c r="M128" i="63"/>
  <c r="M127" i="63"/>
  <c r="L127" i="63"/>
  <c r="Q133" i="63"/>
  <c r="E133" i="63"/>
  <c r="E126" i="63"/>
  <c r="F126" i="63"/>
  <c r="S130" i="63"/>
  <c r="S134" i="63"/>
  <c r="S131" i="63"/>
  <c r="Q132" i="63"/>
  <c r="R134" i="63"/>
  <c r="K135" i="63"/>
  <c r="Q135" i="63"/>
  <c r="M132" i="63"/>
  <c r="Q128" i="63"/>
  <c r="R135" i="63"/>
  <c r="K129" i="63"/>
  <c r="L132" i="63"/>
  <c r="M135" i="63"/>
  <c r="R128" i="63"/>
  <c r="K132" i="63"/>
  <c r="L135" i="63"/>
  <c r="E130" i="63"/>
  <c r="F133" i="63"/>
  <c r="E128" i="63"/>
  <c r="G134" i="63"/>
  <c r="F134" i="63"/>
  <c r="R131" i="63"/>
  <c r="R130" i="63"/>
  <c r="L130" i="63"/>
  <c r="G127" i="63"/>
  <c r="G126" i="63"/>
  <c r="S126" i="63"/>
  <c r="S133" i="63"/>
  <c r="S128" i="63"/>
  <c r="L134" i="63"/>
  <c r="L133" i="63"/>
  <c r="M129" i="63"/>
  <c r="R129" i="63"/>
  <c r="K133" i="63"/>
  <c r="Q129" i="63"/>
  <c r="G131" i="63"/>
  <c r="F132" i="63"/>
  <c r="G135" i="63"/>
  <c r="E134" i="63"/>
  <c r="G130" i="63"/>
  <c r="F135" i="63"/>
  <c r="F130" i="63"/>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B48" i="59" l="1"/>
  <c r="B49" i="59" s="1"/>
  <c r="Q56" i="55"/>
  <c r="O56" i="55"/>
  <c r="S44" i="55"/>
  <c r="AF51" i="55"/>
  <c r="Q46" i="55"/>
  <c r="O46" i="55"/>
  <c r="Q36" i="55"/>
  <c r="O36" i="55"/>
  <c r="Q26" i="55"/>
  <c r="O26" i="55"/>
  <c r="S54" i="55"/>
  <c r="S34" i="55"/>
  <c r="S24" i="55"/>
  <c r="S14" i="55"/>
  <c r="A54" i="55"/>
  <c r="A44" i="55"/>
  <c r="A34" i="55"/>
  <c r="A24"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G3" i="59"/>
  <c r="B13" i="59" s="1"/>
  <c r="L3" i="59"/>
  <c r="D30" i="55"/>
  <c r="A40" i="55" s="1"/>
  <c r="A36" i="55"/>
  <c r="D26" i="55"/>
  <c r="E25" i="55"/>
  <c r="D25" i="55" s="1"/>
  <c r="A35" i="55" s="1"/>
  <c r="O55" i="55"/>
  <c r="O35" i="55"/>
  <c r="O45" i="55"/>
  <c r="O15" i="55"/>
  <c r="O25" i="55"/>
  <c r="S38" i="59" l="1"/>
  <c r="A49" i="59"/>
  <c r="A48" i="59"/>
  <c r="S17" i="59"/>
  <c r="S9" i="59"/>
  <c r="S41" i="59"/>
  <c r="S43" i="59"/>
  <c r="S30" i="59"/>
  <c r="S16" i="59"/>
  <c r="S28" i="59"/>
  <c r="S6" i="59"/>
  <c r="S11" i="59"/>
  <c r="S25" i="59"/>
  <c r="S7" i="59"/>
  <c r="S21" i="59"/>
  <c r="S15" i="59"/>
  <c r="S22" i="59"/>
  <c r="S32" i="59"/>
  <c r="S14" i="59"/>
  <c r="S36" i="59"/>
  <c r="S23" i="59"/>
  <c r="S18" i="59"/>
  <c r="S29" i="59"/>
  <c r="S35" i="59"/>
  <c r="S37" i="59"/>
  <c r="S20" i="59"/>
  <c r="S27" i="59"/>
  <c r="S10" i="59"/>
  <c r="S31" i="59"/>
  <c r="S8" i="59"/>
  <c r="S45" i="59"/>
  <c r="S19" i="59"/>
  <c r="S42" i="59"/>
  <c r="S13" i="59"/>
  <c r="S26" i="59"/>
  <c r="S40" i="59"/>
  <c r="S12" i="59"/>
  <c r="S39" i="59"/>
  <c r="S34" i="59"/>
  <c r="S44" i="59"/>
  <c r="S33" i="59"/>
  <c r="S24" i="59"/>
  <c r="B37" i="59"/>
  <c r="B16" i="59"/>
  <c r="B22" i="59"/>
  <c r="B30" i="59"/>
  <c r="B29" i="59"/>
  <c r="B40" i="59"/>
  <c r="B36" i="59"/>
  <c r="B39" i="59"/>
  <c r="B8" i="59"/>
  <c r="B10" i="59"/>
  <c r="B33" i="59"/>
  <c r="B12" i="59"/>
  <c r="B25" i="59"/>
  <c r="B6" i="59"/>
  <c r="B41" i="59"/>
  <c r="B14" i="59"/>
  <c r="B23" i="59"/>
  <c r="B42" i="59"/>
  <c r="B18" i="59"/>
  <c r="B27" i="59"/>
  <c r="B26" i="59"/>
  <c r="B7" i="59"/>
  <c r="B28" i="59"/>
  <c r="B19" i="59"/>
  <c r="B17" i="59"/>
  <c r="B32" i="59"/>
  <c r="B45" i="59"/>
  <c r="B43" i="59"/>
  <c r="B44" i="59"/>
  <c r="B34" i="59"/>
  <c r="B35" i="59"/>
  <c r="B24" i="59"/>
  <c r="B31" i="59"/>
  <c r="B15" i="59"/>
  <c r="B20" i="59"/>
  <c r="B38" i="59"/>
  <c r="B9" i="59"/>
  <c r="B11" i="59"/>
  <c r="B21" i="59"/>
  <c r="S48" i="59"/>
  <c r="T21" i="55" s="1"/>
  <c r="T31" i="55" s="1"/>
  <c r="T41" i="55" s="1"/>
  <c r="T51" i="55" s="1"/>
  <c r="B46" i="59"/>
  <c r="C21" i="55"/>
  <c r="C31" i="55" s="1"/>
  <c r="C41" i="55" s="1"/>
  <c r="C51" i="55" s="1"/>
  <c r="B50" i="59"/>
  <c r="A50" i="59" s="1"/>
  <c r="B21" i="55"/>
  <c r="B31" i="55" s="1"/>
  <c r="B41" i="55" s="1"/>
  <c r="B51" i="55" s="1"/>
  <c r="F48" i="59" l="1"/>
  <c r="I48" i="59"/>
  <c r="C48" i="59"/>
  <c r="O48" i="59" s="1"/>
  <c r="N48" i="59"/>
  <c r="G48" i="59"/>
  <c r="L48" i="59"/>
  <c r="K48" i="59" s="1"/>
  <c r="M48" i="59" s="1"/>
  <c r="D48" i="59"/>
  <c r="D49" i="59"/>
  <c r="F49" i="59"/>
  <c r="I49" i="59"/>
  <c r="C49" i="59"/>
  <c r="O49" i="59" s="1"/>
  <c r="G49" i="59"/>
  <c r="N49" i="59"/>
  <c r="L49" i="59"/>
  <c r="K49" i="59" s="1"/>
  <c r="L50" i="59"/>
  <c r="K50" i="59" s="1"/>
  <c r="N50" i="59"/>
  <c r="G50" i="59"/>
  <c r="F50" i="59"/>
  <c r="D50" i="59"/>
  <c r="I50" i="59"/>
  <c r="C50" i="59"/>
  <c r="O50" i="59" s="1"/>
  <c r="R48" i="59"/>
  <c r="A46" i="59"/>
  <c r="N46" i="59" s="1"/>
  <c r="S46" i="59"/>
  <c r="S49" i="59"/>
  <c r="D21" i="55"/>
  <c r="D31" i="55" s="1"/>
  <c r="D41" i="55" s="1"/>
  <c r="D51" i="55" s="1"/>
  <c r="B51" i="59"/>
  <c r="A51" i="59" s="1"/>
  <c r="N51" i="59" l="1"/>
  <c r="G51" i="59"/>
  <c r="L51" i="59"/>
  <c r="K51" i="59" s="1"/>
  <c r="D51" i="59"/>
  <c r="I51" i="59"/>
  <c r="C51" i="59"/>
  <c r="O51" i="59" s="1"/>
  <c r="F51" i="59"/>
  <c r="AC48" i="59"/>
  <c r="AB48" i="59" s="1"/>
  <c r="W48" i="59"/>
  <c r="U48" i="59"/>
  <c r="AF48" i="59"/>
  <c r="Z48" i="59"/>
  <c r="T48" i="59"/>
  <c r="AE48" i="59"/>
  <c r="X48" i="59"/>
  <c r="F46" i="59"/>
  <c r="O46" i="59"/>
  <c r="R46" i="59"/>
  <c r="W46" i="59" s="1"/>
  <c r="R49" i="59"/>
  <c r="U21" i="55"/>
  <c r="U31" i="55" s="1"/>
  <c r="U41" i="55" s="1"/>
  <c r="U51" i="55" s="1"/>
  <c r="S50" i="59"/>
  <c r="E48" i="59"/>
  <c r="H48" i="59" s="1"/>
  <c r="B42" i="55"/>
  <c r="E49" i="59"/>
  <c r="H49" i="59" s="1"/>
  <c r="C42" i="55"/>
  <c r="B52" i="55"/>
  <c r="B22" i="55"/>
  <c r="C22" i="55"/>
  <c r="C32" i="55"/>
  <c r="B32" i="55"/>
  <c r="C52" i="55"/>
  <c r="J48" i="59"/>
  <c r="J49" i="59"/>
  <c r="M49" i="59"/>
  <c r="E50" i="59"/>
  <c r="B52" i="59"/>
  <c r="A52" i="59" s="1"/>
  <c r="E21" i="55"/>
  <c r="E31" i="55" s="1"/>
  <c r="E41" i="55" s="1"/>
  <c r="E51" i="55" s="1"/>
  <c r="C52" i="59" l="1"/>
  <c r="O52" i="59" s="1"/>
  <c r="N52" i="59"/>
  <c r="G52" i="59"/>
  <c r="L52" i="59"/>
  <c r="K52" i="59" s="1"/>
  <c r="D52" i="59"/>
  <c r="I52" i="59"/>
  <c r="F52" i="59"/>
  <c r="U49" i="59"/>
  <c r="AF49" i="59"/>
  <c r="Z49" i="59"/>
  <c r="T49" i="59"/>
  <c r="AE49" i="59"/>
  <c r="X49" i="59"/>
  <c r="AC49" i="59"/>
  <c r="AB49" i="59" s="1"/>
  <c r="W49" i="59"/>
  <c r="AF46" i="59"/>
  <c r="S51" i="59"/>
  <c r="R51" i="59" s="1"/>
  <c r="R50" i="59"/>
  <c r="AE46" i="59"/>
  <c r="V48" i="59"/>
  <c r="Y48" i="59" s="1"/>
  <c r="V21" i="55"/>
  <c r="V31" i="55" s="1"/>
  <c r="V41" i="55" s="1"/>
  <c r="V51" i="55" s="1"/>
  <c r="AA48" i="59"/>
  <c r="AD48" i="59"/>
  <c r="T22" i="55"/>
  <c r="T32" i="55"/>
  <c r="T42" i="55"/>
  <c r="E62" i="59"/>
  <c r="T52" i="55"/>
  <c r="D22" i="55"/>
  <c r="D52" i="55"/>
  <c r="M50" i="59"/>
  <c r="M62" i="59"/>
  <c r="B53" i="59"/>
  <c r="A53" i="59" s="1"/>
  <c r="F21" i="55"/>
  <c r="F31" i="55" s="1"/>
  <c r="F41" i="55" s="1"/>
  <c r="F51" i="55" s="1"/>
  <c r="H50" i="59"/>
  <c r="H62" i="59" s="1"/>
  <c r="J50" i="59"/>
  <c r="J62" i="59" s="1"/>
  <c r="D42" i="55"/>
  <c r="D32" i="55"/>
  <c r="V49" i="59" l="1"/>
  <c r="Y49" i="59" s="1"/>
  <c r="AA49" i="59"/>
  <c r="F53" i="59"/>
  <c r="G53" i="59"/>
  <c r="L53" i="59"/>
  <c r="K53" i="59" s="1"/>
  <c r="D53" i="59"/>
  <c r="I53" i="59"/>
  <c r="C53" i="59"/>
  <c r="O53" i="59" s="1"/>
  <c r="N53" i="59"/>
  <c r="Z50" i="59"/>
  <c r="T50" i="59"/>
  <c r="AF50" i="59"/>
  <c r="X50" i="59"/>
  <c r="AE50" i="59"/>
  <c r="W50" i="59"/>
  <c r="AC50" i="59"/>
  <c r="AB50" i="59" s="1"/>
  <c r="U50" i="59"/>
  <c r="AF51" i="59"/>
  <c r="Z51" i="59"/>
  <c r="T51" i="59"/>
  <c r="AE51" i="59"/>
  <c r="X51" i="59"/>
  <c r="AC51" i="59"/>
  <c r="AB51" i="59" s="1"/>
  <c r="W51" i="59"/>
  <c r="U51" i="59"/>
  <c r="W21" i="55"/>
  <c r="W31" i="55" s="1"/>
  <c r="W41" i="55" s="1"/>
  <c r="W51" i="55" s="1"/>
  <c r="S52" i="59"/>
  <c r="R52" i="59" s="1"/>
  <c r="U22" i="55"/>
  <c r="U32" i="55"/>
  <c r="U42" i="55"/>
  <c r="U52" i="55"/>
  <c r="AD49" i="59"/>
  <c r="E42" i="55"/>
  <c r="E52" i="55"/>
  <c r="M51" i="59"/>
  <c r="E51" i="59"/>
  <c r="E22" i="55"/>
  <c r="E32" i="55"/>
  <c r="B54" i="59"/>
  <c r="A54" i="59" s="1"/>
  <c r="G21" i="55"/>
  <c r="G31" i="55" s="1"/>
  <c r="G41" i="55" s="1"/>
  <c r="G51" i="55" s="1"/>
  <c r="J51" i="59"/>
  <c r="S53" i="59" l="1"/>
  <c r="R53" i="59" s="1"/>
  <c r="X53" i="59" s="1"/>
  <c r="I54" i="59"/>
  <c r="C54" i="59"/>
  <c r="O54" i="59" s="1"/>
  <c r="G54" i="59"/>
  <c r="L54" i="59"/>
  <c r="K54" i="59" s="1"/>
  <c r="F54" i="59"/>
  <c r="D54" i="59"/>
  <c r="N54" i="59"/>
  <c r="AF52" i="59"/>
  <c r="X52" i="59"/>
  <c r="AE52" i="59"/>
  <c r="W52" i="59"/>
  <c r="AC52" i="59"/>
  <c r="AB52" i="59" s="1"/>
  <c r="U52" i="59"/>
  <c r="Z52" i="59"/>
  <c r="T52" i="59"/>
  <c r="X21" i="55"/>
  <c r="X31" i="55" s="1"/>
  <c r="X41" i="55" s="1"/>
  <c r="X51" i="55" s="1"/>
  <c r="V32" i="55"/>
  <c r="V50" i="59"/>
  <c r="V62" i="59" s="1"/>
  <c r="V22" i="55"/>
  <c r="AD50" i="59"/>
  <c r="AD62" i="59"/>
  <c r="V52" i="55"/>
  <c r="V42" i="55"/>
  <c r="AA50" i="59"/>
  <c r="AA62" i="59" s="1"/>
  <c r="AD51" i="59"/>
  <c r="E52" i="59"/>
  <c r="H52" i="59" s="1"/>
  <c r="F22" i="55"/>
  <c r="F52" i="55"/>
  <c r="F32" i="55"/>
  <c r="M52" i="59"/>
  <c r="J52" i="59"/>
  <c r="F42" i="55"/>
  <c r="W52" i="55"/>
  <c r="AA51" i="59"/>
  <c r="W42" i="55"/>
  <c r="W32" i="55"/>
  <c r="B55" i="59"/>
  <c r="A55" i="59" s="1"/>
  <c r="H21" i="55"/>
  <c r="H31" i="55" s="1"/>
  <c r="H41" i="55" s="1"/>
  <c r="H51" i="55" s="1"/>
  <c r="V51" i="59"/>
  <c r="W22" i="55"/>
  <c r="H51" i="59"/>
  <c r="Y21" i="55" l="1"/>
  <c r="Y31" i="55" s="1"/>
  <c r="Y41" i="55" s="1"/>
  <c r="Y51" i="55" s="1"/>
  <c r="AE53" i="59"/>
  <c r="S54" i="59"/>
  <c r="R54" i="59" s="1"/>
  <c r="U53" i="59"/>
  <c r="T53" i="59"/>
  <c r="W53" i="59"/>
  <c r="Z53" i="59"/>
  <c r="AC53" i="59"/>
  <c r="AB53" i="59" s="1"/>
  <c r="AF53" i="59"/>
  <c r="I55" i="59"/>
  <c r="C55" i="59"/>
  <c r="O55" i="59" s="1"/>
  <c r="G55" i="59"/>
  <c r="L55" i="59"/>
  <c r="K55" i="59" s="1"/>
  <c r="F55" i="59"/>
  <c r="D55" i="59"/>
  <c r="N55" i="59"/>
  <c r="W54" i="59"/>
  <c r="AC54" i="59"/>
  <c r="AB54" i="59" s="1"/>
  <c r="Z54" i="59"/>
  <c r="X54" i="59"/>
  <c r="X22" i="55"/>
  <c r="Y50" i="59"/>
  <c r="Y62" i="59" s="1"/>
  <c r="V52" i="59"/>
  <c r="J53" i="59"/>
  <c r="J61" i="59" s="1"/>
  <c r="E53" i="59"/>
  <c r="E61" i="59" s="1"/>
  <c r="X32" i="55"/>
  <c r="G22" i="55"/>
  <c r="Y51" i="59"/>
  <c r="B56" i="59"/>
  <c r="A56" i="59" s="1"/>
  <c r="I21" i="55"/>
  <c r="I31" i="55" s="1"/>
  <c r="I41" i="55" s="1"/>
  <c r="I51" i="55" s="1"/>
  <c r="X52" i="55"/>
  <c r="AD52" i="59"/>
  <c r="G42" i="55"/>
  <c r="G52" i="55"/>
  <c r="M61" i="59"/>
  <c r="M53" i="59"/>
  <c r="AA52" i="59"/>
  <c r="X42" i="55"/>
  <c r="Y52" i="59"/>
  <c r="Z21" i="55"/>
  <c r="Z31" i="55" s="1"/>
  <c r="Z41" i="55" s="1"/>
  <c r="Z51" i="55" s="1"/>
  <c r="G32" i="55"/>
  <c r="AE54" i="59" l="1"/>
  <c r="S55" i="59"/>
  <c r="R55" i="59" s="1"/>
  <c r="AF54" i="59"/>
  <c r="U54" i="59"/>
  <c r="T54" i="59"/>
  <c r="I56" i="59"/>
  <c r="C56" i="59"/>
  <c r="O56" i="59" s="1"/>
  <c r="G56" i="59"/>
  <c r="L56" i="59"/>
  <c r="K56" i="59" s="1"/>
  <c r="F56" i="59"/>
  <c r="D56" i="59"/>
  <c r="N56" i="59"/>
  <c r="AC55" i="59"/>
  <c r="AB55" i="59" s="1"/>
  <c r="W55" i="59"/>
  <c r="U55" i="59"/>
  <c r="Z55" i="59"/>
  <c r="T55" i="59"/>
  <c r="AE55" i="59"/>
  <c r="X55" i="59"/>
  <c r="H53" i="59"/>
  <c r="H61" i="59" s="1"/>
  <c r="M55" i="59"/>
  <c r="AD61" i="59"/>
  <c r="I32" i="55"/>
  <c r="Y22" i="55"/>
  <c r="V53" i="59"/>
  <c r="V61" i="59" s="1"/>
  <c r="AA21" i="55"/>
  <c r="AA31" i="55" s="1"/>
  <c r="AA41" i="55" s="1"/>
  <c r="AA51" i="55" s="1"/>
  <c r="V54" i="59"/>
  <c r="E54" i="59"/>
  <c r="H54" i="59" s="1"/>
  <c r="H22" i="55"/>
  <c r="B57" i="59"/>
  <c r="A57" i="59" s="1"/>
  <c r="J21" i="55"/>
  <c r="J31" i="55" s="1"/>
  <c r="J41" i="55" s="1"/>
  <c r="J51" i="55" s="1"/>
  <c r="J54" i="59"/>
  <c r="H42" i="55"/>
  <c r="Y32" i="55"/>
  <c r="M54" i="59"/>
  <c r="H52" i="55"/>
  <c r="I42" i="55"/>
  <c r="AA53" i="59"/>
  <c r="AA61" i="59" s="1"/>
  <c r="Y42" i="55"/>
  <c r="H32" i="55"/>
  <c r="S56" i="59" l="1"/>
  <c r="R56" i="59" s="1"/>
  <c r="AF55" i="59"/>
  <c r="I57" i="59"/>
  <c r="C57" i="59"/>
  <c r="O57" i="59" s="1"/>
  <c r="G57" i="59"/>
  <c r="N57" i="59"/>
  <c r="F57" i="59"/>
  <c r="L57" i="59"/>
  <c r="K57" i="59" s="1"/>
  <c r="D57" i="59"/>
  <c r="Z56" i="59"/>
  <c r="X56" i="59"/>
  <c r="W56" i="59"/>
  <c r="Y52" i="55"/>
  <c r="AD53" i="59"/>
  <c r="Y53" i="59"/>
  <c r="Y61" i="59" s="1"/>
  <c r="J55" i="59"/>
  <c r="J22" i="55"/>
  <c r="I52" i="55"/>
  <c r="Y54" i="59"/>
  <c r="Z32" i="55"/>
  <c r="AA54" i="59"/>
  <c r="Z42" i="55"/>
  <c r="B58" i="59"/>
  <c r="A58" i="59" s="1"/>
  <c r="K21" i="55"/>
  <c r="K31" i="55" s="1"/>
  <c r="K41" i="55" s="1"/>
  <c r="K51" i="55" s="1"/>
  <c r="I22" i="55"/>
  <c r="E55" i="59"/>
  <c r="H55" i="59" s="1"/>
  <c r="Z52" i="55"/>
  <c r="AD54" i="59"/>
  <c r="Z22" i="55"/>
  <c r="AE56" i="59" l="1"/>
  <c r="T56" i="59"/>
  <c r="U56" i="59"/>
  <c r="AB21" i="55"/>
  <c r="AB31" i="55" s="1"/>
  <c r="AB41" i="55" s="1"/>
  <c r="AB51" i="55" s="1"/>
  <c r="S57" i="59"/>
  <c r="R57" i="59" s="1"/>
  <c r="AF56" i="59"/>
  <c r="AC56" i="59"/>
  <c r="AB56" i="59" s="1"/>
  <c r="L58" i="59"/>
  <c r="K58" i="59" s="1"/>
  <c r="D58" i="59"/>
  <c r="G58" i="59"/>
  <c r="N58" i="59"/>
  <c r="F58" i="59"/>
  <c r="I58" i="59"/>
  <c r="C58" i="59"/>
  <c r="O58" i="59" s="1"/>
  <c r="Z57" i="59"/>
  <c r="X57" i="59"/>
  <c r="W57" i="59"/>
  <c r="J56" i="59"/>
  <c r="J32" i="55"/>
  <c r="J42" i="55"/>
  <c r="M56" i="59"/>
  <c r="K32" i="55"/>
  <c r="E56" i="59"/>
  <c r="H56" i="59" s="1"/>
  <c r="K42" i="55"/>
  <c r="J52" i="55"/>
  <c r="V55" i="59"/>
  <c r="Y55" i="59" s="1"/>
  <c r="AA22" i="55"/>
  <c r="AA32" i="55"/>
  <c r="AA55" i="59"/>
  <c r="AA42" i="55"/>
  <c r="AD55" i="59"/>
  <c r="AA52" i="55"/>
  <c r="L21" i="55"/>
  <c r="L31" i="55" s="1"/>
  <c r="L41" i="55" s="1"/>
  <c r="L51" i="55" s="1"/>
  <c r="B59" i="59"/>
  <c r="A59" i="59" s="1"/>
  <c r="AF57" i="59" l="1"/>
  <c r="AC57" i="59"/>
  <c r="AB57" i="59" s="1"/>
  <c r="AE57" i="59"/>
  <c r="U57" i="59"/>
  <c r="AC21" i="55"/>
  <c r="AC31" i="55" s="1"/>
  <c r="AC41" i="55" s="1"/>
  <c r="AC51" i="55" s="1"/>
  <c r="S58" i="59"/>
  <c r="R58" i="59" s="1"/>
  <c r="T57" i="59"/>
  <c r="L59" i="59"/>
  <c r="K59" i="59" s="1"/>
  <c r="F59" i="59"/>
  <c r="D59" i="59"/>
  <c r="I59" i="59"/>
  <c r="C59" i="59"/>
  <c r="O59" i="59" s="1"/>
  <c r="N59" i="59"/>
  <c r="G59" i="59"/>
  <c r="Z58" i="59"/>
  <c r="AF58" i="59"/>
  <c r="X58" i="59"/>
  <c r="W58" i="59"/>
  <c r="AC58" i="59"/>
  <c r="AB58" i="59" s="1"/>
  <c r="U58" i="59"/>
  <c r="V57" i="59"/>
  <c r="V56" i="59"/>
  <c r="Y56" i="59" s="1"/>
  <c r="J57" i="59"/>
  <c r="E57" i="59"/>
  <c r="H57" i="59" s="1"/>
  <c r="K22" i="55"/>
  <c r="M57" i="59"/>
  <c r="K52" i="55"/>
  <c r="M21" i="55"/>
  <c r="M31" i="55" s="1"/>
  <c r="M41" i="55" s="1"/>
  <c r="M51" i="55" s="1"/>
  <c r="AA56" i="59"/>
  <c r="AB42" i="55"/>
  <c r="S59" i="59"/>
  <c r="R59" i="59" s="1"/>
  <c r="AD21" i="55"/>
  <c r="AD31" i="55" s="1"/>
  <c r="AD41" i="55" s="1"/>
  <c r="AD51" i="55" s="1"/>
  <c r="AD56" i="59"/>
  <c r="AB52" i="55"/>
  <c r="AB32" i="55"/>
  <c r="AB22" i="55"/>
  <c r="T58" i="59" l="1"/>
  <c r="AE58" i="59"/>
  <c r="AF59" i="59"/>
  <c r="Z59" i="59"/>
  <c r="T59" i="59"/>
  <c r="AE59" i="59"/>
  <c r="X59" i="59"/>
  <c r="AC59" i="59"/>
  <c r="AB59" i="59" s="1"/>
  <c r="W59" i="59"/>
  <c r="U59" i="59"/>
  <c r="AC22" i="55"/>
  <c r="O58" i="55"/>
  <c r="I60" i="59"/>
  <c r="J59" i="59"/>
  <c r="K60" i="59"/>
  <c r="O60" i="59"/>
  <c r="F60" i="59"/>
  <c r="J58" i="59"/>
  <c r="L42" i="55"/>
  <c r="E58" i="59"/>
  <c r="H58" i="59" s="1"/>
  <c r="L22" i="55"/>
  <c r="L52" i="55"/>
  <c r="M58" i="59"/>
  <c r="AC52" i="55"/>
  <c r="AD57" i="59"/>
  <c r="AA57" i="59"/>
  <c r="AC42" i="55"/>
  <c r="L32" i="55"/>
  <c r="AE21" i="55"/>
  <c r="AE31" i="55" s="1"/>
  <c r="AE41" i="55" s="1"/>
  <c r="AE51" i="55" s="1"/>
  <c r="AC32" i="55"/>
  <c r="Y57" i="59"/>
  <c r="N60" i="59" l="1"/>
  <c r="AD22" i="55"/>
  <c r="G60" i="59"/>
  <c r="O40" i="55" s="1"/>
  <c r="C60" i="59"/>
  <c r="W60" i="59"/>
  <c r="M22" i="55"/>
  <c r="E59" i="59"/>
  <c r="H59" i="59" s="1"/>
  <c r="L60" i="59"/>
  <c r="O50" i="55" s="1"/>
  <c r="M59" i="59"/>
  <c r="M52" i="55"/>
  <c r="D60" i="59"/>
  <c r="AE60" i="59"/>
  <c r="M42" i="55"/>
  <c r="AF60" i="59"/>
  <c r="M32" i="55"/>
  <c r="T60" i="59"/>
  <c r="AB60" i="59"/>
  <c r="AD32" i="55"/>
  <c r="AD42" i="55"/>
  <c r="AA58" i="59"/>
  <c r="AD58" i="59"/>
  <c r="AD52" i="55"/>
  <c r="V58" i="59"/>
  <c r="Y58" i="59" s="1"/>
  <c r="J60" i="59" l="1"/>
  <c r="O28" i="55" s="1"/>
  <c r="O30" i="55"/>
  <c r="H60" i="59"/>
  <c r="O38" i="55" s="1"/>
  <c r="N32" i="55"/>
  <c r="N42" i="55"/>
  <c r="E60" i="59"/>
  <c r="O18" i="55" s="1"/>
  <c r="AE32" i="55"/>
  <c r="AE22" i="55"/>
  <c r="O20" i="55"/>
  <c r="Z60" i="59"/>
  <c r="O31" i="55" s="1"/>
  <c r="N22" i="55"/>
  <c r="V59" i="59"/>
  <c r="Y59" i="59" s="1"/>
  <c r="Q58" i="55"/>
  <c r="O61" i="55" s="1"/>
  <c r="AE42" i="55"/>
  <c r="AA59" i="59"/>
  <c r="AE52" i="55"/>
  <c r="AD59" i="59"/>
  <c r="N52" i="55"/>
  <c r="M60" i="59"/>
  <c r="O48" i="55" s="1"/>
  <c r="AC60" i="59"/>
  <c r="AD60" i="59" s="1"/>
  <c r="Q48" i="55" s="1"/>
  <c r="U60" i="59"/>
  <c r="X60" i="59"/>
  <c r="O41" i="55" s="1"/>
  <c r="AF52" i="55" l="1"/>
  <c r="Q50" i="55"/>
  <c r="O51" i="55"/>
  <c r="AF42" i="55"/>
  <c r="AF32" i="55"/>
  <c r="Q30" i="55"/>
  <c r="Q20" i="55"/>
  <c r="O21" i="55"/>
  <c r="Q40" i="55"/>
  <c r="Y60" i="59"/>
  <c r="Q38" i="55" s="1"/>
  <c r="AA60" i="59"/>
  <c r="Q28" i="55" s="1"/>
  <c r="V60" i="59"/>
  <c r="Q18" i="55" s="1"/>
  <c r="AF22" i="55"/>
</calcChain>
</file>

<file path=xl/sharedStrings.xml><?xml version="1.0" encoding="utf-8"?>
<sst xmlns="http://schemas.openxmlformats.org/spreadsheetml/2006/main" count="46594" uniqueCount="23556">
  <si>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</si>
  <si>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</si>
  <si>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</si>
  <si>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</si>
  <si>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</si>
  <si>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</si>
  <si>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</si>
  <si>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</si>
  <si>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</si>
  <si>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</si>
  <si>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</si>
  <si>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</si>
  <si>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</si>
  <si>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</si>
  <si>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</si>
  <si>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</si>
  <si>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</si>
  <si>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</si>
  <si>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</si>
  <si>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</si>
  <si>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</si>
  <si>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</si>
  <si>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</si>
  <si>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</si>
  <si>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</si>
  <si>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</si>
  <si>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</si>
  <si>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</si>
  <si>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</si>
  <si>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</si>
  <si>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</si>
  <si>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</si>
  <si>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</si>
  <si>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</si>
  <si>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</si>
  <si>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</si>
  <si>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</si>
  <si>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</si>
  <si>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</si>
  <si>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</si>
  <si>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</si>
  <si>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</si>
  <si>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</si>
  <si>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</si>
  <si>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</si>
  <si>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</si>
  <si>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</si>
  <si>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</si>
  <si>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</si>
  <si>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</si>
  <si>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</si>
  <si>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</si>
  <si>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</si>
  <si>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</si>
  <si>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</si>
  <si>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</si>
  <si>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</si>
  <si>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</si>
  <si>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</si>
  <si>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</si>
  <si>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</si>
  <si>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</si>
  <si>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</si>
  <si>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</si>
  <si>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</si>
  <si>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</si>
  <si>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</si>
  <si>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</si>
  <si>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</si>
  <si>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</si>
  <si>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</si>
  <si>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</si>
  <si>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</si>
  <si>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</si>
  <si>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</si>
  <si>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</si>
  <si>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</si>
  <si>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</si>
  <si>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</si>
  <si>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</si>
  <si>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</si>
  <si>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</si>
  <si>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</si>
  <si>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</si>
  <si>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</si>
  <si>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</si>
  <si>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</si>
  <si>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</si>
  <si>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</si>
  <si>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</si>
  <si>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</si>
  <si>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</si>
  <si>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</si>
  <si>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</si>
  <si>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</si>
  <si>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</si>
  <si>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</si>
  <si>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</si>
  <si>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</si>
  <si>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</si>
  <si>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</si>
  <si>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</si>
  <si>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</si>
  <si>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</si>
  <si>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</si>
  <si>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</si>
  <si>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</si>
  <si>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</si>
  <si>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</si>
  <si>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</si>
  <si>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</si>
  <si>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</si>
  <si>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</si>
  <si>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</si>
  <si>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</si>
  <si>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</si>
  <si>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</si>
  <si>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</si>
  <si>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</si>
  <si>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</si>
  <si>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</si>
  <si>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</si>
  <si>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</si>
  <si>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</si>
  <si>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</si>
  <si>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</si>
  <si>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</si>
  <si>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</si>
  <si>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</si>
  <si>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</si>
  <si>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</si>
  <si>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</si>
  <si>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</si>
  <si>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</si>
  <si>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</si>
  <si>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</si>
  <si>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</si>
  <si>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</si>
  <si>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</si>
  <si>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</si>
  <si>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</si>
  <si>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</si>
  <si>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</si>
  <si>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</si>
  <si>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</si>
  <si>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</si>
  <si>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</si>
  <si>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</si>
  <si>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</si>
  <si>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</si>
  <si>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</si>
  <si>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</si>
  <si>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</si>
  <si>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</si>
  <si>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</si>
  <si>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</si>
  <si>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</si>
  <si>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</si>
  <si>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</si>
  <si>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</si>
  <si>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</si>
  <si>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</si>
  <si>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</si>
  <si>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</si>
  <si>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</si>
  <si>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</si>
  <si>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</si>
  <si>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</si>
  <si>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</si>
  <si>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</si>
  <si>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</si>
  <si>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</si>
  <si>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</si>
  <si>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</si>
  <si>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</si>
  <si>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</si>
  <si>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</si>
  <si>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</si>
  <si>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</si>
  <si>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</si>
  <si>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</si>
  <si>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</si>
  <si>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</si>
  <si>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</si>
  <si>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</si>
  <si>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</si>
  <si>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</si>
  <si>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</si>
  <si>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</si>
  <si>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</si>
  <si>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</si>
  <si>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</si>
  <si>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</si>
  <si>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</si>
  <si>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</si>
  <si>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</si>
  <si>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</si>
  <si>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</si>
  <si>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</si>
  <si>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</si>
  <si>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</si>
  <si>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</si>
  <si>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</si>
  <si>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</si>
  <si>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</si>
  <si>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</si>
  <si>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</si>
  <si>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</si>
  <si>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</si>
  <si>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</si>
  <si>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</si>
  <si>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</si>
  <si>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</si>
  <si>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</si>
  <si>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</si>
  <si>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</si>
  <si>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</si>
  <si>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</si>
  <si>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</si>
  <si>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</si>
  <si>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</si>
  <si>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</si>
  <si>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</si>
  <si>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</si>
  <si>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</si>
  <si>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</si>
  <si>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</si>
  <si>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</si>
  <si>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</si>
  <si>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</si>
  <si>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</si>
  <si>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</si>
  <si>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</si>
  <si>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</si>
  <si>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</si>
  <si>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</si>
  <si>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</si>
  <si>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</si>
  <si>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</si>
  <si>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</si>
  <si>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</si>
  <si>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</si>
  <si>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</si>
  <si>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</si>
  <si>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</si>
  <si>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</si>
  <si>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</si>
  <si>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</si>
  <si>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</si>
  <si>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</si>
  <si>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</si>
  <si>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</si>
  <si>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</si>
  <si>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</si>
  <si>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</si>
  <si>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</si>
  <si>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</si>
  <si>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</si>
  <si>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</si>
  <si>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</si>
  <si>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</si>
  <si>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</si>
  <si>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</si>
  <si>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</si>
  <si>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</si>
  <si>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</si>
  <si>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</si>
  <si>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</si>
  <si>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</si>
  <si>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</si>
  <si>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</si>
  <si>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</si>
  <si>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</si>
  <si>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</si>
  <si>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</si>
  <si>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</si>
  <si>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</si>
  <si>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</si>
  <si>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</si>
  <si>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</si>
  <si>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</si>
  <si>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</si>
  <si>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</si>
  <si>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</si>
  <si>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</si>
  <si>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</si>
  <si>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</si>
  <si>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</si>
  <si>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</si>
  <si>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</si>
  <si>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</si>
  <si>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</si>
  <si>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</si>
  <si>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</si>
  <si>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</si>
  <si>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</si>
  <si>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</si>
  <si>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</si>
  <si>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</si>
  <si>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</si>
  <si>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</si>
  <si>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</si>
  <si>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</si>
  <si>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</si>
  <si>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</si>
  <si>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</si>
  <si>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</si>
  <si>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</si>
  <si>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</si>
  <si>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</si>
  <si>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</si>
  <si>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</si>
  <si>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</si>
  <si>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</si>
  <si>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</si>
  <si>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</si>
  <si>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</si>
  <si>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</si>
  <si>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</si>
  <si>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</si>
  <si>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</si>
  <si>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</si>
  <si>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</si>
  <si>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</si>
  <si>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</si>
  <si>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</si>
  <si>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</si>
  <si>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</si>
  <si>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</si>
  <si>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</si>
  <si>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</si>
  <si>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</si>
  <si>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</si>
  <si>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</si>
  <si>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</si>
  <si>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</si>
  <si>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</si>
  <si>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</si>
  <si>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</si>
  <si>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</si>
  <si>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</si>
  <si>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</si>
  <si>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</si>
  <si>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</si>
  <si>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</si>
  <si>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</si>
  <si>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</si>
  <si>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</si>
  <si>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</si>
  <si>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</si>
  <si>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</si>
  <si>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</si>
  <si>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</si>
  <si>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</si>
  <si>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</si>
  <si>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</si>
  <si>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</si>
  <si>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</si>
  <si>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</si>
  <si>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</si>
  <si>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</si>
  <si>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</si>
  <si>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</si>
  <si>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</si>
  <si>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</si>
  <si>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</si>
  <si>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</si>
  <si>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</si>
  <si>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</si>
  <si>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</si>
  <si>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</si>
  <si>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</si>
  <si>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</si>
  <si>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</si>
  <si>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</si>
  <si>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</si>
  <si>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</si>
  <si>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</si>
  <si>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</si>
  <si>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</si>
  <si>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</si>
  <si>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</si>
  <si>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</si>
  <si>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</si>
  <si>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</si>
  <si>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</si>
  <si>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</si>
  <si>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</si>
  <si>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</si>
  <si>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</si>
  <si>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</si>
  <si>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</si>
  <si>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</si>
  <si>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</si>
  <si>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</si>
  <si>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</si>
  <si>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</si>
  <si>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</si>
  <si>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</si>
  <si>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</si>
  <si>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</si>
  <si>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</si>
  <si>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</si>
  <si>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</si>
  <si>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</si>
  <si>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</si>
  <si>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</si>
  <si>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</si>
  <si>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</si>
  <si>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</si>
  <si>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</si>
  <si>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</si>
  <si>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</si>
  <si>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</si>
  <si>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</si>
  <si>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</si>
  <si>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</si>
  <si>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</si>
  <si>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</si>
  <si>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</si>
  <si>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</si>
  <si>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</si>
  <si>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</si>
  <si>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</si>
  <si>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</si>
  <si>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</si>
  <si>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</si>
  <si>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</si>
  <si>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</si>
  <si>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</si>
  <si>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</si>
  <si>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</si>
  <si>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</si>
  <si>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</si>
  <si>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</si>
  <si>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</si>
  <si>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</si>
  <si>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</si>
  <si>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</si>
  <si>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</si>
  <si>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</si>
  <si>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</si>
  <si>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</si>
  <si>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</si>
  <si>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</si>
  <si>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</si>
  <si>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</si>
  <si>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</si>
  <si>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</si>
  <si>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</si>
  <si>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</si>
  <si>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</si>
  <si>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</si>
  <si>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</si>
  <si>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</si>
  <si>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</si>
  <si>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</si>
  <si>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</si>
  <si>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</si>
  <si>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</si>
  <si>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</si>
  <si>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</si>
  <si>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</si>
  <si>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</si>
  <si>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</si>
  <si>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</si>
  <si>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</si>
  <si>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</si>
  <si>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</si>
  <si>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</si>
  <si>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</si>
  <si>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</si>
  <si>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</si>
  <si>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</si>
  <si>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</si>
  <si>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</si>
  <si>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</si>
  <si>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</si>
  <si>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</si>
  <si>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</si>
  <si>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</si>
  <si>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</si>
  <si>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</si>
  <si>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</si>
  <si>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</si>
  <si>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</si>
  <si>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</si>
  <si>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</si>
  <si>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</si>
  <si>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</si>
  <si>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</si>
  <si>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</si>
  <si>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</si>
  <si>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</si>
  <si>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</si>
  <si>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</si>
  <si>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</si>
  <si>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</si>
  <si>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</si>
  <si>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</si>
  <si>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</si>
  <si>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</si>
  <si>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</si>
  <si>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</si>
  <si>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</si>
  <si>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</si>
  <si>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</si>
  <si>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</si>
  <si>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</si>
  <si>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</si>
  <si>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</si>
  <si>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</si>
  <si>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</si>
  <si>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</si>
  <si>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</si>
  <si>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</si>
  <si>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</si>
  <si>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</si>
  <si>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</si>
  <si>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</si>
  <si>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</si>
  <si>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</si>
  <si>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</si>
  <si>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</si>
  <si>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</si>
  <si>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</si>
  <si>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</si>
  <si>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</si>
  <si>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</si>
  <si>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</si>
  <si>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</si>
  <si>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</si>
  <si>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</si>
  <si>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</si>
  <si>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</si>
  <si>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</si>
  <si>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</si>
  <si>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</si>
  <si>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</si>
  <si>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</si>
  <si>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</si>
  <si>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</si>
  <si>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</si>
  <si>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</si>
  <si>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</si>
  <si>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</si>
  <si>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</si>
  <si>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</si>
  <si>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</si>
  <si>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</si>
  <si>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</si>
  <si>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</si>
  <si>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</si>
  <si>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</si>
  <si>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</si>
  <si>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</si>
  <si>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</si>
  <si>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</si>
  <si>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</si>
  <si>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</si>
  <si>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</si>
  <si>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</si>
  <si>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</si>
  <si>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</si>
  <si>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</si>
  <si>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</si>
  <si>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</si>
  <si>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</si>
  <si>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</si>
  <si>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</si>
  <si>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</si>
  <si>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</si>
  <si>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</si>
  <si>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</si>
  <si>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</si>
  <si>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</si>
  <si>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</si>
  <si>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</si>
  <si>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</si>
  <si>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</si>
  <si>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</si>
  <si>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</si>
  <si>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</si>
  <si>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</si>
  <si>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</si>
  <si>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</si>
  <si>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</si>
  <si>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</si>
  <si>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</si>
  <si>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</si>
  <si>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</si>
  <si>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</si>
  <si>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</si>
  <si>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</si>
  <si>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</si>
  <si>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</si>
  <si>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</si>
  <si>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</si>
  <si>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</si>
  <si>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</si>
  <si>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</si>
  <si>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</si>
  <si>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</si>
  <si>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</si>
  <si>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</si>
  <si>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</si>
  <si>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</si>
  <si>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</si>
  <si>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</si>
  <si>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</si>
  <si>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</si>
  <si>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</si>
  <si>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</si>
  <si>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</si>
  <si>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</si>
  <si>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</si>
  <si>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</si>
  <si>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</si>
  <si>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</si>
  <si>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</si>
  <si>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</si>
  <si>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</si>
  <si>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</si>
  <si>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</si>
  <si>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</si>
  <si>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</si>
  <si>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</si>
  <si>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</si>
  <si>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</si>
  <si>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</si>
  <si>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</si>
  <si>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</si>
  <si>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</si>
  <si>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</si>
  <si>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</si>
  <si>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</si>
  <si>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</si>
  <si>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</si>
  <si>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</si>
  <si>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</si>
  <si>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</si>
  <si>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</si>
  <si>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</si>
  <si>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</si>
  <si>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</si>
  <si>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</si>
  <si>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</si>
  <si>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</si>
  <si>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</si>
  <si>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</si>
  <si>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</si>
  <si>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</si>
  <si>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</si>
  <si>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</si>
  <si>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</si>
  <si>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</si>
  <si>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</si>
  <si>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</si>
  <si>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</si>
  <si>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</si>
  <si>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</si>
  <si>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</si>
  <si>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</si>
  <si>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</si>
  <si>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</si>
  <si>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</si>
  <si>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</si>
  <si>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</si>
  <si>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</si>
  <si>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</si>
  <si>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</si>
  <si>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</si>
  <si>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</si>
  <si>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</si>
  <si>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</si>
  <si>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</si>
  <si>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</si>
  <si>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</si>
  <si>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</si>
  <si>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</si>
  <si>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</si>
  <si>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</si>
  <si>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</si>
  <si>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</si>
  <si>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</si>
  <si>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</si>
  <si>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</si>
  <si>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</si>
  <si>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</si>
  <si>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</si>
  <si>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</si>
  <si>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</si>
  <si>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</si>
  <si>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</si>
  <si>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</si>
  <si>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</si>
  <si>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</si>
  <si>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</si>
  <si>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</si>
  <si>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</si>
  <si>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</si>
  <si>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</si>
  <si>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</si>
  <si>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</si>
  <si>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</si>
  <si>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</si>
  <si>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</si>
  <si>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</si>
  <si>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</si>
  <si>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</si>
  <si>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</si>
  <si>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</si>
  <si>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</si>
  <si>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</si>
  <si>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</si>
  <si>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</si>
  <si>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</si>
  <si>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</si>
  <si>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</si>
  <si>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</si>
  <si>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</si>
  <si>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</si>
  <si>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</si>
  <si>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</si>
  <si>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</si>
  <si>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</si>
  <si>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</si>
  <si>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</si>
  <si>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</si>
  <si>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</si>
  <si>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</si>
  <si>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</si>
  <si>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</si>
  <si>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</si>
  <si>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</si>
  <si>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</si>
  <si>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</si>
  <si>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</si>
  <si>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</si>
  <si>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</si>
  <si>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</si>
  <si>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</si>
  <si>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</si>
  <si>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</si>
  <si>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</si>
  <si>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</si>
  <si>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</si>
  <si>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</si>
  <si>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</si>
  <si>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</si>
  <si>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</si>
  <si>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</si>
  <si>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</si>
  <si>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</si>
  <si>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</si>
  <si>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</si>
  <si>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</si>
  <si>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</si>
  <si>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</si>
  <si>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</si>
  <si>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</si>
  <si>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</si>
  <si>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</si>
  <si>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</si>
  <si>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</si>
  <si>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</si>
  <si>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</si>
  <si>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</si>
  <si>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</si>
  <si>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</si>
  <si>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</si>
  <si>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</si>
  <si>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</si>
  <si>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</si>
  <si>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</si>
  <si>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</si>
  <si>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</si>
  <si>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</si>
  <si>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</si>
  <si>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</si>
  <si>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</si>
  <si>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</si>
  <si>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</si>
  <si>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</si>
  <si>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</si>
  <si>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</si>
  <si>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</si>
  <si>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</si>
  <si>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</si>
  <si>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</si>
  <si>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</si>
  <si>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</si>
  <si>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</si>
  <si>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</si>
  <si>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</si>
  <si>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</si>
  <si>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</si>
  <si>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</si>
  <si>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</si>
  <si>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</si>
  <si>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</si>
  <si>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</si>
  <si>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</si>
  <si>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</si>
  <si>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</si>
  <si>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</si>
  <si>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</si>
  <si>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</si>
  <si>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</si>
  <si>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</si>
  <si>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</si>
  <si>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</si>
  <si>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</si>
  <si>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</si>
  <si>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</si>
  <si>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</si>
  <si>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</si>
  <si>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</si>
  <si>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</si>
  <si>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</si>
  <si>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</si>
  <si>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</si>
  <si>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</si>
  <si>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</si>
  <si>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</si>
  <si>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</si>
  <si>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</si>
  <si>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</si>
  <si>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</si>
  <si>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</si>
  <si>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</si>
  <si>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</si>
  <si>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</si>
  <si>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</si>
  <si>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</si>
  <si>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</si>
  <si>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</si>
  <si>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</si>
  <si>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</si>
  <si>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</si>
  <si>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</si>
  <si>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</si>
  <si>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</si>
  <si>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</si>
  <si>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</si>
  <si>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</si>
  <si>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</si>
  <si>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</si>
  <si>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</si>
  <si>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</si>
  <si>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</si>
  <si>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</si>
  <si>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</si>
  <si>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</si>
  <si>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</si>
  <si>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</si>
  <si>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</si>
  <si>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</si>
  <si>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</si>
  <si>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</si>
  <si>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</si>
  <si>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</si>
  <si>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</si>
  <si>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</si>
  <si>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</si>
  <si>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</si>
  <si>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</si>
  <si>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</si>
  <si>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</si>
  <si>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</si>
  <si>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</si>
  <si>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</si>
  <si>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</si>
  <si>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</si>
  <si>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</si>
  <si>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</si>
  <si>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</si>
  <si>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</si>
  <si>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</si>
  <si>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</si>
  <si>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</si>
  <si>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</si>
  <si>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</si>
  <si>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</si>
  <si>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</si>
  <si>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</si>
  <si>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</si>
  <si>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</si>
  <si>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</si>
  <si>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</si>
  <si>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</si>
  <si>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</si>
  <si>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</si>
  <si>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</si>
  <si>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</si>
  <si>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</si>
  <si>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</si>
  <si>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</si>
  <si>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</si>
  <si>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</si>
  <si>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</si>
  <si>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</si>
  <si>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</si>
  <si>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</si>
  <si>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</si>
  <si>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</si>
  <si>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</si>
  <si>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</si>
  <si>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</si>
  <si>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</si>
  <si>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</si>
  <si>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</si>
  <si>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</si>
  <si>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</si>
  <si>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</si>
  <si>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</si>
  <si>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</si>
  <si>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</si>
  <si>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</si>
  <si>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</si>
  <si>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</si>
  <si>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</si>
  <si>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</si>
  <si>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</si>
  <si>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</si>
  <si>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</si>
  <si>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</si>
  <si>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</si>
  <si>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</si>
  <si>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</si>
  <si>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</si>
  <si>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</si>
  <si>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</si>
  <si>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</si>
  <si>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</si>
  <si>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</si>
  <si>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</si>
  <si>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</si>
  <si>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</si>
  <si>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</si>
  <si>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</si>
  <si>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</si>
  <si>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</si>
  <si>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</si>
  <si>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</si>
  <si>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</si>
  <si>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</si>
  <si>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</si>
  <si>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</si>
  <si>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</si>
  <si>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</si>
  <si>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</si>
  <si>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</si>
  <si>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</si>
  <si>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</si>
  <si>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</si>
  <si>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</si>
  <si>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</si>
  <si>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</si>
  <si>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</si>
  <si>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</si>
  <si>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</si>
  <si>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</si>
  <si>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</si>
  <si>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</si>
  <si>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</si>
  <si>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</si>
  <si>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</si>
  <si>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</si>
  <si>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</si>
  <si>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</si>
  <si>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</si>
  <si>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</si>
  <si>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</si>
  <si>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</si>
  <si>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</si>
  <si>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</si>
  <si>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</si>
  <si>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</si>
  <si>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</si>
  <si>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</si>
  <si>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</si>
  <si>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</si>
  <si>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</si>
  <si>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</si>
  <si>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</si>
  <si>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</si>
  <si>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</si>
  <si>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</si>
  <si>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</si>
  <si>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</si>
  <si>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</si>
  <si>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</si>
  <si>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</si>
  <si>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</si>
  <si>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</si>
  <si>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</si>
  <si>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</si>
  <si>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</si>
  <si>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</si>
  <si>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</si>
  <si>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</si>
  <si>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</si>
  <si>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</si>
  <si>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</si>
  <si>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</si>
  <si>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</si>
  <si>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</si>
  <si>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</si>
  <si>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</si>
  <si>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</si>
  <si>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</si>
  <si>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</si>
  <si>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</si>
  <si>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</si>
  <si>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</si>
  <si>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</si>
  <si>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</si>
  <si>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</si>
  <si>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</si>
  <si>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</si>
  <si>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</si>
  <si>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</si>
  <si>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</si>
  <si>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</si>
  <si>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</si>
  <si>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</si>
  <si>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</si>
  <si>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</si>
  <si>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</si>
  <si>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</si>
  <si>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</si>
  <si>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</si>
  <si>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</si>
  <si>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</si>
  <si>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</si>
  <si>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</si>
  <si>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</si>
  <si>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</si>
  <si>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</si>
  <si>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</si>
  <si>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</si>
  <si>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</si>
  <si>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</si>
  <si>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</si>
  <si>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</si>
  <si>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</si>
  <si>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</si>
  <si>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</si>
  <si>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</si>
  <si>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</si>
  <si>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</si>
  <si>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</si>
  <si>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</si>
  <si>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</si>
  <si>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</si>
  <si>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</si>
  <si>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</si>
  <si>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</si>
  <si>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</si>
  <si>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</si>
  <si>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</si>
  <si>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</si>
  <si>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</si>
  <si>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</si>
  <si>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</si>
  <si>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</si>
  <si>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</si>
  <si>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</si>
  <si>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</si>
  <si>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</si>
  <si>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</si>
  <si>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</si>
  <si>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</si>
  <si>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</si>
  <si>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</si>
  <si>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</si>
  <si>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</si>
  <si>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</si>
  <si>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</si>
  <si>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</si>
  <si>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</si>
  <si>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</si>
  <si>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</si>
  <si>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</si>
  <si>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</si>
  <si>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</si>
  <si>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</si>
  <si>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</si>
  <si>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</si>
  <si>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</si>
  <si>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</si>
  <si>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</si>
  <si>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</si>
  <si>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</si>
  <si>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</si>
  <si>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</si>
  <si>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</si>
  <si>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</si>
  <si>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</si>
  <si>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</si>
  <si>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</si>
  <si>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</si>
  <si>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</si>
  <si>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</si>
  <si>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</si>
  <si>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</si>
  <si>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</si>
  <si>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</si>
  <si>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</si>
  <si>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</si>
  <si>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</si>
  <si>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</si>
  <si>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</si>
  <si>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</si>
  <si>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</si>
  <si>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</si>
  <si>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</si>
  <si>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</si>
  <si>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</si>
  <si>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</si>
  <si>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</si>
  <si>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</si>
  <si>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</si>
  <si>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</si>
  <si>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</si>
  <si>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</si>
  <si>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</si>
  <si>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</si>
  <si>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</si>
  <si>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</si>
  <si>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</si>
  <si>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</si>
  <si>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</si>
  <si>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</si>
  <si>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</si>
  <si>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</si>
  <si>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</si>
  <si>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</si>
  <si>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</si>
  <si>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</si>
  <si>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</si>
  <si>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</si>
  <si>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</si>
  <si>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</si>
  <si>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</si>
  <si>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</si>
  <si>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</si>
  <si>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</si>
  <si>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</si>
  <si>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</si>
  <si>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</si>
  <si>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</si>
  <si>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</si>
  <si>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</si>
  <si>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</si>
  <si>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</si>
  <si>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</si>
  <si>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</si>
  <si>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</si>
  <si>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</si>
  <si>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</si>
  <si>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</si>
  <si>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</si>
  <si>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</si>
  <si>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</si>
  <si>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</si>
  <si>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</si>
  <si>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</si>
  <si>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</si>
  <si>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</si>
  <si>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</si>
  <si>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</si>
  <si>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</si>
  <si>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</si>
  <si>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</si>
  <si>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</si>
  <si>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</si>
  <si>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</si>
  <si>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</si>
  <si>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</si>
  <si>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</si>
  <si>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</si>
  <si>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</si>
  <si>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</si>
  <si>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</si>
  <si>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</si>
  <si>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</si>
  <si>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</si>
  <si>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</si>
  <si>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</si>
  <si>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</si>
  <si>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</si>
  <si>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</si>
  <si>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</si>
  <si>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</si>
  <si>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</si>
  <si>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</si>
  <si>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</si>
  <si>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</si>
  <si>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</si>
  <si>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</si>
  <si>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</si>
  <si>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</si>
  <si>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</si>
  <si>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</si>
  <si>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</si>
  <si>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</si>
  <si>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</si>
  <si>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</si>
  <si>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</si>
  <si>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</si>
  <si>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</si>
  <si>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</si>
  <si>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</si>
  <si>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</si>
  <si>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</si>
  <si>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</si>
  <si>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</si>
  <si>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</si>
  <si>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</si>
  <si>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</si>
  <si>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</si>
  <si>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</si>
  <si>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</si>
  <si>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</si>
  <si>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</si>
  <si>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</si>
  <si>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</si>
  <si>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</si>
  <si>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</si>
  <si>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</si>
  <si>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</si>
  <si>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</si>
  <si>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</si>
  <si>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</si>
  <si>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</si>
  <si>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</si>
  <si>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</si>
  <si>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</si>
  <si>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</si>
  <si>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</si>
  <si>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</si>
  <si>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</si>
  <si>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</si>
  <si>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</si>
  <si>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</si>
  <si>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</si>
  <si>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</si>
  <si>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</si>
  <si>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</si>
  <si>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</si>
  <si>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</si>
  <si>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</si>
  <si>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</si>
  <si>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</si>
  <si>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</si>
  <si>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</si>
  <si>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</si>
  <si>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</si>
  <si>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</si>
  <si>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</si>
  <si>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</si>
  <si>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</si>
  <si>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</si>
  <si>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</si>
  <si>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</si>
  <si>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</si>
  <si>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</si>
  <si>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</si>
  <si>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</si>
  <si>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</si>
  <si>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</si>
  <si>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</si>
  <si>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</si>
  <si>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</si>
  <si>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</si>
  <si>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</si>
  <si>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</si>
  <si>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</si>
  <si>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</si>
  <si>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</si>
  <si>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</si>
  <si>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</si>
  <si>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</si>
  <si>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</si>
  <si>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</si>
  <si>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</si>
  <si>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</si>
  <si>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</si>
  <si>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</si>
  <si>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</si>
  <si>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</si>
  <si>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</si>
  <si>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</si>
  <si>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</si>
  <si>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</si>
  <si>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</si>
  <si>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</si>
  <si>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</si>
  <si>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</si>
  <si>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</si>
  <si>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</si>
  <si>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</si>
  <si>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</si>
  <si>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</si>
  <si>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</si>
  <si>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</si>
  <si>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</si>
  <si>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</si>
  <si>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</si>
  <si>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</si>
  <si>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</si>
  <si>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</si>
  <si>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</si>
  <si>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</si>
  <si>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</si>
  <si>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</si>
  <si>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</si>
  <si>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</si>
  <si>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</si>
  <si>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</si>
  <si>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</si>
  <si>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</si>
  <si>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</si>
  <si>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</si>
  <si>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</si>
  <si>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</si>
  <si>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</si>
  <si>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</si>
  <si>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</si>
  <si>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</si>
  <si>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</si>
  <si>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</si>
  <si>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</si>
  <si>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</si>
  <si>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</si>
  <si>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</si>
  <si>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</si>
  <si>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</si>
  <si>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</si>
  <si>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</si>
  <si>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</si>
  <si>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</si>
  <si>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</si>
  <si>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</si>
  <si>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</si>
  <si>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</si>
  <si>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</si>
  <si>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</si>
  <si>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</si>
  <si>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</si>
  <si>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</si>
  <si>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</si>
  <si>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</si>
  <si>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</si>
  <si>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</si>
  <si>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</si>
  <si>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</si>
  <si>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</si>
  <si>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</si>
  <si>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</si>
  <si>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</si>
  <si>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</si>
  <si>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</si>
  <si>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</si>
  <si>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</si>
  <si>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</si>
  <si>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</si>
  <si>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</si>
  <si>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</si>
  <si>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</si>
  <si>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</si>
  <si>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</si>
  <si>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</si>
  <si>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</si>
  <si>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</si>
  <si>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</si>
  <si>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</si>
  <si>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</si>
  <si>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</si>
  <si>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</si>
  <si>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</si>
  <si>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</si>
  <si>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</si>
  <si>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</si>
  <si>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</si>
  <si>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</si>
  <si>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</si>
  <si>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</si>
  <si>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</si>
  <si>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</si>
  <si>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</si>
  <si>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</si>
  <si>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</si>
  <si>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</si>
  <si>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</si>
  <si>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</si>
  <si>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</si>
  <si>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</si>
  <si>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</si>
  <si>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</si>
  <si>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</si>
  <si>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</si>
  <si>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</si>
  <si>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</si>
  <si>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</si>
  <si>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</si>
  <si>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</si>
  <si>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</si>
  <si>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</si>
  <si>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</si>
  <si>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</si>
  <si>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</si>
  <si>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</si>
  <si>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</si>
  <si>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</si>
  <si>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</si>
  <si>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</si>
  <si>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</si>
  <si>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</si>
  <si>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</si>
  <si>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</si>
  <si>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</si>
  <si>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</si>
  <si>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</si>
  <si>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</si>
  <si>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</si>
  <si>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</si>
  <si>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</si>
  <si>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</si>
  <si>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</si>
  <si>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</si>
  <si>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</si>
  <si>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</si>
  <si>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</si>
  <si>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</si>
  <si>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</si>
  <si>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</si>
  <si>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</si>
  <si>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</si>
  <si>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</si>
  <si>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</si>
  <si>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</si>
  <si>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</si>
  <si>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</si>
  <si>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</si>
  <si>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</si>
  <si>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</si>
  <si>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</si>
  <si>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</si>
  <si>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</si>
  <si>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</si>
  <si>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</si>
  <si>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</si>
  <si>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</si>
  <si>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</si>
  <si>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</si>
  <si>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</si>
  <si>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</si>
  <si>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</si>
  <si>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</si>
  <si>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</si>
  <si>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</si>
  <si>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</si>
  <si>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</si>
  <si>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</si>
  <si>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</si>
  <si>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</si>
  <si>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</si>
  <si>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</si>
  <si>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</si>
  <si>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</si>
  <si>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</si>
  <si>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</si>
  <si>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</si>
  <si>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</si>
  <si>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</si>
  <si>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</si>
  <si>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</si>
  <si>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</si>
  <si>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</si>
  <si>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</si>
  <si>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</si>
  <si>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</si>
  <si>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</si>
  <si>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</si>
  <si>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</si>
  <si>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</si>
  <si>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</si>
  <si>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</si>
  <si>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</si>
  <si>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</si>
  <si>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</si>
  <si>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</si>
  <si>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</si>
  <si>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</si>
  <si>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</si>
  <si>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</si>
  <si>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</si>
  <si>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</si>
  <si>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</si>
  <si>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</si>
  <si>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</si>
  <si>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</si>
  <si>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</si>
  <si>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</si>
  <si>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</si>
  <si>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</si>
  <si>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</si>
  <si>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</si>
  <si>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</si>
  <si>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</si>
  <si>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</si>
  <si>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</si>
  <si>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</si>
  <si>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</si>
  <si>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</si>
  <si>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</si>
  <si>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</si>
  <si>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</si>
  <si>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</si>
  <si>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</si>
  <si>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</si>
  <si>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</si>
  <si>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</si>
  <si>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</si>
  <si>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</si>
  <si>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</si>
  <si>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</si>
  <si>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</si>
  <si>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</si>
  <si>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</si>
  <si>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</si>
  <si>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</si>
  <si>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</si>
  <si>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</si>
  <si>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</si>
  <si>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</si>
  <si>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</si>
  <si>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</si>
  <si>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</si>
  <si>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</si>
  <si>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</si>
  <si>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</si>
  <si>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</si>
  <si>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</si>
  <si>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</si>
  <si>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</si>
  <si>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</si>
  <si>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</si>
  <si>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</si>
  <si>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</si>
  <si>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</si>
  <si>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</si>
  <si>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</si>
  <si>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</si>
  <si>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</si>
  <si>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</si>
  <si>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</si>
  <si>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</si>
  <si>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</si>
  <si>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</si>
  <si>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</si>
  <si>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</si>
  <si>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</si>
  <si>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</si>
  <si>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</si>
  <si>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</si>
  <si>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</si>
  <si>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</si>
  <si>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</si>
  <si>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</si>
  <si>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</si>
  <si>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</si>
  <si>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</si>
  <si>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</si>
  <si>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</si>
  <si>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</si>
  <si>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</si>
  <si>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</si>
  <si>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</si>
  <si>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</si>
  <si>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</si>
  <si>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</si>
  <si>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</si>
  <si>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</si>
  <si>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</si>
  <si>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</si>
  <si>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</si>
  <si>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</si>
  <si>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</si>
  <si>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</si>
  <si>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</si>
  <si>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</si>
  <si>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</si>
  <si>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</si>
  <si>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</si>
  <si>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</si>
  <si>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</si>
  <si>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</si>
  <si>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</si>
  <si>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</si>
  <si>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</si>
  <si>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</si>
  <si>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</si>
  <si>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</si>
  <si>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</si>
  <si>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</si>
  <si>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</si>
  <si>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</si>
  <si>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</si>
  <si>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</si>
  <si>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</si>
  <si>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</si>
  <si>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</si>
  <si>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</si>
  <si>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</si>
  <si>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</si>
  <si>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</si>
  <si>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</si>
  <si>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</si>
  <si>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</si>
  <si>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</si>
  <si>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</si>
  <si>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</si>
  <si>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</si>
  <si>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</si>
  <si>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</si>
  <si>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</si>
  <si>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</si>
  <si>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</si>
  <si>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</si>
  <si>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</si>
  <si>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</si>
  <si>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</si>
  <si>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</si>
  <si>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</si>
  <si>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</si>
  <si>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</si>
  <si>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</si>
  <si>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</si>
  <si>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</si>
  <si>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</si>
  <si>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</si>
  <si>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</si>
  <si>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</si>
  <si>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</si>
  <si>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</si>
  <si>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</si>
  <si>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</si>
  <si>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</si>
  <si>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</si>
  <si>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</si>
  <si>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</si>
  <si>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</si>
  <si>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</si>
  <si>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</si>
  <si>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</si>
  <si>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</si>
  <si>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</si>
  <si>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</si>
  <si>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</si>
  <si>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</si>
  <si>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</si>
  <si>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</si>
  <si>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</si>
  <si>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</si>
  <si>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</si>
  <si>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</si>
  <si>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</si>
  <si>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</si>
  <si>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</si>
  <si>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</si>
  <si>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</si>
  <si>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</si>
  <si>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</si>
  <si>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</si>
  <si>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</si>
  <si>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</si>
  <si>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</si>
  <si>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</si>
  <si>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</si>
  <si>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</si>
  <si>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</si>
  <si>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</si>
  <si>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</si>
  <si>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</si>
  <si>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</si>
  <si>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</si>
  <si>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</si>
  <si>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</si>
  <si>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</si>
  <si>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</si>
  <si>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</si>
  <si>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</si>
  <si>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</si>
  <si>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</si>
  <si>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</si>
  <si>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</si>
  <si>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</si>
  <si>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</si>
  <si>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</si>
  <si>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</si>
  <si>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</si>
  <si>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</si>
  <si>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</si>
  <si>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</si>
  <si>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</si>
  <si>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</si>
  <si>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</si>
  <si>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</si>
  <si>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</si>
  <si>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</si>
  <si>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</si>
  <si>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</si>
  <si>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</si>
  <si>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</si>
  <si>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</si>
  <si>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</si>
  <si>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</si>
  <si>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</si>
  <si>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</si>
  <si>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</si>
  <si>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</si>
  <si>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</si>
  <si>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</si>
  <si>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</si>
  <si>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</si>
  <si>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</si>
  <si>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</si>
  <si>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</si>
  <si>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</si>
  <si>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</si>
  <si>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</si>
  <si>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</si>
  <si>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</si>
  <si>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</si>
  <si>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</si>
  <si>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</si>
  <si>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</si>
  <si>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</si>
  <si>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</si>
  <si>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</si>
  <si>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</si>
  <si>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</si>
  <si>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</si>
  <si>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</si>
  <si>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</si>
  <si>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</si>
  <si>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</si>
  <si>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</si>
  <si>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</si>
  <si>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</si>
  <si>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</si>
  <si>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</si>
  <si>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</si>
  <si>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</si>
  <si>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</si>
  <si>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</si>
  <si>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</si>
  <si>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</si>
  <si>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</si>
  <si>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</si>
  <si>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</si>
  <si>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</si>
  <si>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</si>
  <si>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</si>
  <si>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</si>
  <si>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</si>
  <si>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</si>
  <si>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</si>
  <si>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</si>
  <si>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</si>
  <si>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</si>
  <si>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</si>
  <si>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</si>
  <si>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</si>
  <si>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</si>
  <si>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</si>
  <si>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</si>
  <si>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</si>
  <si>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</si>
  <si>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</si>
  <si>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</si>
  <si>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</si>
  <si>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</si>
  <si>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</si>
  <si>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</si>
  <si>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</si>
  <si>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</si>
  <si>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</si>
  <si>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</si>
  <si>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</si>
  <si>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</si>
  <si>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</si>
  <si>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</si>
  <si>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</si>
  <si>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</si>
  <si>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</si>
  <si>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</si>
  <si>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</si>
  <si>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</si>
  <si>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</si>
  <si>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</si>
  <si>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</si>
  <si>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</si>
  <si>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</si>
  <si>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</si>
  <si>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</si>
  <si>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</si>
  <si>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</si>
  <si>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</si>
  <si>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</si>
  <si>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</si>
  <si>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</si>
  <si>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</si>
  <si>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</si>
  <si>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</si>
  <si>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</si>
  <si>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</si>
  <si>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</si>
  <si>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</si>
  <si>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</si>
  <si>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</si>
  <si>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</si>
  <si>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</si>
  <si>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</si>
  <si>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</si>
  <si>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</si>
  <si>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</si>
  <si>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</si>
  <si>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</si>
  <si>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</si>
  <si>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</si>
  <si>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</si>
  <si>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</si>
  <si>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</si>
  <si>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</si>
  <si>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</si>
  <si>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</si>
  <si>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</si>
  <si>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</si>
  <si>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</si>
  <si>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</si>
  <si>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</si>
  <si>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</si>
  <si>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</si>
  <si>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</si>
  <si>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</si>
  <si>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</si>
  <si>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</si>
  <si>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</si>
  <si>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</si>
  <si>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</si>
  <si>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</si>
  <si>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</si>
  <si>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</si>
  <si>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</si>
  <si>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</si>
  <si>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</si>
  <si>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</si>
  <si>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</si>
  <si>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</si>
  <si>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</si>
  <si>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</si>
  <si>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</si>
  <si>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</si>
  <si>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</si>
  <si>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</si>
  <si>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</si>
  <si>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</si>
  <si>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</si>
  <si>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</si>
  <si>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</si>
  <si>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</si>
  <si>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</si>
  <si>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</si>
  <si>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</si>
  <si>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</si>
  <si>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</si>
  <si>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</si>
  <si>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</si>
  <si>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</si>
  <si>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</si>
  <si>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</si>
  <si>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</si>
  <si>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</si>
  <si>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</si>
  <si>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</si>
  <si>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</si>
  <si>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</si>
  <si>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</si>
  <si>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</si>
  <si>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</si>
  <si>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</si>
  <si>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</si>
  <si>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</si>
  <si>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</si>
  <si>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</si>
  <si>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</si>
  <si>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</si>
  <si>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</si>
  <si>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</si>
  <si>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</si>
  <si>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</si>
  <si>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</si>
  <si>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</si>
  <si>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</si>
  <si>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</si>
  <si>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</si>
  <si>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</si>
  <si>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</si>
  <si>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</si>
  <si>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</si>
  <si>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</si>
  <si>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</si>
  <si>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</si>
  <si>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</si>
  <si>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</si>
  <si>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</si>
  <si>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</si>
  <si>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</si>
  <si>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</si>
  <si>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</si>
  <si>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</si>
  <si>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</si>
  <si>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</si>
  <si>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</si>
  <si>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</si>
  <si>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</si>
  <si>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</si>
  <si>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</si>
  <si>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</si>
  <si>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</si>
  <si>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</si>
  <si>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</si>
  <si>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</si>
  <si>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</si>
  <si>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</si>
  <si>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</si>
  <si>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</si>
  <si>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</si>
  <si>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</si>
  <si>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</si>
  <si>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</si>
  <si>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</si>
  <si>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</si>
  <si>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</si>
  <si>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</si>
  <si>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</si>
  <si>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</si>
  <si>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</si>
  <si>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</si>
  <si>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</si>
  <si>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</si>
  <si>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</si>
  <si>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</si>
  <si>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</si>
  <si>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</si>
  <si>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</si>
  <si>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</si>
  <si>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</si>
  <si>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</si>
  <si>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</si>
  <si>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</si>
  <si>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</si>
  <si>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</si>
  <si>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</si>
  <si>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</si>
  <si>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</si>
  <si>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</si>
  <si>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</si>
  <si>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</si>
  <si>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</si>
  <si>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</si>
  <si>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</si>
  <si>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</si>
  <si>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</si>
  <si>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</si>
  <si>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</si>
  <si>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</si>
  <si>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</si>
  <si>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</si>
  <si>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</si>
  <si>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</si>
  <si>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</si>
  <si>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</si>
  <si>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</si>
  <si>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</si>
  <si>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</si>
  <si>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</si>
  <si>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</si>
  <si>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</si>
  <si>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</si>
  <si>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</si>
  <si>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</si>
  <si>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</si>
  <si>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</si>
  <si>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</si>
  <si>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</si>
  <si>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</si>
  <si>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</si>
  <si>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</si>
  <si>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</si>
  <si>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</si>
  <si>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</si>
  <si>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</si>
  <si>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</si>
  <si>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</si>
  <si>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</si>
  <si>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</si>
  <si>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</si>
  <si>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</si>
  <si>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</si>
  <si>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</si>
  <si>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</si>
  <si>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</si>
  <si>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</si>
  <si>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</si>
  <si>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</si>
  <si>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</si>
  <si>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</si>
  <si>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</si>
  <si>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</si>
  <si>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</si>
  <si>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</si>
  <si>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</si>
  <si>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</si>
  <si>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</si>
  <si>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</si>
  <si>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</si>
  <si>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</si>
  <si>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</si>
  <si>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</si>
  <si>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</si>
  <si>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</si>
  <si>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</si>
  <si>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</si>
  <si>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</si>
  <si>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</si>
  <si>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</si>
  <si>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</si>
  <si>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</si>
  <si>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</si>
  <si>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</si>
  <si>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</si>
  <si>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</si>
  <si>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</si>
  <si>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</si>
  <si>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</si>
  <si>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</si>
  <si>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</si>
  <si>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</si>
  <si>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</si>
  <si>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</si>
  <si>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</si>
  <si>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</si>
  <si>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</si>
  <si>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</si>
  <si>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</si>
  <si>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</si>
  <si>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</si>
  <si>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</si>
  <si>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</si>
  <si>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</si>
  <si>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</si>
  <si>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</si>
  <si>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</si>
  <si>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</si>
  <si>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</si>
  <si>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</si>
  <si>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</si>
  <si>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</si>
  <si>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</si>
  <si>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</si>
  <si>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</si>
  <si>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</si>
  <si>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</si>
  <si>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</si>
  <si>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</si>
  <si>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</si>
  <si>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</si>
  <si>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</si>
  <si>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</si>
  <si>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</si>
  <si>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</si>
  <si>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</si>
  <si>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</si>
  <si>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</si>
  <si>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</si>
  <si>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</si>
  <si>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</si>
  <si>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</si>
  <si>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</si>
  <si>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</si>
  <si>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</si>
  <si>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</si>
  <si>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</si>
  <si>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</si>
  <si>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</si>
  <si>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</si>
  <si>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</si>
  <si>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</si>
  <si>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</si>
  <si>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</si>
  <si>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</si>
  <si>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</si>
  <si>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</si>
  <si>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</si>
  <si>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</si>
  <si>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</si>
  <si>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</si>
  <si>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</si>
  <si>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</si>
  <si>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</si>
  <si>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</si>
  <si>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</si>
  <si>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</si>
  <si>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</si>
  <si>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</si>
  <si>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</si>
  <si>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</si>
  <si>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</si>
  <si>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</si>
  <si>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</si>
  <si>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</si>
  <si>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</si>
  <si>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</si>
  <si>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</si>
  <si>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</si>
  <si>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</si>
  <si>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</si>
  <si>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</si>
  <si>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</si>
  <si>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</si>
  <si>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</si>
  <si>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</si>
  <si>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</si>
  <si>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</si>
  <si>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</si>
  <si>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</si>
  <si>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</si>
  <si>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</si>
  <si>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</si>
  <si>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</si>
  <si>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</si>
  <si>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</si>
  <si>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</si>
  <si>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</si>
  <si>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</si>
  <si>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</si>
  <si>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</si>
  <si>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</si>
  <si>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</si>
  <si>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</si>
  <si>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</si>
  <si>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</si>
  <si>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</si>
  <si>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</si>
  <si>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</si>
  <si>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</si>
  <si>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</si>
  <si>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</si>
  <si>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</si>
  <si>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</si>
  <si>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</si>
  <si>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</si>
  <si>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</si>
  <si>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</si>
  <si>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</si>
  <si>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</si>
  <si>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</si>
  <si>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</si>
  <si>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</si>
  <si>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</si>
  <si>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</si>
  <si>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</si>
  <si>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</si>
  <si>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</si>
  <si>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</si>
  <si>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</si>
  <si>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</si>
  <si>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</si>
  <si>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</si>
  <si>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</si>
  <si>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</si>
  <si>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</si>
  <si>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</si>
  <si>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</si>
  <si>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</si>
  <si>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</si>
  <si>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</si>
  <si>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</si>
  <si>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</si>
  <si>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</si>
  <si>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</si>
  <si>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</si>
  <si>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</si>
  <si>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</si>
  <si>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</si>
  <si>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</si>
  <si>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</si>
  <si>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</si>
  <si>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</si>
  <si>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</si>
  <si>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</si>
  <si>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</si>
  <si>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</si>
  <si>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</si>
  <si>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</si>
  <si>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</si>
  <si>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</si>
  <si>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</si>
  <si>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</si>
  <si>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</si>
  <si>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</si>
  <si>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</si>
  <si>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</si>
  <si>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</si>
  <si>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</si>
  <si>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</si>
  <si>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</si>
  <si>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</si>
  <si>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</si>
  <si>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</si>
  <si>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</si>
  <si>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</si>
  <si>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</si>
  <si>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</si>
  <si>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</si>
  <si>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</si>
  <si>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</si>
  <si>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</si>
  <si>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</si>
  <si>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</si>
  <si>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</si>
  <si>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</si>
  <si>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</si>
  <si>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</si>
  <si>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</si>
  <si>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</si>
  <si>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</si>
  <si>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</si>
  <si>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</si>
  <si>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</si>
  <si>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</si>
  <si>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</si>
  <si>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</si>
  <si>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</si>
  <si>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</si>
  <si>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</si>
  <si>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</si>
  <si>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</si>
  <si>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</si>
  <si>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</si>
  <si>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</si>
  <si>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</si>
  <si>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</si>
  <si>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</si>
  <si>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</si>
  <si>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</si>
  <si>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</si>
  <si>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</si>
  <si>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</si>
  <si>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</si>
  <si>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</si>
  <si>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</si>
  <si>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</si>
  <si>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</si>
  <si>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</si>
  <si>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</si>
  <si>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</si>
  <si>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</si>
  <si>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</si>
  <si>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</si>
  <si>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</si>
  <si>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</si>
  <si>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</si>
  <si>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</si>
  <si>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</si>
  <si>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</si>
  <si>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</si>
  <si>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</si>
  <si>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</si>
  <si>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</si>
  <si>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</si>
  <si>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</si>
  <si>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</si>
  <si>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</si>
  <si>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</si>
  <si>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</si>
  <si>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</si>
  <si>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</si>
  <si>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</si>
  <si>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</si>
  <si>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</si>
  <si>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</si>
  <si>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</si>
  <si>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</si>
  <si>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</si>
  <si>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</si>
  <si>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</si>
  <si>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</si>
  <si>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</si>
  <si>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</si>
  <si>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</si>
  <si>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</si>
  <si>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</si>
  <si>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</si>
  <si>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</si>
  <si>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</si>
  <si>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</si>
  <si>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</si>
  <si>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</si>
  <si>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</si>
  <si>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</si>
  <si>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</si>
  <si>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</si>
  <si>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</si>
  <si>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</si>
  <si>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</si>
  <si>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</si>
  <si>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</si>
  <si>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</si>
  <si>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</si>
  <si>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</si>
  <si>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</si>
  <si>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</si>
  <si>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</si>
  <si>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</si>
  <si>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</si>
  <si>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</si>
  <si>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</si>
  <si>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</si>
  <si>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</si>
  <si>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</si>
  <si>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</si>
  <si>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</si>
  <si>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</si>
  <si>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</si>
  <si>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</si>
  <si>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</si>
  <si>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</si>
  <si>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</si>
  <si>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</si>
  <si>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</si>
  <si>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</si>
  <si>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</si>
  <si>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</si>
  <si>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</si>
  <si>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</si>
  <si>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</si>
  <si>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</si>
  <si>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</si>
  <si>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</si>
  <si>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</si>
  <si>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</si>
  <si>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</si>
  <si>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</si>
  <si>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</si>
  <si>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</si>
  <si>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</si>
  <si>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</si>
  <si>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</si>
  <si>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</si>
  <si>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</si>
  <si>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</si>
  <si>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</si>
  <si>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</si>
  <si>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</si>
  <si>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</si>
  <si>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</si>
  <si>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</si>
  <si>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</si>
  <si>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</si>
  <si>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</si>
  <si>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</si>
  <si>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</si>
  <si>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</si>
  <si>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</si>
  <si>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</si>
  <si>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</si>
  <si>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</si>
  <si>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</si>
  <si>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</si>
  <si>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</si>
  <si>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</si>
  <si>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</si>
  <si>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</si>
  <si>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</si>
  <si>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</si>
  <si>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</si>
  <si>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</si>
  <si>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</si>
  <si>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</si>
  <si>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</si>
  <si>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</si>
  <si>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</si>
  <si>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</si>
  <si>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</si>
  <si>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</si>
  <si>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</si>
  <si>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</si>
  <si>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</si>
  <si>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</si>
  <si>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</si>
  <si>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</si>
  <si>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</si>
  <si>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</si>
  <si>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</si>
  <si>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</si>
  <si>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</si>
  <si>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</si>
  <si>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</si>
  <si>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</si>
  <si>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</si>
  <si>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</si>
  <si>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</si>
  <si>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</si>
  <si>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</si>
  <si>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</si>
  <si>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</si>
  <si>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</si>
  <si>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</si>
  <si>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</si>
  <si>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</si>
  <si>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</si>
  <si>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</si>
  <si>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</si>
  <si>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</si>
  <si>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</si>
  <si>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</si>
  <si>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</si>
  <si>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</si>
  <si>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</si>
  <si>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</si>
  <si>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</si>
  <si>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</si>
  <si>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</si>
  <si>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</si>
  <si>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</si>
  <si>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</si>
  <si>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</si>
  <si>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</si>
  <si>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</si>
  <si>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</si>
  <si>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</si>
  <si>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</si>
  <si>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</si>
  <si>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</si>
  <si>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</si>
  <si>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</si>
  <si>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</si>
  <si>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</si>
  <si>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</si>
  <si>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</si>
  <si>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</si>
  <si>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</si>
  <si>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</si>
  <si>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</si>
  <si>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</si>
  <si>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</si>
  <si>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</si>
  <si>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</si>
  <si>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</si>
  <si>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</si>
  <si>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</si>
  <si>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</si>
  <si>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</si>
  <si>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</si>
  <si>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</si>
  <si>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</si>
  <si>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</si>
  <si>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</si>
  <si>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</si>
  <si>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</si>
  <si>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</si>
  <si>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</si>
  <si>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</si>
  <si>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</si>
  <si>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</si>
  <si>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</si>
  <si>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</si>
  <si>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</si>
  <si>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</si>
  <si>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</si>
  <si>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</si>
  <si>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</si>
  <si>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</si>
  <si>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</si>
  <si>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</si>
  <si>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</si>
  <si>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</si>
  <si>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</si>
  <si>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</si>
  <si>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</si>
  <si>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</si>
  <si>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</si>
  <si>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</si>
  <si>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</si>
  <si>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</si>
  <si>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</si>
  <si>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</si>
  <si>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</si>
  <si>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</si>
  <si>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</si>
  <si>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</si>
  <si>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</si>
  <si>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</si>
  <si>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</si>
  <si>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</si>
  <si>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</si>
  <si>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</si>
  <si>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</si>
  <si>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</si>
  <si>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</si>
  <si>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</si>
  <si>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</si>
  <si>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</si>
  <si>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</si>
  <si>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</si>
  <si>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</si>
  <si>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</si>
  <si>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</si>
  <si>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</si>
  <si>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</si>
  <si>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</si>
  <si>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</si>
  <si>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</si>
  <si>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</si>
  <si>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</si>
  <si>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</si>
  <si>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</si>
  <si>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</si>
  <si>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</si>
  <si>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</si>
  <si>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</si>
  <si>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</si>
  <si>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</si>
  <si>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</si>
  <si>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</si>
  <si>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</si>
  <si>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</si>
  <si>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</si>
  <si>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</si>
  <si>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</si>
  <si>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</si>
  <si>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</si>
  <si>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</si>
  <si>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</si>
  <si>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</si>
  <si>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</si>
  <si>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</si>
  <si>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</si>
  <si>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</si>
  <si>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</si>
  <si>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</si>
  <si>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</si>
  <si>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</si>
  <si>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</si>
  <si>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</si>
  <si>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</si>
  <si>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</si>
  <si>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</si>
  <si>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</si>
  <si>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</si>
  <si>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</si>
  <si>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</si>
  <si>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</si>
  <si>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</si>
  <si>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</si>
  <si>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</si>
  <si>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</si>
  <si>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</si>
  <si>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</si>
  <si>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</si>
  <si>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</si>
  <si>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</si>
  <si>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</si>
  <si>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</si>
  <si>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</si>
  <si>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</si>
  <si>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</si>
  <si>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</si>
  <si>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</si>
  <si>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</si>
  <si>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</si>
  <si>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</si>
  <si>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</si>
  <si>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</si>
  <si>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</si>
  <si>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</si>
  <si>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</si>
  <si>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</si>
  <si>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</si>
  <si>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</si>
  <si>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</si>
  <si>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</si>
  <si>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</si>
  <si>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</si>
  <si>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</si>
  <si>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</si>
  <si>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</si>
  <si>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</si>
  <si>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</si>
  <si>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</si>
  <si>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</si>
  <si>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</si>
  <si>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</si>
  <si>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</si>
  <si>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</si>
  <si>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</si>
  <si>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</si>
  <si>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</si>
  <si>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</si>
  <si>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</si>
  <si>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</si>
  <si>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</si>
  <si>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</si>
  <si>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</si>
  <si>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</si>
  <si>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</si>
  <si>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</si>
  <si>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</si>
  <si>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</si>
  <si>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</si>
  <si>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</si>
  <si>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</si>
  <si>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</si>
  <si>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</si>
  <si>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</si>
  <si>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</si>
  <si>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</si>
  <si>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</si>
  <si>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</si>
  <si>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</si>
  <si>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</si>
  <si>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</si>
  <si>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</si>
  <si>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</si>
  <si>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</si>
  <si>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</si>
  <si>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</si>
  <si>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</si>
  <si>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</si>
  <si>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</si>
  <si>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</si>
  <si>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</si>
  <si>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</si>
  <si>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</si>
  <si>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</si>
  <si>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</si>
  <si>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</si>
  <si>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</si>
  <si>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</si>
  <si>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</si>
  <si>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</si>
  <si>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</si>
  <si>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</si>
  <si>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</si>
  <si>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</si>
  <si>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</si>
  <si>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</si>
  <si>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</si>
  <si>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</si>
  <si>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</si>
  <si>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</si>
  <si>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</si>
  <si>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</si>
  <si>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</si>
  <si>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</si>
  <si>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</si>
  <si>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</si>
  <si>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</si>
  <si>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</si>
  <si>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</si>
  <si>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</si>
  <si>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</si>
  <si>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</si>
  <si>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</si>
  <si>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</si>
  <si>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</si>
  <si>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</si>
  <si>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</si>
  <si>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</si>
  <si>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</si>
  <si>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</si>
  <si>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</si>
  <si>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</si>
  <si>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</si>
  <si>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</si>
  <si>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</si>
  <si>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</si>
  <si>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</si>
  <si>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</si>
  <si>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</si>
  <si>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</si>
  <si>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</si>
  <si>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</si>
  <si>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</si>
  <si>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</si>
  <si>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</si>
  <si>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</si>
  <si>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</si>
  <si>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</si>
  <si>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</si>
  <si>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</si>
  <si>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</si>
  <si>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</si>
  <si>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</si>
  <si>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</si>
  <si>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</si>
  <si>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</si>
  <si>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</si>
  <si>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</si>
  <si>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</si>
  <si>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</si>
  <si>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</si>
  <si>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</si>
  <si>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</si>
  <si>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</si>
  <si>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</si>
  <si>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</si>
  <si>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</si>
  <si>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</si>
  <si>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</si>
  <si>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</si>
  <si>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</si>
  <si>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</si>
  <si>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</si>
  <si>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</si>
  <si>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</si>
  <si>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</si>
  <si>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</si>
  <si>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</si>
  <si>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</si>
  <si>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</si>
  <si>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</si>
  <si>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</si>
  <si>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</si>
  <si>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</si>
  <si>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</si>
  <si>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</si>
  <si>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</si>
  <si>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</si>
  <si>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</si>
  <si>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</si>
  <si>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</si>
  <si>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</si>
  <si>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</si>
  <si>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</si>
  <si>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</si>
  <si>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</si>
  <si>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</si>
  <si>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</si>
  <si>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</si>
  <si>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</si>
  <si>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</si>
  <si>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</si>
  <si>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</si>
  <si>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</si>
  <si>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</si>
  <si>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</si>
  <si>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</si>
  <si>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</si>
  <si>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</si>
  <si>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</si>
  <si>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</si>
  <si>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</si>
  <si>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</si>
  <si>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</si>
  <si>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</si>
  <si>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</si>
  <si>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</si>
  <si>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</si>
  <si>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</si>
  <si>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</si>
  <si>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</si>
  <si>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</si>
  <si>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</si>
  <si>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</si>
  <si>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</si>
  <si>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</si>
  <si>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</si>
  <si>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</si>
  <si>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</si>
  <si>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</si>
  <si>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</si>
  <si>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</si>
  <si>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</si>
  <si>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</si>
  <si>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</si>
  <si>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</si>
  <si>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</si>
  <si>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</si>
  <si>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</si>
  <si>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</si>
  <si>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</si>
  <si>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</si>
  <si>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</si>
  <si>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</si>
  <si>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</si>
  <si>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</si>
  <si>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</si>
  <si>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</si>
  <si>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</si>
  <si>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</si>
  <si>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</si>
  <si>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</si>
  <si>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</si>
  <si>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</si>
  <si>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</si>
  <si>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</si>
  <si>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</si>
  <si>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</si>
  <si>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</si>
  <si>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</si>
  <si>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</si>
  <si>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</si>
  <si>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</si>
  <si>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</si>
  <si>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</si>
  <si>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</si>
  <si>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</si>
  <si>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</si>
  <si>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</si>
  <si>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</si>
  <si>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</si>
  <si>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</si>
  <si>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</si>
  <si>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</si>
  <si>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</si>
  <si>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</si>
  <si>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</si>
  <si>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</si>
  <si>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</si>
  <si>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</si>
  <si>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</si>
  <si>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</si>
  <si>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</si>
  <si>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</si>
  <si>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</si>
  <si>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</si>
  <si>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</si>
  <si>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</si>
  <si>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</si>
  <si>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</si>
  <si>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</si>
  <si>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</si>
  <si>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</si>
  <si>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</si>
  <si>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</si>
  <si>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</si>
  <si>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</si>
  <si>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</si>
  <si>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</si>
  <si>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</si>
  <si>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</si>
  <si>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</si>
  <si>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</si>
  <si>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</si>
  <si>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</si>
  <si>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</si>
  <si>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</si>
  <si>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</si>
  <si>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</si>
  <si>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</si>
  <si>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</si>
  <si>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</si>
  <si>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</si>
  <si>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</si>
  <si>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</si>
  <si>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</si>
  <si>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</si>
  <si>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</si>
  <si>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</si>
  <si>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</si>
  <si>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</si>
  <si>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</si>
  <si>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</si>
  <si>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</si>
  <si>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</si>
  <si>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</si>
  <si>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</si>
  <si>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</si>
  <si>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</si>
  <si>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</si>
  <si>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</si>
  <si>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</si>
  <si>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</si>
  <si>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</si>
  <si>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</si>
  <si>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</si>
  <si>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</si>
  <si>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</si>
  <si>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</si>
  <si>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</si>
  <si>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</si>
  <si>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</si>
  <si>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</si>
  <si>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</si>
  <si>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</si>
  <si>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</si>
  <si>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</si>
  <si>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</si>
  <si>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</si>
  <si>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</si>
  <si>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</si>
  <si>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</si>
  <si>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</si>
  <si>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</si>
  <si>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</si>
  <si>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</si>
  <si>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</si>
  <si>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</si>
  <si>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</si>
  <si>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</si>
  <si>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</si>
  <si>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</si>
  <si>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</si>
  <si>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</si>
  <si>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</si>
  <si>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</si>
  <si>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</si>
  <si>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</si>
  <si>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</si>
  <si>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</si>
  <si>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</si>
  <si>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</si>
  <si>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</si>
  <si>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</si>
  <si>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</si>
  <si>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</si>
  <si>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</si>
  <si>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</si>
  <si>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</si>
  <si>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</si>
  <si>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</si>
  <si>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</si>
  <si>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</si>
  <si>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</si>
  <si>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</si>
  <si>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</si>
  <si>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</si>
  <si>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</si>
  <si>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</si>
  <si>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</si>
  <si>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</si>
  <si>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</si>
  <si>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</si>
  <si>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</si>
  <si>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</si>
  <si>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</si>
  <si>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</si>
  <si>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</si>
  <si>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</si>
  <si>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</si>
  <si>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</si>
  <si>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</si>
  <si>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</si>
  <si>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</si>
  <si>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</si>
  <si>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</si>
  <si>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</si>
  <si>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</si>
  <si>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</si>
  <si>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</si>
  <si>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</si>
  <si>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</si>
  <si>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</si>
  <si>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</si>
  <si>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</si>
  <si>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</si>
  <si>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</si>
  <si>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</si>
  <si>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</si>
  <si>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</si>
  <si>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</si>
  <si>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</si>
  <si>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</si>
  <si>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</si>
  <si>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</si>
  <si>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</si>
  <si>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</si>
  <si>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</si>
  <si>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</si>
  <si>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</si>
  <si>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</si>
  <si>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</si>
  <si>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</si>
  <si>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</si>
  <si>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</si>
  <si>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</si>
  <si>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</si>
  <si>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</si>
  <si>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</si>
  <si>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</si>
  <si>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</si>
  <si>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</si>
  <si>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</si>
  <si>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</si>
  <si>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</si>
  <si>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</si>
  <si>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</si>
  <si>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</si>
  <si>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</si>
  <si>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</si>
  <si>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</si>
  <si>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</si>
  <si>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</si>
  <si>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</si>
  <si>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</si>
  <si>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</si>
  <si>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</si>
  <si>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</si>
  <si>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</si>
  <si>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</si>
  <si>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</si>
  <si>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</si>
  <si>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</si>
  <si>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</si>
  <si>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</si>
  <si>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</si>
  <si>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</si>
  <si>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</si>
  <si>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</si>
  <si>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</si>
  <si>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</si>
  <si>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</si>
  <si>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</si>
  <si>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</si>
  <si>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</si>
  <si>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</si>
  <si>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</si>
  <si>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</si>
  <si>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</si>
  <si>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</si>
  <si>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</si>
  <si>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</si>
  <si>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</si>
  <si>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</si>
  <si>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</si>
  <si>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</si>
  <si>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</si>
  <si>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</si>
  <si>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</si>
  <si>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</si>
  <si>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</si>
  <si>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</si>
  <si>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</si>
  <si>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</si>
  <si>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</si>
  <si>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</si>
  <si>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</si>
  <si>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</si>
  <si>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</si>
  <si>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</si>
  <si>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</si>
  <si>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</si>
  <si>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</si>
  <si>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</si>
  <si>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</si>
  <si>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</si>
  <si>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</si>
  <si>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</si>
  <si>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</si>
  <si>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</si>
  <si>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</si>
  <si>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</si>
  <si>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</si>
  <si>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</si>
  <si>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</si>
  <si>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</si>
  <si>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</si>
  <si>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</si>
  <si>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</si>
  <si>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</si>
  <si>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</si>
  <si>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</si>
  <si>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</si>
  <si>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</si>
  <si>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</si>
  <si>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</si>
  <si>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</si>
  <si>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</si>
  <si>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</si>
  <si>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</si>
  <si>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</si>
  <si>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</si>
  <si>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</si>
  <si>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</si>
  <si>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</si>
  <si>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</si>
  <si>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</si>
  <si>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</si>
  <si>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</si>
  <si>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</si>
  <si>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</si>
  <si>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</si>
  <si>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</si>
  <si>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</si>
  <si>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</si>
  <si>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</si>
  <si>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</si>
  <si>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</si>
  <si>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</si>
  <si>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</si>
  <si>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</si>
  <si>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</si>
  <si>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</si>
  <si>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</si>
  <si>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</si>
  <si>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</si>
  <si>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</si>
  <si>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</si>
  <si>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</si>
  <si>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</si>
  <si>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</si>
  <si>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</si>
  <si>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</si>
  <si>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</si>
  <si>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</si>
  <si>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</si>
  <si>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</si>
  <si>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</si>
  <si>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</si>
  <si>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</si>
  <si>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</si>
  <si>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</si>
  <si>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</si>
  <si>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</si>
  <si>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</si>
  <si>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</si>
  <si>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</si>
  <si>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</si>
  <si>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</si>
  <si>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</si>
  <si>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</si>
  <si>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</si>
  <si>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</si>
  <si>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</si>
  <si>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</si>
  <si>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</si>
  <si>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</si>
  <si>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</si>
  <si>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</si>
  <si>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</si>
  <si>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</si>
  <si>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</si>
  <si>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</si>
  <si>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</si>
  <si>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</si>
  <si>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</si>
  <si>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</si>
  <si>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</si>
  <si>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</si>
  <si>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</si>
  <si>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</si>
  <si>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</si>
  <si>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</si>
  <si>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</si>
  <si>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</si>
  <si>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</si>
  <si>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</si>
  <si>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</si>
  <si>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</si>
  <si>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</si>
  <si>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</si>
  <si>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</si>
  <si>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</si>
  <si>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</si>
  <si>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</si>
  <si>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</si>
  <si>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</si>
  <si>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</si>
  <si>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</si>
  <si>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</si>
  <si>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</si>
  <si>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</si>
  <si>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</si>
  <si>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</si>
  <si>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</si>
  <si>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</si>
  <si>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</si>
  <si>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</si>
  <si>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</si>
  <si>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</si>
  <si>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</si>
  <si>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</si>
  <si>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</si>
  <si>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</si>
  <si>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</si>
  <si>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</si>
  <si>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</si>
  <si>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</si>
  <si>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</si>
  <si>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</si>
  <si>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</si>
  <si>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</si>
  <si>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</si>
  <si>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</si>
  <si>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</si>
  <si>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</si>
  <si>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</si>
  <si>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</si>
  <si>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</si>
  <si>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</si>
  <si>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</si>
  <si>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</si>
  <si>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</si>
  <si>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</si>
  <si>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</si>
  <si>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</si>
  <si>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</si>
  <si>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</si>
  <si>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</si>
  <si>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</si>
  <si>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</si>
  <si>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</si>
  <si>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</si>
  <si>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</si>
  <si>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</si>
  <si>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</si>
  <si>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</si>
  <si>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</si>
  <si>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</si>
  <si>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</si>
  <si>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</si>
  <si>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</si>
  <si>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</si>
  <si>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</si>
  <si>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</si>
  <si>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</si>
  <si>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</si>
  <si>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</si>
  <si>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</si>
  <si>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</si>
  <si>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</si>
  <si>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</si>
  <si>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</si>
  <si>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</si>
  <si>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</si>
  <si>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</si>
  <si>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</si>
  <si>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</si>
  <si>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</si>
  <si>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</si>
  <si>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</si>
  <si>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</si>
  <si>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</si>
  <si>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</si>
  <si>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</si>
  <si>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</si>
  <si>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</si>
  <si>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</si>
  <si>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</si>
  <si>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</si>
  <si>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</si>
  <si>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</si>
  <si>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</si>
  <si>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</si>
  <si>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</si>
  <si>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</si>
  <si>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</si>
  <si>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</si>
  <si>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</si>
  <si>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</si>
  <si>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</si>
  <si>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</si>
  <si>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</si>
  <si>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</si>
  <si>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</si>
  <si>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</si>
  <si>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</si>
  <si>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</si>
  <si>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</si>
  <si>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</si>
  <si>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</si>
  <si>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</si>
  <si>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</si>
  <si>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</si>
  <si>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</si>
  <si>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</si>
  <si>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</si>
  <si>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</si>
  <si>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</si>
  <si>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</si>
  <si>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</si>
  <si>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</si>
  <si>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</si>
  <si>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</si>
  <si>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</si>
  <si>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</si>
  <si>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</si>
  <si>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</si>
  <si>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</si>
  <si>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</si>
  <si>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</si>
  <si>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</si>
  <si>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</si>
  <si>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</si>
  <si>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</si>
  <si>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</si>
  <si>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</si>
  <si>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</si>
  <si>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</si>
  <si>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</si>
  <si>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</si>
  <si>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</si>
  <si>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</si>
  <si>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</si>
  <si>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</si>
  <si>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</si>
  <si>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</si>
  <si>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</si>
  <si>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</si>
  <si>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</si>
  <si>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</si>
  <si>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</si>
  <si>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</si>
  <si>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</si>
  <si>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</si>
  <si>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</si>
  <si>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</si>
  <si>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</si>
  <si>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</si>
  <si>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</si>
  <si>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</si>
  <si>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</si>
  <si>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</si>
  <si>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</si>
  <si>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</si>
  <si>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</si>
  <si>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</si>
  <si>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</si>
  <si>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</si>
  <si>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</si>
  <si>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</si>
  <si>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</si>
  <si>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</si>
  <si>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</si>
  <si>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</si>
  <si>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</si>
  <si>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</si>
  <si>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</si>
  <si>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</si>
  <si>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</si>
  <si>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</si>
  <si>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</si>
  <si>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</si>
  <si>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</si>
  <si>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</si>
  <si>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</si>
  <si>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</si>
  <si>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</si>
  <si>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</si>
  <si>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</si>
  <si>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</si>
  <si>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</si>
  <si>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</si>
  <si>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</si>
  <si>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</si>
  <si>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</si>
  <si>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</si>
  <si>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</si>
  <si>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</si>
  <si>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</si>
  <si>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</si>
  <si>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</si>
  <si>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</si>
  <si>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</si>
  <si>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</si>
  <si>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</si>
  <si>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</si>
  <si>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</si>
  <si>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</si>
  <si>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</si>
  <si>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</si>
  <si>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</si>
  <si>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</si>
  <si>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</si>
  <si>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</si>
  <si>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</si>
  <si>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</si>
  <si>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</si>
  <si>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</si>
  <si>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</si>
  <si>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</si>
  <si>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</si>
  <si>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</si>
  <si>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</si>
  <si>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</si>
  <si>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</si>
  <si>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</si>
  <si>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</si>
  <si>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</si>
  <si>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</si>
  <si>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</si>
  <si>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</si>
  <si>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</si>
  <si>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</si>
  <si>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</si>
  <si>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</si>
  <si>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</si>
  <si>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</si>
  <si>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</si>
  <si>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</si>
  <si>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</si>
  <si>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</si>
  <si>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</si>
  <si>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</si>
  <si>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</si>
  <si>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</si>
  <si>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</si>
  <si>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</si>
  <si>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</si>
  <si>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</si>
  <si>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</si>
  <si>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</si>
  <si>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</si>
  <si>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</si>
  <si>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</si>
  <si>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</si>
  <si>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</si>
  <si>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</si>
  <si>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</si>
  <si>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</si>
  <si>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</si>
  <si>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</si>
  <si>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</si>
  <si>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</si>
  <si>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</si>
  <si>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</si>
  <si>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</si>
  <si>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</si>
  <si>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</si>
  <si>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</si>
  <si>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</si>
  <si>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</si>
  <si>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</si>
  <si>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</si>
  <si>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</si>
  <si>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</si>
  <si>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</si>
  <si>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</si>
  <si>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</si>
  <si>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</si>
  <si>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</si>
  <si>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</si>
  <si>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</si>
  <si>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</si>
  <si>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</si>
  <si>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</si>
  <si>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</si>
  <si>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</si>
  <si>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</si>
  <si>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</si>
  <si>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</si>
  <si>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</si>
  <si>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</si>
  <si>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</si>
  <si>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</si>
  <si>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</si>
  <si>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</si>
  <si>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</si>
  <si>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</si>
  <si>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</si>
  <si>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</si>
  <si>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</si>
  <si>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</si>
  <si>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</si>
  <si>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</si>
  <si>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</si>
  <si>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</si>
  <si>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</si>
  <si>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</si>
  <si>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</si>
  <si>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</si>
  <si>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</si>
  <si>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</si>
  <si>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</si>
  <si>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</si>
  <si>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</si>
  <si>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</si>
  <si>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</si>
  <si>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</si>
  <si>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</si>
  <si>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</si>
  <si>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</si>
  <si>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</si>
  <si>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</si>
  <si>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</si>
  <si>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</si>
  <si>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</si>
  <si>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</si>
  <si>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</si>
  <si>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</si>
  <si>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</si>
  <si>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</si>
  <si>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</si>
  <si>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</si>
  <si>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</si>
  <si>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</si>
  <si>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</si>
  <si>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</si>
  <si>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</si>
  <si>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</si>
  <si>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</si>
  <si>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</si>
  <si>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</si>
  <si>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</si>
  <si>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</si>
  <si>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</si>
  <si>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</si>
  <si>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</si>
  <si>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</si>
  <si>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</si>
  <si>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</si>
  <si>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</si>
  <si>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</si>
  <si>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</si>
  <si>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</si>
  <si>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</si>
  <si>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</si>
  <si>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</si>
  <si>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</si>
  <si>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</si>
  <si>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</si>
  <si>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</si>
  <si>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</si>
  <si>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</si>
  <si>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</si>
  <si>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</si>
  <si>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</si>
  <si>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</si>
  <si>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</si>
  <si>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</si>
  <si>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</si>
  <si>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</si>
  <si>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</si>
  <si>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</si>
  <si>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</si>
  <si>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</si>
  <si>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</si>
  <si>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</si>
  <si>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</si>
  <si>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</si>
  <si>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</si>
  <si>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</si>
  <si>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</si>
  <si>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</si>
  <si>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</si>
  <si>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</si>
  <si>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</si>
  <si>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</si>
  <si>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</si>
  <si>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</si>
  <si>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</si>
  <si>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</si>
  <si>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</si>
  <si>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</si>
  <si>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</si>
  <si>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</si>
  <si>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</si>
  <si>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</si>
  <si>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</si>
  <si>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</si>
  <si>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</si>
  <si>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</si>
  <si>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</si>
  <si>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</si>
  <si>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</si>
  <si>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</si>
  <si>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</si>
  <si>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</si>
  <si>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</si>
  <si>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</si>
  <si>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</si>
  <si>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</si>
  <si>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</si>
  <si>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</si>
  <si>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</si>
  <si>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</si>
  <si>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</si>
  <si>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</si>
  <si>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</si>
  <si>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</si>
  <si>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</si>
  <si>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</si>
  <si>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</si>
  <si>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</si>
  <si>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</si>
  <si>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</si>
  <si>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</si>
  <si>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</si>
  <si>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</si>
  <si>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</si>
  <si>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</si>
  <si>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</si>
  <si>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</si>
  <si>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</si>
  <si>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</si>
  <si>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</si>
  <si>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</si>
  <si>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</si>
  <si>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</si>
  <si>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</si>
  <si>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</si>
  <si>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</si>
  <si>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</si>
  <si>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</si>
  <si>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</si>
  <si>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</si>
  <si>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</si>
  <si>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</si>
  <si>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</si>
  <si>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</si>
  <si>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</si>
  <si>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</si>
  <si>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</si>
  <si>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</si>
  <si>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</si>
  <si>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</si>
  <si>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</si>
  <si>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</si>
  <si>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</si>
  <si>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</si>
  <si>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</si>
  <si>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</si>
  <si>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</si>
  <si>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</si>
  <si>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</si>
  <si>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</si>
  <si>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</si>
  <si>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</si>
  <si>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</si>
  <si>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</si>
  <si>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</si>
  <si>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</si>
  <si>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</si>
  <si>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</si>
  <si>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</si>
  <si>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</si>
  <si>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</si>
  <si>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</si>
  <si>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</si>
  <si>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</si>
  <si>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</si>
  <si>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</si>
  <si>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</si>
  <si>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</si>
  <si>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</si>
  <si>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</si>
  <si>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</si>
  <si>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</si>
  <si>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</si>
  <si>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</si>
  <si>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</si>
  <si>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</si>
  <si>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</si>
  <si>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</si>
  <si>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</si>
  <si>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</si>
  <si>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</si>
  <si>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</si>
  <si>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</si>
  <si>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</si>
  <si>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</si>
  <si>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</si>
  <si>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</si>
  <si>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</si>
  <si>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</si>
  <si>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</si>
  <si>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</si>
  <si>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</si>
  <si>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</si>
  <si>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</si>
  <si>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</si>
  <si>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</si>
  <si>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</si>
  <si>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</si>
  <si>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</si>
  <si>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</si>
  <si>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</si>
  <si>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</si>
  <si>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</si>
  <si>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</si>
  <si>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</si>
  <si>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</si>
  <si>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</si>
  <si>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</si>
  <si>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</si>
  <si>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</si>
  <si>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</si>
  <si>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</si>
  <si>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</si>
  <si>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</si>
  <si>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</si>
  <si>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</si>
  <si>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</si>
  <si>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</si>
  <si>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</si>
  <si>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</si>
  <si>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</si>
  <si>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</si>
  <si>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</si>
  <si>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</si>
  <si>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</si>
  <si>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</si>
  <si>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</si>
  <si>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</si>
  <si>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</si>
  <si>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</si>
  <si>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</si>
  <si>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</si>
  <si>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</si>
  <si>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</si>
  <si>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</si>
  <si>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</si>
  <si>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</si>
  <si>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</si>
  <si>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</si>
  <si>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</si>
  <si>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</si>
  <si>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</si>
  <si>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</si>
  <si>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</si>
  <si>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</si>
  <si>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</si>
  <si>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</si>
  <si>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</si>
  <si>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</si>
  <si>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</si>
  <si>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</si>
  <si>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</si>
  <si>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</si>
  <si>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</si>
  <si>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</si>
  <si>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</si>
  <si>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</si>
  <si>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</si>
  <si>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</si>
  <si>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</si>
  <si>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</si>
  <si>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</si>
  <si>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</si>
  <si>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</si>
  <si>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</si>
  <si>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</si>
  <si>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</si>
  <si>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</si>
  <si>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</si>
  <si>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</si>
  <si>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</si>
  <si>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</si>
  <si>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</si>
  <si>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</si>
  <si>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</si>
  <si>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</si>
  <si>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</si>
  <si>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</si>
  <si>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</si>
  <si>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</si>
  <si>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</si>
  <si>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</si>
  <si>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</si>
  <si>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</si>
  <si>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</si>
  <si>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</si>
  <si>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</si>
  <si>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</si>
  <si>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</si>
  <si>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</si>
  <si>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</si>
  <si>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</si>
  <si>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</si>
  <si>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</si>
  <si>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</si>
  <si>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</si>
  <si>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</si>
  <si>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</si>
  <si>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</si>
  <si>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</si>
  <si>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</si>
  <si>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</si>
  <si>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</si>
  <si>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</si>
  <si>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</si>
  <si>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</si>
  <si>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</si>
  <si>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</si>
  <si>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</si>
  <si>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</si>
  <si>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</si>
  <si>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</si>
  <si>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</si>
  <si>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</si>
  <si>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</si>
  <si>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</si>
  <si>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</si>
  <si>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</si>
  <si>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</si>
  <si>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</si>
  <si>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</si>
  <si>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</si>
  <si>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</si>
  <si>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</si>
  <si>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</si>
  <si>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</si>
  <si>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</si>
  <si>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</si>
  <si>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</si>
  <si>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</si>
  <si>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</si>
  <si>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</si>
  <si>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</si>
  <si>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</si>
  <si>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</si>
  <si>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</si>
  <si>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</si>
  <si>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</si>
  <si>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</si>
  <si>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</si>
  <si>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</si>
  <si>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</si>
  <si>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</si>
  <si>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</si>
  <si>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</si>
  <si>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</si>
  <si>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</si>
  <si>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</si>
  <si>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</si>
  <si>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</si>
  <si>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</si>
  <si>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</si>
  <si>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</si>
  <si>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</si>
  <si>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</si>
  <si>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</si>
  <si>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</si>
  <si>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</si>
  <si>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</si>
  <si>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</si>
  <si>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</si>
  <si>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</si>
  <si>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</si>
  <si>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</si>
  <si>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</si>
  <si>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</si>
  <si>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</si>
  <si>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</si>
  <si>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</si>
  <si>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</si>
  <si>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</si>
  <si>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</si>
  <si>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</si>
  <si>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</si>
  <si>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</si>
  <si>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</si>
  <si>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</si>
  <si>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</si>
  <si>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</si>
  <si>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</si>
  <si>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</si>
  <si>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</si>
  <si>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</si>
  <si>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</si>
  <si>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</si>
  <si>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</si>
  <si>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</si>
  <si>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</si>
  <si>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</si>
  <si>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</si>
  <si>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</si>
  <si>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</si>
  <si>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</si>
  <si>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</si>
  <si>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</si>
  <si>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</si>
  <si>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</si>
  <si>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</si>
  <si>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</si>
  <si>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</si>
  <si>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</si>
  <si>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</si>
  <si>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</si>
  <si>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</si>
  <si>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</si>
  <si>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</si>
  <si>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</si>
  <si>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</si>
  <si>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</si>
  <si>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</si>
  <si>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</si>
  <si>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</si>
  <si>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</si>
  <si>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</si>
  <si>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</si>
  <si>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</si>
  <si>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</si>
  <si>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</si>
  <si>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</si>
  <si>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</si>
  <si>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</si>
  <si>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</si>
  <si>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</si>
  <si>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</si>
  <si>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</si>
  <si>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</si>
  <si>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</si>
  <si>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</si>
  <si>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</si>
  <si>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</si>
  <si>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</si>
  <si>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</si>
  <si>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</si>
  <si>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</si>
  <si>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</si>
  <si>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</si>
  <si>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</si>
  <si>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</si>
  <si>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</si>
  <si>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</si>
  <si>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</si>
  <si>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</si>
  <si>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</si>
  <si>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</si>
  <si>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</si>
  <si>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</si>
  <si>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</si>
  <si>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</si>
  <si>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</si>
  <si>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</si>
  <si>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</si>
  <si>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</si>
  <si>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</si>
  <si>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</si>
  <si>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</si>
  <si>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</si>
  <si>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</si>
  <si>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</si>
  <si>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</si>
  <si>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</si>
  <si>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</si>
  <si>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</si>
  <si>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</si>
  <si>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</si>
  <si>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</si>
  <si>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</si>
  <si>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</si>
  <si>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</si>
  <si>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</si>
  <si>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</si>
  <si>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</si>
  <si>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</si>
  <si>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</si>
  <si>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</si>
  <si>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</si>
  <si>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</si>
  <si>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</si>
  <si>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</si>
  <si>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</si>
  <si>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</si>
  <si>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</si>
  <si>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</si>
  <si>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</si>
  <si>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</si>
  <si>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</si>
  <si>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</si>
  <si>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</si>
  <si>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</si>
  <si>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</si>
  <si>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</si>
  <si>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</si>
  <si>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</si>
  <si>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</si>
  <si>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</si>
  <si>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</si>
  <si>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</si>
  <si>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</si>
  <si>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</si>
  <si>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</si>
  <si>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</si>
  <si>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</si>
  <si>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</si>
  <si>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</si>
  <si>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</si>
  <si>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</si>
  <si>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</si>
  <si>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</si>
  <si>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</si>
  <si>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</si>
  <si>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</si>
  <si>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</si>
  <si>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</si>
  <si>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</si>
  <si>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</si>
  <si>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</si>
  <si>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</si>
  <si>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</si>
  <si>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</si>
  <si>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</si>
  <si>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</si>
  <si>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</si>
  <si>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</si>
  <si>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</si>
  <si>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</si>
  <si>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</si>
  <si>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</si>
  <si>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</si>
  <si>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</si>
  <si>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</si>
  <si>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</si>
  <si>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</si>
  <si>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</si>
  <si>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</si>
  <si>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</si>
  <si>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</si>
  <si>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</si>
  <si>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</si>
  <si>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</si>
  <si>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</si>
  <si>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</si>
  <si>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</si>
  <si>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</si>
  <si>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</si>
  <si>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</si>
  <si>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</si>
  <si>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</si>
  <si>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</si>
  <si>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</si>
  <si>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</si>
  <si>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</si>
  <si>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</si>
  <si>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</si>
  <si>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</si>
  <si>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</si>
  <si>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</si>
  <si>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</si>
  <si>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</si>
  <si>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</si>
  <si>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</si>
  <si>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</si>
  <si>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</si>
  <si>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</si>
  <si>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</si>
  <si>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</si>
  <si>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</si>
  <si>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</si>
  <si>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</si>
  <si>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</si>
  <si>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</si>
  <si>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</si>
  <si>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</si>
  <si>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</si>
  <si>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</si>
  <si>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</si>
  <si>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</si>
  <si>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</si>
  <si>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</si>
  <si>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</si>
  <si>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</si>
  <si>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</si>
  <si>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</si>
  <si>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</si>
  <si>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</si>
  <si>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</si>
  <si>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</si>
  <si>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</si>
  <si>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</si>
  <si>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</si>
  <si>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</si>
  <si>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</si>
  <si>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</si>
  <si>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</si>
  <si>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</si>
  <si>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</si>
  <si>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</si>
  <si>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</si>
  <si>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</si>
  <si>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</si>
  <si>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</si>
  <si>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</si>
  <si>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</si>
  <si>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</si>
  <si>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</si>
  <si>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</si>
  <si>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</si>
  <si>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</si>
  <si>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</si>
  <si>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</si>
  <si>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</si>
  <si>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</si>
  <si>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</si>
  <si>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</si>
  <si>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</si>
  <si>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</si>
  <si>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</si>
  <si>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</si>
  <si>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</si>
  <si>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</si>
  <si>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</si>
  <si>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</si>
  <si>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</si>
  <si>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</si>
  <si>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</si>
  <si>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</si>
  <si>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</si>
  <si>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</si>
  <si>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</si>
  <si>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</si>
  <si>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</si>
  <si>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</si>
  <si>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</si>
  <si>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</si>
  <si>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</si>
  <si>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</si>
  <si>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</si>
  <si>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</si>
  <si>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</si>
  <si>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</si>
  <si>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</si>
  <si>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</si>
  <si>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</si>
  <si>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</si>
  <si>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</si>
  <si>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</si>
  <si>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</si>
  <si>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</si>
  <si>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</si>
  <si>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</si>
  <si>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</si>
  <si>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</si>
  <si>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</si>
  <si>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</si>
  <si>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</si>
  <si>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</si>
  <si>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</si>
  <si>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</si>
  <si>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</si>
  <si>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</si>
  <si>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</si>
  <si>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</si>
  <si>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</si>
  <si>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</si>
  <si>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</si>
  <si>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</si>
  <si>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</si>
  <si>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</si>
  <si>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</si>
  <si>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</si>
  <si>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</si>
  <si>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</si>
  <si>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</si>
  <si>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</si>
  <si>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</si>
  <si>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</si>
  <si>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</si>
  <si>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</si>
  <si>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</si>
  <si>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</si>
  <si>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</si>
  <si>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</si>
  <si>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</si>
  <si>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</si>
  <si>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</si>
  <si>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</si>
  <si>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</si>
  <si>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</si>
  <si>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</si>
  <si>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</si>
  <si>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</si>
  <si>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</si>
  <si>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</si>
  <si>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</si>
  <si>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</si>
  <si>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</si>
  <si>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</si>
  <si>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</si>
  <si>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</si>
  <si>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</si>
  <si>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</si>
  <si>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</si>
  <si>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</si>
  <si>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</si>
  <si>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</si>
  <si>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</si>
  <si>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</si>
  <si>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</si>
  <si>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</si>
  <si>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</si>
  <si>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</si>
  <si>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</si>
  <si>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</si>
  <si>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</si>
  <si>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</si>
  <si>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</si>
  <si>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</si>
  <si>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</si>
  <si>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</si>
  <si>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</si>
  <si>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</si>
  <si>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</si>
  <si>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</si>
  <si>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</si>
  <si>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</si>
  <si>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</si>
  <si>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</si>
  <si>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</si>
  <si>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</si>
  <si>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</si>
  <si>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</si>
  <si>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</si>
  <si>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</si>
  <si>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</si>
  <si>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</si>
  <si>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</si>
  <si>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</si>
  <si>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</si>
  <si>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</si>
  <si>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</si>
  <si>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</si>
  <si>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</si>
  <si>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</si>
  <si>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</si>
  <si>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</si>
  <si>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</si>
  <si>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</si>
  <si>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</si>
  <si>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</si>
  <si>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</si>
  <si>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</si>
  <si>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</si>
  <si>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</si>
  <si>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</si>
  <si>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</si>
  <si>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</si>
  <si>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</si>
  <si>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</si>
  <si>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</si>
  <si>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</si>
  <si>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</si>
  <si>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</si>
  <si>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</si>
  <si>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</si>
  <si>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</si>
  <si>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</si>
  <si>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</si>
  <si>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</si>
  <si>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</si>
  <si>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</si>
  <si>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</si>
  <si>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</si>
  <si>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</si>
  <si>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</si>
  <si>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</si>
  <si>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</si>
  <si>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</si>
  <si>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</si>
  <si>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</si>
  <si>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</si>
  <si>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</si>
  <si>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</si>
  <si>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</si>
  <si>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</si>
  <si>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</si>
  <si>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</si>
  <si>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</si>
  <si>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</si>
  <si>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</si>
  <si>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</si>
  <si>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</si>
  <si>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</si>
  <si>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</si>
  <si>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</si>
  <si>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</si>
  <si>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</si>
  <si>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</si>
  <si>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</si>
  <si>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</si>
  <si>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</si>
  <si>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</si>
  <si>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</si>
  <si>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</si>
  <si>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</si>
  <si>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</si>
  <si>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</si>
  <si>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</si>
  <si>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</si>
  <si>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</si>
  <si>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</si>
  <si>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</si>
  <si>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</si>
  <si>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</si>
  <si>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</si>
  <si>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</si>
  <si>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</si>
  <si>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</si>
  <si>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</si>
  <si>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</si>
  <si>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</si>
  <si>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</si>
  <si>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</si>
  <si>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</si>
  <si>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</si>
  <si>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</si>
  <si>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</si>
  <si>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</si>
  <si>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</si>
  <si>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</si>
  <si>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</si>
  <si>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</si>
  <si>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</si>
  <si>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</si>
  <si>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</si>
  <si>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</si>
  <si>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</si>
  <si>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</si>
  <si>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</si>
  <si>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</si>
  <si>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</si>
  <si>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</si>
  <si>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</si>
  <si>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</si>
  <si>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</si>
  <si>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</si>
  <si>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</si>
  <si>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</si>
  <si>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</si>
  <si>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</si>
  <si>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</si>
  <si>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</si>
  <si>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</si>
  <si>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</si>
  <si>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</si>
  <si>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</si>
  <si>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</si>
  <si>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</si>
  <si>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</si>
  <si>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</si>
  <si>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</si>
  <si>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</si>
  <si>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</si>
  <si>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</si>
  <si>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</si>
  <si>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</si>
  <si>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</si>
  <si>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</si>
  <si>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</si>
  <si>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</si>
  <si>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</si>
  <si>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</si>
  <si>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</si>
  <si>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</si>
  <si>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</si>
  <si>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</si>
  <si>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</si>
  <si>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</si>
  <si>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</si>
  <si>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</si>
  <si>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</si>
  <si>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</si>
  <si>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</si>
  <si>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</si>
  <si>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</si>
  <si>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</si>
  <si>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</si>
  <si>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</si>
  <si>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</si>
  <si>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</si>
  <si>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</si>
  <si>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</si>
  <si>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</si>
  <si>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</si>
  <si>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</si>
  <si>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</si>
  <si>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</si>
  <si>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</si>
  <si>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</si>
  <si>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</si>
  <si>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</si>
  <si>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</si>
  <si>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</si>
  <si>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</si>
  <si>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</si>
  <si>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</si>
  <si>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</si>
  <si>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</si>
  <si>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</si>
  <si>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</si>
  <si>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</si>
  <si>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</si>
  <si>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</si>
  <si>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</si>
  <si>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</si>
  <si>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</si>
  <si>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</si>
  <si>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</si>
  <si>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</si>
  <si>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</si>
  <si>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</si>
  <si>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</si>
  <si>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</si>
  <si>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</si>
  <si>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</si>
  <si>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</si>
  <si>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</si>
  <si>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</si>
  <si>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</si>
  <si>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</si>
  <si>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</si>
  <si>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</si>
  <si>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</si>
  <si>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</si>
  <si>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</si>
  <si>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</si>
  <si>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</si>
  <si>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</si>
  <si>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</si>
  <si>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</si>
  <si>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</si>
  <si>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</si>
  <si>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</si>
  <si>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</si>
  <si>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</si>
  <si>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</si>
  <si>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</si>
  <si>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</si>
  <si>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</si>
  <si>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</si>
  <si>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</si>
  <si>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</si>
  <si>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</si>
  <si>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</si>
  <si>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</si>
  <si>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</si>
  <si>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</si>
  <si>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</si>
  <si>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</si>
  <si>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</si>
  <si>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</si>
  <si>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</si>
  <si>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</si>
  <si>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</si>
  <si>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</si>
  <si>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</si>
  <si>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</si>
  <si>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</si>
  <si>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</si>
  <si>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</si>
  <si>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</si>
  <si>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</si>
  <si>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</si>
  <si>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</si>
  <si>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</si>
  <si>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</si>
  <si>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</si>
  <si>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</si>
  <si>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</si>
  <si>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</si>
  <si>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</si>
  <si>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</si>
  <si>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</si>
  <si>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</si>
  <si>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</si>
  <si>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</si>
  <si>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</si>
  <si>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</si>
  <si>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</si>
  <si>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</si>
  <si>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</si>
  <si>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</si>
  <si>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</si>
  <si>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</si>
  <si>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</si>
  <si>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</si>
  <si>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</si>
  <si>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</si>
  <si>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</si>
  <si>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</si>
  <si>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</si>
  <si>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</si>
  <si>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</si>
  <si>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</si>
  <si>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</si>
  <si>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</si>
  <si>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</si>
  <si>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</si>
  <si>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</si>
  <si>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</si>
  <si>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</si>
  <si>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</si>
  <si>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</si>
  <si>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</si>
  <si>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</si>
  <si>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</si>
  <si>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</si>
  <si>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</si>
  <si>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</si>
  <si>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</si>
  <si>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</si>
  <si>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</si>
  <si>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</si>
  <si>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</si>
  <si>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</si>
  <si>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</si>
  <si>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</si>
  <si>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</si>
  <si>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</si>
  <si>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</si>
  <si>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</si>
  <si>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</si>
  <si>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</si>
  <si>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</si>
  <si>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</si>
  <si>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</si>
  <si>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</si>
  <si>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</si>
  <si>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</si>
  <si>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</si>
  <si>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</si>
  <si>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</si>
  <si>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</si>
  <si>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</si>
  <si>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</si>
  <si>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</si>
  <si>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</si>
  <si>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</si>
  <si>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</si>
  <si>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</si>
  <si>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</si>
  <si>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</si>
  <si>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</si>
  <si>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</si>
  <si>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</si>
  <si>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</si>
  <si>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</si>
  <si>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</si>
  <si>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</si>
  <si>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</si>
  <si>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</si>
  <si>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</si>
  <si>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</si>
  <si>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</si>
  <si>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</si>
  <si>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</si>
  <si>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</si>
  <si>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</si>
  <si>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</si>
  <si>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</si>
  <si>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</si>
  <si>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</si>
  <si>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</si>
  <si>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</si>
  <si>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</si>
  <si>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</si>
  <si>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</si>
  <si>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</si>
  <si>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</si>
  <si>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</si>
  <si>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</si>
  <si>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</si>
  <si>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</si>
  <si>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</si>
  <si>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</si>
  <si>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</si>
  <si>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</si>
  <si>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</si>
  <si>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</si>
  <si>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</si>
  <si>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</si>
  <si>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</si>
  <si>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</si>
  <si>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</si>
  <si>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</si>
  <si>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</si>
  <si>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</si>
  <si>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</si>
  <si>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</si>
  <si>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</si>
  <si>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</si>
  <si>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</si>
  <si>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</si>
  <si>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</si>
  <si>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</si>
  <si>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</si>
  <si>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</si>
  <si>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</si>
  <si>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</si>
  <si>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</si>
  <si>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</si>
  <si>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</si>
  <si>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</si>
  <si>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</si>
  <si>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</si>
  <si>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</si>
  <si>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</si>
  <si>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</si>
  <si>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</si>
  <si>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</si>
  <si>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</si>
  <si>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</si>
  <si>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</si>
  <si>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</si>
  <si>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</si>
  <si>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</si>
  <si>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</si>
  <si>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</si>
  <si>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</si>
  <si>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</si>
  <si>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</si>
  <si>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</si>
  <si>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</si>
  <si>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</si>
  <si>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</si>
  <si>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</si>
  <si>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</si>
  <si>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</si>
  <si>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</si>
  <si>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</si>
  <si>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</si>
  <si>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</si>
  <si>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</si>
  <si>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</si>
  <si>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</si>
  <si>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</si>
  <si>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</si>
  <si>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</si>
  <si>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</si>
  <si>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</si>
  <si>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</si>
  <si>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</si>
  <si>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</si>
  <si>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</si>
  <si>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</si>
  <si>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</si>
  <si>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</si>
  <si>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</si>
  <si>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</si>
  <si>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</si>
  <si>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</si>
  <si>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</si>
  <si>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</si>
  <si>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</si>
  <si>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</si>
  <si>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</si>
  <si>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</si>
  <si>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</si>
  <si>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</si>
  <si>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</si>
  <si>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</si>
  <si>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</si>
  <si>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</si>
  <si>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</si>
  <si>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</si>
  <si>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</si>
  <si>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</si>
  <si>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</si>
  <si>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</si>
  <si>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</si>
  <si>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</si>
  <si>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</si>
  <si>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</si>
  <si>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</si>
  <si>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</si>
  <si>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</si>
  <si>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</si>
  <si>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</si>
  <si>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</si>
  <si>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</si>
  <si>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</si>
  <si>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</si>
  <si>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</si>
  <si>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</si>
  <si>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</si>
  <si>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</si>
  <si>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</si>
  <si>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</si>
  <si>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</si>
  <si>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</si>
  <si>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</si>
  <si>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</si>
  <si>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</si>
  <si>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</si>
  <si>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</si>
  <si>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</si>
  <si>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</si>
  <si>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</si>
  <si>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</si>
  <si>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</si>
  <si>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</si>
  <si>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</si>
  <si>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</si>
  <si>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</si>
  <si>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</si>
  <si>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</si>
  <si>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</si>
  <si>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</si>
  <si>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</si>
  <si>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</si>
  <si>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</si>
  <si>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</si>
  <si>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</si>
  <si>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</si>
  <si>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</si>
  <si>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</si>
  <si>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</si>
  <si>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</si>
  <si>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</si>
  <si>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</si>
  <si>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</si>
  <si>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</si>
  <si>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</si>
  <si>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</si>
  <si>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</si>
  <si>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</si>
  <si>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</si>
  <si>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</si>
  <si>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</si>
  <si>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</si>
  <si>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</si>
  <si>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</si>
  <si>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</si>
  <si>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</si>
  <si>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</si>
  <si>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</si>
  <si>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</si>
  <si>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</si>
  <si>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</si>
  <si>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</si>
  <si>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</si>
  <si>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</si>
  <si>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</si>
  <si>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</si>
  <si>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</si>
  <si>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</si>
  <si>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</si>
  <si>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</si>
  <si>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</si>
  <si>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</si>
  <si>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</si>
  <si>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</si>
  <si>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</si>
  <si>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</si>
  <si>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</si>
  <si>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</si>
  <si>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</si>
  <si>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</si>
  <si>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</si>
  <si>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</si>
  <si>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</si>
  <si>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</si>
  <si>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</si>
  <si>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</si>
  <si>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</si>
  <si>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</si>
  <si>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</si>
  <si>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</si>
  <si>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</si>
  <si>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</si>
  <si>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</si>
  <si>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</si>
  <si>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</si>
  <si>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</si>
  <si>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</si>
  <si>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</si>
  <si>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</si>
  <si>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</si>
  <si>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</si>
  <si>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</si>
  <si>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</si>
  <si>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</si>
  <si>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</si>
  <si>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</si>
  <si>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</si>
  <si>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</si>
  <si>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</si>
  <si>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</si>
  <si>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</si>
  <si>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</si>
  <si>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</si>
  <si>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</si>
  <si>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</si>
  <si>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</si>
  <si>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</si>
  <si>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</si>
  <si>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</si>
  <si>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</si>
  <si>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</si>
  <si>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</si>
  <si>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</si>
  <si>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</si>
  <si>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</si>
  <si>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</si>
  <si>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</si>
  <si>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</si>
  <si>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</si>
  <si>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</si>
  <si>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</si>
  <si>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</si>
  <si>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</si>
  <si>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</si>
  <si>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</si>
  <si>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</si>
  <si>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</si>
  <si>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</si>
  <si>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</si>
  <si>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</si>
  <si>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</si>
  <si>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</si>
  <si>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</si>
  <si>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</si>
  <si>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</si>
  <si>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</si>
  <si>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</si>
  <si>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</si>
  <si>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</si>
  <si>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</si>
  <si>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</si>
  <si>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</si>
  <si>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</si>
  <si>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</si>
  <si>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</si>
  <si>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</si>
  <si>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</si>
  <si>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</si>
  <si>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</si>
  <si>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</si>
  <si>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</si>
  <si>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</si>
  <si>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</si>
  <si>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</si>
  <si>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</si>
  <si>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</si>
  <si>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</si>
  <si>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</si>
  <si>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</si>
  <si>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</si>
  <si>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</si>
  <si>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</si>
  <si>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</si>
  <si>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</si>
  <si>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</si>
  <si>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</si>
  <si>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</si>
  <si>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</si>
  <si>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</si>
  <si>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</si>
  <si>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</si>
  <si>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</si>
  <si>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</si>
  <si>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</si>
  <si>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</si>
  <si>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</si>
  <si>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</si>
  <si>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</si>
  <si>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</si>
  <si>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</si>
  <si>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</si>
  <si>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</si>
  <si>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</si>
  <si>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</si>
  <si>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</si>
  <si>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</si>
  <si>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</si>
  <si>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</si>
  <si>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</si>
  <si>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</si>
  <si>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</si>
  <si>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</si>
  <si>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</si>
  <si>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</si>
  <si>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</si>
  <si>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</si>
  <si>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</si>
  <si>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</si>
  <si>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</si>
  <si>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</si>
  <si>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</si>
  <si>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</si>
  <si>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</si>
  <si>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</si>
  <si>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</si>
  <si>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</si>
  <si>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</si>
  <si>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</si>
  <si>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</si>
  <si>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</si>
  <si>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</si>
  <si>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</si>
  <si>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</si>
  <si>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</si>
  <si>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</si>
  <si>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</si>
  <si>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</si>
  <si>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</si>
  <si>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</si>
  <si>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</si>
  <si>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</si>
  <si>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</si>
  <si>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</si>
  <si>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</si>
  <si>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</si>
  <si>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</si>
  <si>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</si>
  <si>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</si>
  <si>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</si>
  <si>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</si>
  <si>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</si>
  <si>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</si>
  <si>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</si>
  <si>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</si>
  <si>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</si>
  <si>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</si>
  <si>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</si>
  <si>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</si>
  <si>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</si>
  <si>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</si>
  <si>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</si>
  <si>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</si>
  <si>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</si>
  <si>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</si>
  <si>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</si>
  <si>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</si>
  <si>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</si>
  <si>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</si>
  <si>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</si>
  <si>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</si>
  <si>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</si>
  <si>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</si>
  <si>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</si>
  <si>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</si>
  <si>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</si>
  <si>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</si>
  <si>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</si>
  <si>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</si>
  <si>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</si>
  <si>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</si>
  <si>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</si>
  <si>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</si>
  <si>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</si>
  <si>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</si>
  <si>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</si>
  <si>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</si>
  <si>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</si>
  <si>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</si>
  <si>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</si>
  <si>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</si>
  <si>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</si>
  <si>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</si>
  <si>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</si>
  <si>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</si>
  <si>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</si>
  <si>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</si>
  <si>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</si>
  <si>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</si>
  <si>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</si>
  <si>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</si>
  <si>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</si>
  <si>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</si>
  <si>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</si>
  <si>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</si>
  <si>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</si>
  <si>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</si>
  <si>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</si>
  <si>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</si>
  <si>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</si>
  <si>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</si>
  <si>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</si>
  <si>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</si>
  <si>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</si>
  <si>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</si>
  <si>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</si>
  <si>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</si>
  <si>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</si>
  <si>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</si>
  <si>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</si>
  <si>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</si>
  <si>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</si>
  <si>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</si>
  <si>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</si>
  <si>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</si>
  <si>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</si>
  <si>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</si>
  <si>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</si>
  <si>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</si>
  <si>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</si>
  <si>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</si>
  <si>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</si>
  <si>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</si>
  <si>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</si>
  <si>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</si>
  <si>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</si>
  <si>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</si>
  <si>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</si>
  <si>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</si>
  <si>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</si>
  <si>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</si>
  <si>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</si>
  <si>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</si>
  <si>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</si>
  <si>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</si>
  <si>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</si>
  <si>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</si>
  <si>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</si>
  <si>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</si>
  <si>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</si>
  <si>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</si>
  <si>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</si>
  <si>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</si>
  <si>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</si>
  <si>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</si>
  <si>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</si>
  <si>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</si>
  <si>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</si>
  <si>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</si>
  <si>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</si>
  <si>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</si>
  <si>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</si>
  <si>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</si>
  <si>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</si>
  <si>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</si>
  <si>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</si>
  <si>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</si>
  <si>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</si>
  <si>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</si>
  <si>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</si>
  <si>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</si>
  <si>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</si>
  <si>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</si>
  <si>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</si>
  <si>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</si>
  <si>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</si>
  <si>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</si>
  <si>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</si>
  <si>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</si>
  <si>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</si>
  <si>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</si>
  <si>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</si>
  <si>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</si>
  <si>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</si>
  <si>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</si>
  <si>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</si>
  <si>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</si>
  <si>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</si>
  <si>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</si>
  <si>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</si>
  <si>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</si>
  <si>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</si>
  <si>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</si>
  <si>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</si>
  <si>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</si>
  <si>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</si>
  <si>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</si>
  <si>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</si>
  <si>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</si>
  <si>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</si>
  <si>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</si>
  <si>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</si>
  <si>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</si>
  <si>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</si>
  <si>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</si>
  <si>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</si>
  <si>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</si>
  <si>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</si>
  <si>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</si>
  <si>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</si>
  <si>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</si>
  <si>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</si>
  <si>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</si>
  <si>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</si>
  <si>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</si>
  <si>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</si>
  <si>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</si>
  <si>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</si>
  <si>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</si>
  <si>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</si>
  <si>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</si>
  <si>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</si>
  <si>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</si>
  <si>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</si>
  <si>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</si>
  <si>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</si>
  <si>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</si>
  <si>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</si>
  <si>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</si>
  <si>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</si>
  <si>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</si>
  <si>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</si>
  <si>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</si>
  <si>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</si>
  <si>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</si>
  <si>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</si>
  <si>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</si>
  <si>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</si>
  <si>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</si>
  <si>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</si>
  <si>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</si>
  <si>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</si>
  <si>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</si>
  <si>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</si>
  <si>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</si>
  <si>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</si>
  <si>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</si>
  <si>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</si>
  <si>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</si>
  <si>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</si>
  <si>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</si>
  <si>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</si>
  <si>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</si>
  <si>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</si>
  <si>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</si>
  <si>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</si>
  <si>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</si>
  <si>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</si>
  <si>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</si>
  <si>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</si>
  <si>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</si>
  <si>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</si>
  <si>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</si>
  <si>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</si>
  <si>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</si>
  <si>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</si>
  <si>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</si>
  <si>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</si>
  <si>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</si>
  <si>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</si>
  <si>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</si>
  <si>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</si>
  <si>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</si>
  <si>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</si>
  <si>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</si>
  <si>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</si>
  <si>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</si>
  <si>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</si>
  <si>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</si>
  <si>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</si>
  <si>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</si>
  <si>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</si>
  <si>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</si>
  <si>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</si>
  <si>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</si>
  <si>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</si>
  <si>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</si>
  <si>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</si>
  <si>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</si>
  <si>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</si>
  <si>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</si>
  <si>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</si>
  <si>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</si>
  <si>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</si>
  <si>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</si>
  <si>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</si>
  <si>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</si>
  <si>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</si>
  <si>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</si>
  <si>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</si>
  <si>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</si>
  <si>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</si>
  <si>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</si>
  <si>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</si>
  <si>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</si>
  <si>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</si>
  <si>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</si>
  <si>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</si>
  <si>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</si>
  <si>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</si>
  <si>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</si>
  <si>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</si>
  <si>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</si>
  <si>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</si>
  <si>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</si>
  <si>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</si>
  <si>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</si>
  <si>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</si>
  <si>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</si>
  <si>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</si>
  <si>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</si>
  <si>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</si>
  <si>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</si>
  <si>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</si>
  <si>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</si>
  <si>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</si>
  <si>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</si>
  <si>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</si>
  <si>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</si>
  <si>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</si>
  <si>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</si>
  <si>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</si>
  <si>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</si>
  <si>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</si>
  <si>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</si>
  <si>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</si>
  <si>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</si>
  <si>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</si>
  <si>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</si>
  <si>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</si>
  <si>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</si>
  <si>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</si>
  <si>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</si>
  <si>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</si>
  <si>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</si>
  <si>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</si>
  <si>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</si>
  <si>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</si>
  <si>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</si>
  <si>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</si>
  <si>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</si>
  <si>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</si>
  <si>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</si>
  <si>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</si>
  <si>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</si>
  <si>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</si>
  <si>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</si>
  <si>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</si>
  <si>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</si>
  <si>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</si>
  <si>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</si>
  <si>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</si>
  <si>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</si>
  <si>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</si>
  <si>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</si>
  <si>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</si>
  <si>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</si>
  <si>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</si>
  <si>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</si>
  <si>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</si>
  <si>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</si>
  <si>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</si>
  <si>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</si>
  <si>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</si>
  <si>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</si>
  <si>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</si>
  <si>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</si>
  <si>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</si>
  <si>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</si>
  <si>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</si>
  <si>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</si>
  <si>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</si>
  <si>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</si>
  <si>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</si>
  <si>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</si>
  <si>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</si>
  <si>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</si>
  <si>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</si>
  <si>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</si>
  <si>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</si>
  <si>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</si>
  <si>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</si>
  <si>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</si>
  <si>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</si>
  <si>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</si>
  <si>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</si>
  <si>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</si>
  <si>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</si>
  <si>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</si>
  <si>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</si>
  <si>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</si>
  <si>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</si>
  <si>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</si>
  <si>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</si>
  <si>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</si>
  <si>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</si>
  <si>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</si>
  <si>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</si>
  <si>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</si>
  <si>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</si>
  <si>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</si>
  <si>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</si>
  <si>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</si>
  <si>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</si>
  <si>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</si>
  <si>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</si>
  <si>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</si>
  <si>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</si>
  <si>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</si>
  <si>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</si>
  <si>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</si>
  <si>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</si>
  <si>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</si>
  <si>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</si>
  <si>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</si>
  <si>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</si>
  <si>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</si>
  <si>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</si>
  <si>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</si>
  <si>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</si>
  <si>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</si>
  <si>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</si>
  <si>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</si>
  <si>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</si>
  <si>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</si>
  <si>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</si>
  <si>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</si>
  <si>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</si>
  <si>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</si>
  <si>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</si>
  <si>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</si>
  <si>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</si>
  <si>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</si>
  <si>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</si>
  <si>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</si>
  <si>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</si>
  <si>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</si>
  <si>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</si>
  <si>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</si>
  <si>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</si>
  <si>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</si>
  <si>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</si>
  <si>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</si>
  <si>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</si>
  <si>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</si>
  <si>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</si>
  <si>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</si>
  <si>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</si>
  <si>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</si>
  <si>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</si>
  <si>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</si>
  <si>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</si>
  <si>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</si>
  <si>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</si>
  <si>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</si>
  <si>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</si>
  <si>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</si>
  <si>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</si>
  <si>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</si>
  <si>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</si>
  <si>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</si>
  <si>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</si>
  <si>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</si>
  <si>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</si>
  <si>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</si>
  <si>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</si>
  <si>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</si>
  <si>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</si>
  <si>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</si>
  <si>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</si>
  <si>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</si>
  <si>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</si>
  <si>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</si>
  <si>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</si>
  <si>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</si>
  <si>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</si>
  <si>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</si>
  <si>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</si>
  <si>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</si>
  <si>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</si>
  <si>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</si>
  <si>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</si>
  <si>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</si>
  <si>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</si>
  <si>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</si>
  <si>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</si>
  <si>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</si>
  <si>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</si>
  <si>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</si>
  <si>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</si>
  <si>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</si>
  <si>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</si>
  <si>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</si>
  <si>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</si>
  <si>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</si>
  <si>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</si>
  <si>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</si>
  <si>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</si>
  <si>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</si>
  <si>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</si>
  <si>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</si>
  <si>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</si>
  <si>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</si>
  <si>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</si>
  <si>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</si>
  <si>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</si>
  <si>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</si>
  <si>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</si>
  <si>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</si>
  <si>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</si>
  <si>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</si>
  <si>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</si>
  <si>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</si>
  <si>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</si>
  <si>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</si>
  <si>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</si>
  <si>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</si>
  <si>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</si>
  <si>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</si>
  <si>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</si>
  <si>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</si>
  <si>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</si>
  <si>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</si>
  <si>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</si>
  <si>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</si>
  <si>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</si>
  <si>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</si>
  <si>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</si>
  <si>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</si>
  <si>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</si>
  <si>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</si>
  <si>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</si>
  <si>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</si>
  <si>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</si>
  <si>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</si>
  <si>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</si>
  <si>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</si>
  <si>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</si>
  <si>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</si>
  <si>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</si>
  <si>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</si>
  <si>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</si>
  <si>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</si>
  <si>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</si>
  <si>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</si>
  <si>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</si>
  <si>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</si>
  <si>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</si>
  <si>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</si>
  <si>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</si>
  <si>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</si>
  <si>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</si>
  <si>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</si>
  <si>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</si>
  <si>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</si>
  <si>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</si>
  <si>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</si>
  <si>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</si>
  <si>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</si>
  <si>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</si>
  <si>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</si>
  <si>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</si>
  <si>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</si>
  <si>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</si>
  <si>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</si>
  <si>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</si>
  <si>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</si>
  <si>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</si>
  <si>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</si>
  <si>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</si>
  <si>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</si>
  <si>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</si>
  <si>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</si>
  <si>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</si>
  <si>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</si>
  <si>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</si>
  <si>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</si>
  <si>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</si>
  <si>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</si>
  <si>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</si>
  <si>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</si>
  <si>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</si>
  <si>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</si>
  <si>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</si>
  <si>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</si>
  <si>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</si>
  <si>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</si>
  <si>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</si>
  <si>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</si>
  <si>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</si>
  <si>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</si>
  <si>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</si>
  <si>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</si>
  <si>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</si>
  <si>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</si>
  <si>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</si>
  <si>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</si>
  <si>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</si>
  <si>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</si>
  <si>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</si>
  <si>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</si>
  <si>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</si>
  <si>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</si>
  <si>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</si>
  <si>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</si>
  <si>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</si>
  <si>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</si>
  <si>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</si>
  <si>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</si>
  <si>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</si>
  <si>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</si>
  <si>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</si>
  <si>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</si>
  <si>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</si>
  <si>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</si>
  <si>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</si>
  <si>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</si>
  <si>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</si>
  <si>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</si>
  <si>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</si>
  <si>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</si>
  <si>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</si>
  <si>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</si>
  <si>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</si>
  <si>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</si>
  <si>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</si>
  <si>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</si>
  <si>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</si>
  <si>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</si>
  <si>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</si>
  <si>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</si>
  <si>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</si>
  <si>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</si>
  <si>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</si>
  <si>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</si>
  <si>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</si>
  <si>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</si>
  <si>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</si>
  <si>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</si>
  <si>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</si>
  <si>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</si>
  <si>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</si>
  <si>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</si>
  <si>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</si>
  <si>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</si>
  <si>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</si>
  <si>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</si>
  <si>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</si>
  <si>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</si>
  <si>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</si>
  <si>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</si>
  <si>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</si>
  <si>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</si>
  <si>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</si>
  <si>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</si>
  <si>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</si>
  <si>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</si>
  <si>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</si>
  <si>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</si>
  <si>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</si>
  <si>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</si>
  <si>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</si>
  <si>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</si>
  <si>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</si>
  <si>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</si>
  <si>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</si>
  <si>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</si>
  <si>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</si>
  <si>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</si>
  <si>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</si>
  <si>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</si>
  <si>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</si>
  <si>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</si>
  <si>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</si>
  <si>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</si>
  <si>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</si>
  <si>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</si>
  <si>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</si>
  <si>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</si>
  <si>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</si>
  <si>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</si>
  <si>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</si>
  <si>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</si>
  <si>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</si>
  <si>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</si>
  <si>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</si>
  <si>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</si>
  <si>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</si>
  <si>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</si>
  <si>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</si>
  <si>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</si>
  <si>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</si>
  <si>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</si>
  <si>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</si>
  <si>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</si>
  <si>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</si>
  <si>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</si>
  <si>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</si>
  <si>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</si>
  <si>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</si>
  <si>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</si>
  <si>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</si>
  <si>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</si>
  <si>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</si>
  <si>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</si>
  <si>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</si>
  <si>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</si>
  <si>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</si>
  <si>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</si>
  <si>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</si>
  <si>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</si>
  <si>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</si>
  <si>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</si>
  <si>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</si>
  <si>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</si>
  <si>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</si>
  <si>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</si>
  <si>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</si>
  <si>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</si>
  <si>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</si>
  <si>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</si>
  <si>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</si>
  <si>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</si>
  <si>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</si>
  <si>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</si>
  <si>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</si>
  <si>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</si>
  <si>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</si>
  <si>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</si>
  <si>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</si>
  <si>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</si>
  <si>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</si>
  <si>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</si>
  <si>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</si>
  <si>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</si>
  <si>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</si>
  <si>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</si>
  <si>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</si>
  <si>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</si>
  <si>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</si>
  <si>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</si>
  <si>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</si>
  <si>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</si>
  <si>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</si>
  <si>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</si>
  <si>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</si>
  <si>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</si>
  <si>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</si>
  <si>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</si>
  <si>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</si>
  <si>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</si>
  <si>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</si>
  <si>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</si>
  <si>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</si>
  <si>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</si>
  <si>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</si>
  <si>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</si>
  <si>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</si>
  <si>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</si>
  <si>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</si>
  <si>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</si>
  <si>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</si>
  <si>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</si>
  <si>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</si>
  <si>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</si>
  <si>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</si>
  <si>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</si>
  <si>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</si>
  <si>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</si>
  <si>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</si>
  <si>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</si>
  <si>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</si>
  <si>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</si>
  <si>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</si>
  <si>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</si>
  <si>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</si>
  <si>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</si>
  <si>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</si>
  <si>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</si>
  <si>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</si>
  <si>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</si>
  <si>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</si>
  <si>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</si>
  <si>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</si>
  <si>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</si>
  <si>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</si>
  <si>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</si>
  <si>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</si>
  <si>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</si>
  <si>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</si>
  <si>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</si>
  <si>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</si>
  <si>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</si>
  <si>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</si>
  <si>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</si>
  <si>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</si>
  <si>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</si>
  <si>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</si>
  <si>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</si>
  <si>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</si>
  <si>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</si>
  <si>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</si>
  <si>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</si>
  <si>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</si>
  <si>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</si>
  <si>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</si>
  <si>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</si>
  <si>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</si>
  <si>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</si>
  <si>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</si>
  <si>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</si>
  <si>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</si>
  <si>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</si>
  <si>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</si>
  <si>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</si>
  <si>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</si>
  <si>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</si>
  <si>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</si>
  <si>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</si>
  <si>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</si>
  <si>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</si>
  <si>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</si>
  <si>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</si>
  <si>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</si>
  <si>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</si>
  <si>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</si>
  <si>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</si>
  <si>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</si>
  <si>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</si>
  <si>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</si>
  <si>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</si>
  <si>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</si>
  <si>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</si>
  <si>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</si>
  <si>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</si>
  <si>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</si>
  <si>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</si>
  <si>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</si>
  <si>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</si>
  <si>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</si>
  <si>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</si>
  <si>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</si>
  <si>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</si>
  <si>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</si>
  <si>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</si>
  <si>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</si>
  <si>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</si>
  <si>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</si>
  <si>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</si>
  <si>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</si>
  <si>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</si>
  <si>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</si>
  <si>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</si>
  <si>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</si>
  <si>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</si>
  <si>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</si>
  <si>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</si>
  <si>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</si>
  <si>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</si>
  <si>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</si>
  <si>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</si>
  <si>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</si>
  <si>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</si>
  <si>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</si>
  <si>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</si>
  <si>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</si>
  <si>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</si>
  <si>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</si>
  <si>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</si>
  <si>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</si>
  <si>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</si>
  <si>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</si>
  <si>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</si>
  <si>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</si>
  <si>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</si>
  <si>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</si>
  <si>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</si>
  <si>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</si>
  <si>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</si>
  <si>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</si>
  <si>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</si>
  <si>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</si>
  <si>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</si>
  <si>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</si>
  <si>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</si>
  <si>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</si>
  <si>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</si>
  <si>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</si>
  <si>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</si>
  <si>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</si>
  <si>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</si>
  <si>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</si>
  <si>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</si>
  <si>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</si>
  <si>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</si>
  <si>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</si>
  <si>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</si>
  <si>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</si>
  <si>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</si>
  <si>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</si>
  <si>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</si>
  <si>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</si>
  <si>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</si>
  <si>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</si>
  <si>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</si>
  <si>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</si>
  <si>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</si>
  <si>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</si>
  <si>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</si>
  <si>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</si>
  <si>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</si>
  <si>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</si>
  <si>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</si>
  <si>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</si>
  <si>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</si>
  <si>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</si>
  <si>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</si>
  <si>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</si>
  <si>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</si>
  <si>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</si>
  <si>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</si>
  <si>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</si>
  <si>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</si>
  <si>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</si>
  <si>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</si>
  <si>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</si>
  <si>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</si>
  <si>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</si>
  <si>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</si>
  <si>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</si>
  <si>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</si>
  <si>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</si>
  <si>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</si>
  <si>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</si>
  <si>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</si>
  <si>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</si>
  <si>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</si>
  <si>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</si>
  <si>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</si>
  <si>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</si>
  <si>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</si>
  <si>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</si>
  <si>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</si>
  <si>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</si>
  <si>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</si>
  <si>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</si>
  <si>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</si>
  <si>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</si>
  <si>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</si>
  <si>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</si>
  <si>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</si>
  <si>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</si>
  <si>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</si>
  <si>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</si>
  <si>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</si>
  <si>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</si>
  <si>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</si>
  <si>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</si>
  <si>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</si>
  <si>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</si>
  <si>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</si>
  <si>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</si>
  <si>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</si>
  <si>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</si>
  <si>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</si>
  <si>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</si>
  <si>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</si>
  <si>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</si>
  <si>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</si>
  <si>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</si>
  <si>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</si>
  <si>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</si>
  <si>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</si>
  <si>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</si>
  <si>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</si>
  <si>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</si>
  <si>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</si>
  <si>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</si>
  <si>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</si>
  <si>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</si>
  <si>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</si>
  <si>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</si>
  <si>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</si>
  <si>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</si>
  <si>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</si>
  <si>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</si>
  <si>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</si>
  <si>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</si>
  <si>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</si>
  <si>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</si>
  <si>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</si>
  <si>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</si>
  <si>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</si>
  <si>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</si>
  <si>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</si>
  <si>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</si>
  <si>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</si>
  <si>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</si>
  <si>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</si>
  <si>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</si>
  <si>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</si>
  <si>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</si>
  <si>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</si>
  <si>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</si>
  <si>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</si>
  <si>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</si>
  <si>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</si>
  <si>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</si>
  <si>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</si>
  <si>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</si>
  <si>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</si>
  <si>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</si>
  <si>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</si>
  <si>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</si>
  <si>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</si>
  <si>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</si>
  <si>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</si>
  <si>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</si>
  <si>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</si>
  <si>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</si>
  <si>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</si>
  <si>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</si>
  <si>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</si>
  <si>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</si>
  <si>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</si>
  <si>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</si>
  <si>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</si>
  <si>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</si>
  <si>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</si>
  <si>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</si>
  <si>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</si>
  <si>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</si>
  <si>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</si>
  <si>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</si>
  <si>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</si>
  <si>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</si>
  <si>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</si>
  <si>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</si>
  <si>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</si>
  <si>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</si>
  <si>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</si>
  <si>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</si>
  <si>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</si>
  <si>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</si>
  <si>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</si>
  <si>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</si>
  <si>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</si>
  <si>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</si>
  <si>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</si>
  <si>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</si>
  <si>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</si>
  <si>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</si>
  <si>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</si>
  <si>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</si>
  <si>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</si>
  <si>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</si>
  <si>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</si>
  <si>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</si>
  <si>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</si>
  <si>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</si>
  <si>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</si>
  <si>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</si>
  <si>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</si>
  <si>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</si>
  <si>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</si>
  <si>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</si>
  <si>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</si>
  <si>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</si>
  <si>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</si>
  <si>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</si>
  <si>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</si>
  <si>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</si>
  <si>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</si>
  <si>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</si>
  <si>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</si>
  <si>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</si>
  <si>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</si>
  <si>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</si>
  <si>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</si>
  <si>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</si>
  <si>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</si>
  <si>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</si>
  <si>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</si>
  <si>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</si>
  <si>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</si>
  <si>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</si>
  <si>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</si>
  <si>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</si>
  <si>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</si>
  <si>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</si>
  <si>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</si>
  <si>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</si>
  <si>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</si>
  <si>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</si>
  <si>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</si>
  <si>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</si>
  <si>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</si>
  <si>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</si>
  <si>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</si>
  <si>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</si>
  <si>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</si>
  <si>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</si>
  <si>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</si>
  <si>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</si>
  <si>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</si>
  <si>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</si>
  <si>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</si>
  <si>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</si>
  <si>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</si>
  <si>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</si>
  <si>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</si>
  <si>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</si>
  <si>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</si>
  <si>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</si>
  <si>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</si>
  <si>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</si>
  <si>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</si>
  <si>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</si>
  <si>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</si>
  <si>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</si>
  <si>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</si>
  <si>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</si>
  <si>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</si>
  <si>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</si>
  <si>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</si>
  <si>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</si>
  <si>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</si>
  <si>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</si>
  <si>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</si>
  <si>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</si>
  <si>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</si>
  <si>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</si>
  <si>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</si>
  <si>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</si>
  <si>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</si>
  <si>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</si>
  <si>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</si>
  <si>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</si>
  <si>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</si>
  <si>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</si>
  <si>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</si>
  <si>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</si>
  <si>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</si>
  <si>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</si>
  <si>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</si>
  <si>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</si>
  <si>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</si>
  <si>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</si>
  <si>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</si>
  <si>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</si>
  <si>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</si>
  <si>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</si>
  <si>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</si>
  <si>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</si>
  <si>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</si>
  <si>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</si>
  <si>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</si>
  <si>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</si>
  <si>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</si>
  <si>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</si>
  <si>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</si>
  <si>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</si>
  <si>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</si>
  <si>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</si>
  <si>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</si>
  <si>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</si>
  <si>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</si>
  <si>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</si>
  <si>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</si>
  <si>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</si>
  <si>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</si>
  <si>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</si>
  <si>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</si>
  <si>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</si>
  <si>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</si>
  <si>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</si>
  <si>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</si>
  <si>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</si>
  <si>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</si>
  <si>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</si>
  <si>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</si>
  <si>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</si>
  <si>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</si>
  <si>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</si>
  <si>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</si>
  <si>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</si>
  <si>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</si>
  <si>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</si>
  <si>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</si>
  <si>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</si>
  <si>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</si>
  <si>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</si>
  <si>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</si>
  <si>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</si>
  <si>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</si>
  <si>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</si>
  <si>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</si>
  <si>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</si>
  <si>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</si>
  <si>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</si>
  <si>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</si>
  <si>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</si>
  <si>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</si>
  <si>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</si>
  <si>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</si>
  <si>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</si>
  <si>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</si>
  <si>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</si>
  <si>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</si>
  <si>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</si>
  <si>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</si>
  <si>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</si>
  <si>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</si>
  <si>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</si>
  <si>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</si>
  <si>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</si>
  <si>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</si>
  <si>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</si>
  <si>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</si>
  <si>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</si>
  <si>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</si>
  <si>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</si>
  <si>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</si>
  <si>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</si>
  <si>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</si>
  <si>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</si>
  <si>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</si>
  <si>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</si>
  <si>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</si>
  <si>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</si>
  <si>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</si>
  <si>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</si>
  <si>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</si>
  <si>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</si>
  <si>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</si>
  <si>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</si>
  <si>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</si>
  <si>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</si>
  <si>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</si>
  <si>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</si>
  <si>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</si>
  <si>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</si>
  <si>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</si>
  <si>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</si>
  <si>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</si>
  <si>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</si>
  <si>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</si>
  <si>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</si>
  <si>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</si>
  <si>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</si>
  <si>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</si>
  <si>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</si>
  <si>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</si>
  <si>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</si>
  <si>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</si>
  <si>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</si>
  <si>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</si>
  <si>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</si>
  <si>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</si>
  <si>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</si>
  <si>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</si>
  <si>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</si>
  <si>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</si>
  <si>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</si>
  <si>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</si>
  <si>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</si>
  <si>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</si>
  <si>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</si>
  <si>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</si>
  <si>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</si>
  <si>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</si>
  <si>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</si>
  <si>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</si>
  <si>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</si>
  <si>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</si>
  <si>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</si>
  <si>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</si>
  <si>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</si>
  <si>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</si>
  <si>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</si>
  <si>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</si>
  <si>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</si>
  <si>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</si>
  <si>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</si>
  <si>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</si>
  <si>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</si>
  <si>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</si>
  <si>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</si>
  <si>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</si>
  <si>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</si>
  <si>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</si>
  <si>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</si>
  <si>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</si>
  <si>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</si>
  <si>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</si>
  <si>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</si>
  <si>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</si>
  <si>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</si>
  <si>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</si>
  <si>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</si>
  <si>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</si>
  <si>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</si>
  <si>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</si>
  <si>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</si>
  <si>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</si>
  <si>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</si>
  <si>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</si>
  <si>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</si>
  <si>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</si>
  <si>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</si>
  <si>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</si>
  <si>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</si>
  <si>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</si>
  <si>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</si>
  <si>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</si>
  <si>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</si>
  <si>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</si>
  <si>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</si>
  <si>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</si>
  <si>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</si>
  <si>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</si>
  <si>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</si>
  <si>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</si>
  <si>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</si>
  <si>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</si>
  <si>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</si>
  <si>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</si>
  <si>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</si>
  <si>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</si>
  <si>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</si>
  <si>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</si>
  <si>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</si>
  <si>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</si>
  <si>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</si>
  <si>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</si>
  <si>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</si>
  <si>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</si>
  <si>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</si>
  <si>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</si>
  <si>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</si>
  <si>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</si>
  <si>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</si>
  <si>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</si>
  <si>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</si>
  <si>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</si>
  <si>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</si>
  <si>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</si>
  <si>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</si>
  <si>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</si>
  <si>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</si>
  <si>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</si>
  <si>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</si>
  <si>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</si>
  <si>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</si>
  <si>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</si>
  <si>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</si>
  <si>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</si>
  <si>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</si>
  <si>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</si>
  <si>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</si>
  <si>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</si>
  <si>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</si>
  <si>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</si>
  <si>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</si>
  <si>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</si>
  <si>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</si>
  <si>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</si>
  <si>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</si>
  <si>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</si>
  <si>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</si>
  <si>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</si>
  <si>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</si>
  <si>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</si>
  <si>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</si>
  <si>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</si>
  <si>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</si>
  <si>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</si>
  <si>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</si>
  <si>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</si>
  <si>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</si>
  <si>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</si>
  <si>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</si>
  <si>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</si>
  <si>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</si>
  <si>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</si>
  <si>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</si>
  <si>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</si>
  <si>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</si>
  <si>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</si>
  <si>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</si>
  <si>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</si>
  <si>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</si>
  <si>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</si>
  <si>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</si>
  <si>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</si>
  <si>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</si>
  <si>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</si>
  <si>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</si>
  <si>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</si>
  <si>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</si>
  <si>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</si>
  <si>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</si>
  <si>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</si>
  <si>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</si>
  <si>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</si>
  <si>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</si>
  <si>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</si>
  <si>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</si>
  <si>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</si>
  <si>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</si>
  <si>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</si>
  <si>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</si>
  <si>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</si>
  <si>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</si>
  <si>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</si>
  <si>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</si>
  <si>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</si>
  <si>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</si>
  <si>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</si>
  <si>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</si>
  <si>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</si>
  <si>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</si>
  <si>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</si>
  <si>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</si>
  <si>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</si>
  <si>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</si>
  <si>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</si>
  <si>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</si>
  <si>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</si>
  <si>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</si>
  <si>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</si>
  <si>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</si>
  <si>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</si>
  <si>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</si>
  <si>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</si>
  <si>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</si>
  <si>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</si>
  <si>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</si>
  <si>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</si>
  <si>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</si>
  <si>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</si>
  <si>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</si>
  <si>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</si>
  <si>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</si>
  <si>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</si>
  <si>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</si>
  <si>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</si>
  <si>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</si>
  <si>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</si>
  <si>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</si>
  <si>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</si>
  <si>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</si>
  <si>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</si>
  <si>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</si>
  <si>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</si>
  <si>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</si>
  <si>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</si>
  <si>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</si>
  <si>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</si>
  <si>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</si>
  <si>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</si>
  <si>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</si>
  <si>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</si>
  <si>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</si>
  <si>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</si>
  <si>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</si>
  <si>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</si>
  <si>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</si>
  <si>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</si>
  <si>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</si>
  <si>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</si>
  <si>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</si>
  <si>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</si>
  <si>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</si>
  <si>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</si>
  <si>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</si>
  <si>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</si>
  <si>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</si>
  <si>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</si>
  <si>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</si>
  <si>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</si>
  <si>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</si>
  <si>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</si>
  <si>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</si>
  <si>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</si>
  <si>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</si>
  <si>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</si>
  <si>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</si>
  <si>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</si>
  <si>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</si>
  <si>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</si>
  <si>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</si>
  <si>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</si>
  <si>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</si>
  <si>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</si>
  <si>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</si>
  <si>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</si>
  <si>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</si>
  <si>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</si>
  <si>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</si>
  <si>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</si>
  <si>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</si>
  <si>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</si>
  <si>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</si>
  <si>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</si>
  <si>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</si>
  <si>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</si>
  <si>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</si>
  <si>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</si>
  <si>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</si>
  <si>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</si>
  <si>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</si>
  <si>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</si>
  <si>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</si>
  <si>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</si>
  <si>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</si>
  <si>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</si>
  <si>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</si>
  <si>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</si>
  <si>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</si>
  <si>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</si>
  <si>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</si>
  <si>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</si>
  <si>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</si>
  <si>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</si>
  <si>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</si>
  <si>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</si>
  <si>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</si>
  <si>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</si>
  <si>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</si>
  <si>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</si>
  <si>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</si>
  <si>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</si>
  <si>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</si>
  <si>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</si>
  <si>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</si>
  <si>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</si>
  <si>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</si>
  <si>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</si>
  <si>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</si>
  <si>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</si>
  <si>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</si>
  <si>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</si>
  <si>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</si>
  <si>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</si>
  <si>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</si>
  <si>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</si>
  <si>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</si>
  <si>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</si>
  <si>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</si>
  <si>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</si>
  <si>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</si>
  <si>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</si>
  <si>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</si>
  <si>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</si>
  <si>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</si>
  <si>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</si>
  <si>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</si>
  <si>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</si>
  <si>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</si>
  <si>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</si>
  <si>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</si>
  <si>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</si>
  <si>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</si>
  <si>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</si>
  <si>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</si>
  <si>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</si>
  <si>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</si>
  <si>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</si>
  <si>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</si>
  <si>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</si>
  <si>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</si>
  <si>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</si>
  <si>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</si>
  <si>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</si>
  <si>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</si>
  <si>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</si>
  <si>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</si>
  <si>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</si>
  <si>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</si>
  <si>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</si>
  <si>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</si>
  <si>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</si>
  <si>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</si>
  <si>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</si>
  <si>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</si>
  <si>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</si>
  <si>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</si>
  <si>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</si>
  <si>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</si>
  <si>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</si>
  <si>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</si>
  <si>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</si>
  <si>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</si>
  <si>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</si>
  <si>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</si>
  <si>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</si>
  <si>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</si>
  <si>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</si>
  <si>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</si>
  <si>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</si>
  <si>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</si>
  <si>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</si>
  <si>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</si>
  <si>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</si>
  <si>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</si>
  <si>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</si>
  <si>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</si>
  <si>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</si>
  <si>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</si>
  <si>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</si>
  <si>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</si>
  <si>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</si>
  <si>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</si>
  <si>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</si>
  <si>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</si>
  <si>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</si>
  <si>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</si>
  <si>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</si>
  <si>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</si>
  <si>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</si>
  <si>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</si>
  <si>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</si>
  <si>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</si>
  <si>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</si>
  <si>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</si>
  <si>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</si>
  <si>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</si>
  <si>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</si>
  <si>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</si>
  <si>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</si>
  <si>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</si>
  <si>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</si>
  <si>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</si>
  <si>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</si>
  <si>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</si>
  <si>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</si>
  <si>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</si>
  <si>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</si>
  <si>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</si>
  <si>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</si>
  <si>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</si>
  <si>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</si>
  <si>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</si>
  <si>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</si>
  <si>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</si>
  <si>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</si>
  <si>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</si>
  <si>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</si>
  <si>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</si>
  <si>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</si>
  <si>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</si>
  <si>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</si>
  <si>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</si>
  <si>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</si>
  <si>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</si>
  <si>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</si>
  <si>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</si>
  <si>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</si>
  <si>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</si>
  <si>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</si>
  <si>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</si>
  <si>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</si>
  <si>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</si>
  <si>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</si>
  <si>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</si>
  <si>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</si>
  <si>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</si>
  <si>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</si>
  <si>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</si>
  <si>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</si>
  <si>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</si>
  <si>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</si>
  <si>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</si>
  <si>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</si>
  <si>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</si>
  <si>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</si>
  <si>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</si>
  <si>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</si>
  <si>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</si>
  <si>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</si>
  <si>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</si>
  <si>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</si>
  <si>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</si>
  <si>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</si>
  <si>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</si>
  <si>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</si>
  <si>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</si>
  <si>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</si>
  <si>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</si>
  <si>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</si>
  <si>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</si>
  <si>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</si>
  <si>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</si>
  <si>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</si>
  <si>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</si>
  <si>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</si>
  <si>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</si>
  <si>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</si>
  <si>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</si>
  <si>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</si>
  <si>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</si>
  <si>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</si>
  <si>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</si>
  <si>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</si>
  <si>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</si>
  <si>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</si>
  <si>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</si>
  <si>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</si>
  <si>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</si>
  <si>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</si>
  <si>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</si>
  <si>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</si>
  <si>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</si>
  <si>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</si>
  <si>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</si>
  <si>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</si>
  <si>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</si>
  <si>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</si>
  <si>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</si>
  <si>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</si>
  <si>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</si>
  <si>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</si>
  <si>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</si>
  <si>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</si>
  <si>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</si>
  <si>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</si>
  <si>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</si>
  <si>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</si>
  <si>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</si>
  <si>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</si>
  <si>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</si>
  <si>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</si>
  <si>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</si>
  <si>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</si>
  <si>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</si>
  <si>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</si>
  <si>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</si>
  <si>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</si>
  <si>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</si>
  <si>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</si>
  <si>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</si>
  <si>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</si>
  <si>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</si>
  <si>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</si>
  <si>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</si>
  <si>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</si>
  <si>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</si>
  <si>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</si>
  <si>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</si>
  <si>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</si>
  <si>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</si>
  <si>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</si>
  <si>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</si>
  <si>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</si>
  <si>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</si>
  <si>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</si>
  <si>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</si>
  <si>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</si>
  <si>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</si>
  <si>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</si>
  <si>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</si>
  <si>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</si>
  <si>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</si>
  <si>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</si>
  <si>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</si>
  <si>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</si>
  <si>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</si>
  <si>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</si>
  <si>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</si>
  <si>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</si>
  <si>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</si>
  <si>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</si>
  <si>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</si>
  <si>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</si>
  <si>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</si>
  <si>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</si>
  <si>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</si>
  <si>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</si>
  <si>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</si>
  <si>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</si>
  <si>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</si>
  <si>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</si>
  <si>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</si>
  <si>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</si>
  <si>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</si>
  <si>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</si>
  <si>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</si>
  <si>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</si>
  <si>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</si>
  <si>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</si>
  <si>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</si>
  <si>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</si>
  <si>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</si>
  <si>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</si>
  <si>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</si>
  <si>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</si>
  <si>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</si>
  <si>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</si>
  <si>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</si>
  <si>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</si>
  <si>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</si>
  <si>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</si>
  <si>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</si>
  <si>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</si>
  <si>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</si>
  <si>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</si>
  <si>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</si>
  <si>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</si>
  <si>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</si>
  <si>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</si>
  <si>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</si>
  <si>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</si>
  <si>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</si>
  <si>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</si>
  <si>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</si>
  <si>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</si>
  <si>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</si>
  <si>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</si>
  <si>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</si>
  <si>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</si>
  <si>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</si>
  <si>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</si>
  <si>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</si>
  <si>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</si>
  <si>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</si>
  <si>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</si>
  <si>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</si>
  <si>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</si>
  <si>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</si>
  <si>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</si>
  <si>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</si>
  <si>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</si>
  <si>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</si>
  <si>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</si>
  <si>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</si>
  <si>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</si>
  <si>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</si>
  <si>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</si>
  <si>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</si>
  <si>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</si>
  <si>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</si>
  <si>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</si>
  <si>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</si>
  <si>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</si>
  <si>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</si>
  <si>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</si>
  <si>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</si>
  <si>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</si>
  <si>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</si>
  <si>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</si>
  <si>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</si>
  <si>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</si>
  <si>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</si>
  <si>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</si>
  <si>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</si>
  <si>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</si>
  <si>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</si>
  <si>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</si>
  <si>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</si>
  <si>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</si>
  <si>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</si>
  <si>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</si>
  <si>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</si>
  <si>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</si>
  <si>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</si>
  <si>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</si>
  <si>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</si>
  <si>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</si>
  <si>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</si>
  <si>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</si>
  <si>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</si>
  <si>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</si>
  <si>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</si>
  <si>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</si>
  <si>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</si>
  <si>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</si>
  <si>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</si>
  <si>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</si>
  <si>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</si>
  <si>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</si>
  <si>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</si>
  <si>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</si>
  <si>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</si>
  <si>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</si>
  <si>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</si>
  <si>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</si>
  <si>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</si>
  <si>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</si>
  <si>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</si>
  <si>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</si>
  <si>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</si>
  <si>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</si>
  <si>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</si>
  <si>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</si>
  <si>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</si>
  <si>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</si>
  <si>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</si>
  <si>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</si>
  <si>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</si>
  <si>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</si>
  <si>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</si>
  <si>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</si>
  <si>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</si>
  <si>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</si>
  <si>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</si>
  <si>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</si>
  <si>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</si>
  <si>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</si>
  <si>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</si>
  <si>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</si>
  <si>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</si>
  <si>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</si>
  <si>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</si>
  <si>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</si>
  <si>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</si>
  <si>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</si>
  <si>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</si>
  <si>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</si>
  <si>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</si>
  <si>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</si>
  <si>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</si>
  <si>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</si>
  <si>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</si>
  <si>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</si>
  <si>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</si>
  <si>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</si>
  <si>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</si>
  <si>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</si>
  <si>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</si>
  <si>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</si>
  <si>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</si>
  <si>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</si>
  <si>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</si>
  <si>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</si>
  <si>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</si>
  <si>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</si>
  <si>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</si>
  <si>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</si>
  <si>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</si>
  <si>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</si>
  <si>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</si>
  <si>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</si>
  <si>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</si>
  <si>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</si>
  <si>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</si>
  <si>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</si>
  <si>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</si>
  <si>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</si>
  <si>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</si>
  <si>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</si>
  <si>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</si>
  <si>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</si>
  <si>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</si>
  <si>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</si>
  <si>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</si>
  <si>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</si>
  <si>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</si>
  <si>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</si>
  <si>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</si>
  <si>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</si>
  <si>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</si>
  <si>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</si>
  <si>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</si>
  <si>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</si>
  <si>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</si>
  <si>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</si>
  <si>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</si>
  <si>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</si>
  <si>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</si>
  <si>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</si>
  <si>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</si>
  <si>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</si>
  <si>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</si>
  <si>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</si>
  <si>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</si>
  <si>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</si>
  <si>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</si>
  <si>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</si>
  <si>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</si>
  <si>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</si>
  <si>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</si>
  <si>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</si>
  <si>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</si>
  <si>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</si>
  <si>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</si>
  <si>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</si>
  <si>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</si>
  <si>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</si>
  <si>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</si>
  <si>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</si>
  <si>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</si>
  <si>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</si>
  <si>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</si>
  <si>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</si>
  <si>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</si>
  <si>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</si>
  <si>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</si>
  <si>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</si>
  <si>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</si>
  <si>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</si>
  <si>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</si>
  <si>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</si>
  <si>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</si>
  <si>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</si>
  <si>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</si>
  <si>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</si>
  <si>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</si>
  <si>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</si>
  <si>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</si>
  <si>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</si>
  <si>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</si>
  <si>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</si>
  <si>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</si>
  <si>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</si>
  <si>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</si>
  <si>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</si>
  <si>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</si>
  <si>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</si>
  <si>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</si>
  <si>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</si>
  <si>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</si>
  <si>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</si>
  <si>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</si>
  <si>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</si>
  <si>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</si>
  <si>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</si>
  <si>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</si>
  <si>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</si>
  <si>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</si>
  <si>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</si>
  <si>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</si>
  <si>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</si>
  <si>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</si>
  <si>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</si>
  <si>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</si>
  <si>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</si>
  <si>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</si>
  <si>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</si>
  <si>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</si>
  <si>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</si>
  <si>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</si>
  <si>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</si>
  <si>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</si>
  <si>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</si>
  <si>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</si>
  <si>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</si>
  <si>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</si>
  <si>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</si>
  <si>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</si>
  <si>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</si>
  <si>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</si>
  <si>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</si>
  <si>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</si>
  <si>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</si>
  <si>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</si>
  <si>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</si>
  <si>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</si>
  <si>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</si>
  <si>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</si>
  <si>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</si>
  <si>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</si>
  <si>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</si>
  <si>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</si>
  <si>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</si>
  <si>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</si>
  <si>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</si>
  <si>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</si>
  <si>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</si>
  <si>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</si>
  <si>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</si>
  <si>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</si>
  <si>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</si>
  <si>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</si>
  <si>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</si>
  <si>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</si>
  <si>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</si>
  <si>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</si>
  <si>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</si>
  <si>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</si>
  <si>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</si>
  <si>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</si>
  <si>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</si>
  <si>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</si>
  <si>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</si>
  <si>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</si>
  <si>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</si>
  <si>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</si>
  <si>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</si>
  <si>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</si>
  <si>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</si>
  <si>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</si>
  <si>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</si>
  <si>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</si>
  <si>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</si>
  <si>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</si>
  <si>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</si>
  <si>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</si>
  <si>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</si>
  <si>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</si>
  <si>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</si>
  <si>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</si>
  <si>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</si>
  <si>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</si>
  <si>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</si>
  <si>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</si>
  <si>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</si>
  <si>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</si>
  <si>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</si>
  <si>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</si>
  <si>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</si>
  <si>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</si>
  <si>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</si>
  <si>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</si>
  <si>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</si>
  <si>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</si>
  <si>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</si>
  <si>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</si>
  <si>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</si>
  <si>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</si>
  <si>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</si>
  <si>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</si>
  <si>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</si>
  <si>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</si>
  <si>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</si>
  <si>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</si>
  <si>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</si>
  <si>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</si>
  <si>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</si>
  <si>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</si>
  <si>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</si>
  <si>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</si>
  <si>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</si>
  <si>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</si>
  <si>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</si>
  <si>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</si>
  <si>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</si>
  <si>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</si>
  <si>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</si>
  <si>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</si>
  <si>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</si>
  <si>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</si>
  <si>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</si>
  <si>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</si>
  <si>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</si>
  <si>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</si>
  <si>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</si>
  <si>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</si>
  <si>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</si>
  <si>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</si>
  <si>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</si>
  <si>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</si>
  <si>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</si>
  <si>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</si>
  <si>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</si>
  <si>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</si>
  <si>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</si>
  <si>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</si>
  <si>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</si>
  <si>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</si>
  <si>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</si>
  <si>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</si>
  <si>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</si>
  <si>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</si>
  <si>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</si>
  <si>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</si>
  <si>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</si>
  <si>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</si>
  <si>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</si>
  <si>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</si>
  <si>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</si>
  <si>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</si>
  <si>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</si>
  <si>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</si>
  <si>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</si>
  <si>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</si>
  <si>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</si>
  <si>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</si>
  <si>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</si>
  <si>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</si>
  <si>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</si>
  <si>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</si>
  <si>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</si>
  <si>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</si>
  <si>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</si>
  <si>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</si>
  <si>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</si>
  <si>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</si>
  <si>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</si>
  <si>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</si>
  <si>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</si>
  <si>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</si>
  <si>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</si>
  <si>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</si>
  <si>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</si>
  <si>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</si>
  <si>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</si>
  <si>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</si>
  <si>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</si>
  <si>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</si>
  <si>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</si>
  <si>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</si>
  <si>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</si>
  <si>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</si>
  <si>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</si>
  <si>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</si>
  <si>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</si>
  <si>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</si>
  <si>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</si>
  <si>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</si>
  <si>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</si>
  <si>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</si>
  <si>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</si>
  <si>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</si>
  <si>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</si>
  <si>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</si>
  <si>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</si>
  <si>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</si>
  <si>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</si>
  <si>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</si>
  <si>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</si>
  <si>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</si>
  <si>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</si>
  <si>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</si>
  <si>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</si>
  <si>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</si>
  <si>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</si>
  <si>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</si>
  <si>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</si>
  <si>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</si>
  <si>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</si>
  <si>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</si>
  <si>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</si>
  <si>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</si>
  <si>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</si>
  <si>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</si>
  <si>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</si>
  <si>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</si>
  <si>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</si>
  <si>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</si>
  <si>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</si>
  <si>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</si>
  <si>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</si>
  <si>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</si>
  <si>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</si>
  <si>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</si>
  <si>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</si>
  <si>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</si>
  <si>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</si>
  <si>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</si>
  <si>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</si>
  <si>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</si>
  <si>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</si>
  <si>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</si>
  <si>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</si>
  <si>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</si>
  <si>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</si>
  <si>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</si>
  <si>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</si>
  <si>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</si>
  <si>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</si>
  <si>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</si>
  <si>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</si>
  <si>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</si>
  <si>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</si>
  <si>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</si>
  <si>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</si>
  <si>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</si>
  <si>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</si>
  <si>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</si>
  <si>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</si>
  <si>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</si>
  <si>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</si>
  <si>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</si>
  <si>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</si>
  <si>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</si>
  <si>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</si>
  <si>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</si>
  <si>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</si>
  <si>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</si>
  <si>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</si>
  <si>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</si>
  <si>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</si>
  <si>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</si>
  <si>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</si>
  <si>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</si>
  <si>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</si>
  <si>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</si>
  <si>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</si>
  <si>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</si>
  <si>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</si>
  <si>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</si>
  <si>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</si>
  <si>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</si>
  <si>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</si>
  <si>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</si>
  <si>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</si>
  <si>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</si>
  <si>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</si>
  <si>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</si>
  <si>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</si>
  <si>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</si>
  <si>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</si>
  <si>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</si>
  <si>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</si>
  <si>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</si>
  <si>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</si>
  <si>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</si>
  <si>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</si>
  <si>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</si>
  <si>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</si>
  <si>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</si>
  <si>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</si>
  <si>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</si>
  <si>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</si>
  <si>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</si>
  <si>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</si>
  <si>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</si>
  <si>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</si>
  <si>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</si>
  <si>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</si>
  <si>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</si>
  <si>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</si>
  <si>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</si>
  <si>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</si>
  <si>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</si>
  <si>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</si>
  <si>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</si>
  <si>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</si>
  <si>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</si>
  <si>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</si>
  <si>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</si>
  <si>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</si>
  <si>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</si>
  <si>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</si>
  <si>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</si>
  <si>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</si>
  <si>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</si>
  <si>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</si>
  <si>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</si>
  <si>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</si>
  <si>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</si>
  <si>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</si>
  <si>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</si>
  <si>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</si>
  <si>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</si>
  <si>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</si>
  <si>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</si>
  <si>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</si>
  <si>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</si>
  <si>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</si>
  <si>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</si>
  <si>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</si>
  <si>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</si>
  <si>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</si>
  <si>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</si>
  <si>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</si>
  <si>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</si>
  <si>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</si>
  <si>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</si>
  <si>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</si>
  <si>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</si>
  <si>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</si>
  <si>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</si>
  <si>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</si>
  <si>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</si>
  <si>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</si>
  <si>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</si>
  <si>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</si>
  <si>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</si>
  <si>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</si>
  <si>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</si>
  <si>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</si>
  <si>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</si>
  <si>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</si>
  <si>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</si>
  <si>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</si>
  <si>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</si>
  <si>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</si>
  <si>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</si>
  <si>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</si>
  <si>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</si>
  <si>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</si>
  <si>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</si>
  <si>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</si>
  <si>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</si>
  <si>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</si>
  <si>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</si>
  <si>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</si>
  <si>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</si>
  <si>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</si>
  <si>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</si>
  <si>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</si>
  <si>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</si>
  <si>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</si>
  <si>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</si>
  <si>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</si>
  <si>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</si>
  <si>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</si>
  <si>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</si>
  <si>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</si>
  <si>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</si>
  <si>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</si>
  <si>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</si>
  <si>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</si>
  <si>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</si>
  <si>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</si>
  <si>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</si>
  <si>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</si>
  <si>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</si>
  <si>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</si>
  <si>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</si>
  <si>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</si>
  <si>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</si>
  <si>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</si>
  <si>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</si>
  <si>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</si>
  <si>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</si>
  <si>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</si>
  <si>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</si>
  <si>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</si>
  <si>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</si>
  <si>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</si>
  <si>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</si>
  <si>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</si>
  <si>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</si>
  <si>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</si>
  <si>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</si>
  <si>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</si>
  <si>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</si>
  <si>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</si>
  <si>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</si>
  <si>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</si>
  <si>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</si>
  <si>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</si>
  <si>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</si>
  <si>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</si>
  <si>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</si>
  <si>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</si>
  <si>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</si>
  <si>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</si>
  <si>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</si>
  <si>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</si>
  <si>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</si>
  <si>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</si>
  <si>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</si>
  <si>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</si>
  <si>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</si>
  <si>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</si>
  <si>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</si>
  <si>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</si>
  <si>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</si>
  <si>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</si>
  <si>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</si>
  <si>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</si>
  <si>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</si>
  <si>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</si>
  <si>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</si>
  <si>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</si>
  <si>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</si>
  <si>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</si>
  <si>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</si>
  <si>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</si>
  <si>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</si>
  <si>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</si>
  <si>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</si>
  <si>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</si>
  <si>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</si>
  <si>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</si>
  <si>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</si>
  <si>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</si>
  <si>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</si>
  <si>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</si>
  <si>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</si>
  <si>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</si>
  <si>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</si>
  <si>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</si>
  <si>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</si>
  <si>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</si>
  <si>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</si>
  <si>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</si>
  <si>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</si>
  <si>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</si>
  <si>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</si>
  <si>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</si>
  <si>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</si>
  <si>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</si>
  <si>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</si>
  <si>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</si>
  <si>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</si>
  <si>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</si>
  <si>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</si>
  <si>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</si>
  <si>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</si>
  <si>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</si>
  <si>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</si>
  <si>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</si>
  <si>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</si>
  <si>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</si>
  <si>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</si>
  <si>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</si>
  <si>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</si>
  <si>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</si>
  <si>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</si>
  <si>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</si>
  <si>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</si>
  <si>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</si>
  <si>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</si>
  <si>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</si>
  <si>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</si>
  <si>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</si>
  <si>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</si>
  <si>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</si>
  <si>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</si>
  <si>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</si>
  <si>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</si>
  <si>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</si>
  <si>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</si>
  <si>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</si>
  <si>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</si>
  <si>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</si>
  <si>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</si>
  <si>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</si>
  <si>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</si>
  <si>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</si>
  <si>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</si>
  <si>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</si>
  <si>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</si>
  <si>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</si>
  <si>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</si>
  <si>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</si>
  <si>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</si>
  <si>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</si>
  <si>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</si>
  <si>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</si>
  <si>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</si>
  <si>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</si>
  <si>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</si>
  <si>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</si>
  <si>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</si>
  <si>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</si>
  <si>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</si>
  <si>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</si>
  <si>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</si>
  <si>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</si>
  <si>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</si>
  <si>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</si>
  <si>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</si>
  <si>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</si>
  <si>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</si>
  <si>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</si>
  <si>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</si>
  <si>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</si>
  <si>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</si>
  <si>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</si>
  <si>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</si>
  <si>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</si>
  <si>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</si>
  <si>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</si>
  <si>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</si>
  <si>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</si>
  <si>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</si>
  <si>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</si>
  <si>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</si>
  <si>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</si>
  <si>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</si>
  <si>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</si>
  <si>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</si>
  <si>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</si>
  <si>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</si>
  <si>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</si>
  <si>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</si>
  <si>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</si>
  <si>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</si>
  <si>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</si>
  <si>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</si>
  <si>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</si>
  <si>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</si>
  <si>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</si>
  <si>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</si>
  <si>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</si>
  <si>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</si>
  <si>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</si>
  <si>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</si>
  <si>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</si>
  <si>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</si>
  <si>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</si>
  <si>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</si>
  <si>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</si>
  <si>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</si>
  <si>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</si>
  <si>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</si>
  <si>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</si>
  <si>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</si>
  <si>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</si>
  <si>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</si>
  <si>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</si>
  <si>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</si>
  <si>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</si>
  <si>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</si>
  <si>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</si>
  <si>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</si>
  <si>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</si>
  <si>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</si>
  <si>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</si>
  <si>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</si>
  <si>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</si>
  <si>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</si>
  <si>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</si>
  <si>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</si>
  <si>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</si>
  <si>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</si>
  <si>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</si>
  <si>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</si>
  <si>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</si>
  <si>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</si>
  <si>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</si>
  <si>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</si>
  <si>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</si>
  <si>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</si>
  <si>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</si>
  <si>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</si>
  <si>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</si>
  <si>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</si>
  <si>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</si>
  <si>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</si>
  <si>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</si>
  <si>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</si>
  <si>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</si>
  <si>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</si>
  <si>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</si>
  <si>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</si>
  <si>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</si>
  <si>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</si>
  <si>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</si>
  <si>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</si>
  <si>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</si>
  <si>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</si>
  <si>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</si>
  <si>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</si>
  <si>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</si>
  <si>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</si>
  <si>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</si>
  <si>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</si>
  <si>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</si>
  <si>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</si>
  <si>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</si>
  <si>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</si>
  <si>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</si>
  <si>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</si>
  <si>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</si>
  <si>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</si>
  <si>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</si>
  <si>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</si>
  <si>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</si>
  <si>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</si>
  <si>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</si>
  <si>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</si>
  <si>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</si>
  <si>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</si>
  <si>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</si>
  <si>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</si>
  <si>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</si>
  <si>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</si>
  <si>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</si>
  <si>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</si>
  <si>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</si>
  <si>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</si>
  <si>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</si>
  <si>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</si>
  <si>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</si>
  <si>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</si>
  <si>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</si>
  <si>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</si>
  <si>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</si>
  <si>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</si>
  <si>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</si>
  <si>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</si>
  <si>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</si>
  <si>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</si>
  <si>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</si>
  <si>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</si>
  <si>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</si>
  <si>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</si>
  <si>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</si>
  <si>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</si>
  <si>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</si>
  <si>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</si>
  <si>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</si>
  <si>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</si>
  <si>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</si>
  <si>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</si>
  <si>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</si>
  <si>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</si>
  <si>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</si>
  <si>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</si>
  <si>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</si>
  <si>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</si>
  <si>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</si>
  <si>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</si>
  <si>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</si>
  <si>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</si>
  <si>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</si>
  <si>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</si>
  <si>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</si>
  <si>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</si>
  <si>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</si>
  <si>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</si>
  <si>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</si>
  <si>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</si>
  <si>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</si>
  <si>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</si>
  <si>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</si>
  <si>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</si>
  <si>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</si>
  <si>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</si>
  <si>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</si>
  <si>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</si>
  <si>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</si>
  <si>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</si>
  <si>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</si>
  <si>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</si>
  <si>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</si>
  <si>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</si>
  <si>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</si>
  <si>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</si>
  <si>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</si>
  <si>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</si>
  <si>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</si>
  <si>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</si>
  <si>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</si>
  <si>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</si>
  <si>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</si>
  <si>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</si>
  <si>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</si>
  <si>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</si>
  <si>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</si>
  <si>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</si>
  <si>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</si>
  <si>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</si>
  <si>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</si>
  <si>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</si>
  <si>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</si>
  <si>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</si>
  <si>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</si>
  <si>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</si>
  <si>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</si>
  <si>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</si>
  <si>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</si>
  <si>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</si>
  <si>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</si>
  <si>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</si>
  <si>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</si>
  <si>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</si>
  <si>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</si>
  <si>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</si>
  <si>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</si>
  <si>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</si>
  <si>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</si>
  <si>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</si>
  <si>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</si>
  <si>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</si>
  <si>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</si>
  <si>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</si>
  <si>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</si>
  <si>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</si>
  <si>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</si>
  <si>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</si>
  <si>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</si>
  <si>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</si>
  <si>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</si>
  <si>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</si>
  <si>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</si>
  <si>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</si>
  <si>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</si>
  <si>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</si>
  <si>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</si>
  <si>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</si>
  <si>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</si>
  <si>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</si>
  <si>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</si>
  <si>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</si>
  <si>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</si>
  <si>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</si>
  <si>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</si>
  <si>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</si>
  <si>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</si>
  <si>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</si>
  <si>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</si>
  <si>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</si>
  <si>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</si>
  <si>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</si>
  <si>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</si>
  <si>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</si>
  <si>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</si>
  <si>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</si>
  <si>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</si>
  <si>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</si>
  <si>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</si>
  <si>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</si>
  <si>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</si>
  <si>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</si>
  <si>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</si>
  <si>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</si>
  <si>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</si>
  <si>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</si>
  <si>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</si>
  <si>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</si>
  <si>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</si>
  <si>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</si>
  <si>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</si>
  <si>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</si>
  <si>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</si>
  <si>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</si>
  <si>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</si>
  <si>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</si>
  <si>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</si>
  <si>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</si>
  <si>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</si>
  <si>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</si>
  <si>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</si>
  <si>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</si>
  <si>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</si>
  <si>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</si>
  <si>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</si>
  <si>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</si>
  <si>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</si>
  <si>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</si>
  <si>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</si>
  <si>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</si>
  <si>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</si>
  <si>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</si>
  <si>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</si>
  <si>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</si>
  <si>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</si>
  <si>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</si>
  <si>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</si>
  <si>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</si>
  <si>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</si>
  <si>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</si>
  <si>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</si>
  <si>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</si>
  <si>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</si>
  <si>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</si>
  <si>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</si>
  <si>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</si>
  <si>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</si>
  <si>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</si>
  <si>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</si>
  <si>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</si>
  <si>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</si>
  <si>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</si>
  <si>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</si>
  <si>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</si>
  <si>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</si>
  <si>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</si>
  <si>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</si>
  <si>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</si>
  <si>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</si>
  <si>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</si>
  <si>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</si>
  <si>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</si>
  <si>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</si>
  <si>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</si>
  <si>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</si>
  <si>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</si>
  <si>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</si>
  <si>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</si>
  <si>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</si>
  <si>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</si>
  <si>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</si>
  <si>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</si>
  <si>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</si>
  <si>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</si>
  <si>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</si>
  <si>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</si>
  <si>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</si>
  <si>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</si>
  <si>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</si>
  <si>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</si>
  <si>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</si>
  <si>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</si>
  <si>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</si>
  <si>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</si>
  <si>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</si>
  <si>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</si>
  <si>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</si>
  <si>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</si>
  <si>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</si>
  <si>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</si>
  <si>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</si>
  <si>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</si>
  <si>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</si>
  <si>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</si>
  <si>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</si>
  <si>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</si>
  <si>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</si>
  <si>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</si>
  <si>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</si>
  <si>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</si>
  <si>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</si>
  <si>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</si>
  <si>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</si>
  <si>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</si>
  <si>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</si>
  <si>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</si>
  <si>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</si>
  <si>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</si>
  <si>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</si>
  <si>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</si>
  <si>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</si>
  <si>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</si>
  <si>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</si>
  <si>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</si>
  <si>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</si>
  <si>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</si>
  <si>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</si>
  <si>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</si>
  <si>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</si>
  <si>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</si>
  <si>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</si>
  <si>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</si>
  <si>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</si>
  <si>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</si>
  <si>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</si>
  <si>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</si>
  <si>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</si>
  <si>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</si>
  <si>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</si>
  <si>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</si>
  <si>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</si>
  <si>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</si>
  <si>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</si>
  <si>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</si>
  <si>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</si>
  <si>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</si>
  <si>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</si>
  <si>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</si>
  <si>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</si>
  <si>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</si>
  <si>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</si>
  <si>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</si>
  <si>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</si>
  <si>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</si>
  <si>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</si>
  <si>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</si>
  <si>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</si>
  <si>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</si>
  <si>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</si>
  <si>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</si>
  <si>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</si>
  <si>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</si>
  <si>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</si>
  <si>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</si>
  <si>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</si>
  <si>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</si>
  <si>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</si>
  <si>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</si>
  <si>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</si>
  <si>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</si>
  <si>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</si>
  <si>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</si>
  <si>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</si>
  <si>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</si>
  <si>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</si>
  <si>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</si>
  <si>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</si>
  <si>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</si>
  <si>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</si>
  <si>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</si>
  <si>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</si>
  <si>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</si>
  <si>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</si>
  <si>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</si>
  <si>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</si>
  <si>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</si>
  <si>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</si>
  <si>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</si>
  <si>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</si>
  <si>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</si>
  <si>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</si>
  <si>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</si>
  <si>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</si>
  <si>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</si>
  <si>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</si>
  <si>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</si>
  <si>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</si>
  <si>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</si>
  <si>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</si>
  <si>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</si>
  <si>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</si>
  <si>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</si>
  <si>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</si>
  <si>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</si>
  <si>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</si>
  <si>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</si>
  <si>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</si>
  <si>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</si>
  <si>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</si>
  <si>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</si>
  <si>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</si>
  <si>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</si>
  <si>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</si>
  <si>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</si>
  <si>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</si>
  <si>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</si>
  <si>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</si>
  <si>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</si>
  <si>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</si>
  <si>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</si>
  <si>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</si>
  <si>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</si>
  <si>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</si>
  <si>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</si>
  <si>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</si>
  <si>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</si>
  <si>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</si>
  <si>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</si>
  <si>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</si>
  <si>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</si>
  <si>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</si>
  <si>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</si>
  <si>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</si>
  <si>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</si>
  <si>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</si>
  <si>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</si>
  <si>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</si>
  <si>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</si>
  <si>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</si>
  <si>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</si>
  <si>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</si>
  <si>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</si>
  <si>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</si>
  <si>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</si>
  <si>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</si>
  <si>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</si>
  <si>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</si>
  <si>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</si>
  <si>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</si>
  <si>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</si>
  <si>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</si>
  <si>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</si>
  <si>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</si>
  <si>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</si>
  <si>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</si>
  <si>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</si>
  <si>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</si>
  <si>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</si>
  <si>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</si>
  <si>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</si>
  <si>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</si>
  <si>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</si>
  <si>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</si>
  <si>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</si>
  <si>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</si>
  <si>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</si>
  <si>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</si>
  <si>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</si>
  <si>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</si>
  <si>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</si>
  <si>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</si>
  <si>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</si>
  <si>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</si>
  <si>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</si>
  <si>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</si>
  <si>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</si>
  <si>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</si>
  <si>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</si>
  <si>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</si>
  <si>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</si>
  <si>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</si>
  <si>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</si>
  <si>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</si>
  <si>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</si>
  <si>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</si>
  <si>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</si>
  <si>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</si>
  <si>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</si>
  <si>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</si>
  <si>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</si>
  <si>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</si>
  <si>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</si>
  <si>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</si>
  <si>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</si>
  <si>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</si>
  <si>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</si>
  <si>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</si>
  <si>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</si>
  <si>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</si>
  <si>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</si>
  <si>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</si>
  <si>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</si>
  <si>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</si>
  <si>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</si>
  <si>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</si>
  <si>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</si>
  <si>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</si>
  <si>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</si>
  <si>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</si>
  <si>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</si>
  <si>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</si>
  <si>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</si>
  <si>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</si>
  <si>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</si>
  <si>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</si>
  <si>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</si>
  <si>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</si>
  <si>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</si>
  <si>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</si>
  <si>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</si>
  <si>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</si>
  <si>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</si>
  <si>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</si>
  <si>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</si>
  <si>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</si>
  <si>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</si>
  <si>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</si>
  <si>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</si>
  <si>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</si>
  <si>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</si>
  <si>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</si>
  <si>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</si>
  <si>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</si>
  <si>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</si>
  <si>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</si>
  <si>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</si>
  <si>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</si>
  <si>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</si>
  <si>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</si>
  <si>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</si>
  <si>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</si>
  <si>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</si>
  <si>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</si>
  <si>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</si>
  <si>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</si>
  <si>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</si>
  <si>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</si>
  <si>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</si>
  <si>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</si>
  <si>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</si>
  <si>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</si>
  <si>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</si>
  <si>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</si>
  <si>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</si>
  <si>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</si>
  <si>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</si>
  <si>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</si>
  <si>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</si>
  <si>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</si>
  <si>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</si>
  <si>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</si>
  <si>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</si>
  <si>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</si>
  <si>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</si>
  <si>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</si>
  <si>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</si>
  <si>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</si>
  <si>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</si>
  <si>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</si>
  <si>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</si>
  <si>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</si>
  <si>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</si>
  <si>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</si>
  <si>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</si>
  <si>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</si>
  <si>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</si>
  <si>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</si>
  <si>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</si>
  <si>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</si>
  <si>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</si>
  <si>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</si>
  <si>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</si>
  <si>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</si>
  <si>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</si>
  <si>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</si>
  <si>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</si>
  <si>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</si>
  <si>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</si>
  <si>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</si>
  <si>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</si>
  <si>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</si>
  <si>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</si>
  <si>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</si>
  <si>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</si>
  <si>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</si>
  <si>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</si>
  <si>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</si>
  <si>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</si>
  <si>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</si>
  <si>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</si>
  <si>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</si>
  <si>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</si>
  <si>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</si>
  <si>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</si>
  <si>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</si>
  <si>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</si>
  <si>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</si>
  <si>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</si>
  <si>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</si>
  <si>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</si>
  <si>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</si>
  <si>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</si>
  <si>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</si>
  <si>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</si>
  <si>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</si>
  <si>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</si>
  <si>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</si>
  <si>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</si>
  <si>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</si>
  <si>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</si>
  <si>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</si>
  <si>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</si>
  <si>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</si>
  <si>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</si>
  <si>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</si>
  <si>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</si>
  <si>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</si>
  <si>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</si>
  <si>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</si>
  <si>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</si>
  <si>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</si>
  <si>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</si>
  <si>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</si>
  <si>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</si>
  <si>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</si>
  <si>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</si>
  <si>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</si>
  <si>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</si>
  <si>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</si>
  <si>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</si>
  <si>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</si>
  <si>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</si>
  <si>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</si>
  <si>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</si>
  <si>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</si>
  <si>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</si>
  <si>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</si>
  <si>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</si>
  <si>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</si>
  <si>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</si>
  <si>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</si>
  <si>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</si>
  <si>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</si>
  <si>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</si>
  <si>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</si>
  <si>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</si>
  <si>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</si>
  <si>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</si>
  <si>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</si>
  <si>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</si>
  <si>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</si>
  <si>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</si>
  <si>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</si>
  <si>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</si>
  <si>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</si>
  <si>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</si>
  <si>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</si>
  <si>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</si>
  <si>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</si>
  <si>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</si>
  <si>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</si>
  <si>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</si>
  <si>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</si>
  <si>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</si>
  <si>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</si>
  <si>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</si>
  <si>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</si>
  <si>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</si>
  <si>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</si>
  <si>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</si>
  <si>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</si>
  <si>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</si>
  <si>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</si>
  <si>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</si>
  <si>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</si>
  <si>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</si>
  <si>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</si>
  <si>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</si>
  <si>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</si>
  <si>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</si>
  <si>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</si>
  <si>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</si>
  <si>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</si>
  <si>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</si>
  <si>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</si>
  <si>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</si>
  <si>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</si>
  <si>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</si>
  <si>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</si>
  <si>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</si>
  <si>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</si>
  <si>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</si>
  <si>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</si>
  <si>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</si>
  <si>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</si>
  <si>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</si>
  <si>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</si>
  <si>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</si>
  <si>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</si>
  <si>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</si>
  <si>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</si>
  <si>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</si>
  <si>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</si>
  <si>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</si>
  <si>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</si>
  <si>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</si>
  <si>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</si>
  <si>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</si>
  <si>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</si>
  <si>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</si>
  <si>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</si>
  <si>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</si>
  <si>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</si>
  <si>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</si>
  <si>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</si>
  <si>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</si>
  <si>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</si>
  <si>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</si>
  <si>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</si>
  <si>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</si>
  <si>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</si>
  <si>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</si>
  <si>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</si>
  <si>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</si>
  <si>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</si>
  <si>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</si>
  <si>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</si>
  <si>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</si>
  <si>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</si>
  <si>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</si>
  <si>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</si>
  <si>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</si>
  <si>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</si>
  <si>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</si>
  <si>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</si>
  <si>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</si>
  <si>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</si>
  <si>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</si>
  <si>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</si>
  <si>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</si>
  <si>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</si>
  <si>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</si>
  <si>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</si>
  <si>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</si>
  <si>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</si>
  <si>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</si>
  <si>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</si>
  <si>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</si>
  <si>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</si>
  <si>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</si>
  <si>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</si>
  <si>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</si>
  <si>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</si>
  <si>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</si>
  <si>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</si>
  <si>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</si>
  <si>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</si>
  <si>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</si>
  <si>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</si>
  <si>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</si>
  <si>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</si>
  <si>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</si>
  <si>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</si>
  <si>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</si>
  <si>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</si>
  <si>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</si>
  <si>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</si>
  <si>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</si>
  <si>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</si>
  <si>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</si>
  <si>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</si>
  <si>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</si>
  <si>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</si>
  <si>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</si>
  <si>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</si>
  <si>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</si>
  <si>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</si>
  <si>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</si>
  <si>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</si>
  <si>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</si>
  <si>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</si>
  <si>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</si>
  <si>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</si>
  <si>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</si>
  <si>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</si>
  <si>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</si>
  <si>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</si>
  <si>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</si>
  <si>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</si>
  <si>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</si>
  <si>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</si>
  <si>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</si>
  <si>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</si>
  <si>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</si>
  <si>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</si>
  <si>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</si>
  <si>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</si>
  <si>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</si>
  <si>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</si>
  <si>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</si>
  <si>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</si>
  <si>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</si>
  <si>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</si>
  <si>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</si>
  <si>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</si>
  <si>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</si>
  <si>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</si>
  <si>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</si>
  <si>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</si>
  <si>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</si>
  <si>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</si>
  <si>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</si>
  <si>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</si>
  <si>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</si>
  <si>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</si>
  <si>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</si>
  <si>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</si>
  <si>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</si>
  <si>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</si>
  <si>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</si>
  <si>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</si>
  <si>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</si>
  <si>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</si>
  <si>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</si>
  <si>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</si>
  <si>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</si>
  <si>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</si>
  <si>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</si>
  <si>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</si>
  <si>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</si>
  <si>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</si>
  <si>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</si>
  <si>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</si>
  <si>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</si>
  <si>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</si>
  <si>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</si>
  <si>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</si>
  <si>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</si>
  <si>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</si>
  <si>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</si>
  <si>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</si>
  <si>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</si>
  <si>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</si>
  <si>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</si>
  <si>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</si>
  <si>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</si>
  <si>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</si>
  <si>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</si>
  <si>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</si>
  <si>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</si>
  <si>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</si>
  <si>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</si>
  <si>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</si>
  <si>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</si>
  <si>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</si>
  <si>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</si>
  <si>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</si>
  <si>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</si>
  <si>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</si>
  <si>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</si>
  <si>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</si>
  <si>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</si>
  <si>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</si>
  <si>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</si>
  <si>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</si>
  <si>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</si>
  <si>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</si>
  <si>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</si>
  <si>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</si>
  <si>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</si>
  <si>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</si>
  <si>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</si>
  <si>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</si>
  <si>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</si>
  <si>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</si>
  <si>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</si>
  <si>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</si>
  <si>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</si>
  <si>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</si>
  <si>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</si>
  <si>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</si>
  <si>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</si>
  <si>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</si>
  <si>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</si>
  <si>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</si>
  <si>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</si>
  <si>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</si>
  <si>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</si>
  <si>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</si>
  <si>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</si>
  <si>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</si>
  <si>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</si>
  <si>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</si>
  <si>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</si>
  <si>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</si>
  <si>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</si>
  <si>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</si>
  <si>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</si>
  <si>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</si>
  <si>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</si>
  <si>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</si>
  <si>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</si>
  <si>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</si>
  <si>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</si>
  <si>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</si>
  <si>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</si>
  <si>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</si>
  <si>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</si>
  <si>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</si>
  <si>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</si>
  <si>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</si>
  <si>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</si>
  <si>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</si>
  <si>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</si>
  <si>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</si>
  <si>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</si>
  <si>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</si>
  <si>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</si>
  <si>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</si>
  <si>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</si>
  <si>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</si>
  <si>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</si>
  <si>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</si>
  <si>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</si>
  <si>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</si>
  <si>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</si>
  <si>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</si>
  <si>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</si>
  <si>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</si>
  <si>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</si>
  <si>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</si>
  <si>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</si>
  <si>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</si>
  <si>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</si>
  <si>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</si>
  <si>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</si>
  <si>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</si>
  <si>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</si>
  <si>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</si>
  <si>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</si>
  <si>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</si>
  <si>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</si>
  <si>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</si>
  <si>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</si>
  <si>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</si>
  <si>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</si>
  <si>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</si>
  <si>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</si>
  <si>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</si>
  <si>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</si>
  <si>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</si>
  <si>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</si>
  <si>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</si>
  <si>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</si>
  <si>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</si>
  <si>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</si>
  <si>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</si>
  <si>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</si>
  <si>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</si>
  <si>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</si>
  <si>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</si>
  <si>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</si>
  <si>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</si>
  <si>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</si>
  <si>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</si>
  <si>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</si>
  <si>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</si>
  <si>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</si>
  <si>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</si>
  <si>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</si>
  <si>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</si>
  <si>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</si>
  <si>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</si>
  <si>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</si>
  <si>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</si>
  <si>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</si>
  <si>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</si>
  <si>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</si>
  <si>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</si>
  <si>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</si>
  <si>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</si>
  <si>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</si>
  <si>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</si>
  <si>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</si>
  <si>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</si>
  <si>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</si>
  <si>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</si>
  <si>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</si>
  <si>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</si>
  <si>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</si>
  <si>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</si>
  <si>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</si>
  <si>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</si>
  <si>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</si>
  <si>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</si>
  <si>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</si>
  <si>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</si>
  <si>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</si>
  <si>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</si>
  <si>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</si>
  <si>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</si>
  <si>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</si>
  <si>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</si>
  <si>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</si>
  <si>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</si>
  <si>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</si>
  <si>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</si>
  <si>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</si>
  <si>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</si>
  <si>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</si>
  <si>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</si>
  <si>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</si>
  <si>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</si>
  <si>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</si>
  <si>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</si>
  <si>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</si>
  <si>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</si>
  <si>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</si>
  <si>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</si>
  <si>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</si>
  <si>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</si>
  <si>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</si>
  <si>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</si>
  <si>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</si>
  <si>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</si>
  <si>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</si>
  <si>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</si>
  <si>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</si>
  <si>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</si>
  <si>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</si>
  <si>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</si>
  <si>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</si>
  <si>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</si>
  <si>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</si>
  <si>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</si>
  <si>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</si>
  <si>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</si>
  <si>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</si>
  <si>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</si>
  <si>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</si>
  <si>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</si>
  <si>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</si>
  <si>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</si>
  <si>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</si>
  <si>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</si>
  <si>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</si>
  <si>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</si>
  <si>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</si>
  <si>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</si>
  <si>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</si>
  <si>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</si>
  <si>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</si>
  <si>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</si>
  <si>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</si>
  <si>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</si>
  <si>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</si>
  <si>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</si>
  <si>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</si>
  <si>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</si>
  <si>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</si>
  <si>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</si>
  <si>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</si>
  <si>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</si>
  <si>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</si>
  <si>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</si>
  <si>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</si>
  <si>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</si>
  <si>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</si>
  <si>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</si>
  <si>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</si>
  <si>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</si>
  <si>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</si>
  <si>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</si>
  <si>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</si>
  <si>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</si>
  <si>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</si>
  <si>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</si>
  <si>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</si>
  <si>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</si>
  <si>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</si>
  <si>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</si>
  <si>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</si>
  <si>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</si>
  <si>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</si>
  <si>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</si>
  <si>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</si>
  <si>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</si>
  <si>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</si>
  <si>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</si>
  <si>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</si>
  <si>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</si>
  <si>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</si>
  <si>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</si>
  <si>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</si>
  <si>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</si>
  <si>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</si>
  <si>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</si>
  <si>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</si>
  <si>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</si>
  <si>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</si>
  <si>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</si>
  <si>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</si>
  <si>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</si>
  <si>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</si>
  <si>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</si>
  <si>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</si>
  <si>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</si>
  <si>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</si>
  <si>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</si>
  <si>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</si>
  <si>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</si>
  <si>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</si>
  <si>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</si>
  <si>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</si>
  <si>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</si>
  <si>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</si>
  <si>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</si>
  <si>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</si>
  <si>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</si>
  <si>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</si>
  <si>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</si>
  <si>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</si>
  <si>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</si>
  <si>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</si>
  <si>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</si>
  <si>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</si>
  <si>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</si>
  <si>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</si>
  <si>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</si>
  <si>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</si>
  <si>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</si>
  <si>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</si>
  <si>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</si>
  <si>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</si>
  <si>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</si>
  <si>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</si>
  <si>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</si>
  <si>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</si>
  <si>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</si>
  <si>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</si>
  <si>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</si>
  <si>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</si>
  <si>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</si>
  <si>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</si>
  <si>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</si>
  <si>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</si>
  <si>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</si>
  <si>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</si>
  <si>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</si>
  <si>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</si>
  <si>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</si>
  <si>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</si>
  <si>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</si>
  <si>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</si>
  <si>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</si>
  <si>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</si>
  <si>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</si>
  <si>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</si>
  <si>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</si>
  <si>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</si>
  <si>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</si>
  <si>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</si>
  <si>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</si>
  <si>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</si>
  <si>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</si>
  <si>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</si>
  <si>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</si>
  <si>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</si>
  <si>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</si>
  <si>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</si>
  <si>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</si>
  <si>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</si>
  <si>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</si>
  <si>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</si>
  <si>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</si>
  <si>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</si>
  <si>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</si>
  <si>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</si>
  <si>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</si>
  <si>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</si>
  <si>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</si>
  <si>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</si>
  <si>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</si>
  <si>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</si>
  <si>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</si>
  <si>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</si>
  <si>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</si>
  <si>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</si>
  <si>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</si>
  <si>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</si>
  <si>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</si>
  <si>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</si>
  <si>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</si>
  <si>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</si>
  <si>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</si>
  <si>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</si>
  <si>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</si>
  <si>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</si>
  <si>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</si>
  <si>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</si>
  <si>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</si>
  <si>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</si>
  <si>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</si>
  <si>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</si>
  <si>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</si>
  <si>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</si>
  <si>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</si>
  <si>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</si>
  <si>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</si>
  <si>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</si>
  <si>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</si>
  <si>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</si>
  <si>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</si>
  <si>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</si>
  <si>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</si>
  <si>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</si>
  <si>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</si>
  <si>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</si>
  <si>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</si>
  <si>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</si>
  <si>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</si>
  <si>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</si>
  <si>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</si>
  <si>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</si>
  <si>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</si>
  <si>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</si>
  <si>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</si>
  <si>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</si>
  <si>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</si>
  <si>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</si>
  <si>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</si>
  <si>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</si>
  <si>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</si>
  <si>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</si>
  <si>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</si>
  <si>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</si>
  <si>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</si>
  <si>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</si>
  <si>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</si>
  <si>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</si>
  <si>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</si>
  <si>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</si>
  <si>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</si>
  <si>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</si>
  <si>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</si>
  <si>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</si>
  <si>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</si>
  <si>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</si>
  <si>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</si>
  <si>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</si>
  <si>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</si>
  <si>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</si>
  <si>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</si>
  <si>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</si>
  <si>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</si>
  <si>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</si>
  <si>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</si>
  <si>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</si>
  <si>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</si>
  <si>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</si>
  <si>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</si>
  <si>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</si>
  <si>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</si>
  <si>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</si>
  <si>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</si>
  <si>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</si>
  <si>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</si>
  <si>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</si>
  <si>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</si>
  <si>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</si>
  <si>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</si>
  <si>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</si>
  <si>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</si>
  <si>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</si>
  <si>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</si>
  <si>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</si>
  <si>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</si>
  <si>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</si>
  <si>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</si>
  <si>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</si>
  <si>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</si>
  <si>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</si>
  <si>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</si>
  <si>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</si>
  <si>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</si>
  <si>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</si>
  <si>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</si>
  <si>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</si>
  <si>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</si>
  <si>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</si>
  <si>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</si>
  <si>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</si>
  <si>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</si>
  <si>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</si>
  <si>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</si>
  <si>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</si>
  <si>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</si>
  <si>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</si>
  <si>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</si>
  <si>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</si>
  <si>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</si>
  <si>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</si>
  <si>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</si>
  <si>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</si>
  <si>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</si>
  <si>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</si>
  <si>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</si>
  <si>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</si>
  <si>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</si>
  <si>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</si>
  <si>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</si>
  <si>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</si>
  <si>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</si>
  <si>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</si>
  <si>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</si>
  <si>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</si>
  <si>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</si>
  <si>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</si>
  <si>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</si>
  <si>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</si>
  <si>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</si>
  <si>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</si>
  <si>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</si>
  <si>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</si>
  <si>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</si>
  <si>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</si>
  <si>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</si>
  <si>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</si>
  <si>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</si>
  <si>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</si>
  <si>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</si>
  <si>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</si>
  <si>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</si>
  <si>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</si>
  <si>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</si>
  <si>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</si>
  <si>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</si>
  <si>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</si>
  <si>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</si>
  <si>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</si>
  <si>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</si>
  <si>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</si>
  <si>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</si>
  <si>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</si>
  <si>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</si>
  <si>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</si>
  <si>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</si>
  <si>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</si>
  <si>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</si>
  <si>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</si>
  <si>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</si>
  <si>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</si>
  <si>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</si>
  <si>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</si>
  <si>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</si>
  <si>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</si>
  <si>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</si>
  <si>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</si>
  <si>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</si>
  <si>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</si>
  <si>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</si>
  <si>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</si>
  <si>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</si>
  <si>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</si>
  <si>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</si>
  <si>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</si>
  <si>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</si>
  <si>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</si>
  <si>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</si>
  <si>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</si>
  <si>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</si>
  <si>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</si>
  <si>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</si>
  <si>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</si>
  <si>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</si>
  <si>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</si>
  <si>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</si>
  <si>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</si>
  <si>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</si>
  <si>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</si>
  <si>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</si>
  <si>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</si>
  <si>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</si>
  <si>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</si>
  <si>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</si>
  <si>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</si>
  <si>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</si>
  <si>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</si>
  <si>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</si>
  <si>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</si>
  <si>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</si>
  <si>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</si>
  <si>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</si>
  <si>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</si>
  <si>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</si>
  <si>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</si>
  <si>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</si>
  <si>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</si>
  <si>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</si>
  <si>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</si>
  <si>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</si>
  <si>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</si>
  <si>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</si>
  <si>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</si>
  <si>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</si>
  <si>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</si>
  <si>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</si>
  <si>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</si>
  <si>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</si>
  <si>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</si>
  <si>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</si>
  <si>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</si>
  <si>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</si>
  <si>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</si>
  <si>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</si>
  <si>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</si>
  <si>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</si>
  <si>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</si>
  <si>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</si>
  <si>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</si>
  <si>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</si>
  <si>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</si>
  <si>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</si>
  <si>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</si>
  <si>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</si>
  <si>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</si>
  <si>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</si>
  <si>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</si>
  <si>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</si>
  <si>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</si>
  <si>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</si>
  <si>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</si>
  <si>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</si>
  <si>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</si>
  <si>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</si>
  <si>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</si>
  <si>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</si>
  <si>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</si>
  <si>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</si>
  <si>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</si>
  <si>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</si>
  <si>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</si>
  <si>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</si>
  <si>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</si>
  <si>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</si>
  <si>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</si>
  <si>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</si>
  <si>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</si>
  <si>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</si>
  <si>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</si>
  <si>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</si>
  <si>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</si>
  <si>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</si>
  <si>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</si>
  <si>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</si>
  <si>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</si>
  <si>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</si>
  <si>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</si>
  <si>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</si>
  <si>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</si>
  <si>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</si>
  <si>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</si>
  <si>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</si>
  <si>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</si>
  <si>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</si>
  <si>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</si>
  <si>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</si>
  <si>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</si>
  <si>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</si>
  <si>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</si>
  <si>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</si>
  <si>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</si>
  <si>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</si>
  <si>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</si>
  <si>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</si>
  <si>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</si>
  <si>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</si>
  <si>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</si>
  <si>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</si>
  <si>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</si>
  <si>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</si>
  <si>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</si>
  <si>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</si>
  <si>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</si>
  <si>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</si>
  <si>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</si>
  <si>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</si>
  <si>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</si>
  <si>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</si>
  <si>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</si>
  <si>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</si>
  <si>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</si>
  <si>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</si>
  <si>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</si>
  <si>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</si>
  <si>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</si>
  <si>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</si>
  <si>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</si>
  <si>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</si>
  <si>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</si>
  <si>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</si>
  <si>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</si>
  <si>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</si>
  <si>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</si>
  <si>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</si>
  <si>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</si>
  <si>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</si>
  <si>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</si>
  <si>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</si>
  <si>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</si>
  <si>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</si>
  <si>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</si>
  <si>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</si>
  <si>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</si>
  <si>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</si>
  <si>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</si>
  <si>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</si>
  <si>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</si>
  <si>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</si>
  <si>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</si>
  <si>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</si>
  <si>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</si>
  <si>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</si>
  <si>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</si>
  <si>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</si>
  <si>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</si>
  <si>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</si>
  <si>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</si>
  <si>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</si>
  <si>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</si>
  <si>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</si>
  <si>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</si>
  <si>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</si>
  <si>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</si>
  <si>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</si>
  <si>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</si>
  <si>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</si>
  <si>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</si>
  <si>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</si>
  <si>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</si>
  <si>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</si>
  <si>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</si>
  <si>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</si>
  <si>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</si>
  <si>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</si>
  <si>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</si>
  <si>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</si>
  <si>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</si>
  <si>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</si>
  <si>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</si>
  <si>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</si>
  <si>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</si>
  <si>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</si>
  <si>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</si>
  <si>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</si>
  <si>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</si>
  <si>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</si>
  <si>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</si>
  <si>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</si>
  <si>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</si>
  <si>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</si>
  <si>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</si>
  <si>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</si>
  <si>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</si>
  <si>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</si>
  <si>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</si>
  <si>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</si>
  <si>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</si>
  <si>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</si>
  <si>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</si>
  <si>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</si>
  <si>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</si>
  <si>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</si>
  <si>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</si>
  <si>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</si>
  <si>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</si>
  <si>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</si>
  <si>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</si>
  <si>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</si>
  <si>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</si>
  <si>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</si>
  <si>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</si>
  <si>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</si>
  <si>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</si>
  <si>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</si>
  <si>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</si>
  <si>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</si>
  <si>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</si>
  <si>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</si>
  <si>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</si>
  <si>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</si>
  <si>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</si>
  <si>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</si>
  <si>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</si>
  <si>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</si>
  <si>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</si>
  <si>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</si>
  <si>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</si>
  <si>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</si>
  <si>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</si>
  <si>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</si>
  <si>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</si>
  <si>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</si>
  <si>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</si>
  <si>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</si>
  <si>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</si>
  <si>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</si>
  <si>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</si>
  <si>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</si>
  <si>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</si>
  <si>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</si>
  <si>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</si>
  <si>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</si>
  <si>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</si>
  <si>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</si>
  <si>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</si>
  <si>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</si>
  <si>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</si>
  <si>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</si>
  <si>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</si>
  <si>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</si>
  <si>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</si>
  <si>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</si>
  <si>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</si>
  <si>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</si>
  <si>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</si>
  <si>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</si>
  <si>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</si>
  <si>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</si>
  <si>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</si>
  <si>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</si>
  <si>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</si>
  <si>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</si>
  <si>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</si>
  <si>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</si>
  <si>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</si>
  <si>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</si>
  <si>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</si>
  <si>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</si>
  <si>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</si>
  <si>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</si>
  <si>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</si>
  <si>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</si>
  <si>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</si>
  <si>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</si>
  <si>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</si>
  <si>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</si>
  <si>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</si>
  <si>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</si>
  <si>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</si>
  <si>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</si>
  <si>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</si>
  <si>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</si>
  <si>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</si>
  <si>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</si>
  <si>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</si>
  <si>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</si>
  <si>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</si>
  <si>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</si>
  <si>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</si>
  <si>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</si>
  <si>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</si>
  <si>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</si>
  <si>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</si>
  <si>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</si>
  <si>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</si>
  <si>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</si>
  <si>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</si>
  <si>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</si>
  <si>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</si>
  <si>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</si>
  <si>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</si>
  <si>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</si>
  <si>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</si>
  <si>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</si>
  <si>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</si>
  <si>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</si>
  <si>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</si>
  <si>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</si>
  <si>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</si>
  <si>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</si>
  <si>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</si>
  <si>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</si>
  <si>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</si>
  <si>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</si>
  <si>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</si>
  <si>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</si>
  <si>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</si>
  <si>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</si>
  <si>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</si>
  <si>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</si>
  <si>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</si>
  <si>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</si>
  <si>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</si>
  <si>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</si>
  <si>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</si>
  <si>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</si>
  <si>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</si>
  <si>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</si>
  <si>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</si>
  <si>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</si>
  <si>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</si>
  <si>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</si>
  <si>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</si>
  <si>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</si>
  <si>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</si>
  <si>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</si>
  <si>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</si>
  <si>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</si>
  <si>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</si>
  <si>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</si>
  <si>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</si>
  <si>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</si>
  <si>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</si>
  <si>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</si>
  <si>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</si>
  <si>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</si>
  <si>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</si>
  <si>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</si>
  <si>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</si>
  <si>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</si>
  <si>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</si>
  <si>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</si>
  <si>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</si>
  <si>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</si>
  <si>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</si>
  <si>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</si>
  <si>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</si>
  <si>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</si>
  <si>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</si>
  <si>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</si>
  <si>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</si>
  <si>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</si>
  <si>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</si>
  <si>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</si>
  <si>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</si>
  <si>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</si>
  <si>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</si>
  <si>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</si>
  <si>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</si>
  <si>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</si>
  <si>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</si>
  <si>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</si>
  <si>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</si>
  <si>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</si>
  <si>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</si>
  <si>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</si>
  <si>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</si>
  <si>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</si>
  <si>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</si>
  <si>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</si>
  <si>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</si>
  <si>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</si>
  <si>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</si>
  <si>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</si>
  <si>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</si>
  <si>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</si>
  <si>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</si>
  <si>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</si>
  <si>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</si>
  <si>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</si>
  <si>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</si>
  <si>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</si>
  <si>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</si>
  <si>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</si>
  <si>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</si>
  <si>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</si>
  <si>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</si>
  <si>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</si>
  <si>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</si>
  <si>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</si>
  <si>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</si>
  <si>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</si>
  <si>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</si>
  <si>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</si>
  <si>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</si>
  <si>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</si>
  <si>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</si>
  <si>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</si>
  <si>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</si>
  <si>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</si>
  <si>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</si>
  <si>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</si>
  <si>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</si>
  <si>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</si>
  <si>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</si>
  <si>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</si>
  <si>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</si>
  <si>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</si>
  <si>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</si>
  <si>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</si>
  <si>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</si>
  <si>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</si>
  <si>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</si>
  <si>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</si>
  <si>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</si>
  <si>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</si>
  <si>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</si>
  <si>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</si>
  <si>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</si>
  <si>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</si>
  <si>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</si>
  <si>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</si>
  <si>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</si>
  <si>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</si>
  <si>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</si>
  <si>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</si>
  <si>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</si>
  <si>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</si>
  <si>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</si>
  <si>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</si>
  <si>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</si>
  <si>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</si>
  <si>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</si>
  <si>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</si>
  <si>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</si>
  <si>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</si>
  <si>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</si>
  <si>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</si>
  <si>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</si>
  <si>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</si>
  <si>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</si>
  <si>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</si>
  <si>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</si>
  <si>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</si>
  <si>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</si>
  <si>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</si>
  <si>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</si>
  <si>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</si>
  <si>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</si>
  <si>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</si>
  <si>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</si>
  <si>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</si>
  <si>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</si>
  <si>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</si>
  <si>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</si>
  <si>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</si>
  <si>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</si>
  <si>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</si>
  <si>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</si>
  <si>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</si>
  <si>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</si>
  <si>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</si>
  <si>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</si>
  <si>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</si>
  <si>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</si>
  <si>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</si>
  <si>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</si>
  <si>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</si>
  <si>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</si>
  <si>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</si>
  <si>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</si>
  <si>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</si>
  <si>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</si>
  <si>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</si>
  <si>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</si>
  <si>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</si>
  <si>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</si>
  <si>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</si>
  <si>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</si>
  <si>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</si>
  <si>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</si>
  <si>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</si>
  <si>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</si>
  <si>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</si>
  <si>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</si>
  <si>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</si>
  <si>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</si>
  <si>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</si>
  <si>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</si>
  <si>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</si>
  <si>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</si>
  <si>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</si>
  <si>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</si>
  <si>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</si>
  <si>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</si>
  <si>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</si>
  <si>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</si>
  <si>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</si>
  <si>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</si>
  <si>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</si>
  <si>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</si>
  <si>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</si>
  <si>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</si>
  <si>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</si>
  <si>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</si>
  <si>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</si>
  <si>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</si>
  <si>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</si>
  <si>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</si>
  <si>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</si>
  <si>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</si>
  <si>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</si>
  <si>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</si>
  <si>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</si>
  <si>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</si>
  <si>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</si>
  <si>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</si>
  <si>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</si>
  <si>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</si>
  <si>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</si>
  <si>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</si>
  <si>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</si>
  <si>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</si>
  <si>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</si>
  <si>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</si>
  <si>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</si>
  <si>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</si>
  <si>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</si>
  <si>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</si>
  <si>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</si>
  <si>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</si>
  <si>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</si>
  <si>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</si>
  <si>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</si>
  <si>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</si>
  <si>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</si>
  <si>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</si>
  <si>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</si>
  <si>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</si>
  <si>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</si>
  <si>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</si>
  <si>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</si>
  <si>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</si>
  <si>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</si>
  <si>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</si>
  <si>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</si>
  <si>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</si>
  <si>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</si>
  <si>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</si>
  <si>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</si>
  <si>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</si>
  <si>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</si>
  <si>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</si>
  <si>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</si>
  <si>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</si>
  <si>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</si>
  <si>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</si>
  <si>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</si>
  <si>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</si>
  <si>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</si>
  <si>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</si>
  <si>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</si>
  <si>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</si>
  <si>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</si>
  <si>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</si>
  <si>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</si>
  <si>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</si>
  <si>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</si>
  <si>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</si>
  <si>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</si>
  <si>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</si>
  <si>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</si>
  <si>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</si>
  <si>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</si>
  <si>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</si>
  <si>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</si>
  <si>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</si>
  <si>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</si>
  <si>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</si>
  <si>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</si>
  <si>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</si>
  <si>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</si>
  <si>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</si>
  <si>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</si>
  <si>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</si>
  <si>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</si>
  <si>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</si>
  <si>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</si>
  <si>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</si>
  <si>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</si>
  <si>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</si>
  <si>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</si>
  <si>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</si>
  <si>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</si>
  <si>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</si>
  <si>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</si>
  <si>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</si>
  <si>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</si>
  <si>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</si>
  <si>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</si>
  <si>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</si>
  <si>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</si>
  <si>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</si>
  <si>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</si>
  <si>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</si>
  <si>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</si>
  <si>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</si>
  <si>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</si>
  <si>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</si>
  <si>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</si>
  <si>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</si>
  <si>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</si>
  <si>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</si>
  <si>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</si>
  <si>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</si>
  <si>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</si>
  <si>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</si>
  <si>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</si>
  <si>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</si>
  <si>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</si>
  <si>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</si>
  <si>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</si>
  <si>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</si>
  <si>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</si>
  <si>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</si>
  <si>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</si>
  <si>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</si>
  <si>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</si>
  <si>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</si>
  <si>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</si>
  <si>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</si>
  <si>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</si>
  <si>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</si>
  <si>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</si>
  <si>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</si>
  <si>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</si>
  <si>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</si>
  <si>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</si>
  <si>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</si>
  <si>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</si>
  <si>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</si>
  <si>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</si>
  <si>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</si>
  <si>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</si>
  <si>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</si>
  <si>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</si>
  <si>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</si>
  <si>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</si>
  <si>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</si>
  <si>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</si>
  <si>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</si>
  <si>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</si>
  <si>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</si>
  <si>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</si>
  <si>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</si>
  <si>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</si>
  <si>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</si>
  <si>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</si>
  <si>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</si>
  <si>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</si>
  <si>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</si>
  <si>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</si>
  <si>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</si>
  <si>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</si>
  <si>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</si>
  <si>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</si>
  <si>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</si>
  <si>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</si>
  <si>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</si>
  <si>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</si>
  <si>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</si>
  <si>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</si>
  <si>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</si>
  <si>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</si>
  <si>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</si>
  <si>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</si>
  <si>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</si>
  <si>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</si>
  <si>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</si>
  <si>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</si>
  <si>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</si>
  <si>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</si>
  <si>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</si>
  <si>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</si>
  <si>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</si>
  <si>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</si>
  <si>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</si>
  <si>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</si>
  <si>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</si>
  <si>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</si>
  <si>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</si>
  <si>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</si>
  <si>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</si>
  <si>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</si>
  <si>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</si>
  <si>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</si>
  <si>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</si>
  <si>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</si>
  <si>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</si>
  <si>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</si>
  <si>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</si>
  <si>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</si>
  <si>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</si>
  <si>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</si>
  <si>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</si>
  <si>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</si>
  <si>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</si>
  <si>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</si>
  <si>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</si>
  <si>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</si>
  <si>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</si>
  <si>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</si>
  <si>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</si>
  <si>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</si>
  <si>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</si>
  <si>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</si>
  <si>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</si>
  <si>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</si>
  <si>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</si>
  <si>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</si>
  <si>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</si>
  <si>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</si>
  <si>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</si>
  <si>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</si>
  <si>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</si>
  <si>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</si>
  <si>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</si>
  <si>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</si>
  <si>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</si>
  <si>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</si>
  <si>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</si>
  <si>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</si>
  <si>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</si>
  <si>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</si>
  <si>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</si>
  <si>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</si>
  <si>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</si>
  <si>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</si>
  <si>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</si>
  <si>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</si>
  <si>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</si>
  <si>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</si>
  <si>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</si>
  <si>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</si>
  <si>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</si>
  <si>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</si>
  <si>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</si>
  <si>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</si>
  <si>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</si>
  <si>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</si>
  <si>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</si>
  <si>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</si>
  <si>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</si>
  <si>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</si>
  <si>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</si>
  <si>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</si>
  <si>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</si>
  <si>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</si>
  <si>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</si>
  <si>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</si>
  <si>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</si>
  <si>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</si>
  <si>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</si>
  <si>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</si>
  <si>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</si>
  <si>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</si>
  <si>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</si>
  <si>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</si>
  <si>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</si>
  <si>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</si>
  <si>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</si>
  <si>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</si>
  <si>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</si>
  <si>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</si>
  <si>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</si>
  <si>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</si>
  <si>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</si>
  <si>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</si>
  <si>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</si>
  <si>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</si>
  <si>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</si>
  <si>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</si>
  <si>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</si>
  <si>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</si>
  <si>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</si>
  <si>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</si>
  <si>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</si>
  <si>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</si>
  <si>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</si>
  <si>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</si>
  <si>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</si>
  <si>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</si>
  <si>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</si>
  <si>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</si>
  <si>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</si>
  <si>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</si>
  <si>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</si>
  <si>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</si>
  <si>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</si>
  <si>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</si>
  <si>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</si>
  <si>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</si>
  <si>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</si>
  <si>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</si>
  <si>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</si>
  <si>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</si>
  <si>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</si>
  <si>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</si>
  <si>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</si>
  <si>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</si>
  <si>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</si>
  <si>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</si>
  <si>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</si>
  <si>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</si>
  <si>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</si>
  <si>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</si>
  <si>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</si>
  <si>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</si>
  <si>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</si>
  <si>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</si>
  <si>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</si>
  <si>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</si>
  <si>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</si>
  <si>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</si>
  <si>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</si>
  <si>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</si>
  <si>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</si>
  <si>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</si>
  <si>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</si>
  <si>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</si>
  <si>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</si>
  <si>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</si>
  <si>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</si>
  <si>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</si>
  <si>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</si>
  <si>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</si>
  <si>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</si>
  <si>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</si>
  <si>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</si>
  <si>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</si>
  <si>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</si>
  <si>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</si>
  <si>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</si>
  <si>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</si>
  <si>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</si>
  <si>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</si>
  <si>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</si>
  <si>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</si>
  <si>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</si>
  <si>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</si>
  <si>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</si>
  <si>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</si>
  <si>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</si>
  <si>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</si>
  <si>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</si>
  <si>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</si>
  <si>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</si>
  <si>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</si>
  <si>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</si>
  <si>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</si>
  <si>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</si>
  <si>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</si>
  <si>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</si>
  <si>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</si>
  <si>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</si>
  <si>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</si>
  <si>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</si>
  <si>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</si>
  <si>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</si>
  <si>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</si>
  <si>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</si>
  <si>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</si>
  <si>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</si>
  <si>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</si>
  <si>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</si>
  <si>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</si>
  <si>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</si>
  <si>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</si>
  <si>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</si>
  <si>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</si>
  <si>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</si>
  <si>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</si>
  <si>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</si>
  <si>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</si>
  <si>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</si>
  <si>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</si>
  <si>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</si>
  <si>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</si>
  <si>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</si>
  <si>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</si>
  <si>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</si>
  <si>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</si>
  <si>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</si>
  <si>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</si>
  <si>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</si>
  <si>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</si>
  <si>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</si>
  <si>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</si>
  <si>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</si>
  <si>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</si>
  <si>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</si>
  <si>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</si>
  <si>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</si>
  <si>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</si>
  <si>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</si>
  <si>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</si>
  <si>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</si>
  <si>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</si>
  <si>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</si>
  <si>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</si>
  <si>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</si>
  <si>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</si>
  <si>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</si>
  <si>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</si>
  <si>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</si>
  <si>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</si>
  <si>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</si>
  <si>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</si>
  <si>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</si>
  <si>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</si>
  <si>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</si>
  <si>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</si>
  <si>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</si>
  <si>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</si>
  <si>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</si>
  <si>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</si>
  <si>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</si>
  <si>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</si>
  <si>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</si>
  <si>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</si>
  <si>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</si>
  <si>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</si>
  <si>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</si>
  <si>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</si>
  <si>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</si>
  <si>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</si>
  <si>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</si>
  <si>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</si>
  <si>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</si>
  <si>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</si>
  <si>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</si>
  <si>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</si>
  <si>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</si>
  <si>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</si>
  <si>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</si>
  <si>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</si>
  <si>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</si>
  <si>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</si>
  <si>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</si>
  <si>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</si>
  <si>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</si>
  <si>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</si>
  <si>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</si>
  <si>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</si>
  <si>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</si>
  <si>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</si>
  <si>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</si>
  <si>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</si>
  <si>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</si>
  <si>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</si>
  <si>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</si>
  <si>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</si>
  <si>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</si>
  <si>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</si>
  <si>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</si>
  <si>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</si>
  <si>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</si>
  <si>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</si>
  <si>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</si>
  <si>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</si>
  <si>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</si>
  <si>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</si>
  <si>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</si>
  <si>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</si>
  <si>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</si>
  <si>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</si>
  <si>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</si>
  <si>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</si>
  <si>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</si>
  <si>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</si>
  <si>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</si>
  <si>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</si>
  <si>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</si>
  <si>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</si>
  <si>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</si>
  <si>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</si>
  <si>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</si>
  <si>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</si>
  <si>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</si>
  <si>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</si>
  <si>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</si>
  <si>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</si>
  <si>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</si>
  <si>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</si>
  <si>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</si>
  <si>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</si>
  <si>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</si>
  <si>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</si>
  <si>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</si>
  <si>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</si>
  <si>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</si>
  <si>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</si>
  <si>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</si>
  <si>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</si>
  <si>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</si>
  <si>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</si>
  <si>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</si>
  <si>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</si>
  <si>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</si>
  <si>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</si>
  <si>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</si>
  <si>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</si>
  <si>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</si>
  <si>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</si>
  <si>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</si>
  <si>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</si>
  <si>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</si>
  <si>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</si>
  <si>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</si>
  <si>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</si>
  <si>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</si>
  <si>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</si>
  <si>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</si>
  <si>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</si>
  <si>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</si>
  <si>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</si>
  <si>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</si>
  <si>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</si>
  <si>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</si>
  <si>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</si>
  <si>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</si>
  <si>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</si>
  <si>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</si>
  <si>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</si>
  <si>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</si>
  <si>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</si>
  <si>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</si>
  <si>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</si>
  <si>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</si>
  <si>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</si>
  <si>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</si>
  <si>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</si>
  <si>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</si>
  <si>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</si>
  <si>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</si>
  <si>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</si>
  <si>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</si>
  <si>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</si>
  <si>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</si>
  <si>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</si>
  <si>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</si>
  <si>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</si>
  <si>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</si>
  <si>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</si>
  <si>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</si>
  <si>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</si>
  <si>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</si>
  <si>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</si>
  <si>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</si>
  <si>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</si>
  <si>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</si>
  <si>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</si>
  <si>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</si>
  <si>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</si>
  <si>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</si>
  <si>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</si>
  <si>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</si>
  <si>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</si>
  <si>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</si>
  <si>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</si>
  <si>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</si>
  <si>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</si>
  <si>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</si>
  <si>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</si>
  <si>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</si>
  <si>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</si>
  <si>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</si>
  <si>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</si>
  <si>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</si>
  <si>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</si>
  <si>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</si>
  <si>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</si>
  <si>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</si>
  <si>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</si>
  <si>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</si>
  <si>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</si>
  <si>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</si>
  <si>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</si>
  <si>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</si>
  <si>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</si>
  <si>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</si>
  <si>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</si>
  <si>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</si>
  <si>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</si>
  <si>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</si>
  <si>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</si>
  <si>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</si>
  <si>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</si>
  <si>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</si>
  <si>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</si>
  <si>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</si>
  <si>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</si>
  <si>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</si>
  <si>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</si>
  <si>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</si>
  <si>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</si>
  <si>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</si>
  <si>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</si>
  <si>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</si>
  <si>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</si>
  <si>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</si>
  <si>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</si>
  <si>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</si>
  <si>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</si>
  <si>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</si>
  <si>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</si>
  <si>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</si>
  <si>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</si>
  <si>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</si>
  <si>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</si>
  <si>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</si>
  <si>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</si>
  <si>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</si>
  <si>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</si>
  <si>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</si>
  <si>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</si>
  <si>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</si>
  <si>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</si>
  <si>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</si>
  <si>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</si>
  <si>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</si>
  <si>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</si>
  <si>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</si>
  <si>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</si>
  <si>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</si>
  <si>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</si>
  <si>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</si>
  <si>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</si>
  <si>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</si>
  <si>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</si>
  <si>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</si>
  <si>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</si>
  <si>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</si>
  <si>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</si>
  <si>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</si>
  <si>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</si>
  <si>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</si>
  <si>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</si>
  <si>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</si>
  <si>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</si>
  <si>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</si>
  <si>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</si>
  <si>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</si>
  <si>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</si>
  <si>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</si>
  <si>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</si>
  <si>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</si>
  <si>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</si>
  <si>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</si>
  <si>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</si>
  <si>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</si>
  <si>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</si>
  <si>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</si>
  <si>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</si>
  <si>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</si>
  <si>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</si>
  <si>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</si>
  <si>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</si>
  <si>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</si>
  <si>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</si>
  <si>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</si>
  <si>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</si>
  <si>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</si>
  <si>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</si>
  <si>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</si>
  <si>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</si>
  <si>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</si>
  <si>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</si>
  <si>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</si>
  <si>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</si>
  <si>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</si>
  <si>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</si>
  <si>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</si>
  <si>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</si>
  <si>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</si>
  <si>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</si>
  <si>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</si>
  <si>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</si>
  <si>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</si>
  <si>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</si>
  <si>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</si>
  <si>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</si>
  <si>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</si>
  <si>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</si>
  <si>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</si>
  <si>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</si>
  <si>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</si>
  <si>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</si>
  <si>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</si>
  <si>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</si>
  <si>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</si>
  <si>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</si>
  <si>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</si>
  <si>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</si>
  <si>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</si>
  <si>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</si>
  <si>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</si>
  <si>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</si>
  <si>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</si>
  <si>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</si>
  <si>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</si>
  <si>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</si>
  <si>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</si>
  <si>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</si>
  <si>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</si>
  <si>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</si>
  <si>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</si>
  <si>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</si>
  <si>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</si>
  <si>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</si>
  <si>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</si>
  <si>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</si>
  <si>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</si>
  <si>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</si>
  <si>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</si>
  <si>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</si>
  <si>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</si>
  <si>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</si>
  <si>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</si>
  <si>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</si>
  <si>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</si>
  <si>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</si>
  <si>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</si>
  <si>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</si>
  <si>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</si>
  <si>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</si>
  <si>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</si>
  <si>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</si>
  <si>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</si>
  <si>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</si>
  <si>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</si>
  <si>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</si>
  <si>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</si>
  <si>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</si>
  <si>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</si>
  <si>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</si>
  <si>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</si>
  <si>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</si>
  <si>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</si>
  <si>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</si>
  <si>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</si>
  <si>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</si>
  <si>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</si>
  <si>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</si>
  <si>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</si>
  <si>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</si>
  <si>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</si>
  <si>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</si>
  <si>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</si>
  <si>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</si>
  <si>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</si>
  <si>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</si>
  <si>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</si>
  <si>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</si>
  <si>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</si>
  <si>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</si>
  <si>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</si>
  <si>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</si>
  <si>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</si>
  <si>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</si>
  <si>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</si>
  <si>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</si>
  <si>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</si>
  <si>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</si>
  <si>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</si>
  <si>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</si>
  <si>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</si>
  <si>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</si>
  <si>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</si>
  <si>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</si>
  <si>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</si>
  <si>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</si>
  <si>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</si>
  <si>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</si>
  <si>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</si>
  <si>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</si>
  <si>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</si>
  <si>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</si>
  <si>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</si>
  <si>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</si>
  <si>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</si>
  <si>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</si>
  <si>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</si>
  <si>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</si>
  <si>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</si>
  <si>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</si>
  <si>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</si>
  <si>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</si>
  <si>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</si>
  <si>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</si>
  <si>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</si>
  <si>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</si>
  <si>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</si>
  <si>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</si>
  <si>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</si>
  <si>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</si>
  <si>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</si>
  <si>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</si>
  <si>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</si>
  <si>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</si>
  <si>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</si>
  <si>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</si>
  <si>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</si>
  <si>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</si>
  <si>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</si>
  <si>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</si>
  <si>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</si>
  <si>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</si>
  <si>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</si>
  <si>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</si>
  <si>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</si>
  <si>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</si>
  <si>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</si>
  <si>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</si>
  <si>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</si>
  <si>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</si>
  <si>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</si>
  <si>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</si>
  <si>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</si>
  <si>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</si>
  <si>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</si>
  <si>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</si>
  <si>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</si>
  <si>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</si>
  <si>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</si>
  <si>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</si>
  <si>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</si>
  <si>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</si>
  <si>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</si>
  <si>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</si>
  <si>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</si>
  <si>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</si>
  <si>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</si>
  <si>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</si>
  <si>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</si>
  <si>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</si>
  <si>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</si>
  <si>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</si>
  <si>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</si>
  <si>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</si>
  <si>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</si>
  <si>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</si>
  <si>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</si>
  <si>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</si>
  <si>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</si>
  <si>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</si>
  <si>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</si>
  <si>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</si>
  <si>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</si>
  <si>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</si>
  <si>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</si>
  <si>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</si>
  <si>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</si>
  <si>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</si>
  <si>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</si>
  <si>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</si>
  <si>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</si>
  <si>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</si>
  <si>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</si>
  <si>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</si>
  <si>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</si>
  <si>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</si>
  <si>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</si>
  <si>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</si>
  <si>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</si>
  <si>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</si>
  <si>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</si>
  <si>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</si>
  <si>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</si>
  <si>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</si>
  <si>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</si>
  <si>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</si>
  <si>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</si>
  <si>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</si>
  <si>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</si>
  <si>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</si>
  <si>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</si>
  <si>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</si>
  <si>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</si>
  <si>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</si>
  <si>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</si>
  <si>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</si>
  <si>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</si>
  <si>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</si>
  <si>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</si>
  <si>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</si>
  <si>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</si>
  <si>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</si>
  <si>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</si>
  <si>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</si>
  <si>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</si>
  <si>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</si>
  <si>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</si>
  <si>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</si>
  <si>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</si>
  <si>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</si>
  <si>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</si>
  <si>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</si>
  <si>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</si>
  <si>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</si>
  <si>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</si>
  <si>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</si>
  <si>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</si>
  <si>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</si>
  <si>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</si>
  <si>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</si>
  <si>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</si>
  <si>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</si>
  <si>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</si>
  <si>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</si>
  <si>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</si>
  <si>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</si>
  <si>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</si>
  <si>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</si>
  <si>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</si>
  <si>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</si>
  <si>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</si>
  <si>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</si>
  <si>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</si>
  <si>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</si>
  <si>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</si>
  <si>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</si>
  <si>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</si>
  <si>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</si>
  <si>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</si>
  <si>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</si>
  <si>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</si>
  <si>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</si>
  <si>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</si>
  <si>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</si>
  <si>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</si>
  <si>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</si>
  <si>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</si>
  <si>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</si>
  <si>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</si>
  <si>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</si>
  <si>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</si>
  <si>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</si>
  <si>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</si>
  <si>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</si>
  <si>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</si>
  <si>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</si>
  <si>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</si>
  <si>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</si>
  <si>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</si>
  <si>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</si>
  <si>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</si>
  <si>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</si>
  <si>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</si>
  <si>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</si>
  <si>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</si>
  <si>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</si>
  <si>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</si>
  <si>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</si>
  <si>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</si>
  <si>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</si>
  <si>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</si>
  <si>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</si>
  <si>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</si>
  <si>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</si>
  <si>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</si>
  <si>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</si>
  <si>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</si>
  <si>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</si>
  <si>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</si>
  <si>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</si>
  <si>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</si>
  <si>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</si>
  <si>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</si>
  <si>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</si>
  <si>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</si>
  <si>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</si>
  <si>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</si>
  <si>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</si>
  <si>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</si>
  <si>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</si>
  <si>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</si>
  <si>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</si>
  <si>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</si>
  <si>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</si>
  <si>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</si>
  <si>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</si>
  <si>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</si>
  <si>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</si>
  <si>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</si>
  <si>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</si>
  <si>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</si>
  <si>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</si>
  <si>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</si>
  <si>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</si>
  <si>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</si>
  <si>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</si>
  <si>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</si>
  <si>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</si>
  <si>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</si>
  <si>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</si>
  <si>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</si>
  <si>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</si>
  <si>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</si>
  <si>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</si>
  <si>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</si>
  <si>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</si>
  <si>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</si>
  <si>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</si>
  <si>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</si>
  <si>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</si>
  <si>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</si>
  <si>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</si>
  <si>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</si>
  <si>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</si>
  <si>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</si>
  <si>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</si>
  <si>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</si>
  <si>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</si>
  <si>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</si>
  <si>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</si>
  <si>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</si>
  <si>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</si>
  <si>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</si>
  <si>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</si>
  <si>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</si>
  <si>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</si>
  <si>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</si>
  <si>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</si>
  <si>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</si>
  <si>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</si>
  <si>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</si>
  <si>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</si>
  <si>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</si>
  <si>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</si>
  <si>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</si>
  <si>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</si>
  <si>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</si>
  <si>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</si>
  <si>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</si>
  <si>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</si>
  <si>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</si>
  <si>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</si>
  <si>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</si>
  <si>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</si>
  <si>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</si>
  <si>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</si>
  <si>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</si>
  <si>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</si>
  <si>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</si>
  <si>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</si>
  <si>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</si>
  <si>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</si>
  <si>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</si>
  <si>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</si>
  <si>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</si>
  <si>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</si>
  <si>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</si>
  <si>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</si>
  <si>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</si>
  <si>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</si>
  <si>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</si>
  <si>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</si>
  <si>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</si>
  <si>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</si>
  <si>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</si>
  <si>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</si>
  <si>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</si>
  <si>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</si>
  <si>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</si>
  <si>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</si>
  <si>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</si>
  <si>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</si>
  <si>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</si>
  <si>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</si>
  <si>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</si>
  <si>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</si>
  <si>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</si>
  <si>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</si>
  <si>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</si>
  <si>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</si>
  <si>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</si>
  <si>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</si>
  <si>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</si>
  <si>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</si>
  <si>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</si>
  <si>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</si>
  <si>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</si>
  <si>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</si>
  <si>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</si>
  <si>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</si>
  <si>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</si>
  <si>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</si>
  <si>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</si>
  <si>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</si>
  <si>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</si>
  <si>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</si>
  <si>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</si>
  <si>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</si>
  <si>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</si>
  <si>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</si>
  <si>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</si>
  <si>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</si>
  <si>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</si>
  <si>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</si>
  <si>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</si>
  <si>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</si>
  <si>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</si>
  <si>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</si>
  <si>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</si>
  <si>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</si>
  <si>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</si>
  <si>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</si>
  <si>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</si>
  <si>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</si>
  <si>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</si>
  <si>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</si>
  <si>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</si>
  <si>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</si>
  <si>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</si>
  <si>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</si>
  <si>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</si>
  <si>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</si>
  <si>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</si>
  <si>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</si>
  <si>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</si>
  <si>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</si>
  <si>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</si>
  <si>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</si>
  <si>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</si>
  <si>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</si>
  <si>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</si>
  <si>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</si>
  <si>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</si>
  <si>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</si>
  <si>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</si>
  <si>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</si>
  <si>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</si>
  <si>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</si>
  <si>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</si>
  <si>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</si>
  <si>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</si>
  <si>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</si>
  <si>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</si>
  <si>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</si>
  <si>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</si>
  <si>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</si>
  <si>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</si>
  <si>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</si>
  <si>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</si>
  <si>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</si>
  <si>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</si>
  <si>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</si>
  <si>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</si>
  <si>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</si>
  <si>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</si>
  <si>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</si>
  <si>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</si>
  <si>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</si>
  <si>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</si>
  <si>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</si>
  <si>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</si>
  <si>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</si>
  <si>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</si>
  <si>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</si>
  <si>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</si>
  <si>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</si>
  <si>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</si>
  <si>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</si>
  <si>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</si>
  <si>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</si>
  <si>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</si>
  <si>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</si>
  <si>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</si>
  <si>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</si>
  <si>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</si>
  <si>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</si>
  <si>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</si>
  <si>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</si>
  <si>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</si>
  <si>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</si>
  <si>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</si>
  <si>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</si>
  <si>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</si>
  <si>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</si>
  <si>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</si>
  <si>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</si>
  <si>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</si>
  <si>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</si>
  <si>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</si>
  <si>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</si>
  <si>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</si>
  <si>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</si>
  <si>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</si>
  <si>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</si>
  <si>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</si>
  <si>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</si>
  <si>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</si>
  <si>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</si>
  <si>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</si>
  <si>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</si>
  <si>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</si>
  <si>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</si>
  <si>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</si>
  <si>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</si>
  <si>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</si>
  <si>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</si>
  <si>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</si>
  <si>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</si>
  <si>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</si>
  <si>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</si>
  <si>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</si>
  <si>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</si>
  <si>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</si>
  <si>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</si>
  <si>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</si>
  <si>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</si>
  <si>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</si>
  <si>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</si>
  <si>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</si>
  <si>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</si>
  <si>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</si>
  <si>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</si>
  <si>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</si>
  <si>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</si>
  <si>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</si>
  <si>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</si>
  <si>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</si>
  <si>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</si>
  <si>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</si>
  <si>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</si>
  <si>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</si>
  <si>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</si>
  <si>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</si>
  <si>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</si>
  <si>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</si>
  <si>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</si>
  <si>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</si>
  <si>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</si>
  <si>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</si>
  <si>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</si>
  <si>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</si>
  <si>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</si>
  <si>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</si>
  <si>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</si>
  <si>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</si>
  <si>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</si>
  <si>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</si>
  <si>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</si>
  <si>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</si>
  <si>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</si>
  <si>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</si>
  <si>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</si>
  <si>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</si>
  <si>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</si>
  <si>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</si>
  <si>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</si>
  <si>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</si>
  <si>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</si>
  <si>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</si>
  <si>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</si>
  <si>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</si>
  <si>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</si>
  <si>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</si>
  <si>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</si>
  <si>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</si>
  <si>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</si>
  <si>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</si>
  <si>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</si>
  <si>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</si>
  <si>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</si>
  <si>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</si>
  <si>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</si>
  <si>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</si>
  <si>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</si>
  <si>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</si>
  <si>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</si>
  <si>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</si>
  <si>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</si>
  <si>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</si>
  <si>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</si>
  <si>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</si>
  <si>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</si>
  <si>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</si>
  <si>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</si>
  <si>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</si>
  <si>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</si>
  <si>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</si>
  <si>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</si>
  <si>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</si>
  <si>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</si>
  <si>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</si>
  <si>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</si>
  <si>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</si>
  <si>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</si>
  <si>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</si>
  <si>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</si>
  <si>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</si>
  <si>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</si>
  <si>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</si>
  <si>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</si>
  <si>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</si>
  <si>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</si>
  <si>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</si>
  <si>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</si>
  <si>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</si>
  <si>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</si>
  <si>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</si>
  <si>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</si>
  <si>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</si>
  <si>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</si>
  <si>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</si>
  <si>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</si>
  <si>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</si>
  <si>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</si>
  <si>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</si>
  <si>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</si>
  <si>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</si>
  <si>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</si>
  <si>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</si>
  <si>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</si>
  <si>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</si>
  <si>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</si>
  <si>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</si>
  <si>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</si>
  <si>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</si>
  <si>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</si>
  <si>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</si>
  <si>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</si>
  <si>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</si>
  <si>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</si>
  <si>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</si>
  <si>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</si>
  <si>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</si>
  <si>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</si>
  <si>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</si>
  <si>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</si>
  <si>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</si>
  <si>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</si>
  <si>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</si>
  <si>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</si>
  <si>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</si>
  <si>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</si>
  <si>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</si>
  <si>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</si>
  <si>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</si>
  <si>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</si>
  <si>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</si>
  <si>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</si>
  <si>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</si>
  <si>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</si>
  <si>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</si>
  <si>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</si>
  <si>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</si>
  <si>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</si>
  <si>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</si>
  <si>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</si>
  <si>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</si>
  <si>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</si>
  <si>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</si>
  <si>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</si>
  <si>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</si>
  <si>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</si>
  <si>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</si>
  <si>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</si>
  <si>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</si>
  <si>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</si>
  <si>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</si>
  <si>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</si>
  <si>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</si>
  <si>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</si>
  <si>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</si>
  <si>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</si>
  <si>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</si>
  <si>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</si>
  <si>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</si>
  <si>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</si>
  <si>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</si>
  <si>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</si>
  <si>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</si>
  <si>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</si>
  <si>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</si>
  <si>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</si>
  <si>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</si>
  <si>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</si>
  <si>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</si>
  <si>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</si>
  <si>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</si>
  <si>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</si>
  <si>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</si>
  <si>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</si>
  <si>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</si>
  <si>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</si>
  <si>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</si>
  <si>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</si>
  <si>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</si>
  <si>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</si>
  <si>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</si>
  <si>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</si>
  <si>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</si>
  <si>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</si>
  <si>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</si>
  <si>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</si>
  <si>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</si>
  <si>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</si>
  <si>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</si>
  <si>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</si>
  <si>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</si>
  <si>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</si>
  <si>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</si>
  <si>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</si>
  <si>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</si>
  <si>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</si>
  <si>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</si>
  <si>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</si>
  <si>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</si>
  <si>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</si>
  <si>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</si>
  <si>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</si>
  <si>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</si>
  <si>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</si>
  <si>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</si>
  <si>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</si>
  <si>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</si>
  <si>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</si>
  <si>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</si>
  <si>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</si>
  <si>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</si>
  <si>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</si>
  <si>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</si>
  <si>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</si>
  <si>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</si>
  <si>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</si>
  <si>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</si>
  <si>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</si>
  <si>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</si>
  <si>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</si>
  <si>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</si>
  <si>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</si>
  <si>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</si>
  <si>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</si>
  <si>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</si>
  <si>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</si>
  <si>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</si>
  <si>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</si>
  <si>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</si>
  <si>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</si>
  <si>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</si>
  <si>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</si>
  <si>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</si>
  <si>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</si>
  <si>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</si>
  <si>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</si>
  <si>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</si>
  <si>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</si>
  <si>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</si>
  <si>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</si>
  <si>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</si>
  <si>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</si>
  <si>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</si>
  <si>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</si>
  <si>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</si>
  <si>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</si>
  <si>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</si>
  <si>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</si>
  <si>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</si>
  <si>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</si>
  <si>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</si>
  <si>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</si>
  <si>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</si>
  <si>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</si>
  <si>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</si>
  <si>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</si>
  <si>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</si>
  <si>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</si>
  <si>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</si>
  <si>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</si>
  <si>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</si>
  <si>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</si>
  <si>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</si>
  <si>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</si>
  <si>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</si>
  <si>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</si>
  <si>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</si>
  <si>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</si>
  <si>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</si>
  <si>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</si>
  <si>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</si>
  <si>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</si>
  <si>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</si>
  <si>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</si>
  <si>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</si>
  <si>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</si>
  <si>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</si>
  <si>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</si>
  <si>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</si>
  <si>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</si>
  <si>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</si>
  <si>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</si>
  <si>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</si>
  <si>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</si>
  <si>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</si>
  <si>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</si>
  <si>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</si>
  <si>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</si>
  <si>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</si>
  <si>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</si>
  <si>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</si>
  <si>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</si>
  <si>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</si>
  <si>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</si>
  <si>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</si>
  <si>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</si>
  <si>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</si>
  <si>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</si>
  <si>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</si>
  <si>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</si>
  <si>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</si>
  <si>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</si>
  <si>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</si>
  <si>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</si>
  <si>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</si>
  <si>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</si>
  <si>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</si>
  <si>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</si>
  <si>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</si>
  <si>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</si>
  <si>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</si>
  <si>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</si>
  <si>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</si>
  <si>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</si>
  <si>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</si>
  <si>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</si>
  <si>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</si>
  <si>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</si>
  <si>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</si>
  <si>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</si>
  <si>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</si>
  <si>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</si>
  <si>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</si>
  <si>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</si>
  <si>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</si>
  <si>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</si>
  <si>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</si>
  <si>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</si>
  <si>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</si>
  <si>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</si>
  <si>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</si>
  <si>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</si>
  <si>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</si>
  <si>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</si>
  <si>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</si>
  <si>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</si>
  <si>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</si>
  <si>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</si>
  <si>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</si>
  <si>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</si>
  <si>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</si>
  <si>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</si>
  <si>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</si>
  <si>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</si>
  <si>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</si>
  <si>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</si>
  <si>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</si>
  <si>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</si>
  <si>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</si>
  <si>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</si>
  <si>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</si>
  <si>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</si>
  <si>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</si>
  <si>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</si>
  <si>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</si>
  <si>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</si>
  <si>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</si>
  <si>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</si>
  <si>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</si>
  <si>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</si>
  <si>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</si>
  <si>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</si>
  <si>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</si>
  <si>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</si>
  <si>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</si>
  <si>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</si>
  <si>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</si>
  <si>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</si>
  <si>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</si>
  <si>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</si>
  <si>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</si>
  <si>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</si>
  <si>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</si>
  <si>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</si>
  <si>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</si>
  <si>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</si>
  <si>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</si>
  <si>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</si>
  <si>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</si>
  <si>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</si>
  <si>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</si>
  <si>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</si>
  <si>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</si>
  <si>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</si>
  <si>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</si>
  <si>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</si>
  <si>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</si>
  <si>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</si>
  <si>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</si>
  <si>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</si>
  <si>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</si>
  <si>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</si>
  <si>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</si>
  <si>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</si>
  <si>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</si>
  <si>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</si>
  <si>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</si>
  <si>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</si>
  <si>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</si>
  <si>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</si>
  <si>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</si>
  <si>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</si>
  <si>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</si>
  <si>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</si>
  <si>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</si>
  <si>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</si>
  <si>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</si>
  <si>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</si>
  <si>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</si>
  <si>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</si>
  <si>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</si>
  <si>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</si>
  <si>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</si>
  <si>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</si>
  <si>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</si>
  <si>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</si>
  <si>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</si>
  <si>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</si>
  <si>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</si>
  <si>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</si>
  <si>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</si>
  <si>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</si>
  <si>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</si>
  <si>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</si>
  <si>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</si>
  <si>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</si>
  <si>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</si>
  <si>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</si>
  <si>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</si>
  <si>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</si>
  <si>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</si>
  <si>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</si>
  <si>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</si>
  <si>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</si>
  <si>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</si>
  <si>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</si>
  <si>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</si>
  <si>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</si>
  <si>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</si>
  <si>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</si>
  <si>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</si>
  <si>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</si>
  <si>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</si>
  <si>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</si>
  <si>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</si>
  <si>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</si>
  <si>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</si>
  <si>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</si>
  <si>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</si>
  <si>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</si>
  <si>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</si>
  <si>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</si>
  <si>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</si>
  <si>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</si>
  <si>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</si>
  <si>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</si>
  <si>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</si>
  <si>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</si>
  <si>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</si>
  <si>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</si>
  <si>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</si>
  <si>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</si>
  <si>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</si>
  <si>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</si>
  <si>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</si>
  <si>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</si>
  <si>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</si>
  <si>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</si>
  <si>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</si>
  <si>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</si>
  <si>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</si>
  <si>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</si>
  <si>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</si>
  <si>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</si>
  <si>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</si>
  <si>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</si>
  <si>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</si>
  <si>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</si>
  <si>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</si>
  <si>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</si>
  <si>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</si>
  <si>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</si>
  <si>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</si>
  <si>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</si>
  <si>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</si>
  <si>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</si>
  <si>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</si>
  <si>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</si>
  <si>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</si>
  <si>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</si>
  <si>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</si>
  <si>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</si>
  <si>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</si>
  <si>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</si>
  <si>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</si>
  <si>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</si>
  <si>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</si>
  <si>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</si>
  <si>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</si>
  <si>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</si>
  <si>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</si>
  <si>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</si>
  <si>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</si>
  <si>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</si>
  <si>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</si>
  <si>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</si>
  <si>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</si>
  <si>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</si>
  <si>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</si>
  <si>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</si>
  <si>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</si>
  <si>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</si>
  <si>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</si>
  <si>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</si>
  <si>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</si>
  <si>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</si>
  <si>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</si>
  <si>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</si>
  <si>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</si>
  <si>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</si>
  <si>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</si>
  <si>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</si>
  <si>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</si>
  <si>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</si>
  <si>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</si>
  <si>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</si>
  <si>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</si>
  <si>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</si>
  <si>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</si>
  <si>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</si>
  <si>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</si>
  <si>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</si>
  <si>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</si>
  <si>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</si>
  <si>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</si>
  <si>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</si>
  <si>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</si>
  <si>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</si>
  <si>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</si>
  <si>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</si>
  <si>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</si>
  <si>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</si>
  <si>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</si>
  <si>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</si>
  <si>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</si>
  <si>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</si>
  <si>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</si>
  <si>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</si>
  <si>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</si>
  <si>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</si>
  <si>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</si>
  <si>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</si>
  <si>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</si>
  <si>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</si>
  <si>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</si>
  <si>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</si>
  <si>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</si>
  <si>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</si>
  <si>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</si>
  <si>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</si>
  <si>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</si>
  <si>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</si>
  <si>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</si>
  <si>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</si>
  <si>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</si>
  <si>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</si>
  <si>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</si>
  <si>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</si>
  <si>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</si>
  <si>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</si>
  <si>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</si>
  <si>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</si>
  <si>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</si>
  <si>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</si>
  <si>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</si>
  <si>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</si>
  <si>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</si>
  <si>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</si>
  <si>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</si>
  <si>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</si>
  <si>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</si>
  <si>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</si>
  <si>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</si>
  <si>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</si>
  <si>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</si>
  <si>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</si>
  <si>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</si>
  <si>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</si>
  <si>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</si>
  <si>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</si>
  <si>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</si>
  <si>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</si>
  <si>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</si>
  <si>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</si>
  <si>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</si>
  <si>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</si>
  <si>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</si>
  <si>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</si>
  <si>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</si>
  <si>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</si>
  <si>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</si>
  <si>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</si>
  <si>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</si>
  <si>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</si>
  <si>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</si>
  <si>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</si>
  <si>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</si>
  <si>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</si>
  <si>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</si>
  <si>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</si>
  <si>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</si>
  <si>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</si>
  <si>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</si>
  <si>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</si>
  <si>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</si>
  <si>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</si>
  <si>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</si>
  <si>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</si>
  <si>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</si>
  <si>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</si>
  <si>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</si>
  <si>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</si>
  <si>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</si>
  <si>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</si>
  <si>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</si>
  <si>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</si>
  <si>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</si>
  <si>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</si>
  <si>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</si>
  <si>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</si>
  <si>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</si>
  <si>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</si>
  <si>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</si>
  <si>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</si>
  <si>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</si>
  <si>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</si>
  <si>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</si>
  <si>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</si>
  <si>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</si>
  <si>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</si>
  <si>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</si>
  <si>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</si>
  <si>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</si>
  <si>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</si>
  <si>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</si>
  <si>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</si>
  <si>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</si>
  <si>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</si>
  <si>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</si>
  <si>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</si>
  <si>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</si>
  <si>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</si>
  <si>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</si>
  <si>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</si>
  <si>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</si>
  <si>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</si>
  <si>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</si>
  <si>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</si>
  <si>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</si>
  <si>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</si>
  <si>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</si>
  <si>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</si>
  <si>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</si>
  <si>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</si>
  <si>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</si>
  <si>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</si>
  <si>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</si>
  <si>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</si>
  <si>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</si>
  <si>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</si>
  <si>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</si>
  <si>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</si>
  <si>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</si>
  <si>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</si>
  <si>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</si>
  <si>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</si>
  <si>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</si>
  <si>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</si>
  <si>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</si>
  <si>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</si>
  <si>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</si>
  <si>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</si>
  <si>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</si>
  <si>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</si>
  <si>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</si>
  <si>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</si>
  <si>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</si>
  <si>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</si>
  <si>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</si>
  <si>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</si>
  <si>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</si>
  <si>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</si>
  <si>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</si>
  <si>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</si>
  <si>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</si>
  <si>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</si>
  <si>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</si>
  <si>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</si>
  <si>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</si>
  <si>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</si>
  <si>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</si>
  <si>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</si>
  <si>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</si>
  <si>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</si>
  <si>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</si>
  <si>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</si>
  <si>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</si>
  <si>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</si>
  <si>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</si>
  <si>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</si>
  <si>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</si>
  <si>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</si>
  <si>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</si>
  <si>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</si>
  <si>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</si>
  <si>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</si>
  <si>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</si>
  <si>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</si>
  <si>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</si>
  <si>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</si>
  <si>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</si>
  <si>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</si>
  <si>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</si>
  <si>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</si>
  <si>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</si>
  <si>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</si>
  <si>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</si>
  <si>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</si>
  <si>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</si>
  <si>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</si>
  <si>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</si>
  <si>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</si>
  <si>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</si>
  <si>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</si>
  <si>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</si>
  <si>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</si>
  <si>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</si>
  <si>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</si>
  <si>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</si>
  <si>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</si>
  <si>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</si>
  <si>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</si>
  <si>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</si>
  <si>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</si>
  <si>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</si>
  <si>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</si>
  <si>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</si>
  <si>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</si>
  <si>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</si>
  <si>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</si>
  <si>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</si>
  <si>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</si>
  <si>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</si>
  <si>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</si>
  <si>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</si>
  <si>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</si>
  <si>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</si>
  <si>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</si>
  <si>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</si>
  <si>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</si>
  <si>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</si>
  <si>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</si>
  <si>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</si>
  <si>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</si>
  <si>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</si>
  <si>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</si>
  <si>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</si>
  <si>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</si>
  <si>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</si>
  <si>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</si>
  <si>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</si>
  <si>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</si>
  <si>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</si>
  <si>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</si>
  <si>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</si>
  <si>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</si>
  <si>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</si>
  <si>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</si>
  <si>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</si>
  <si>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</si>
  <si>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</si>
  <si>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</si>
  <si>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</si>
  <si>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</si>
  <si>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</si>
  <si>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</si>
  <si>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</si>
  <si>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</si>
  <si>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</si>
  <si>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</si>
  <si>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</si>
  <si>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</si>
  <si>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</si>
  <si>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</si>
  <si>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</si>
  <si>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</si>
  <si>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</si>
  <si>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</si>
  <si>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</si>
  <si>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</si>
  <si>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</si>
  <si>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</si>
  <si>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</si>
  <si>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</si>
  <si>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</si>
  <si>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</si>
  <si>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</si>
  <si>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</si>
  <si>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</si>
  <si>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</si>
  <si>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</si>
  <si>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</si>
  <si>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</si>
  <si>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</si>
  <si>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</si>
  <si>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</si>
  <si>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</si>
  <si>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</si>
  <si>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</si>
  <si>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</si>
  <si>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</si>
  <si>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</si>
  <si>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</si>
  <si>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</si>
  <si>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</si>
  <si>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</si>
  <si>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</si>
  <si>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</si>
  <si>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</si>
  <si>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</si>
  <si>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</si>
  <si>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</si>
  <si>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</si>
  <si>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</si>
  <si>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</si>
  <si>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</si>
  <si>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</si>
  <si>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</si>
  <si>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</si>
  <si>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</si>
  <si>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</si>
  <si>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</si>
  <si>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</si>
  <si>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</si>
  <si>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</si>
  <si>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</si>
  <si>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</si>
  <si>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</si>
  <si>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</si>
  <si>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</si>
  <si>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</si>
  <si>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</si>
  <si>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</si>
  <si>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</si>
  <si>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</si>
  <si>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</si>
  <si>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</si>
  <si>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</si>
  <si>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</si>
  <si>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</si>
  <si>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</si>
  <si>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</si>
  <si>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</si>
  <si>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</si>
  <si>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</si>
  <si>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</si>
  <si>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</si>
  <si>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</si>
  <si>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</si>
  <si>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</si>
  <si>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</si>
  <si>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</si>
  <si>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</si>
  <si>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</si>
  <si>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</si>
  <si>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</si>
  <si>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</si>
  <si>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</si>
  <si>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</si>
  <si>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</si>
  <si>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</si>
  <si>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</si>
  <si>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</si>
  <si>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</si>
  <si>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</si>
  <si>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</si>
  <si>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</si>
  <si>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</si>
  <si>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</si>
  <si>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</si>
  <si>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</si>
  <si>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</si>
  <si>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</si>
  <si>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</si>
  <si>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</si>
  <si>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</si>
  <si>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</si>
  <si>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</si>
  <si>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</si>
  <si>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</si>
  <si>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</si>
  <si>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</si>
  <si>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</si>
  <si>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</si>
  <si>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</si>
  <si>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</si>
  <si>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</si>
  <si>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</si>
  <si>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</si>
  <si>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</si>
  <si>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</si>
  <si>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</si>
  <si>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</si>
  <si>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</si>
  <si>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</si>
  <si>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</si>
  <si>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</si>
  <si>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</si>
  <si>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</si>
  <si>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</si>
  <si>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</si>
  <si>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</si>
  <si>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</si>
  <si>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</si>
  <si>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</si>
  <si>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</si>
  <si>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</si>
  <si>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</si>
  <si>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</si>
  <si>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</si>
  <si>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</si>
  <si>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</si>
  <si>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</si>
  <si>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</si>
  <si>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</si>
  <si>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</si>
  <si>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</si>
  <si>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</si>
  <si>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</si>
  <si>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</si>
  <si>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</si>
  <si>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</si>
  <si>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</si>
  <si>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</si>
  <si>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</si>
  <si>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</si>
  <si>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</si>
  <si>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</si>
  <si>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</si>
  <si>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</si>
  <si>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</si>
  <si>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</si>
  <si>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</si>
  <si>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</si>
  <si>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</si>
  <si>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</si>
  <si>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</si>
  <si>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</si>
  <si>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</si>
  <si>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</si>
  <si>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</si>
  <si>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</si>
  <si>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</si>
  <si>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</si>
  <si>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</si>
  <si>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</si>
  <si>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</si>
  <si>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</si>
  <si>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</si>
  <si>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</si>
  <si>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</si>
  <si>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</si>
  <si>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</si>
  <si>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</si>
  <si>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</si>
  <si>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</si>
  <si>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</si>
  <si>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</si>
  <si>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</si>
  <si>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</si>
  <si>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</si>
  <si>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</si>
  <si>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</si>
  <si>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</si>
  <si>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</si>
  <si>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</si>
  <si>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</si>
  <si>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</si>
  <si>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</si>
  <si>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</si>
  <si>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</si>
  <si>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</si>
  <si>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</si>
  <si>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</si>
  <si>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</si>
  <si>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</si>
  <si>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</si>
  <si>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</si>
  <si>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</si>
  <si>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</si>
  <si>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</si>
  <si>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</si>
  <si>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</si>
  <si>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</si>
  <si>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</si>
  <si>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</si>
  <si>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</si>
  <si>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</si>
  <si>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</si>
  <si>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</si>
  <si>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</si>
  <si>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</si>
  <si>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</si>
  <si>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</si>
  <si>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</si>
  <si>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</si>
  <si>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</si>
  <si>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</si>
  <si>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</si>
  <si>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</si>
  <si>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</si>
  <si>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</si>
  <si>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</si>
  <si>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</si>
  <si>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</si>
  <si>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</si>
  <si>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</si>
  <si>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</si>
  <si>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</si>
  <si>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</si>
  <si>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</si>
  <si>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</si>
  <si>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</si>
  <si>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</si>
  <si>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</si>
  <si>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</si>
  <si>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</si>
  <si>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</si>
  <si>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</si>
  <si>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</si>
  <si>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</si>
  <si>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</si>
  <si>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</si>
  <si>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</si>
  <si>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</si>
  <si>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</si>
  <si>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</si>
  <si>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</si>
  <si>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</si>
  <si>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</si>
  <si>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</si>
  <si>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</si>
  <si>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</si>
  <si>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</si>
  <si>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</si>
  <si>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</si>
  <si>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</si>
  <si>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</si>
  <si>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</si>
  <si>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</si>
  <si>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</si>
  <si>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</si>
  <si>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</si>
  <si>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</si>
  <si>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</si>
  <si>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</si>
  <si>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</si>
  <si>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</si>
  <si>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</si>
  <si>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</si>
  <si>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</si>
  <si>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</si>
  <si>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</si>
  <si>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</si>
  <si>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</si>
  <si>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</si>
  <si>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</si>
  <si>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</si>
  <si>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</si>
  <si>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</si>
  <si>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</si>
  <si>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</si>
  <si>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</si>
  <si>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</si>
  <si>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</si>
  <si>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</si>
  <si>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</si>
  <si>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</si>
  <si>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</si>
  <si>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</si>
  <si>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</si>
  <si>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</si>
  <si>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</si>
  <si>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</si>
  <si>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</si>
  <si>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</si>
  <si>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</si>
  <si>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</si>
  <si>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</si>
  <si>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</si>
  <si>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</si>
  <si>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</si>
  <si>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</si>
  <si>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</si>
  <si>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</si>
  <si>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</si>
  <si>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</si>
  <si>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</si>
  <si>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</si>
  <si>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</si>
  <si>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</si>
  <si>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</si>
  <si>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</si>
  <si>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</si>
  <si>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</si>
  <si>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</si>
  <si>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</si>
  <si>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</si>
  <si>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</si>
  <si>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</si>
  <si>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</si>
  <si>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</si>
  <si>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</si>
  <si>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</si>
  <si>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</si>
  <si>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</si>
  <si>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</si>
  <si>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</si>
  <si>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</si>
  <si>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</si>
  <si>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</si>
  <si>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</si>
  <si>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</si>
  <si>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</si>
  <si>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</si>
  <si>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</si>
  <si>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</si>
  <si>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</si>
  <si>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</si>
  <si>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</si>
  <si>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</si>
  <si>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</si>
  <si>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</si>
  <si>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</si>
  <si>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</si>
  <si>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</si>
  <si>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</si>
  <si>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</si>
  <si>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</si>
  <si>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</si>
  <si>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</si>
  <si>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</si>
  <si>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</si>
  <si>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</si>
  <si>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</si>
  <si>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</si>
  <si>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</si>
  <si>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</si>
  <si>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</si>
  <si>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</si>
  <si>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</si>
  <si>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</si>
  <si>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</si>
  <si>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</si>
  <si>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</si>
  <si>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</si>
  <si>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</si>
  <si>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</si>
  <si>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</si>
  <si>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</si>
  <si>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</si>
  <si>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</si>
  <si>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</si>
  <si>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</si>
  <si>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</si>
  <si>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</si>
  <si>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</si>
  <si>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</si>
  <si>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</si>
  <si>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</si>
  <si>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</si>
  <si>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</si>
  <si>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</si>
  <si>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</si>
  <si>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</si>
  <si>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</si>
  <si>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</si>
  <si>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</si>
  <si>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</si>
  <si>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</si>
  <si>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</si>
  <si>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</si>
  <si>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</si>
  <si>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</si>
  <si>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</si>
  <si>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</si>
  <si>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</si>
  <si>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</si>
  <si>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</si>
  <si>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</si>
  <si>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</si>
  <si>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</si>
  <si>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</si>
  <si>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</si>
  <si>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</si>
  <si>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</si>
  <si>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</si>
  <si>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</si>
  <si>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</si>
  <si>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</si>
  <si>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</si>
  <si>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</si>
  <si>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</si>
  <si>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</si>
  <si>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</si>
  <si>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</si>
  <si>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</si>
  <si>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</si>
  <si>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</si>
  <si>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</si>
  <si>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</si>
  <si>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</si>
  <si>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</si>
  <si>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</si>
  <si>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</si>
  <si>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</si>
  <si>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</si>
  <si>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</si>
  <si>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</si>
  <si>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</si>
  <si>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</si>
  <si>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</si>
  <si>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</si>
  <si>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</si>
  <si>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</si>
  <si>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</si>
  <si>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</si>
  <si>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</si>
  <si>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</si>
  <si>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</si>
  <si>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</si>
  <si>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</si>
  <si>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</si>
  <si>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</si>
  <si>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</si>
  <si>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</si>
  <si>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</si>
  <si>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</si>
  <si>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</si>
  <si>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</si>
  <si>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</si>
  <si>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</si>
  <si>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</si>
  <si>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</si>
  <si>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</si>
  <si>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</si>
  <si>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</si>
  <si>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</si>
  <si>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</si>
  <si>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</si>
  <si>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</si>
  <si>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</si>
  <si>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</si>
  <si>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</si>
  <si>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</si>
  <si>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</si>
  <si>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</si>
  <si>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</si>
  <si>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</si>
  <si>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</si>
  <si>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</si>
  <si>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</si>
  <si>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</si>
  <si>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</si>
  <si>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</si>
  <si>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</si>
  <si>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</si>
  <si>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</si>
  <si>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</si>
  <si>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</si>
  <si>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</si>
  <si>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</si>
  <si>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</si>
  <si>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</si>
  <si>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</si>
  <si>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</si>
  <si>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</si>
  <si>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</si>
  <si>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</si>
  <si>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</si>
  <si>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</si>
  <si>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</si>
  <si>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</si>
  <si>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</si>
  <si>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</si>
  <si>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</si>
  <si>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</si>
  <si>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</si>
  <si>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</si>
  <si>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</si>
  <si>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</si>
  <si>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</si>
  <si>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</si>
  <si>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</si>
  <si>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</si>
  <si>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</si>
  <si>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</si>
  <si>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</si>
  <si>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</si>
  <si>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</si>
  <si>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</si>
  <si>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</si>
  <si>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</si>
  <si>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</si>
  <si>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</si>
  <si>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</si>
  <si>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</si>
  <si>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</si>
  <si>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</si>
  <si>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</si>
  <si>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</si>
  <si>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</si>
  <si>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</si>
  <si>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</si>
  <si>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</si>
  <si>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</si>
  <si>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</si>
  <si>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</si>
  <si>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</si>
  <si>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</si>
  <si>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</si>
  <si>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</si>
  <si>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</si>
  <si>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</si>
  <si>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</si>
  <si>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</si>
  <si>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</si>
  <si>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</si>
  <si>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</si>
  <si>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</si>
  <si>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</si>
  <si>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</si>
  <si>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</si>
  <si>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</si>
  <si>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</si>
  <si>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</si>
  <si>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</si>
  <si>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</si>
  <si>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</si>
  <si>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</si>
  <si>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</si>
  <si>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</si>
  <si>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</si>
  <si>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</si>
  <si>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</si>
  <si>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</si>
  <si>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</si>
  <si>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</si>
  <si>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</si>
  <si>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</si>
  <si>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</si>
  <si>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</si>
  <si>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</si>
  <si>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</si>
  <si>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</si>
  <si>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</si>
  <si>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</si>
  <si>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</si>
  <si>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</si>
  <si>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</si>
  <si>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</si>
  <si>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</si>
  <si>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</si>
  <si>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</si>
  <si>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</si>
  <si>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</si>
  <si>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</si>
  <si>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</si>
  <si>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</si>
  <si>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</si>
  <si>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</si>
  <si>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</si>
  <si>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</si>
  <si>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</si>
  <si>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</si>
  <si>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</si>
  <si>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</si>
  <si>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</si>
  <si>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</si>
  <si>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</si>
  <si>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</si>
  <si>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</si>
  <si>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</si>
  <si>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</si>
  <si>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</si>
  <si>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</si>
  <si>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</si>
  <si>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</si>
  <si>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</si>
  <si>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</si>
  <si>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</si>
  <si>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</si>
  <si>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</si>
  <si>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</si>
  <si>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</si>
  <si>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</si>
  <si>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</si>
  <si>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</si>
  <si>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</si>
  <si>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</si>
  <si>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</si>
  <si>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</si>
  <si>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</si>
  <si>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</si>
  <si>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</si>
  <si>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</si>
  <si>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</si>
  <si>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</si>
  <si>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</si>
  <si>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</si>
  <si>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</si>
  <si>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</si>
  <si>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</si>
  <si>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</si>
  <si>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</si>
  <si>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</si>
  <si>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</si>
  <si>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</si>
  <si>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</si>
  <si>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</si>
  <si>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</si>
  <si>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</si>
  <si>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</si>
  <si>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</si>
  <si>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</si>
  <si>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</si>
  <si>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</si>
  <si>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</si>
  <si>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</si>
  <si>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</si>
  <si>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</si>
  <si>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</si>
  <si>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</si>
  <si>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</si>
  <si>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</si>
  <si>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</si>
  <si>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</si>
  <si>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</si>
  <si>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</si>
  <si>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</si>
  <si>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</si>
  <si>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</si>
  <si>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</si>
  <si>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</si>
  <si>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</si>
  <si>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</si>
  <si>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</si>
  <si>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</si>
  <si>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</si>
  <si>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</si>
  <si>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</si>
  <si>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</si>
  <si>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</si>
  <si>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</si>
  <si>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</si>
  <si>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</si>
  <si>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</si>
  <si>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</si>
  <si>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</si>
  <si>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</si>
  <si>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</si>
  <si>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</si>
  <si>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</si>
  <si>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</si>
  <si>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</si>
  <si>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</si>
  <si>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</si>
  <si>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</si>
  <si>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</si>
  <si>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</si>
  <si>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</si>
  <si>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</si>
  <si>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</si>
  <si>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</si>
  <si>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</si>
  <si>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</si>
  <si>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</si>
  <si>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</si>
  <si>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</si>
  <si>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</si>
  <si>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</si>
  <si>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</si>
  <si>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</si>
  <si>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</si>
  <si>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</si>
  <si>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</si>
  <si>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</si>
  <si>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</si>
  <si>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</si>
  <si>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</si>
  <si>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</si>
  <si>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</si>
  <si>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</si>
  <si>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</si>
  <si>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</si>
  <si>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</si>
  <si>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</si>
  <si>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</si>
  <si>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</si>
  <si>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</si>
  <si>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</si>
  <si>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</si>
  <si>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</si>
  <si>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</si>
  <si>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</si>
  <si>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</si>
  <si>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</si>
  <si>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</si>
  <si>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</si>
  <si>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</si>
  <si>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</si>
  <si>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</si>
  <si>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</si>
  <si>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</si>
  <si>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</si>
  <si>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</si>
  <si>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</si>
  <si>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</si>
  <si>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</si>
  <si>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</si>
  <si>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</si>
  <si>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</si>
  <si>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</si>
  <si>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</si>
  <si>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</si>
  <si>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</si>
  <si>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</si>
  <si>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</si>
  <si>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</si>
  <si>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</si>
  <si>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</si>
  <si>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</si>
  <si>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</si>
  <si>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</si>
  <si>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</si>
  <si>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</si>
  <si>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</si>
  <si>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</si>
  <si>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</si>
  <si>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</si>
  <si>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</si>
  <si>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</si>
  <si>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</si>
  <si>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</si>
  <si>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</si>
  <si>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</si>
  <si>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</si>
  <si>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</si>
  <si>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</si>
  <si>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</si>
  <si>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</si>
  <si>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</si>
  <si>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</si>
  <si>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</si>
  <si>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</si>
  <si>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</si>
  <si>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</si>
  <si>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</si>
  <si>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</si>
  <si>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</si>
  <si>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</si>
  <si>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</si>
  <si>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</si>
  <si>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</si>
  <si>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</si>
  <si>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</si>
  <si>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</si>
  <si>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</si>
  <si>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</si>
  <si>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</si>
  <si>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</si>
  <si>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</si>
  <si>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</si>
  <si>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</si>
  <si>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</si>
  <si>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</si>
  <si>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</si>
  <si>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</si>
  <si>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</si>
  <si>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</si>
  <si>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</si>
  <si>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</si>
  <si>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</si>
  <si>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</si>
  <si>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</si>
  <si>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</si>
  <si>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</si>
  <si>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</si>
  <si>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</si>
  <si>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</si>
  <si>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</si>
  <si>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</si>
  <si>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</si>
  <si>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</si>
  <si>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</si>
  <si>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</si>
  <si>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</si>
  <si>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</si>
  <si>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</si>
  <si>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</si>
  <si>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</si>
  <si>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</si>
  <si>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</si>
  <si>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</si>
  <si>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</si>
  <si>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</si>
  <si>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</si>
  <si>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</si>
  <si>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</si>
  <si>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</si>
  <si>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</si>
  <si>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</si>
  <si>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</si>
  <si>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</si>
  <si>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</si>
  <si>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</si>
  <si>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</si>
  <si>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</si>
  <si>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</si>
  <si>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</si>
  <si>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</si>
  <si>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</si>
  <si>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</si>
  <si>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</si>
  <si>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</si>
  <si>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</si>
  <si>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</si>
  <si>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</si>
  <si>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</si>
  <si>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</si>
  <si>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</si>
  <si>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</si>
  <si>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</si>
  <si>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</si>
  <si>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</si>
  <si>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</si>
  <si>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</si>
  <si>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</si>
  <si>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</si>
  <si>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</si>
  <si>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</si>
  <si>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</si>
  <si>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</si>
  <si>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</si>
  <si>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</si>
  <si>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</si>
  <si>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</si>
  <si>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</si>
  <si>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</si>
  <si>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</si>
  <si>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</si>
  <si>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</si>
  <si>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</si>
  <si>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</si>
  <si>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</si>
  <si>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</si>
  <si>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</si>
  <si>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</si>
  <si>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</si>
  <si>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</si>
  <si>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</si>
  <si>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</si>
  <si>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</si>
  <si>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</si>
  <si>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</si>
  <si>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</si>
  <si>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</si>
  <si>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</si>
  <si>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</si>
  <si>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</si>
  <si>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</si>
  <si>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</si>
  <si>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</si>
  <si>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</si>
  <si>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</si>
  <si>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</si>
  <si>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</si>
  <si>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</si>
  <si>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</si>
  <si>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</si>
  <si>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</si>
  <si>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</si>
  <si>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</si>
  <si>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</si>
  <si>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</si>
  <si>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</si>
  <si>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</si>
  <si>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</si>
  <si>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</si>
  <si>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</si>
  <si>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</si>
  <si>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</si>
  <si>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</si>
  <si>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</si>
  <si>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</si>
  <si>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</si>
  <si>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</si>
  <si>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</si>
  <si>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</si>
  <si>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</si>
  <si>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</si>
  <si>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</si>
  <si>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</si>
  <si>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</si>
  <si>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</si>
  <si>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</si>
  <si>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</si>
  <si>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</si>
  <si>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</si>
  <si>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</si>
  <si>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</si>
  <si>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</si>
  <si>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</si>
  <si>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</si>
  <si>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</si>
  <si>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</si>
  <si>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</si>
  <si>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</si>
  <si>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</si>
  <si>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</si>
  <si>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</si>
  <si>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</si>
  <si>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</si>
  <si>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</si>
  <si>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</si>
  <si>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</si>
  <si>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</si>
  <si>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</si>
  <si>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</si>
  <si>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</si>
  <si>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</si>
  <si>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</si>
  <si>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</si>
  <si>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</si>
  <si>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</si>
  <si>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</si>
  <si>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</si>
  <si>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</si>
  <si>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</si>
  <si>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</si>
  <si>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</si>
  <si>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</si>
  <si>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</si>
  <si>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</si>
  <si>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</si>
  <si>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</si>
  <si>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</si>
  <si>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</si>
  <si>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</si>
  <si>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</si>
  <si>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</si>
  <si>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</si>
  <si>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</si>
  <si>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</si>
  <si>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</si>
  <si>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</si>
  <si>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</si>
  <si>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</si>
  <si>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</si>
  <si>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</si>
  <si>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</si>
  <si>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</si>
  <si>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</si>
  <si>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</si>
  <si>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</si>
  <si>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</si>
  <si>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</si>
  <si>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</si>
  <si>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</si>
  <si>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</si>
  <si>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</si>
  <si>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</si>
  <si>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</si>
  <si>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</si>
  <si>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</si>
  <si>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</si>
  <si>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</si>
  <si>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</si>
  <si>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</si>
  <si>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</si>
  <si>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</si>
  <si>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</si>
  <si>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</si>
  <si>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</si>
  <si>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</si>
  <si>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</si>
  <si>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</si>
  <si>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</si>
  <si>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</si>
  <si>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</si>
  <si>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</si>
  <si>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</si>
  <si>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</si>
  <si>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</si>
  <si>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</si>
  <si>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</si>
  <si>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</si>
  <si>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</si>
  <si>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</si>
  <si>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</si>
  <si>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</si>
  <si>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</si>
  <si>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</si>
  <si>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</si>
  <si>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</si>
  <si>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</si>
  <si>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</si>
  <si>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</si>
  <si>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</si>
  <si>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</si>
  <si>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</si>
  <si>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</si>
  <si>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</si>
  <si>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</si>
  <si>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</si>
  <si>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</si>
  <si>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</si>
  <si>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</si>
  <si>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</si>
  <si>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</si>
  <si>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</si>
  <si>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</si>
  <si>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</si>
  <si>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</si>
  <si>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</si>
  <si>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</si>
  <si>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</si>
  <si>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</si>
  <si>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</si>
  <si>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</si>
  <si>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</si>
  <si>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</si>
  <si>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</si>
  <si>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</si>
  <si>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</si>
  <si>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</si>
  <si>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</si>
  <si>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</si>
  <si>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</si>
  <si>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</si>
  <si>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</si>
  <si>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</si>
  <si>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</si>
  <si>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</si>
  <si>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</si>
  <si>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</si>
  <si>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</si>
  <si>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</si>
  <si>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</si>
  <si>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</si>
  <si>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</si>
  <si>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</si>
  <si>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</si>
  <si>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</si>
  <si>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</si>
  <si>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</si>
  <si>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</si>
  <si>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</si>
  <si>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</si>
  <si>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</si>
  <si>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</si>
  <si>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</si>
  <si>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</si>
  <si>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</si>
  <si>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</si>
  <si>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</si>
  <si>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</si>
  <si>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</si>
  <si>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</si>
  <si>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</si>
  <si>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</si>
  <si>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</si>
  <si>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</si>
  <si>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</si>
  <si>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</si>
  <si>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</si>
  <si>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</si>
  <si>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</si>
  <si>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</si>
  <si>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</si>
  <si>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</si>
  <si>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</si>
  <si>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</si>
  <si>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</si>
  <si>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</si>
  <si>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</si>
  <si>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</si>
  <si>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</si>
  <si>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</si>
  <si>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</si>
  <si>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</si>
  <si>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</si>
  <si>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</si>
  <si>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</si>
  <si>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</si>
  <si>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</si>
  <si>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</si>
  <si>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</si>
  <si>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</si>
  <si>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</si>
  <si>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</si>
  <si>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</si>
  <si>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</si>
  <si>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</si>
  <si>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</si>
  <si>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</si>
  <si>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</si>
  <si>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</si>
  <si>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</si>
  <si>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</si>
  <si>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</si>
  <si>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</si>
  <si>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</si>
  <si>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</si>
  <si>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</si>
  <si>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</si>
  <si>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</si>
  <si>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</si>
  <si>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</si>
  <si>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</si>
  <si>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</si>
  <si>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</si>
  <si>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</si>
  <si>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</si>
  <si>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</si>
  <si>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</si>
  <si>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</si>
  <si>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</si>
  <si>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</si>
  <si>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</si>
  <si>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</si>
  <si>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</si>
  <si>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</si>
  <si>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</si>
  <si>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</si>
  <si>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</si>
  <si>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</si>
  <si>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</si>
  <si>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</si>
  <si>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</si>
  <si>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</si>
  <si>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</si>
  <si>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</si>
  <si>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</si>
  <si>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</si>
  <si>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</si>
  <si>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</si>
  <si>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</si>
  <si>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</si>
  <si>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</si>
  <si>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</si>
  <si>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</si>
  <si>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</si>
  <si>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</si>
  <si>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</si>
  <si>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</si>
  <si>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</si>
  <si>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</si>
  <si>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</si>
  <si>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</si>
  <si>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</si>
  <si>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</si>
  <si>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</si>
  <si>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</si>
  <si>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</si>
  <si>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</si>
  <si>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</si>
  <si>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</si>
  <si>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</si>
  <si>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</si>
  <si>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</si>
  <si>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</si>
  <si>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</si>
  <si>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</si>
  <si>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</si>
  <si>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</si>
  <si>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</si>
  <si>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</si>
  <si>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</si>
  <si>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</si>
  <si>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</si>
  <si>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</si>
  <si>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</si>
  <si>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</si>
  <si>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</si>
  <si>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</si>
  <si>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</si>
  <si>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</si>
  <si>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</si>
  <si>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</si>
  <si>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</si>
  <si>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</si>
  <si>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</si>
  <si>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</si>
  <si>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</si>
  <si>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</si>
  <si>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</si>
  <si>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</si>
  <si>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</si>
  <si>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</si>
  <si>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</si>
  <si>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</si>
  <si>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</si>
  <si>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</si>
  <si>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</si>
  <si>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</si>
  <si>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</si>
  <si>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</si>
  <si>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</si>
  <si>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</si>
  <si>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</si>
  <si>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</si>
  <si>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</si>
  <si>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</si>
  <si>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</si>
  <si>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</si>
  <si>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</si>
  <si>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</si>
  <si>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</si>
  <si>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</si>
  <si>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</si>
  <si>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</si>
  <si>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</si>
  <si>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</si>
  <si>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</si>
  <si>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</si>
  <si>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</si>
  <si>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</si>
  <si>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</si>
  <si>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</si>
  <si>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</si>
  <si>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</si>
  <si>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</si>
  <si>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</si>
  <si>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</si>
  <si>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</si>
  <si>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</si>
  <si>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</si>
  <si>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</si>
  <si>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</si>
  <si>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</si>
  <si>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</si>
  <si>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</si>
  <si>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</si>
  <si>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</si>
  <si>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</si>
  <si>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</si>
  <si>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</si>
  <si>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</si>
  <si>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</si>
  <si>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</si>
  <si>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</si>
  <si>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</si>
  <si>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</si>
  <si>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</si>
  <si>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</si>
  <si>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</si>
  <si>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</si>
  <si>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</si>
  <si>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</si>
  <si>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</si>
  <si>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</si>
  <si>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</si>
  <si>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</si>
  <si>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</si>
  <si>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</si>
  <si>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</si>
  <si>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</si>
  <si>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</si>
  <si>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</si>
  <si>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</si>
  <si>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</si>
  <si>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</si>
  <si>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</si>
  <si>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</si>
  <si>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</si>
  <si>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</si>
  <si>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</si>
  <si>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</si>
  <si>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</si>
  <si>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</si>
  <si>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</si>
  <si>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</si>
  <si>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</si>
  <si>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</si>
  <si>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</si>
  <si>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</si>
  <si>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</si>
  <si>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</si>
  <si>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</si>
  <si>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</si>
  <si>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</si>
  <si>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</si>
  <si>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</si>
  <si>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</si>
  <si>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</si>
  <si>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</si>
  <si>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</si>
  <si>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</si>
  <si>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</si>
  <si>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</si>
  <si>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</si>
  <si>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</si>
  <si>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</si>
  <si>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</si>
  <si>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</si>
  <si>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</si>
  <si>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</si>
  <si>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</si>
  <si>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</si>
  <si>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</si>
  <si>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</si>
  <si>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</si>
  <si>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</si>
  <si>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</si>
  <si>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</si>
  <si>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</si>
  <si>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</si>
  <si>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</si>
  <si>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</si>
  <si>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</si>
  <si>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</si>
  <si>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</si>
  <si>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</si>
  <si>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</si>
  <si>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</si>
  <si>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</si>
  <si>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</si>
  <si>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</si>
  <si>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</si>
  <si>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</si>
  <si>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</si>
  <si>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</si>
  <si>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</si>
  <si>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</si>
  <si>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</si>
  <si>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</si>
  <si>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</si>
  <si>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</si>
  <si>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</si>
  <si>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</si>
  <si>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</si>
  <si>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</si>
  <si>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</si>
  <si>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</si>
  <si>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</si>
  <si>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</si>
  <si>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</si>
  <si>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</si>
  <si>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</si>
  <si>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</si>
  <si>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</si>
  <si>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</si>
  <si>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</si>
  <si>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</si>
  <si>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</si>
  <si>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</si>
  <si>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</si>
  <si>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</si>
  <si>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</si>
  <si>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</si>
  <si>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</si>
  <si>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</si>
  <si>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</si>
  <si>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</si>
  <si>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</si>
  <si>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</si>
  <si>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</si>
  <si>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</si>
  <si>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</si>
  <si>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</si>
  <si>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</si>
  <si>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</si>
  <si>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</si>
  <si>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</si>
  <si>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</si>
  <si>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</si>
  <si>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</si>
  <si>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</si>
  <si>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</si>
  <si>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</si>
  <si>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</si>
  <si>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</si>
  <si>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</si>
  <si>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</si>
  <si>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</si>
  <si>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</si>
  <si>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</si>
  <si>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</si>
  <si>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</si>
  <si>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</si>
  <si>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</si>
  <si>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</si>
  <si>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</si>
  <si>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</si>
  <si>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</si>
  <si>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</si>
  <si>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</si>
  <si>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</si>
  <si>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</si>
  <si>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</si>
  <si>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</si>
  <si>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</si>
  <si>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</si>
  <si>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</si>
  <si>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</si>
  <si>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</si>
  <si>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</si>
  <si>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</si>
  <si>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</si>
  <si>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</si>
  <si>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</si>
  <si>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</si>
  <si>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</si>
  <si>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</si>
  <si>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</si>
  <si>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</si>
  <si>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</si>
  <si>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</si>
  <si>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</si>
  <si>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</si>
  <si>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</si>
  <si>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</si>
  <si>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</si>
  <si>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</si>
  <si>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</si>
  <si>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</si>
  <si>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</si>
  <si>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</si>
  <si>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</si>
  <si>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</si>
  <si>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</si>
  <si>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</si>
  <si>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</si>
  <si>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</si>
  <si>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</si>
  <si>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</si>
  <si>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</si>
  <si>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</si>
  <si>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</si>
  <si>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</si>
  <si>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</si>
  <si>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</si>
  <si>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</si>
  <si>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</si>
  <si>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</si>
  <si>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</si>
  <si>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</si>
  <si>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</si>
  <si>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</si>
  <si>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</si>
  <si>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</si>
  <si>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</si>
  <si>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</si>
  <si>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</si>
  <si>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</si>
  <si>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</si>
  <si>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</si>
  <si>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</si>
  <si>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</si>
  <si>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</si>
  <si>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</si>
  <si>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</si>
  <si>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</si>
  <si>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</si>
  <si>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</si>
  <si>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</si>
  <si>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</si>
  <si>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</si>
  <si>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</si>
  <si>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</si>
  <si>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</si>
  <si>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</si>
  <si>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</si>
  <si>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</si>
  <si>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</si>
  <si>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</si>
  <si>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</si>
  <si>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</si>
  <si>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</si>
  <si>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</si>
  <si>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</si>
  <si>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</si>
  <si>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</si>
  <si>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</si>
  <si>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</si>
  <si>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</si>
  <si>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</si>
  <si>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</si>
  <si>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</si>
  <si>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</si>
  <si>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</si>
  <si>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</si>
  <si>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</si>
  <si>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</si>
  <si>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</si>
  <si>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</si>
  <si>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</si>
  <si>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</si>
  <si>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</si>
  <si>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</si>
  <si>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</si>
  <si>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</si>
  <si>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</si>
  <si>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</si>
  <si>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</si>
  <si>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</si>
  <si>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</si>
  <si>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</si>
  <si>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</si>
  <si>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</si>
  <si>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</si>
  <si>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</si>
  <si>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</si>
  <si>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</si>
  <si>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</si>
  <si>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</si>
  <si>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</si>
  <si>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</si>
  <si>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</si>
  <si>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</si>
  <si>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</si>
  <si>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</si>
  <si>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</si>
  <si>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</si>
  <si>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</si>
  <si>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</si>
  <si>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</si>
  <si>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</si>
  <si>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</si>
  <si>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</si>
  <si>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</si>
  <si>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</si>
  <si>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</si>
  <si>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</si>
  <si>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</si>
  <si>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</si>
  <si>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</si>
  <si>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</si>
  <si>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</si>
  <si>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</si>
  <si>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</si>
  <si>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</si>
  <si>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</si>
  <si>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</si>
  <si>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</si>
  <si>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</si>
  <si>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</si>
  <si>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</si>
  <si>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</si>
  <si>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</si>
  <si>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</si>
  <si>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</si>
  <si>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</si>
  <si>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</si>
  <si>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</si>
  <si>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</si>
  <si>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</si>
  <si>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</si>
  <si>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</si>
  <si>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</si>
  <si>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</si>
  <si>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</si>
  <si>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</si>
  <si>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</si>
  <si>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</si>
  <si>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</si>
  <si>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</si>
  <si>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</si>
  <si>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</si>
  <si>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</si>
  <si>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</si>
  <si>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</si>
  <si>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</si>
  <si>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</si>
  <si>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</si>
  <si>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</si>
  <si>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</si>
  <si>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</si>
  <si>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</si>
  <si>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</si>
  <si>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</si>
  <si>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</si>
  <si>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</si>
  <si>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</si>
  <si>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</si>
  <si>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</si>
  <si>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</si>
  <si>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</si>
  <si>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</si>
  <si>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</si>
  <si>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</si>
  <si>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</si>
  <si>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</si>
  <si>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</si>
  <si>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</si>
  <si>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</si>
  <si>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</si>
  <si>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</si>
  <si>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</si>
  <si>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</si>
  <si>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</si>
  <si>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</si>
  <si>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</si>
  <si>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</si>
  <si>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</si>
  <si>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</si>
  <si>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</si>
  <si>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</si>
  <si>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</si>
  <si>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</si>
  <si>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</si>
  <si>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</si>
  <si>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</si>
  <si>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</si>
  <si>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</si>
  <si>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</si>
  <si>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</si>
  <si>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</si>
  <si>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</si>
  <si>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</si>
  <si>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</si>
  <si>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</si>
  <si>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</si>
  <si>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</si>
  <si>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</si>
  <si>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</si>
  <si>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</si>
  <si>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</si>
  <si>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</si>
  <si>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</si>
  <si>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</si>
  <si>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</si>
  <si>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</si>
  <si>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</si>
  <si>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</si>
  <si>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</si>
  <si>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</si>
  <si>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</si>
  <si>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</si>
  <si>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</si>
  <si>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</si>
  <si>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</si>
  <si>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</si>
  <si>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</si>
  <si>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</si>
  <si>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</si>
  <si>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</si>
  <si>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</si>
  <si>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</si>
  <si>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</si>
  <si>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</si>
  <si>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</si>
  <si>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</si>
  <si>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</si>
  <si>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</si>
  <si>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</si>
  <si>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</si>
  <si>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</si>
  <si>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</si>
  <si>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</si>
  <si>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</si>
  <si>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</si>
  <si>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</si>
  <si>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</si>
  <si>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</si>
  <si>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</si>
  <si>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</si>
  <si>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</si>
  <si>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</si>
  <si>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</si>
  <si>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</si>
  <si>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</si>
  <si>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</si>
  <si>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</si>
  <si>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</si>
  <si>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</si>
  <si>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</si>
  <si>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</si>
  <si>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</si>
  <si>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</si>
  <si>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</si>
  <si>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</si>
  <si>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</si>
  <si>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</si>
  <si>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</si>
  <si>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</si>
  <si>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</si>
  <si>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</si>
  <si>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</si>
  <si>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</si>
  <si>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</si>
  <si>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</si>
  <si>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</si>
  <si>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</si>
  <si>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</si>
  <si>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</si>
  <si>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</si>
  <si>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</si>
  <si>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</si>
  <si>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</si>
  <si>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</si>
  <si>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</si>
  <si>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</si>
  <si>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</si>
  <si>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</si>
  <si>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</si>
  <si>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</si>
  <si>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</si>
  <si>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</si>
  <si>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</si>
  <si>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</si>
  <si>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</si>
  <si>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</si>
  <si>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</si>
  <si>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</si>
  <si>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</si>
  <si>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</si>
  <si>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</si>
  <si>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</si>
  <si>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</si>
  <si>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</si>
  <si>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</si>
  <si>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</si>
  <si>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</si>
  <si>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</si>
  <si>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</si>
  <si>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</si>
  <si>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</si>
  <si>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</si>
  <si>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</si>
  <si>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</si>
  <si>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</si>
  <si>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</si>
  <si>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</si>
  <si>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</si>
  <si>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</si>
  <si>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</si>
  <si>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</si>
  <si>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</si>
  <si>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</si>
  <si>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</si>
  <si>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</si>
  <si>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</si>
  <si>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</si>
  <si>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</si>
  <si>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</si>
  <si>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</si>
  <si>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</si>
  <si>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</si>
  <si>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</si>
  <si>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</si>
  <si>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</si>
  <si>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</si>
  <si>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</si>
  <si>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</si>
  <si>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</si>
  <si>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</si>
  <si>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</si>
  <si>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</si>
  <si>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</si>
  <si>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</si>
  <si>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</si>
  <si>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</si>
  <si>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</si>
  <si>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</si>
  <si>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</si>
  <si>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</si>
  <si>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</si>
  <si>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</si>
  <si>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</si>
  <si>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</si>
  <si>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</si>
  <si>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</si>
  <si>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</si>
  <si>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</si>
  <si>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</si>
  <si>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</si>
  <si>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</si>
  <si>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</si>
  <si>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</si>
  <si>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</si>
  <si>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</si>
  <si>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</si>
  <si>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</si>
  <si>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</si>
  <si>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</si>
  <si>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</si>
  <si>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</si>
  <si>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</si>
  <si>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</si>
  <si>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</si>
  <si>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</si>
  <si>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</si>
  <si>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</si>
  <si>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</si>
  <si>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</si>
  <si>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</si>
  <si>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</si>
  <si>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</si>
  <si>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</si>
  <si>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</si>
  <si>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</si>
  <si>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</si>
  <si>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</si>
  <si>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</si>
  <si>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</si>
  <si>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</si>
  <si>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</si>
  <si>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</si>
  <si>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</si>
  <si>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</si>
  <si>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</si>
  <si>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</si>
  <si>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</si>
  <si>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</si>
  <si>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</si>
  <si>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</si>
  <si>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</si>
  <si>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</si>
  <si>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</si>
  <si>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</si>
  <si>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</si>
  <si>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</si>
  <si>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</si>
  <si>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</si>
  <si>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</si>
  <si>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</si>
  <si>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</si>
  <si>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</si>
  <si>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</si>
  <si>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</si>
  <si>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</si>
  <si>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</si>
  <si>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</si>
  <si>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</si>
  <si>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</si>
  <si>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</si>
  <si>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</si>
  <si>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</si>
  <si>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</si>
  <si>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</si>
  <si>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</si>
  <si>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</si>
  <si>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</si>
  <si>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</si>
  <si>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</si>
  <si>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</si>
  <si>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</si>
  <si>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</si>
  <si>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</si>
  <si>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</si>
  <si>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</si>
  <si>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</si>
  <si>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</si>
  <si>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</si>
  <si>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</si>
  <si>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</si>
  <si>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</si>
  <si>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</si>
  <si>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</si>
  <si>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</si>
  <si>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</si>
  <si>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</si>
  <si>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</si>
  <si>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</si>
  <si>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</si>
  <si>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</si>
  <si>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</si>
  <si>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</si>
  <si>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</si>
  <si>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</si>
  <si>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</si>
  <si>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</si>
  <si>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</si>
  <si>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</si>
  <si>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</si>
  <si>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</si>
  <si>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</si>
  <si>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</si>
  <si>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</si>
  <si>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</si>
  <si>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</si>
  <si>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</si>
  <si>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</si>
  <si>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</si>
  <si>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</si>
  <si>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</si>
  <si>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</si>
  <si>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</si>
  <si>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</si>
  <si>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</si>
  <si>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</si>
  <si>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</si>
  <si>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</si>
  <si>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</si>
  <si>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</si>
  <si>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</si>
  <si>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</si>
  <si>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</si>
  <si>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</si>
  <si>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</si>
  <si>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</si>
  <si>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</si>
  <si>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</si>
  <si>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</si>
  <si>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</si>
  <si>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</si>
  <si>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</si>
  <si>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</si>
  <si>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</si>
  <si>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</si>
  <si>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</si>
  <si>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</si>
  <si>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</si>
  <si>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</si>
  <si>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</si>
  <si>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</si>
  <si>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</si>
  <si>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</si>
  <si>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</si>
  <si>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</si>
  <si>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</si>
  <si>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</si>
  <si>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</si>
  <si>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</si>
  <si>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</si>
  <si>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</si>
  <si>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</si>
  <si>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</si>
  <si>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</si>
  <si>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</si>
  <si>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</si>
  <si>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</si>
  <si>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</si>
  <si>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</si>
  <si>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</si>
  <si>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</si>
  <si>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</si>
  <si>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</si>
  <si>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</si>
  <si>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</si>
  <si>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</si>
  <si>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</si>
  <si>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</si>
  <si>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</si>
  <si>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</si>
  <si>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</si>
  <si>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</si>
  <si>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</si>
  <si>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</si>
  <si>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</si>
  <si>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</si>
  <si>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</si>
  <si>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</si>
  <si>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</si>
  <si>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</si>
  <si>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</si>
  <si>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</si>
  <si>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</si>
  <si>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</si>
  <si>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</si>
  <si>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</si>
  <si>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</si>
  <si>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</si>
  <si>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</si>
  <si>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</si>
  <si>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</si>
  <si>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</si>
  <si>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</si>
  <si>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</si>
  <si>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</si>
  <si>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</si>
  <si>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</si>
  <si>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</si>
  <si>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</si>
  <si>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</si>
  <si>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</si>
  <si>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</si>
  <si>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</si>
  <si>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</si>
  <si>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</si>
  <si>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</si>
  <si>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</si>
  <si>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</si>
  <si>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</si>
  <si>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</si>
  <si>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</si>
  <si>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</si>
  <si>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</si>
  <si>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</si>
  <si>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</si>
  <si>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</si>
  <si>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</si>
  <si>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</si>
  <si>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</si>
  <si>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</si>
  <si>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</si>
  <si>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</si>
  <si>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</si>
  <si>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</si>
  <si>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</si>
  <si>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</si>
  <si>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</si>
  <si>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</si>
  <si>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</si>
  <si>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</si>
  <si>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</si>
  <si>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</si>
  <si>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</si>
  <si>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</si>
  <si>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</si>
  <si>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</si>
  <si>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</si>
  <si>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</si>
  <si>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</si>
  <si>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</si>
  <si>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</si>
  <si>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</si>
  <si>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</si>
  <si>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</si>
  <si>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</si>
  <si>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</si>
  <si>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</si>
  <si>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</si>
  <si>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</si>
  <si>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</si>
  <si>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</si>
  <si>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</si>
  <si>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</si>
  <si>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</si>
  <si>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</si>
  <si>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</si>
  <si>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</si>
  <si>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</si>
  <si>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</si>
  <si>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</si>
  <si>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</si>
  <si>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</si>
  <si>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</si>
  <si>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</si>
  <si>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</si>
  <si>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</si>
  <si>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</si>
  <si>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</si>
  <si>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</si>
  <si>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</si>
  <si>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</si>
  <si>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</si>
  <si>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</si>
  <si>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</si>
  <si>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</si>
  <si>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</si>
  <si>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</si>
  <si>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</si>
  <si>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</si>
  <si>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</si>
  <si>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</si>
  <si>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</si>
  <si>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</si>
  <si>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</si>
  <si>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</si>
  <si>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</si>
  <si>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</si>
  <si>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</si>
  <si>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</si>
  <si>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</si>
  <si>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</si>
  <si>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</si>
  <si>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</si>
  <si>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</si>
  <si>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</si>
  <si>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</si>
  <si>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</si>
  <si>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</si>
  <si>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</si>
  <si>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</si>
  <si>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</si>
  <si>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</si>
  <si>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</si>
  <si>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</si>
  <si>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</si>
  <si>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</si>
  <si>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</si>
  <si>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</si>
  <si>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</si>
  <si>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</si>
  <si>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</si>
  <si>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</si>
  <si>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</si>
  <si>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</si>
  <si>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</si>
  <si>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</si>
  <si>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</si>
  <si>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</si>
  <si>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</si>
  <si>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</si>
  <si>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</si>
  <si>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</si>
  <si>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</si>
  <si>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</si>
  <si>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</si>
  <si>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</si>
  <si>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</si>
  <si>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</si>
  <si>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</si>
  <si>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</si>
  <si>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</si>
  <si>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</si>
  <si>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</si>
  <si>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</si>
  <si>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</si>
  <si>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</si>
  <si>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</si>
  <si>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</si>
  <si>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</si>
  <si>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</si>
  <si>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</si>
  <si>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</si>
  <si>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</si>
  <si>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</si>
  <si>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</si>
  <si>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</si>
  <si>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</si>
  <si>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</si>
  <si>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</si>
  <si>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</si>
  <si>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</si>
  <si>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</si>
  <si>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</si>
  <si>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</si>
  <si>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</si>
  <si>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</si>
  <si>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</si>
  <si>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</si>
  <si>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</si>
  <si>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</si>
  <si>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</si>
  <si>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</si>
  <si>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</si>
  <si>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</si>
  <si>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</si>
  <si>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</si>
  <si>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</si>
  <si>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</si>
  <si>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</si>
  <si>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</si>
  <si>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</si>
  <si>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</si>
  <si>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</si>
  <si>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</si>
  <si>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</si>
  <si>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</si>
  <si>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</si>
  <si>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</si>
  <si>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</si>
  <si>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</si>
  <si>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</si>
  <si>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</si>
  <si>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</si>
  <si>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</si>
  <si>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</si>
  <si>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</si>
  <si>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</si>
  <si>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</si>
  <si>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</si>
  <si>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</si>
  <si>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</si>
  <si>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</si>
  <si>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</si>
  <si>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</si>
  <si>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</si>
  <si>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</si>
  <si>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</si>
  <si>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</si>
  <si>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</si>
  <si>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</si>
  <si>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</si>
  <si>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</si>
  <si>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</si>
  <si>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</si>
  <si>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</si>
  <si>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</si>
  <si>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</si>
  <si>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</si>
  <si>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</si>
  <si>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</si>
  <si>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</si>
  <si>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</si>
  <si>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</si>
  <si>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</si>
  <si>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</si>
  <si>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</si>
  <si>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</si>
  <si>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</si>
  <si>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</si>
  <si>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</si>
  <si>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</si>
  <si>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</si>
  <si>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</si>
  <si>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</si>
  <si>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</si>
  <si>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</si>
  <si>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</si>
  <si>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</si>
  <si>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</si>
  <si>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</si>
  <si>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</si>
  <si>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</si>
  <si>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</si>
  <si>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</si>
  <si>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</si>
  <si>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</si>
  <si>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</si>
  <si>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</si>
  <si>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</si>
  <si>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</si>
  <si>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</si>
  <si>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</si>
  <si>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</si>
  <si>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</si>
  <si>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</si>
  <si>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</si>
  <si>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</si>
  <si>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</si>
  <si>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</si>
  <si>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</si>
  <si>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</si>
  <si>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</si>
  <si>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</si>
  <si>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</si>
  <si>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</si>
  <si>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</si>
  <si>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</si>
  <si>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</si>
  <si>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</si>
  <si>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</si>
  <si>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</si>
  <si>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</si>
  <si>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</si>
  <si>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</si>
  <si>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</si>
  <si>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</si>
  <si>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</si>
  <si>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</si>
  <si>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</si>
  <si>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</si>
  <si>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</si>
  <si>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</si>
  <si>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</si>
  <si>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</si>
  <si>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</si>
  <si>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</si>
  <si>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</si>
  <si>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</si>
  <si>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</si>
  <si>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</si>
  <si>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</si>
  <si>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</si>
  <si>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</si>
  <si>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</si>
  <si>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</si>
  <si>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</si>
  <si>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</si>
  <si>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</si>
  <si>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</si>
  <si>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</si>
  <si>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</si>
  <si>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</si>
  <si>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</si>
  <si>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</si>
  <si>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</si>
  <si>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</si>
  <si>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</si>
  <si>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</si>
  <si>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</si>
  <si>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</si>
  <si>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</si>
  <si>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</si>
  <si>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</si>
  <si>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</si>
  <si>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</si>
  <si>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</si>
  <si>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</si>
  <si>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</si>
  <si>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</si>
  <si>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</si>
  <si>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</si>
  <si>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</si>
  <si>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</si>
  <si>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</si>
  <si>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</si>
  <si>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</si>
  <si>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</si>
  <si>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</si>
  <si>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</si>
  <si>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</si>
  <si>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</si>
  <si>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</si>
  <si>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</si>
  <si>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</si>
  <si>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</si>
  <si>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</si>
  <si>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</si>
  <si>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</si>
  <si>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</si>
  <si>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</si>
  <si>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</si>
  <si>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</si>
  <si>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</si>
  <si>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</si>
  <si>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</si>
  <si>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</si>
  <si>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</si>
  <si>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</si>
  <si>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</si>
  <si>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</si>
  <si>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</si>
  <si>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</si>
  <si>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</si>
  <si>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</si>
  <si>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</si>
  <si>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</si>
  <si>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</si>
  <si>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</si>
  <si>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</si>
  <si>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</si>
  <si>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</si>
  <si>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</si>
  <si>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</si>
  <si>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</si>
  <si>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</si>
  <si>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</si>
  <si>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</si>
  <si>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</si>
  <si>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</si>
  <si>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</si>
  <si>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</si>
  <si>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</si>
  <si>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</si>
  <si>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</si>
  <si>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</si>
  <si>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</si>
  <si>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</si>
  <si>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</si>
  <si>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</si>
  <si>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</si>
  <si>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</si>
  <si>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</si>
  <si>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</si>
  <si>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</si>
  <si>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</si>
  <si>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</si>
  <si>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</si>
  <si>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</si>
  <si>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</si>
  <si>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</si>
  <si>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</si>
  <si>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</si>
  <si>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</si>
  <si>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</si>
  <si>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</si>
  <si>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</si>
  <si>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</si>
  <si>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</si>
  <si>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</si>
  <si>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</si>
  <si>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</si>
  <si>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</si>
  <si>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</si>
  <si>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</si>
  <si>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</si>
  <si>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</si>
  <si>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</si>
  <si>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</si>
  <si>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</si>
  <si>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</si>
  <si>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</si>
  <si>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</si>
  <si>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</si>
  <si>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</si>
  <si>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</si>
  <si>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</si>
  <si>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</si>
  <si>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</si>
  <si>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</si>
  <si>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</si>
  <si>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</si>
  <si>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</si>
  <si>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</si>
  <si>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</si>
  <si>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</si>
  <si>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</si>
  <si>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</si>
  <si>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</si>
  <si>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</si>
  <si>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</si>
  <si>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</si>
  <si>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</si>
  <si>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</si>
  <si>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</si>
  <si>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</si>
  <si>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</si>
  <si>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</si>
  <si>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</si>
  <si>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</si>
  <si>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</si>
  <si>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</si>
  <si>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</si>
  <si>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</si>
  <si>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</si>
  <si>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</si>
  <si>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</si>
  <si>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</si>
  <si>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</si>
  <si>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</si>
  <si>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</si>
  <si>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</si>
  <si>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</si>
  <si>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</si>
  <si>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</si>
  <si>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</si>
  <si>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</si>
  <si>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</si>
  <si>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</si>
  <si>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</si>
  <si>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</si>
  <si>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</si>
  <si>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</si>
  <si>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</si>
  <si>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</si>
  <si>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</si>
  <si>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</si>
  <si>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</si>
  <si>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</si>
  <si>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</si>
  <si>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</si>
  <si>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</si>
  <si>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</si>
  <si>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</si>
  <si>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</si>
  <si>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</si>
  <si>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</si>
  <si>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</si>
  <si>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</si>
  <si>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</si>
  <si>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</si>
  <si>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</si>
  <si>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</si>
  <si>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</si>
  <si>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</si>
  <si>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</si>
  <si>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</si>
  <si>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</si>
  <si>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</si>
  <si>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</si>
  <si>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</si>
  <si>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</si>
  <si>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</si>
  <si>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</si>
  <si>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</si>
  <si>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</si>
  <si>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</si>
  <si>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</si>
  <si>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</si>
  <si>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</si>
  <si>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</si>
  <si>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</si>
  <si>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</si>
  <si>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</si>
  <si>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</si>
  <si>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</si>
  <si>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</si>
  <si>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</si>
  <si>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</si>
  <si>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</si>
  <si>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</si>
  <si>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</si>
  <si>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</si>
  <si>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</si>
  <si>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</si>
  <si>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</si>
  <si>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</si>
  <si>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</si>
  <si>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</si>
  <si>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</si>
  <si>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</si>
  <si>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</si>
  <si>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</si>
  <si>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</si>
  <si>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</si>
  <si>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</si>
  <si>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</si>
  <si>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</si>
  <si>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</si>
  <si>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</si>
  <si>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</si>
  <si>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</si>
  <si>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</si>
  <si>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</si>
  <si>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</si>
  <si>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</si>
  <si>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</si>
  <si>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</si>
  <si>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</si>
  <si>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</si>
  <si>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</si>
  <si>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</si>
  <si>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</si>
  <si>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</si>
  <si>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</si>
  <si>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</si>
  <si>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</si>
  <si>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</si>
  <si>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</si>
  <si>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</si>
  <si>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</si>
  <si>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</si>
  <si>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</si>
  <si>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</si>
  <si>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</si>
  <si>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</si>
  <si>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</si>
  <si>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</si>
  <si>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</si>
  <si>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</si>
  <si>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</si>
  <si>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</si>
  <si>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</si>
  <si>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</si>
  <si>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</si>
  <si>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</si>
  <si>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</si>
  <si>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</si>
  <si>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</si>
  <si>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</si>
  <si>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</si>
  <si>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</si>
  <si>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</si>
  <si>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</si>
  <si>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</si>
  <si>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</si>
  <si>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</si>
  <si>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</si>
  <si>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</si>
  <si>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</si>
  <si>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</si>
  <si>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</si>
  <si>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</si>
  <si>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</si>
  <si>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</si>
  <si>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</si>
  <si>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</si>
  <si>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</si>
  <si>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</si>
  <si>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</si>
  <si>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</si>
  <si>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</si>
  <si>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</si>
  <si>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</si>
  <si>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</si>
  <si>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</si>
  <si>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</si>
  <si>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</si>
  <si>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</si>
  <si>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</si>
  <si>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</si>
  <si>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</si>
  <si>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</si>
  <si>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</si>
  <si>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</si>
  <si>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</si>
  <si>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</si>
  <si>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</si>
  <si>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</si>
  <si>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</si>
  <si>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</si>
  <si>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</si>
  <si>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</si>
  <si>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</si>
  <si>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</si>
  <si>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</si>
  <si>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</si>
  <si>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</si>
  <si>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</si>
  <si>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</si>
  <si>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</si>
  <si>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</si>
  <si>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</si>
  <si>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</si>
  <si>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</si>
  <si>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</si>
  <si>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</si>
  <si>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</si>
  <si>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</si>
  <si>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</si>
  <si>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</si>
  <si>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</si>
  <si>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</si>
  <si>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</si>
  <si>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</si>
  <si>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</si>
  <si>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</si>
  <si>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</si>
  <si>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</si>
  <si>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</si>
  <si>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</si>
  <si>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</si>
  <si>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</si>
  <si>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</si>
  <si>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</si>
  <si>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</si>
  <si>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</si>
  <si>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</si>
  <si>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</si>
  <si>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</si>
  <si>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</si>
  <si>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</si>
  <si>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</si>
  <si>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</si>
  <si>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</si>
  <si>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</si>
  <si>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</si>
  <si>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</si>
  <si>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</si>
  <si>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</si>
  <si>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</si>
  <si>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</si>
  <si>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</si>
  <si>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</si>
  <si>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</si>
  <si>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</si>
  <si>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</si>
  <si>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</si>
  <si>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</si>
  <si>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</si>
  <si>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</si>
  <si>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</si>
  <si>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</si>
  <si>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</si>
  <si>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</si>
  <si>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</si>
  <si>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</si>
  <si>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</si>
  <si>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</si>
  <si>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</si>
  <si>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</si>
  <si>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</si>
  <si>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</si>
  <si>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</si>
  <si>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</si>
  <si>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</si>
  <si>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</si>
  <si>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</si>
  <si>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</si>
  <si>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</si>
  <si>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</si>
  <si>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</si>
  <si>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</si>
  <si>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</si>
  <si>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</si>
  <si>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</si>
  <si>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</si>
  <si>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</si>
  <si>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</si>
  <si>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</si>
  <si>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</si>
  <si>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</si>
  <si>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</si>
  <si>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</si>
  <si>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</si>
  <si>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</si>
  <si>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</si>
  <si>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</si>
  <si>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</si>
  <si>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</si>
  <si>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</si>
  <si>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</si>
  <si>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</si>
  <si>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</si>
  <si>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</si>
  <si>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</si>
  <si>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</si>
  <si>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</si>
  <si>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</si>
  <si>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</si>
  <si>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</si>
  <si>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</si>
  <si>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</si>
  <si>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</si>
  <si>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</si>
  <si>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</si>
  <si>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</si>
  <si>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</si>
  <si>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</si>
  <si>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</si>
  <si>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</si>
  <si>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</si>
  <si>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</si>
  <si>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</si>
  <si>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</si>
  <si>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</si>
  <si>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</si>
  <si>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</si>
  <si>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</si>
  <si>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</si>
  <si>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</si>
  <si>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</si>
  <si>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</si>
  <si>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</si>
  <si>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</si>
  <si>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</si>
  <si>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</si>
  <si>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</si>
  <si>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</si>
  <si>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</si>
  <si>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</si>
  <si>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</si>
  <si>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</si>
  <si>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</si>
  <si>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</si>
  <si>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</si>
  <si>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</si>
  <si>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</si>
  <si>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</si>
  <si>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</si>
  <si>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</si>
  <si>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</si>
  <si>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</si>
  <si>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</si>
  <si>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</si>
  <si>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</si>
  <si>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</si>
  <si>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</si>
  <si>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</si>
  <si>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</si>
  <si>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</si>
  <si>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</si>
  <si>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</si>
  <si>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</si>
  <si>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</si>
  <si>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</si>
  <si>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</si>
  <si>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</si>
  <si>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</si>
  <si>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</si>
  <si>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</si>
  <si>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</si>
  <si>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</si>
  <si>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</si>
  <si>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</si>
  <si>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</si>
  <si>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</si>
  <si>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</si>
  <si>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</si>
  <si>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</si>
  <si>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</si>
  <si>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</si>
  <si>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</si>
  <si>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</si>
  <si>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</si>
  <si>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</si>
  <si>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</si>
  <si>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</si>
  <si>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</si>
  <si>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</si>
  <si>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</si>
  <si>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</si>
  <si>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</si>
  <si>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</si>
  <si>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</si>
  <si>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</si>
  <si>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</si>
  <si>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</si>
  <si>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</si>
  <si>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</si>
  <si>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</si>
  <si>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</si>
  <si>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</si>
  <si>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</si>
  <si>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</si>
  <si>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</si>
  <si>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</si>
  <si>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</si>
  <si>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</si>
  <si>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</si>
  <si>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</si>
  <si>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</si>
  <si>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</si>
  <si>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</si>
  <si>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</si>
  <si>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</si>
  <si>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</si>
  <si>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</si>
  <si>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</si>
  <si>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</si>
  <si>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</si>
  <si>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</si>
  <si>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</si>
  <si>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</si>
  <si>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</si>
  <si>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</si>
  <si>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</si>
  <si>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</si>
  <si>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</si>
  <si>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</si>
  <si>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</si>
  <si>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</si>
  <si>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</si>
  <si>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</si>
  <si>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</si>
  <si>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</si>
  <si>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</si>
  <si>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</si>
  <si>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</si>
  <si>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</si>
  <si>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</si>
  <si>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</si>
  <si>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</si>
  <si>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</si>
  <si>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</si>
  <si>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</si>
  <si>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</si>
  <si>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</si>
  <si>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</si>
  <si>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</si>
  <si>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</si>
  <si>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</si>
  <si>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</si>
  <si>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</si>
  <si>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</si>
  <si>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</si>
  <si>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</si>
  <si>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</si>
  <si>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</si>
  <si>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</si>
  <si>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</si>
  <si>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</si>
  <si>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</si>
  <si>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</si>
  <si>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</si>
  <si>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</si>
  <si>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</si>
  <si>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</si>
  <si>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</si>
  <si>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</si>
  <si>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</si>
  <si>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</si>
  <si>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</si>
  <si>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</si>
  <si>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</si>
  <si>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</si>
  <si>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</si>
  <si>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</si>
  <si>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</si>
  <si>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</si>
  <si>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</si>
  <si>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</si>
  <si>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</si>
  <si>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</si>
  <si>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</si>
  <si>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</si>
  <si>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</si>
  <si>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</si>
  <si>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</si>
  <si>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</si>
  <si>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</si>
  <si>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</si>
  <si>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</si>
  <si>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</si>
  <si>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</si>
  <si>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</si>
  <si>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</si>
  <si>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</si>
  <si>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</si>
  <si>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</si>
  <si>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</si>
  <si>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</si>
  <si>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</si>
  <si>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</si>
  <si>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</si>
  <si>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</si>
  <si>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</si>
  <si>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</si>
  <si>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</si>
  <si>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</si>
  <si>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</si>
  <si>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</si>
  <si>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</si>
  <si>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</si>
  <si>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</si>
  <si>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</si>
  <si>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</si>
  <si>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</si>
  <si>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</si>
  <si>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</si>
  <si>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</si>
  <si>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</si>
  <si>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</si>
  <si>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</si>
  <si>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</si>
  <si>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</si>
  <si>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</si>
  <si>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</si>
  <si>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</si>
  <si>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</si>
  <si>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</si>
  <si>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</si>
  <si>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</si>
  <si>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</si>
  <si>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</si>
  <si>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</si>
  <si>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</si>
  <si>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</si>
  <si>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</si>
  <si>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</si>
  <si>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</si>
  <si>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</si>
  <si>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</si>
  <si>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</si>
  <si>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</si>
  <si>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</si>
  <si>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</si>
  <si>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</si>
  <si>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</si>
  <si>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</si>
  <si>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</si>
  <si>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</si>
  <si>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</si>
  <si>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</si>
  <si>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</si>
  <si>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</si>
  <si>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</si>
  <si>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</si>
  <si>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</si>
  <si>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</si>
  <si>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</si>
  <si>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</si>
  <si>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</si>
  <si>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</si>
  <si>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</si>
  <si>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</si>
  <si>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</si>
  <si>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</si>
  <si>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</si>
  <si>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</si>
  <si>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</si>
  <si>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</si>
  <si>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</si>
  <si>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</si>
  <si>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</si>
  <si>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</si>
  <si>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</si>
  <si>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</si>
  <si>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</si>
  <si>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</si>
  <si>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</si>
  <si>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</si>
  <si>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</si>
  <si>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</si>
  <si>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</si>
  <si>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</si>
  <si>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</si>
  <si>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</si>
  <si>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</si>
  <si>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</si>
  <si>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</si>
  <si>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</si>
  <si>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</si>
  <si>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</si>
  <si>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</si>
  <si>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</si>
  <si>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</si>
  <si>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</si>
  <si>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</si>
  <si>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</si>
  <si>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</si>
  <si>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</si>
  <si>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</si>
  <si>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</si>
  <si>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</si>
  <si>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</si>
  <si>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</si>
  <si>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</si>
  <si>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</si>
  <si>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</si>
  <si>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</si>
  <si>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</si>
  <si>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</si>
  <si>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</si>
  <si>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</si>
  <si>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</si>
  <si>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</si>
  <si>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</si>
  <si>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</si>
  <si>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</si>
  <si>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</si>
  <si>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</si>
  <si>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</si>
  <si>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</si>
  <si>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</si>
  <si>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</si>
  <si>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</si>
  <si>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</si>
  <si>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</si>
  <si>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</si>
  <si>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</si>
  <si>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</si>
  <si>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</si>
  <si>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</si>
  <si>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</si>
  <si>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</si>
  <si>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</si>
  <si>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</si>
  <si>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</si>
  <si>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</si>
  <si>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</si>
  <si>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</si>
  <si>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</si>
  <si>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</si>
  <si>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</si>
  <si>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</si>
  <si>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</si>
  <si>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</si>
  <si>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</si>
  <si>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</si>
  <si>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</si>
  <si>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</si>
  <si>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</si>
  <si>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</si>
  <si>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</si>
  <si>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</si>
  <si>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</si>
  <si>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</si>
  <si>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</si>
  <si>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</si>
  <si>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</si>
  <si>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</si>
  <si>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</si>
  <si>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</si>
  <si>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</si>
  <si>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</si>
  <si>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</si>
  <si>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</si>
  <si>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</si>
  <si>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</si>
  <si>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</si>
  <si>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</si>
  <si>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</si>
  <si>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</si>
  <si>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</si>
  <si>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</si>
  <si>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</si>
  <si>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</si>
  <si>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</si>
  <si>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</si>
  <si>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</si>
  <si>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</si>
  <si>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</si>
  <si>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</si>
  <si>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</si>
  <si>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</si>
  <si>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</si>
  <si>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</si>
  <si>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</si>
  <si>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</si>
  <si>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</si>
  <si>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</si>
  <si>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</si>
  <si>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</si>
  <si>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</si>
  <si>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</si>
  <si>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</si>
  <si>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</si>
  <si>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</si>
  <si>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</si>
  <si>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</si>
  <si>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</si>
  <si>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</si>
  <si>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</si>
  <si>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</si>
  <si>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</si>
  <si>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</si>
  <si>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</si>
  <si>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</si>
  <si>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</si>
  <si>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</si>
  <si>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</si>
  <si>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</si>
  <si>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</si>
  <si>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</si>
  <si>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</si>
  <si>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</si>
  <si>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</si>
  <si>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</si>
  <si>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</si>
  <si>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</si>
  <si>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</si>
  <si>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</si>
  <si>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</si>
  <si>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</si>
  <si>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</si>
  <si>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</si>
  <si>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</si>
  <si>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</si>
  <si>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</si>
  <si>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</si>
  <si>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</si>
  <si>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</si>
  <si>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</si>
  <si>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</si>
  <si>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</si>
  <si>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</si>
  <si>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</si>
  <si>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</si>
  <si>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</si>
  <si>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</si>
  <si>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</si>
  <si>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</si>
  <si>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</si>
  <si>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</si>
  <si>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</si>
  <si>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</si>
  <si>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</si>
  <si>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</si>
  <si>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</si>
  <si>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</si>
  <si>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</si>
  <si>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</si>
  <si>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</si>
  <si>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</si>
  <si>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</si>
  <si>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</si>
  <si>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</si>
  <si>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</si>
  <si>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</si>
  <si>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</si>
  <si>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</si>
  <si>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</si>
  <si>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</si>
  <si>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</si>
  <si>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</si>
  <si>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</si>
  <si>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</si>
  <si>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</si>
  <si>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</si>
  <si>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</si>
  <si>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</si>
  <si>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</si>
  <si>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</si>
  <si>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</si>
  <si>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</si>
  <si>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</si>
  <si>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</si>
  <si>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</si>
  <si>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</si>
  <si>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</si>
  <si>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</si>
  <si>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</si>
  <si>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</si>
  <si>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</si>
  <si>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</si>
  <si>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</si>
  <si>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</si>
  <si>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</si>
  <si>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</si>
  <si>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</si>
  <si>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</si>
  <si>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</si>
  <si>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</si>
  <si>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</si>
  <si>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</si>
  <si>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</si>
  <si>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</si>
  <si>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</si>
  <si>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</si>
  <si>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</si>
  <si>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</si>
  <si>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</si>
  <si>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</si>
  <si>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</si>
  <si>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</si>
  <si>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</si>
  <si>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</si>
  <si>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</si>
  <si>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</si>
  <si>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</si>
  <si>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</si>
  <si>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</si>
  <si>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</si>
  <si>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</si>
  <si>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</si>
  <si>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</si>
  <si>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</si>
  <si>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</si>
  <si>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</si>
  <si>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</si>
  <si>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</si>
  <si>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</si>
  <si>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</si>
  <si>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</si>
  <si>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</si>
  <si>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</si>
  <si>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</si>
  <si>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</si>
  <si>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</si>
  <si>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</si>
  <si>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</si>
  <si>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</si>
  <si>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</si>
  <si>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</si>
  <si>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</si>
  <si>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</si>
  <si>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</si>
  <si>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</si>
  <si>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</si>
  <si>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</si>
  <si>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</si>
  <si>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</si>
  <si>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</si>
  <si>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</si>
  <si>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</si>
  <si>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</si>
  <si>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</si>
  <si>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</si>
  <si>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</si>
  <si>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</si>
  <si>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</si>
  <si>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</si>
  <si>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</si>
  <si>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</si>
  <si>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</si>
  <si>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</si>
  <si>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</si>
  <si>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</si>
  <si>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</si>
  <si>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</si>
  <si>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</si>
  <si>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</si>
  <si>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</si>
  <si>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</si>
  <si>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</si>
  <si>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</si>
  <si>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</si>
  <si>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</si>
  <si>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</si>
  <si>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</si>
  <si>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</si>
  <si>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</si>
  <si>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</si>
  <si>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</si>
  <si>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</si>
  <si>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</si>
  <si>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</si>
  <si>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</si>
  <si>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</si>
  <si>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</si>
  <si>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</si>
  <si>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</si>
  <si>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</si>
  <si>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</si>
  <si>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</si>
  <si>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</si>
  <si>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</si>
  <si>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</si>
  <si>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</si>
  <si>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</si>
  <si>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</si>
  <si>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</si>
  <si>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</si>
  <si>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</si>
  <si>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</si>
  <si>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</si>
  <si>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</si>
  <si>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</si>
  <si>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</si>
  <si>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</si>
  <si>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</si>
  <si>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</si>
  <si>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</si>
  <si>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</si>
  <si>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</si>
  <si>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</si>
  <si>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</si>
  <si>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</si>
  <si>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</si>
  <si>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</si>
  <si>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</si>
  <si>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</si>
  <si>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</si>
  <si>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</si>
  <si>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</si>
  <si>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</si>
  <si>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</si>
  <si>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</si>
  <si>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</si>
  <si>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</si>
  <si>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</si>
  <si>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</si>
  <si>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</si>
  <si>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</si>
  <si>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</si>
  <si>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</si>
  <si>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</si>
  <si>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</si>
  <si>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</si>
  <si>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</si>
  <si>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</si>
  <si>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</si>
  <si>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</si>
  <si>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</si>
  <si>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</si>
  <si>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</si>
  <si>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</si>
  <si>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</si>
  <si>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</si>
  <si>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</si>
  <si>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</si>
  <si>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</si>
  <si>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</si>
  <si>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</si>
  <si>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</si>
  <si>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</si>
  <si>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</si>
  <si>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</si>
  <si>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</si>
  <si>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</si>
  <si>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</si>
  <si>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</si>
  <si>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</si>
  <si>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</si>
  <si>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</si>
  <si>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</si>
  <si>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</si>
  <si>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</si>
  <si>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</si>
  <si>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</si>
  <si>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</si>
  <si>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</si>
  <si>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</si>
  <si>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</si>
  <si>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</si>
  <si>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</si>
  <si>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</si>
  <si>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</si>
  <si>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</si>
  <si>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</si>
  <si>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</si>
  <si>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</si>
  <si>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</si>
  <si>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</si>
  <si>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</si>
  <si>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</si>
  <si>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</si>
  <si>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</si>
  <si>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</si>
  <si>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</si>
  <si>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</si>
  <si>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</si>
  <si>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</si>
  <si>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</si>
  <si>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</si>
  <si>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</si>
  <si>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</si>
  <si>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</si>
  <si>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</si>
  <si>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</si>
  <si>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</si>
  <si>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</si>
  <si>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</si>
  <si>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</si>
  <si>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</si>
  <si>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</si>
  <si>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</si>
  <si>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</si>
  <si>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</si>
  <si>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</si>
  <si>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</si>
  <si>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</si>
  <si>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</si>
  <si>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</si>
  <si>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</si>
  <si>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</si>
  <si>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</si>
  <si>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</si>
  <si>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</si>
  <si>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</si>
  <si>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</si>
  <si>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</si>
  <si>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</si>
  <si>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</si>
  <si>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</si>
  <si>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</si>
  <si>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</si>
  <si>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</si>
  <si>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</si>
  <si>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</si>
  <si>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</si>
  <si>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</si>
  <si>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</si>
  <si>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</si>
  <si>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</si>
  <si>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</si>
  <si>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</si>
  <si>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</si>
  <si>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</si>
  <si>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</si>
  <si>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</si>
  <si>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</si>
  <si>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</si>
  <si>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</si>
  <si>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</si>
  <si>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</si>
  <si>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</si>
  <si>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</si>
  <si>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</si>
  <si>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</si>
  <si>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</si>
  <si>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</si>
  <si>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</si>
  <si>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</si>
  <si>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</si>
  <si>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</si>
  <si>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</si>
  <si>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</si>
  <si>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</si>
  <si>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</si>
  <si>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</si>
  <si>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</si>
  <si>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</si>
  <si>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</si>
  <si>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</si>
  <si>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</si>
  <si>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</si>
  <si>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</si>
  <si>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</si>
  <si>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</si>
  <si>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</si>
  <si>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</si>
  <si>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</si>
  <si>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</si>
  <si>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</si>
  <si>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</si>
  <si>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</si>
  <si>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</si>
  <si>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</si>
  <si>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</si>
  <si>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</si>
  <si>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</si>
  <si>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</si>
  <si>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</si>
  <si>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</si>
  <si>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</si>
  <si>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</si>
  <si>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</si>
  <si>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</si>
  <si>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</si>
  <si>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</si>
  <si>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</si>
  <si>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</si>
  <si>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</si>
  <si>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</si>
  <si>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</si>
  <si>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</si>
  <si>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</si>
  <si>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</si>
  <si>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</si>
  <si>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</si>
  <si>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</si>
  <si>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</si>
  <si>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</si>
  <si>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</si>
  <si>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</si>
  <si>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</si>
  <si>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</si>
  <si>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</si>
  <si>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</si>
  <si>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</si>
  <si>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</si>
  <si>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</si>
  <si>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</si>
  <si>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</si>
  <si>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</si>
  <si>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</si>
  <si>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</si>
  <si>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</si>
  <si>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</si>
  <si>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</si>
  <si>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</si>
  <si>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</si>
  <si>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</si>
  <si>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</si>
  <si>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</si>
  <si>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</si>
  <si>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</si>
  <si>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</si>
  <si>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</si>
  <si>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</si>
  <si>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</si>
  <si>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</si>
  <si>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</si>
  <si>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</si>
  <si>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</si>
  <si>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</si>
  <si>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</si>
  <si>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</si>
  <si>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</si>
  <si>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</si>
  <si>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</si>
  <si>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</si>
  <si>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</si>
  <si>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</si>
  <si>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</si>
  <si>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</si>
  <si>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</si>
  <si>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</si>
  <si>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</si>
  <si>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</si>
  <si>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</si>
  <si>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</si>
  <si>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</si>
  <si>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</si>
  <si>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</si>
  <si>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</si>
  <si>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</si>
  <si>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</si>
  <si>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</si>
  <si>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</si>
  <si>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</si>
  <si>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</si>
  <si>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</si>
  <si>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</si>
  <si>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</si>
  <si>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</si>
  <si>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</si>
  <si>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</si>
  <si>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</si>
  <si>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</si>
  <si>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</si>
  <si>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</si>
  <si>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</si>
  <si>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</si>
  <si>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</si>
  <si>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</si>
  <si>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</si>
  <si>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</si>
  <si>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</si>
  <si>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</si>
  <si>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</si>
  <si>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</si>
  <si>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</si>
  <si>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</si>
  <si>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</si>
  <si>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</si>
  <si>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</si>
  <si>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</si>
  <si>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</si>
  <si>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</si>
  <si>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</si>
  <si>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</si>
  <si>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</si>
  <si>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</si>
  <si>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</si>
  <si>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</si>
  <si>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</si>
  <si>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</si>
  <si>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</si>
  <si>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</si>
  <si>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</si>
  <si>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</si>
  <si>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</si>
  <si>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</si>
  <si>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</si>
  <si>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</si>
  <si>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</si>
  <si>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</si>
  <si>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</si>
  <si>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</si>
  <si>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</si>
  <si>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</si>
  <si>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</si>
  <si>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</si>
  <si>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</si>
  <si>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</si>
  <si>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</si>
  <si>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</si>
  <si>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</si>
  <si>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</si>
  <si>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</si>
  <si>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</si>
  <si>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</si>
  <si>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</si>
  <si>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</si>
  <si>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</si>
  <si>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</si>
  <si>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</si>
  <si>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</si>
  <si>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</si>
  <si>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</si>
  <si>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</si>
  <si>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</si>
  <si>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</si>
  <si>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</si>
  <si>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</si>
  <si>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</si>
  <si>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</si>
  <si>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</si>
  <si>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</si>
  <si>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</si>
  <si>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</si>
  <si>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</si>
  <si>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</si>
  <si>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</si>
  <si>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</si>
  <si>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</si>
  <si>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</si>
  <si>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</si>
  <si>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</si>
  <si>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</si>
  <si>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</si>
  <si>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</si>
  <si>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</si>
  <si>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</si>
  <si>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</si>
  <si>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</si>
  <si>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</si>
  <si>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</si>
  <si>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</si>
  <si>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</si>
  <si>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</si>
  <si>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</si>
  <si>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</si>
  <si>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</si>
  <si>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</si>
  <si>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</si>
  <si>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</si>
  <si>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</si>
  <si>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</si>
  <si>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</si>
  <si>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</si>
  <si>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</si>
  <si>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</si>
  <si>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</si>
  <si>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</si>
  <si>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</si>
  <si>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</si>
  <si>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</si>
  <si>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</si>
  <si>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</si>
  <si>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</si>
  <si>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</si>
  <si>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</si>
  <si>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</si>
  <si>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</si>
  <si>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</si>
  <si>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</si>
  <si>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</si>
  <si>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</si>
  <si>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</si>
  <si>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</si>
  <si>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</si>
  <si>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</si>
  <si>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</si>
  <si>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</si>
  <si>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</si>
  <si>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</si>
  <si>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</si>
  <si>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</si>
  <si>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</si>
  <si>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</si>
  <si>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</si>
  <si>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</si>
  <si>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</si>
  <si>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</si>
  <si>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</si>
  <si>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</si>
  <si>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</si>
  <si>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</si>
  <si>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</si>
  <si>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</si>
  <si>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</si>
  <si>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</si>
  <si>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</si>
  <si>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</si>
  <si>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</si>
  <si>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</si>
  <si>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</si>
  <si>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</si>
  <si>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</si>
  <si>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</si>
  <si>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</si>
  <si>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</si>
  <si>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</si>
  <si>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</si>
  <si>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</si>
  <si>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</si>
  <si>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</si>
  <si>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</si>
  <si>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</si>
  <si>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</si>
  <si>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</si>
  <si>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</si>
  <si>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</si>
  <si>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</si>
  <si>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</si>
  <si>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</si>
  <si>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</si>
  <si>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</si>
  <si>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</si>
  <si>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</si>
  <si>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</si>
  <si>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</si>
  <si>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</si>
  <si>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</si>
  <si>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</si>
  <si>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</si>
  <si>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</si>
  <si>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</si>
  <si>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</si>
  <si>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</si>
  <si>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</si>
  <si>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</si>
  <si>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</si>
  <si>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</si>
  <si>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</si>
  <si>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</si>
  <si>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</si>
  <si>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</si>
  <si>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</si>
  <si>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</si>
  <si>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</si>
  <si>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</si>
  <si>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</si>
  <si>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</si>
  <si>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</si>
  <si>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</si>
  <si>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</si>
  <si>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</si>
  <si>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</si>
  <si>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</si>
  <si>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</si>
  <si>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</si>
  <si>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</si>
  <si>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</si>
  <si>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</si>
  <si>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</si>
  <si>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</si>
  <si>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</si>
  <si>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</si>
  <si>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</si>
  <si>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</si>
  <si>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</si>
  <si>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</si>
  <si>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</si>
  <si>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</si>
  <si>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</si>
  <si>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</si>
  <si>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</si>
  <si>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</si>
  <si>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</si>
  <si>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</si>
  <si>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</si>
  <si>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</si>
  <si>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</si>
  <si>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</si>
  <si>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</si>
  <si>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</si>
  <si>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</si>
  <si>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</si>
  <si>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</si>
  <si>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</si>
  <si>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</si>
  <si>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</si>
  <si>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</si>
  <si>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</si>
  <si>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</si>
  <si>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</si>
  <si>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</si>
  <si>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</si>
  <si>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</si>
  <si>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</si>
  <si>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</si>
  <si>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</si>
  <si>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</si>
  <si>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</si>
  <si>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</si>
  <si>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</si>
  <si>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</si>
  <si>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</si>
  <si>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</si>
  <si>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</si>
  <si>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</si>
  <si>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</si>
  <si>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</si>
  <si>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</si>
  <si>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</si>
  <si>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</si>
  <si>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</si>
  <si>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</si>
  <si>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</si>
  <si>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</si>
  <si>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</si>
  <si>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</si>
  <si>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</si>
  <si>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</si>
  <si>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</si>
  <si>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</si>
  <si>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</si>
  <si>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</si>
  <si>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</si>
  <si>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</si>
  <si>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</si>
  <si>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</si>
  <si>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</si>
  <si>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</si>
  <si>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</si>
  <si>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</si>
  <si>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</si>
  <si>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</si>
  <si>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</si>
  <si>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</si>
  <si>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</si>
  <si>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</si>
  <si>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</si>
  <si>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</si>
  <si>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</si>
  <si>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</si>
  <si>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</si>
  <si>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</si>
  <si>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</si>
  <si>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</si>
  <si>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</si>
  <si>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</si>
  <si>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</si>
  <si>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</si>
  <si>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</si>
  <si>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</si>
  <si>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</si>
  <si>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</si>
  <si>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</si>
  <si>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</si>
  <si>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</si>
  <si>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</si>
  <si>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</si>
  <si>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</si>
  <si>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</si>
  <si>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</si>
  <si>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</si>
  <si>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</si>
  <si>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</si>
  <si>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</si>
  <si>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</si>
  <si>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</si>
  <si>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</si>
  <si>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</si>
  <si>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</si>
  <si>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</si>
  <si>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</si>
  <si>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</si>
  <si>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</si>
  <si>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</si>
  <si>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</si>
  <si>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</si>
  <si>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</si>
  <si>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</si>
  <si>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</si>
  <si>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</si>
  <si>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</si>
  <si>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</si>
  <si>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</si>
  <si>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</si>
  <si>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</si>
  <si>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</si>
  <si>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</si>
  <si>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</si>
  <si>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</si>
  <si>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</si>
  <si>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</si>
  <si>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</si>
  <si>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</si>
  <si>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</si>
  <si>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</si>
  <si>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</si>
  <si>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</si>
  <si>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</si>
  <si>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</si>
  <si>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</si>
  <si>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</si>
  <si>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</si>
  <si>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</si>
  <si>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</si>
  <si>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</si>
  <si>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</si>
  <si>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</si>
  <si>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</si>
  <si>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</si>
  <si>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</si>
  <si>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</si>
  <si>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</si>
  <si>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</si>
  <si>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</si>
  <si>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</si>
  <si>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</si>
  <si>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</si>
  <si>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</si>
  <si>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</si>
  <si>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</si>
  <si>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</si>
  <si>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</si>
  <si>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</si>
  <si>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</si>
  <si>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</si>
  <si>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</si>
  <si>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</si>
  <si>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</si>
  <si>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</si>
  <si>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</si>
  <si>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</si>
  <si>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</si>
  <si>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</si>
  <si>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</si>
  <si>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</si>
  <si>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</si>
  <si>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</si>
  <si>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</si>
  <si>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</si>
  <si>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</si>
  <si>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</si>
  <si>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</si>
  <si>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</si>
  <si>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</si>
  <si>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</si>
  <si>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</si>
  <si>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</si>
  <si>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</si>
  <si>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</si>
  <si>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</si>
  <si>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</si>
  <si>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</si>
  <si>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</si>
  <si>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</si>
  <si>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</si>
  <si>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</si>
  <si>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</si>
  <si>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</si>
  <si>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</si>
  <si>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</si>
  <si>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</si>
  <si>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</si>
  <si>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</si>
  <si>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</si>
  <si>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</si>
  <si>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</si>
  <si>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</si>
  <si>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</si>
  <si>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</si>
  <si>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</si>
  <si>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</si>
  <si>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</si>
  <si>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</si>
  <si>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</si>
  <si>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</si>
  <si>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</si>
  <si>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</si>
  <si>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</si>
  <si>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</si>
  <si>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</si>
  <si>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</si>
  <si>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</si>
  <si>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</si>
  <si>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</si>
  <si>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</si>
  <si>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</si>
  <si>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</si>
  <si>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</si>
  <si>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</si>
  <si>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</si>
  <si>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</si>
  <si>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</si>
  <si>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</si>
  <si>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</si>
  <si>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</si>
  <si>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</si>
  <si>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</si>
  <si>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</si>
  <si>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</si>
  <si>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</si>
  <si>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</si>
  <si>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</si>
  <si>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</si>
  <si>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</si>
  <si>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</si>
  <si>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</si>
  <si>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</si>
  <si>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</si>
  <si>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</si>
  <si>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</si>
  <si>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</si>
  <si>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</si>
  <si>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</si>
  <si>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</si>
  <si>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</si>
  <si>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</si>
  <si>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</si>
  <si>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</si>
  <si>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</si>
  <si>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</si>
  <si>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</si>
  <si>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</si>
  <si>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</si>
  <si>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</si>
  <si>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</si>
  <si>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</si>
  <si>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</si>
  <si>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</si>
  <si>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</si>
  <si>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</si>
  <si>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</si>
  <si>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</si>
  <si>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</si>
  <si>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</si>
  <si>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</si>
  <si>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</si>
  <si>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</si>
  <si>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</si>
  <si>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</si>
  <si>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</si>
  <si>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</si>
  <si>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</si>
  <si>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</si>
  <si>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</si>
  <si>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</si>
  <si>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</si>
  <si>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</si>
  <si>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</si>
  <si>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</si>
  <si>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</si>
  <si>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</si>
  <si>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</si>
  <si>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</si>
  <si>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</si>
  <si>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</si>
  <si>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</si>
  <si>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</si>
  <si>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</si>
  <si>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</si>
  <si>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</si>
  <si>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</si>
  <si>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</si>
  <si>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</si>
  <si>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</si>
  <si>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</si>
  <si>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</si>
  <si>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</si>
  <si>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</si>
  <si>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</si>
  <si>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</si>
  <si>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</si>
  <si>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</si>
  <si>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</si>
  <si>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</si>
  <si>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</si>
  <si>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</si>
  <si>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</si>
  <si>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</si>
  <si>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</si>
  <si>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</si>
  <si>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</si>
  <si>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</si>
  <si>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</si>
  <si>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</si>
  <si>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</si>
  <si>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</si>
  <si>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</si>
  <si>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</si>
  <si>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</si>
  <si>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</si>
  <si>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</si>
  <si>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</si>
  <si>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</si>
  <si>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</si>
  <si>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</si>
  <si>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</si>
  <si>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</si>
  <si>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</si>
  <si>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</si>
  <si>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</si>
  <si>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</si>
  <si>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</si>
  <si>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</si>
  <si>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</si>
  <si>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</si>
  <si>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</si>
  <si>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</si>
  <si>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</si>
  <si>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</si>
  <si>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</si>
  <si>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</si>
  <si>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</si>
  <si>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</si>
  <si>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</si>
  <si>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</si>
  <si>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</si>
  <si>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</si>
  <si>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</si>
  <si>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</si>
  <si>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</si>
  <si>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</si>
  <si>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</si>
  <si>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</si>
  <si>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</si>
  <si>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</si>
  <si>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</si>
  <si>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</si>
  <si>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</si>
  <si>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</si>
  <si>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</si>
  <si>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</si>
  <si>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</si>
  <si>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</si>
  <si>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</si>
  <si>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</si>
  <si>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</si>
  <si>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</si>
  <si>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</si>
  <si>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</si>
  <si>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</si>
  <si>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</si>
  <si>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</si>
  <si>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</si>
  <si>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</si>
  <si>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</si>
  <si>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</si>
  <si>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</si>
  <si>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</si>
  <si>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</si>
  <si>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</si>
  <si>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</si>
  <si>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</si>
  <si>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</si>
  <si>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</si>
  <si>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</si>
  <si>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</si>
  <si>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</si>
  <si>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</si>
  <si>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</si>
  <si>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</si>
  <si>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</si>
  <si>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</si>
  <si>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</si>
  <si>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</si>
  <si>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</si>
  <si>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</si>
  <si>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</si>
  <si>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</si>
  <si>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</si>
  <si>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</si>
  <si>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</si>
  <si>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</si>
  <si>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</si>
  <si>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</si>
  <si>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</si>
  <si>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</si>
  <si>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</si>
  <si>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</si>
  <si>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</si>
  <si>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</si>
  <si>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</si>
  <si>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</si>
  <si>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</si>
  <si>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</si>
  <si>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</si>
  <si>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</si>
  <si>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</si>
  <si>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</si>
  <si>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</si>
  <si>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</si>
  <si>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</si>
  <si>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</si>
  <si>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</si>
  <si>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</si>
  <si>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</si>
  <si>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</si>
  <si>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</si>
  <si>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</si>
  <si>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</si>
  <si>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</si>
  <si>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</si>
  <si>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</si>
  <si>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</si>
  <si>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</si>
  <si>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</si>
  <si>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</si>
  <si>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</si>
  <si>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</si>
  <si>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</si>
  <si>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</si>
  <si>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</si>
  <si>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</si>
  <si>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</si>
  <si>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</si>
  <si>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</si>
  <si>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</si>
  <si>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</si>
  <si>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</si>
  <si>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</si>
  <si>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</si>
  <si>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</si>
  <si>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</si>
  <si>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</si>
  <si>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</si>
  <si>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</si>
  <si>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</si>
  <si>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</si>
  <si>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</si>
  <si>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</si>
  <si>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</si>
  <si>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</si>
  <si>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</si>
  <si>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</si>
  <si>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</si>
  <si>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</si>
  <si>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</si>
  <si>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</si>
  <si>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</si>
  <si>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</si>
  <si>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</si>
  <si>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</si>
  <si>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</si>
  <si>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</si>
  <si>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</si>
  <si>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</si>
  <si>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</si>
  <si>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</si>
  <si>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</si>
  <si>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</si>
  <si>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</si>
  <si>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</si>
  <si>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</si>
  <si>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</si>
  <si>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</si>
  <si>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</si>
  <si>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</si>
  <si>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</si>
  <si>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</si>
  <si>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</si>
  <si>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</si>
  <si>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</si>
  <si>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</si>
  <si>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</si>
  <si>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</si>
  <si>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</si>
  <si>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</si>
  <si>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</si>
  <si>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</si>
  <si>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</si>
  <si>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</si>
  <si>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</si>
  <si>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</si>
  <si>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</si>
  <si>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</si>
  <si>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</si>
  <si>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</si>
  <si>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</si>
  <si>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</si>
  <si>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</si>
  <si>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</si>
  <si>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</si>
  <si>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</si>
  <si>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</si>
  <si>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</si>
  <si>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</si>
  <si>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</si>
  <si>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</si>
  <si>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</si>
  <si>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</si>
  <si>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</si>
  <si>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</si>
  <si>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</si>
  <si>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</si>
  <si>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</si>
  <si>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</si>
  <si>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</si>
  <si>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</si>
  <si>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</si>
  <si>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</si>
  <si>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</si>
  <si>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</si>
  <si>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</si>
  <si>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</si>
  <si>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</si>
  <si>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</si>
  <si>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</si>
  <si>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</si>
  <si>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</si>
  <si>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</si>
  <si>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</si>
  <si>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</si>
  <si>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</si>
  <si>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</si>
  <si>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</si>
  <si>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</si>
  <si>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</si>
  <si>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</si>
  <si>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</si>
  <si>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</si>
  <si>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</si>
  <si>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</si>
  <si>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</si>
  <si>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</si>
  <si>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</si>
  <si>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</si>
  <si>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</si>
  <si>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</si>
  <si>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</si>
  <si>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</si>
  <si>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</si>
  <si>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</si>
  <si>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</si>
  <si>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</si>
  <si>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</si>
  <si>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</si>
  <si>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</si>
  <si>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</si>
  <si>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</si>
  <si>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</si>
  <si>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</si>
  <si>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</si>
  <si>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</si>
  <si>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</si>
  <si>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</si>
  <si>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</si>
  <si>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</si>
  <si>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</si>
  <si>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</si>
  <si>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</si>
  <si>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</si>
  <si>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</si>
  <si>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</si>
  <si>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</si>
  <si>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</si>
  <si>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</si>
  <si>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</si>
  <si>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</si>
  <si>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</si>
  <si>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</si>
  <si>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</si>
  <si>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</si>
  <si>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</si>
  <si>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</si>
  <si>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</si>
  <si>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</si>
  <si>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</si>
  <si>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</si>
  <si>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</si>
  <si>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</si>
  <si>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</si>
  <si>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</si>
  <si>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</si>
  <si>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</si>
  <si>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</si>
  <si>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</si>
  <si>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</si>
  <si>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</si>
  <si>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</si>
  <si>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</si>
  <si>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</si>
  <si>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</si>
  <si>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</si>
  <si>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</si>
  <si>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</si>
  <si>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</si>
  <si>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</si>
  <si>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</si>
  <si>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</si>
  <si>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</si>
  <si>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</si>
  <si>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</si>
  <si>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</si>
  <si>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</si>
  <si>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</si>
  <si>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</si>
  <si>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</si>
  <si>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</si>
  <si>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</si>
  <si>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</si>
  <si>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</si>
  <si>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</si>
  <si>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</si>
  <si>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</si>
  <si>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</si>
  <si>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</si>
  <si>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</si>
  <si>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</si>
  <si>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</si>
  <si>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</si>
  <si>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</si>
  <si>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</si>
  <si>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</si>
  <si>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</si>
  <si>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</si>
  <si>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</si>
  <si>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</si>
  <si>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</si>
  <si>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</si>
  <si>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</si>
  <si>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</si>
  <si>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</si>
  <si>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</si>
  <si>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</si>
  <si>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</si>
  <si>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</si>
  <si>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</si>
  <si>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</si>
  <si>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</si>
  <si>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</si>
  <si>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</si>
  <si>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</si>
  <si>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</si>
  <si>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</si>
  <si>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</si>
  <si>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</si>
  <si>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</si>
  <si>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</si>
  <si>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</si>
  <si>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</si>
  <si>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</si>
  <si>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</si>
  <si>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</si>
  <si>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</si>
  <si>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</si>
  <si>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</si>
  <si>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</si>
  <si>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</si>
  <si>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</si>
  <si>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</si>
  <si>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</si>
  <si>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</si>
  <si>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</si>
  <si>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</si>
  <si>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</si>
  <si>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</si>
  <si>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</si>
  <si>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</si>
  <si>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</si>
  <si>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</si>
  <si>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</si>
  <si>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</si>
  <si>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</si>
  <si>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</si>
  <si>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</si>
  <si>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</si>
  <si>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</si>
  <si>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</si>
  <si>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</si>
  <si>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</si>
  <si>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</si>
  <si>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</si>
  <si>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</si>
  <si>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</si>
  <si>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</si>
  <si>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</si>
  <si>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</si>
  <si>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</si>
  <si>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</si>
  <si>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</si>
  <si>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</si>
  <si>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</si>
  <si>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</si>
  <si>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</si>
  <si>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</si>
  <si>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</si>
  <si>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</si>
  <si>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</si>
  <si>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</si>
  <si>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</si>
  <si>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</si>
  <si>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</si>
  <si>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</si>
  <si>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</si>
  <si>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</si>
  <si>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</si>
  <si>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</si>
  <si>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</si>
  <si>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</si>
  <si>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</si>
  <si>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</si>
  <si>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</si>
  <si>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</si>
  <si>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</si>
  <si>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</si>
  <si>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</si>
  <si>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</si>
  <si>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</si>
  <si>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</si>
  <si>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</si>
  <si>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</si>
  <si>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</si>
  <si>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</si>
  <si>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</si>
  <si>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</si>
  <si>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</si>
  <si>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</si>
  <si>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</si>
  <si>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</si>
  <si>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</si>
  <si>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</si>
  <si>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</si>
  <si>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</si>
  <si>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</si>
  <si>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</si>
  <si>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</si>
  <si>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</si>
  <si>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</si>
  <si>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</si>
  <si>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</si>
  <si>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</si>
  <si>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</si>
  <si>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</si>
  <si>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</si>
  <si>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</si>
  <si>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</si>
  <si>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</si>
  <si>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</si>
  <si>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</si>
  <si>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</si>
  <si>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</si>
  <si>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</si>
  <si>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</si>
  <si>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</si>
  <si>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</si>
  <si>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</si>
  <si>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</si>
  <si>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</si>
  <si>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</si>
  <si>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</si>
  <si>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</si>
  <si>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</si>
  <si>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</si>
  <si>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</si>
  <si>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</si>
  <si>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</si>
  <si>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</si>
  <si>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</si>
  <si>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</si>
  <si>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</si>
  <si>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</si>
  <si>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</si>
  <si>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</si>
  <si>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</si>
  <si>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</si>
  <si>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</si>
  <si>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</si>
  <si>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</si>
  <si>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</si>
  <si>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</si>
  <si>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</si>
  <si>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</si>
  <si>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</si>
  <si>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</si>
  <si>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</si>
  <si>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</si>
  <si>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</si>
  <si>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</si>
  <si>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</si>
  <si>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</si>
  <si>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</si>
  <si>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</si>
  <si>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</si>
  <si>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</si>
  <si>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</si>
  <si>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</si>
  <si>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</si>
  <si>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</si>
  <si>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</si>
  <si>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</si>
  <si>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</si>
  <si>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</si>
  <si>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</si>
  <si>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</si>
  <si>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</si>
  <si>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</si>
  <si>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</si>
  <si>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</si>
  <si>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</si>
  <si>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</si>
  <si>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</si>
  <si>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</si>
  <si>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</si>
  <si>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</si>
  <si>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</si>
  <si>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</si>
  <si>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</si>
  <si>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</si>
  <si>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</si>
  <si>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</si>
  <si>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</si>
  <si>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</si>
  <si>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</si>
  <si>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</si>
  <si>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</si>
  <si>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</si>
  <si>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</si>
  <si>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</si>
  <si>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</si>
  <si>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</si>
  <si>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</si>
  <si>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</si>
  <si>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</si>
  <si>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</si>
  <si>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</si>
  <si>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</si>
  <si>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</si>
  <si>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</si>
  <si>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</si>
  <si>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</si>
  <si>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</si>
  <si>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</si>
  <si>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</si>
  <si>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</si>
  <si>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</si>
  <si>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</si>
  <si>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</si>
  <si>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</si>
  <si>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</si>
  <si>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</si>
  <si>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</si>
  <si>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</si>
  <si>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</si>
  <si>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</si>
  <si>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</si>
  <si>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</si>
  <si>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</si>
  <si>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</si>
  <si>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</si>
  <si>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</si>
  <si>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</si>
  <si>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</si>
  <si>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</si>
  <si>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</si>
  <si>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</si>
  <si>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</si>
  <si>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</si>
  <si>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</si>
  <si>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</si>
  <si>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</si>
  <si>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</si>
  <si>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</si>
  <si>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</si>
  <si>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</si>
  <si>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</si>
  <si>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</si>
  <si>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</si>
  <si>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</si>
  <si>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</si>
  <si>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</si>
  <si>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</si>
  <si>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</si>
  <si>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</si>
  <si>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</si>
  <si>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</si>
  <si>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</si>
  <si>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</si>
  <si>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</si>
  <si>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</si>
  <si>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</si>
  <si>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</si>
  <si>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</si>
  <si>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</si>
  <si>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</si>
  <si>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</si>
  <si>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</si>
  <si>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</si>
  <si>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</si>
  <si>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</si>
  <si>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</si>
  <si>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</si>
  <si>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</si>
  <si>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</si>
  <si>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</si>
  <si>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</si>
  <si>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</si>
  <si>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</si>
  <si>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</si>
  <si>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</si>
  <si>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</si>
  <si>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</si>
  <si>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</si>
  <si>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</si>
  <si>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</si>
  <si>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</si>
  <si>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</si>
  <si>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</si>
  <si>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</si>
  <si>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</si>
  <si>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</si>
  <si>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</si>
  <si>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</si>
  <si>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</si>
  <si>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</si>
  <si>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</si>
  <si>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</si>
  <si>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</si>
  <si>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</si>
  <si>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</si>
  <si>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</si>
  <si>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</si>
  <si>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</si>
  <si>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</si>
  <si>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</si>
  <si>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</si>
  <si>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</si>
  <si>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</si>
  <si>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</si>
  <si>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</si>
  <si>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</si>
  <si>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</si>
  <si>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</si>
  <si>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</si>
  <si>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</si>
  <si>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</si>
  <si>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</si>
  <si>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</si>
  <si>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</si>
  <si>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</si>
  <si>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</si>
  <si>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</si>
  <si>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</si>
  <si>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</si>
  <si>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</si>
  <si>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</si>
  <si>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</si>
  <si>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</si>
  <si>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</si>
  <si>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</si>
  <si>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</si>
  <si>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</si>
  <si>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</si>
  <si>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</si>
  <si>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</si>
  <si>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</si>
  <si>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</si>
  <si>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</si>
  <si>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</si>
  <si>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</si>
  <si>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</si>
  <si>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</si>
  <si>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</si>
  <si>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</si>
  <si>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</si>
  <si>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</si>
  <si>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</si>
  <si>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</si>
  <si>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</si>
  <si>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</si>
  <si>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</si>
  <si>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</si>
  <si>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</si>
  <si>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</si>
  <si>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</si>
  <si>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</si>
  <si>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</si>
  <si>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</si>
  <si>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</si>
  <si>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</si>
  <si>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</si>
  <si>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</si>
  <si>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</si>
  <si>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</si>
  <si>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</si>
  <si>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</si>
  <si>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</si>
  <si>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</si>
  <si>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</si>
  <si>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</si>
  <si>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</si>
  <si>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</si>
  <si>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</si>
  <si>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</si>
  <si>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</si>
  <si>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</si>
  <si>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</si>
  <si>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</si>
  <si>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</si>
  <si>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</si>
  <si>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</si>
  <si>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</si>
  <si>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</si>
  <si>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</si>
  <si>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</si>
  <si>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</si>
  <si>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</si>
  <si>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</si>
  <si>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</si>
  <si>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</si>
  <si>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</si>
  <si>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</si>
  <si>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</si>
  <si>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</si>
  <si>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</si>
  <si>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</si>
  <si>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</si>
  <si>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</si>
  <si>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</si>
  <si>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</si>
  <si>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</si>
  <si>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</si>
  <si>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</si>
  <si>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</si>
  <si>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</si>
  <si>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</si>
  <si>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</si>
  <si>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</si>
  <si>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</si>
  <si>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</si>
  <si>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</si>
  <si>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</si>
  <si>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</si>
  <si>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</si>
  <si>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</si>
  <si>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</si>
  <si>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</si>
  <si>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</si>
  <si>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</si>
  <si>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</si>
  <si>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</si>
  <si>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</si>
  <si>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</si>
  <si>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</si>
  <si>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</si>
  <si>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</si>
  <si>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</si>
  <si>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</si>
  <si>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</si>
  <si>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</si>
  <si>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</si>
  <si>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</si>
  <si>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</si>
  <si>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</si>
  <si>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</si>
  <si>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</si>
  <si>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</si>
  <si>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</si>
  <si>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</si>
  <si>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</si>
  <si>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</si>
  <si>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</si>
  <si>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</si>
  <si>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</si>
  <si>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</si>
  <si>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</si>
  <si>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</si>
  <si>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</si>
  <si>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</si>
  <si>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</si>
  <si>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</si>
  <si>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</si>
  <si>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</si>
  <si>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</si>
  <si>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</si>
  <si>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</si>
  <si>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</si>
  <si>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</si>
  <si>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</si>
  <si>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</si>
  <si>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</si>
  <si>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</si>
  <si>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</si>
  <si>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</si>
  <si>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</si>
  <si>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</si>
  <si>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</si>
  <si>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</si>
  <si>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</si>
  <si>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</si>
  <si>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</si>
  <si>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</si>
  <si>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</si>
  <si>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</si>
  <si>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</si>
  <si>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</si>
  <si>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</si>
  <si>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</si>
  <si>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</si>
  <si>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</si>
  <si>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</si>
  <si>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</si>
  <si>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</si>
  <si>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</si>
  <si>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</si>
  <si>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</si>
  <si>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</si>
  <si>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</si>
  <si>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</si>
  <si>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</si>
  <si>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</si>
  <si>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</si>
  <si>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</si>
  <si>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</si>
  <si>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</si>
  <si>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</si>
  <si>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</si>
  <si>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</si>
  <si>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</si>
  <si>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</si>
  <si>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</si>
  <si>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</si>
  <si>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</si>
  <si>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</si>
  <si>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</si>
  <si>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</si>
  <si>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</si>
  <si>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</si>
  <si>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</si>
  <si>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</si>
  <si>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</si>
  <si>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</si>
  <si>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</si>
  <si>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</si>
  <si>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</si>
  <si>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</si>
  <si>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</si>
  <si>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</si>
  <si>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</si>
  <si>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</si>
  <si>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</si>
  <si>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</si>
  <si>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</si>
  <si>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</si>
  <si>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</si>
  <si>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</si>
  <si>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</si>
  <si>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</si>
  <si>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</si>
  <si>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</si>
  <si>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</si>
  <si>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</si>
  <si>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</si>
  <si>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</si>
  <si>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</si>
  <si>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</si>
  <si>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</si>
  <si>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</si>
  <si>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</si>
  <si>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</si>
  <si>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</si>
  <si>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</si>
  <si>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</si>
  <si>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</si>
  <si>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</si>
  <si>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</si>
  <si>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</si>
  <si>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</si>
  <si>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</si>
  <si>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</si>
  <si>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</si>
  <si>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</si>
  <si>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</si>
  <si>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</si>
  <si>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</si>
  <si>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</si>
  <si>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</si>
  <si>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</si>
  <si>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</si>
  <si>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</si>
  <si>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</si>
  <si>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</si>
  <si>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</si>
  <si>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</si>
  <si>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</si>
  <si>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</si>
  <si>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</si>
  <si>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</si>
  <si>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</si>
  <si>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</si>
  <si>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</si>
  <si>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</si>
  <si>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</si>
  <si>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</si>
  <si>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</si>
  <si>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</si>
  <si>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</si>
  <si>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</si>
  <si>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</si>
  <si>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</si>
  <si>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</si>
  <si>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</si>
  <si>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</si>
  <si>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</si>
  <si>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</si>
  <si>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</si>
  <si>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</si>
  <si>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</si>
  <si>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</si>
  <si>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</si>
  <si>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</si>
  <si>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</si>
  <si>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</si>
  <si>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</si>
  <si>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</si>
  <si>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</si>
  <si>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</si>
  <si>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</si>
  <si>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</si>
  <si>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</si>
  <si>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</si>
  <si>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</si>
  <si>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</si>
  <si>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</si>
  <si>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</si>
  <si>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</si>
  <si>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</si>
  <si>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</si>
  <si>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</si>
  <si>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</si>
  <si>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</si>
  <si>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</si>
  <si>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</si>
  <si>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</si>
  <si>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</si>
  <si>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</si>
  <si>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</si>
  <si>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</si>
  <si>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</si>
  <si>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</si>
  <si>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</si>
  <si>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</si>
  <si>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</si>
  <si>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</si>
  <si>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</si>
  <si>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</si>
  <si>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</si>
  <si>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</si>
  <si>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</si>
  <si>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</si>
  <si>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</si>
  <si>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</si>
  <si>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</si>
  <si>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</si>
  <si>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</si>
  <si>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</si>
  <si>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</si>
  <si>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</si>
  <si>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</si>
  <si>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</si>
  <si>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</si>
  <si>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</si>
  <si>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</si>
  <si>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</si>
  <si>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</si>
  <si>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</si>
  <si>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</si>
  <si>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</si>
  <si>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</si>
  <si>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</si>
  <si>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</si>
  <si>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</si>
  <si>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</si>
  <si>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</si>
  <si>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</si>
  <si>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</si>
  <si>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</si>
  <si>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</si>
  <si>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</si>
  <si>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</si>
  <si>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</si>
  <si>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</si>
  <si>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</si>
  <si>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</si>
  <si>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</si>
  <si>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</si>
  <si>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</si>
  <si>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</si>
  <si>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</si>
  <si>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</si>
  <si>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</si>
  <si>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</si>
  <si>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</si>
  <si>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</si>
  <si>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</si>
  <si>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</si>
  <si>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</si>
  <si>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</si>
  <si>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</si>
  <si>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</si>
  <si>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</si>
  <si>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</si>
  <si>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</si>
  <si>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</si>
  <si>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</si>
  <si>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</si>
  <si>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</si>
  <si>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</si>
  <si>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</si>
  <si>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</si>
  <si>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</si>
  <si>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</si>
  <si>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</si>
  <si>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</si>
  <si>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</si>
  <si>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</si>
  <si>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</si>
  <si>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</si>
  <si>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</si>
  <si>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</si>
  <si>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</si>
  <si>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</si>
  <si>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</si>
  <si>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</si>
  <si>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</si>
  <si>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</si>
  <si>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</si>
  <si>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</si>
  <si>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</si>
  <si>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</si>
  <si>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</si>
  <si>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</si>
  <si>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</si>
  <si>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</si>
  <si>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</si>
  <si>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</si>
  <si>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</si>
  <si>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</si>
  <si>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</si>
  <si>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</si>
  <si>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</si>
  <si>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</si>
  <si>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</si>
  <si>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</si>
  <si>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</si>
  <si>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</si>
  <si>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</si>
  <si>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</si>
  <si>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</si>
  <si>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</si>
  <si>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</si>
  <si>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</si>
  <si>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</si>
  <si>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</si>
  <si>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</si>
  <si>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</si>
  <si>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</si>
  <si>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</si>
  <si>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</si>
  <si>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</si>
  <si>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</si>
  <si>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</si>
  <si>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</si>
  <si>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</si>
  <si>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</si>
  <si>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</si>
  <si>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</si>
  <si>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</si>
  <si>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</si>
  <si>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</si>
  <si>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</si>
  <si>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</si>
  <si>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</si>
  <si>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</si>
  <si>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</si>
  <si>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</si>
  <si>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</si>
  <si>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</si>
  <si>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</si>
  <si>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</si>
  <si>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</si>
  <si>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</si>
  <si>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</si>
  <si>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</si>
  <si>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</si>
  <si>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</si>
  <si>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</si>
  <si>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</si>
  <si>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</si>
  <si>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</si>
  <si>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</si>
  <si>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</si>
  <si>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</si>
  <si>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</si>
  <si>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</si>
  <si>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</si>
  <si>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</si>
  <si>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</si>
  <si>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</si>
  <si>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</si>
  <si>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</si>
  <si>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</si>
  <si>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</si>
  <si>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</si>
  <si>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</si>
  <si>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</si>
  <si>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</si>
  <si>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</si>
  <si>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</si>
  <si>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</si>
  <si>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</si>
  <si>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</si>
  <si>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</si>
  <si>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</si>
  <si>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</si>
  <si>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</si>
  <si>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</si>
  <si>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</si>
  <si>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</si>
  <si>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</si>
  <si>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</si>
  <si>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</si>
  <si>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</si>
  <si>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</si>
  <si>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</si>
  <si>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</si>
  <si>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</si>
  <si>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</si>
  <si>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</si>
  <si>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</si>
  <si>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</si>
  <si>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</si>
  <si>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</si>
  <si>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</si>
  <si>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</si>
  <si>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</si>
  <si>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</si>
  <si>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</si>
  <si>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</si>
  <si>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</si>
  <si>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</si>
  <si>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</si>
  <si>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</si>
  <si>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</si>
  <si>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</si>
  <si>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</si>
  <si>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</si>
  <si>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</si>
  <si>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</si>
  <si>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</si>
  <si>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</si>
  <si>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</si>
  <si>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</si>
  <si>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</si>
  <si>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</si>
  <si>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</si>
  <si>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</si>
  <si>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</si>
  <si>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</si>
  <si>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</si>
  <si>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</si>
  <si>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</si>
  <si>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</si>
  <si>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</si>
  <si>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</si>
  <si>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</si>
  <si>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</si>
  <si>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</si>
  <si>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</si>
  <si>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</si>
  <si>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</si>
  <si>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</si>
  <si>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</si>
  <si>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</si>
  <si>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</si>
  <si>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</si>
  <si>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</si>
  <si>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</si>
  <si>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</si>
  <si>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</si>
  <si>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</si>
  <si>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</si>
  <si>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</si>
  <si>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</si>
  <si>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</si>
  <si>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</si>
  <si>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</si>
  <si>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</si>
  <si>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</si>
  <si>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</si>
  <si>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</si>
  <si>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</si>
  <si>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</si>
  <si>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</si>
  <si>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</si>
  <si>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</si>
  <si>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</si>
  <si>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</si>
  <si>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</si>
  <si>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</si>
  <si>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</si>
  <si>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</si>
  <si>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</si>
  <si>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</si>
  <si>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</si>
  <si>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</si>
  <si>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</si>
  <si>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</si>
  <si>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</si>
  <si>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</si>
  <si>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</si>
  <si>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</si>
  <si>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</si>
  <si>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</si>
  <si>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</si>
  <si>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</si>
  <si>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</si>
  <si>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</si>
  <si>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</si>
  <si>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</si>
  <si>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</si>
  <si>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</si>
  <si>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</si>
  <si>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</si>
  <si>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</si>
  <si>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</si>
  <si>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</si>
  <si>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</si>
  <si>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</si>
  <si>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</si>
  <si>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</si>
  <si>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</si>
  <si>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</si>
  <si>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</si>
  <si>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</si>
  <si>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</si>
  <si>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</si>
  <si>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</si>
  <si>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</si>
  <si>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</si>
  <si>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</si>
  <si>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</si>
  <si>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</si>
  <si>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</si>
  <si>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</si>
  <si>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</si>
  <si>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</si>
  <si>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</si>
  <si>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</si>
  <si>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</si>
  <si>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</si>
  <si>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</si>
  <si>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</si>
  <si>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</si>
  <si>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</si>
  <si>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</si>
  <si>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</si>
  <si>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</si>
  <si>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</si>
  <si>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</si>
  <si>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</si>
  <si>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</si>
  <si>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</si>
  <si>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</si>
  <si>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</si>
  <si>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</si>
  <si>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</si>
  <si>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</si>
  <si>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</si>
  <si>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</si>
  <si>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</si>
  <si>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</si>
  <si>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</si>
  <si>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</si>
  <si>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</si>
  <si>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</si>
  <si>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</si>
  <si>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</si>
  <si>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</si>
  <si>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</si>
  <si>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</si>
  <si>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</si>
  <si>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</si>
  <si>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</si>
  <si>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</si>
  <si>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</si>
  <si>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</si>
  <si>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</si>
  <si>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</si>
  <si>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</si>
  <si>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</si>
  <si>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</si>
  <si>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</si>
  <si>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</si>
  <si>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</si>
  <si>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</si>
  <si>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</si>
  <si>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</si>
  <si>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</si>
  <si>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</si>
  <si>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</si>
  <si>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</si>
  <si>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</si>
  <si>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</si>
  <si>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</si>
  <si>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</si>
  <si>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</si>
  <si>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</si>
  <si>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</si>
  <si>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</si>
  <si>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</si>
  <si>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</si>
  <si>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</si>
  <si>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</si>
  <si>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</si>
  <si>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</si>
  <si>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</si>
  <si>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</si>
  <si>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</si>
  <si>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</si>
  <si>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</si>
  <si>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</si>
  <si>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</si>
  <si>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</si>
  <si>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</si>
  <si>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</si>
  <si>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</si>
  <si>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</si>
  <si>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</si>
  <si>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</si>
  <si>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</si>
  <si>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</si>
  <si>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</si>
  <si>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</si>
  <si>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</si>
  <si>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</si>
  <si>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</si>
  <si>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</si>
  <si>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</si>
  <si>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</si>
  <si>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</si>
  <si>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</si>
  <si>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</si>
  <si>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</si>
  <si>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</si>
  <si>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</si>
  <si>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</si>
  <si>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</si>
  <si>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</si>
  <si>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</si>
  <si>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</si>
  <si>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</si>
  <si>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</si>
  <si>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</si>
  <si>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</si>
  <si>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</si>
  <si>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</si>
  <si>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</si>
  <si>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</si>
  <si>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</si>
  <si>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</si>
  <si>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</si>
  <si>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</si>
  <si>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</si>
  <si>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</si>
  <si>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</si>
  <si>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</si>
  <si>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</si>
  <si>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</si>
  <si>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</si>
  <si>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</si>
  <si>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</si>
  <si>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</si>
  <si>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</si>
  <si>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</si>
  <si>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</si>
  <si>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</si>
  <si>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</si>
  <si>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</si>
  <si>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</si>
  <si>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</si>
  <si>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</si>
  <si>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</si>
  <si>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</si>
  <si>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</si>
  <si>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</si>
  <si>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</si>
  <si>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</si>
  <si>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</si>
  <si>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</si>
  <si>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</si>
  <si>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</si>
  <si>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</si>
  <si>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</si>
  <si>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</si>
  <si>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</si>
  <si>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</si>
  <si>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</si>
  <si>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</si>
  <si>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</si>
  <si>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</si>
  <si>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</si>
  <si>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</si>
  <si>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</si>
  <si>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</si>
  <si>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</si>
  <si>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</si>
  <si>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</si>
  <si>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</si>
  <si>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</si>
  <si>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</si>
  <si>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</si>
  <si>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</si>
  <si>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</si>
  <si>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</si>
  <si>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</si>
  <si>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</si>
  <si>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</si>
  <si>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</si>
  <si>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</si>
  <si>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</si>
  <si>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</si>
  <si>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</si>
  <si>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</si>
  <si>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</si>
  <si>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</si>
  <si>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</si>
  <si>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</si>
  <si>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</si>
  <si>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</si>
  <si>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</si>
  <si>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</si>
  <si>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</si>
  <si>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</si>
  <si>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</si>
  <si>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</si>
  <si>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</si>
  <si>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</si>
  <si>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</si>
  <si>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</si>
  <si>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</si>
  <si>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</si>
  <si>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</si>
  <si>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</si>
  <si>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</si>
  <si>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</si>
  <si>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</si>
  <si>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</si>
  <si>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</si>
  <si>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</si>
  <si>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</si>
  <si>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</si>
  <si>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</si>
  <si>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</si>
  <si>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</si>
  <si>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</si>
  <si>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</si>
  <si>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</si>
  <si>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</si>
  <si>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</si>
  <si>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</si>
  <si>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</si>
  <si>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</si>
  <si>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</si>
  <si>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</si>
  <si>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</si>
  <si>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</si>
  <si>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</si>
  <si>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</si>
  <si>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</si>
  <si>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</si>
  <si>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</si>
  <si>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</si>
  <si>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</si>
  <si>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</si>
  <si>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</si>
  <si>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</si>
  <si>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</si>
  <si>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</si>
  <si>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</si>
  <si>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</si>
  <si>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</si>
  <si>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</si>
  <si>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</si>
  <si>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</si>
  <si>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</si>
  <si>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</si>
  <si>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</si>
  <si>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</si>
  <si>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</si>
  <si>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</si>
  <si>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</si>
  <si>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</si>
  <si>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</si>
  <si>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</si>
  <si>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</si>
  <si>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</si>
  <si>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</si>
  <si>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</si>
  <si>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</si>
  <si>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</si>
  <si>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</si>
  <si>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</si>
  <si>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</si>
  <si>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</si>
  <si>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</si>
  <si>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</si>
  <si>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</si>
  <si>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</si>
  <si>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</si>
  <si>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</si>
  <si>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</si>
  <si>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</si>
  <si>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</si>
  <si>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</si>
  <si>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</si>
  <si>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</si>
  <si>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</si>
  <si>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</si>
  <si>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</si>
  <si>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</si>
  <si>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</si>
  <si>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</si>
  <si>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</si>
  <si>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</si>
  <si>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</si>
  <si>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</si>
  <si>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</si>
  <si>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</si>
  <si>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</si>
  <si>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</si>
  <si>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</si>
  <si>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</si>
  <si>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</si>
  <si>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</si>
  <si>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</si>
  <si>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</si>
  <si>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</si>
  <si>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</si>
  <si>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</si>
  <si>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</si>
  <si>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</si>
  <si>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</si>
  <si>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</si>
  <si>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</si>
  <si>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</si>
  <si>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</si>
  <si>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</si>
  <si>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</si>
  <si>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</si>
  <si>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</si>
  <si>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</si>
  <si>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</si>
  <si>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</si>
  <si>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</si>
  <si>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</si>
  <si>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</si>
  <si>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</si>
  <si>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</si>
  <si>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</si>
  <si>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</si>
  <si>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</si>
  <si>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</si>
  <si>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</si>
  <si>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</si>
  <si>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</si>
  <si>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</si>
  <si>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</si>
  <si>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</si>
  <si>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</si>
  <si>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</si>
  <si>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</si>
  <si>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</si>
  <si>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</si>
  <si>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</si>
  <si>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</si>
  <si>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</si>
  <si>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</si>
  <si>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</si>
  <si>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</si>
  <si>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</si>
  <si>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</si>
  <si>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</si>
  <si>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</si>
  <si>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</si>
  <si>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</si>
  <si>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</si>
  <si>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</si>
  <si>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</si>
  <si>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</si>
  <si>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</si>
  <si>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</si>
  <si>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</si>
  <si>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</si>
  <si>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</si>
  <si>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</si>
  <si>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</si>
  <si>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</si>
  <si>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</si>
  <si>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</si>
  <si>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</si>
  <si>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</si>
  <si>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</si>
  <si>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</si>
  <si>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</si>
  <si>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</si>
  <si>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</si>
  <si>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</si>
  <si>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</si>
  <si>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</si>
  <si>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</si>
  <si>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</si>
  <si>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</si>
  <si>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</si>
  <si>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</si>
  <si>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</si>
  <si>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</si>
  <si>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</si>
  <si>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</si>
  <si>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</si>
  <si>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</si>
  <si>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</si>
  <si>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</si>
  <si>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</si>
  <si>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</si>
  <si>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</si>
  <si>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</si>
  <si>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</si>
  <si>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</si>
  <si>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</si>
  <si>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</si>
  <si>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</si>
  <si>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</si>
  <si>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</si>
  <si>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</si>
  <si>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</si>
  <si>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</si>
  <si>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</si>
  <si>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</si>
  <si>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</si>
  <si>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</si>
  <si>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</si>
  <si>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</si>
  <si>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</si>
  <si>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</si>
  <si>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</si>
  <si>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</si>
  <si>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</si>
  <si>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</si>
  <si>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</si>
  <si>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</si>
  <si>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</si>
  <si>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</si>
  <si>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</si>
  <si>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</si>
  <si>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</si>
  <si>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</si>
  <si>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</si>
  <si>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</si>
  <si>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</si>
  <si>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</si>
  <si>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</si>
  <si>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</si>
  <si>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</si>
  <si>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</si>
  <si>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</si>
  <si>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</si>
  <si>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</si>
  <si>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</si>
  <si>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</si>
  <si>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</si>
  <si>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</si>
  <si>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</si>
  <si>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</si>
  <si>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</si>
  <si>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</si>
  <si>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</si>
  <si>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</si>
  <si>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</si>
  <si>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</si>
  <si>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</si>
  <si>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</si>
  <si>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</si>
  <si>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</si>
  <si>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</si>
  <si>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</si>
  <si>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</si>
  <si>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</si>
  <si>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</si>
  <si>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</si>
  <si>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</si>
  <si>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</si>
  <si>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</si>
  <si>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</si>
  <si>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</si>
  <si>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</si>
  <si>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</si>
  <si>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</si>
  <si>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</si>
  <si>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</si>
  <si>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</si>
  <si>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</si>
  <si>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</si>
  <si>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</si>
  <si>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</si>
  <si>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</si>
  <si>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</si>
  <si>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</si>
  <si>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</si>
  <si>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</si>
  <si>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</si>
  <si>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</si>
  <si>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</si>
  <si>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</si>
  <si>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</si>
  <si>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</si>
  <si>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</si>
  <si>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</si>
  <si>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</si>
  <si>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</si>
  <si>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</si>
  <si>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</si>
  <si>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</si>
  <si>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</si>
  <si>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</si>
  <si>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</si>
  <si>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</si>
  <si>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</si>
  <si>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</si>
  <si>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</si>
  <si>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</si>
  <si>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</si>
  <si>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</si>
  <si>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</si>
  <si>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</si>
  <si>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</si>
  <si>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</si>
  <si>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</si>
  <si>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</si>
  <si>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</si>
  <si>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</si>
  <si>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</si>
  <si>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</si>
  <si>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</si>
  <si>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</si>
  <si>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</si>
  <si>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</si>
  <si>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</si>
  <si>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</si>
  <si>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</si>
  <si>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</si>
  <si>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</si>
  <si>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</si>
  <si>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</si>
  <si>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</si>
  <si>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</si>
  <si>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</si>
  <si>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</si>
  <si>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</si>
  <si>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</si>
  <si>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</si>
  <si>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</si>
  <si>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</si>
  <si>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</si>
  <si>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</si>
  <si>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</si>
  <si>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</si>
  <si>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</si>
  <si>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</si>
  <si>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</si>
  <si>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</si>
  <si>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</si>
  <si>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</si>
  <si>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</si>
  <si>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</si>
  <si>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</si>
  <si>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</si>
  <si>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</si>
  <si>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</si>
  <si>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</si>
  <si>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</si>
  <si>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</si>
  <si>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</si>
  <si>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</si>
  <si>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</si>
  <si>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</si>
  <si>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</si>
  <si>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</si>
  <si>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</si>
  <si>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</si>
  <si>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</si>
  <si>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</si>
  <si>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</si>
  <si>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</si>
  <si>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</si>
  <si>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</si>
  <si>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</si>
  <si>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</si>
  <si>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</si>
  <si>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</si>
  <si>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</si>
  <si>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</si>
  <si>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</si>
  <si>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</si>
  <si>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</si>
  <si>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</si>
  <si>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</si>
  <si>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</si>
  <si>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</si>
  <si>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</si>
  <si>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</si>
  <si>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</si>
  <si>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</si>
  <si>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</si>
  <si>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</si>
  <si>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</si>
  <si>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</si>
  <si>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</si>
  <si>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</si>
  <si>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</si>
  <si>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</si>
  <si>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</si>
  <si>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</si>
  <si>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</si>
  <si>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</si>
  <si>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</si>
  <si>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</si>
  <si>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</si>
  <si>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</si>
  <si>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</si>
  <si>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</si>
  <si>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</si>
  <si>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</si>
  <si>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</si>
  <si>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</si>
  <si>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</si>
  <si>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</si>
  <si>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</si>
  <si>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</si>
  <si>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</si>
  <si>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</si>
  <si>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</si>
  <si>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</si>
  <si>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</si>
  <si>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</si>
  <si>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</si>
  <si>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</si>
  <si>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</si>
  <si>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</si>
  <si>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</si>
  <si>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</si>
  <si>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</si>
  <si>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</si>
  <si>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</si>
  <si>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</si>
  <si>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</si>
  <si>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</si>
  <si>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</si>
  <si>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</si>
  <si>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</si>
  <si>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</si>
  <si>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</si>
  <si>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</si>
  <si>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</si>
  <si>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</si>
  <si>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</si>
  <si>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</si>
  <si>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</si>
  <si>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</si>
  <si>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</si>
  <si>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</si>
  <si>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</si>
  <si>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</si>
  <si>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</si>
  <si>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</si>
  <si>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</si>
  <si>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</si>
  <si>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</si>
  <si>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</si>
  <si>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</si>
  <si>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</si>
  <si>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</si>
  <si>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</si>
  <si>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</si>
  <si>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</si>
  <si>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</si>
  <si>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</si>
  <si>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</si>
  <si>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</si>
  <si>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</si>
  <si>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</si>
  <si>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</si>
  <si>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</si>
  <si>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</si>
  <si>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</si>
  <si>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</si>
  <si>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</si>
  <si>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</si>
  <si>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</si>
  <si>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</si>
  <si>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</si>
  <si>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</si>
  <si>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</si>
  <si>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</si>
  <si>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</si>
  <si>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</si>
  <si>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</si>
  <si>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</si>
  <si>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</si>
  <si>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</si>
  <si>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</si>
  <si>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</si>
  <si>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</si>
  <si>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</si>
  <si>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</si>
  <si>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</si>
  <si>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</si>
  <si>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</si>
  <si>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</si>
  <si>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</si>
  <si>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</si>
  <si>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</si>
  <si>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</si>
  <si>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</si>
  <si>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</si>
  <si>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</si>
  <si>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</si>
  <si>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</si>
  <si>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</si>
  <si>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</si>
  <si>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</si>
  <si>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</si>
  <si>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</si>
  <si>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</si>
  <si>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</si>
  <si>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</si>
  <si>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</si>
  <si>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</si>
  <si>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</si>
  <si>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</si>
  <si>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</si>
  <si>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</si>
  <si>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</si>
  <si>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</si>
  <si>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</si>
  <si>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</si>
  <si>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</si>
  <si>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</si>
  <si>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</si>
  <si>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</si>
  <si>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</si>
  <si>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</si>
  <si>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</si>
  <si>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</si>
  <si>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</si>
  <si>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</si>
  <si>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</si>
  <si>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</si>
  <si>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</si>
  <si>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</si>
  <si>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</si>
  <si>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</si>
  <si>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</si>
  <si>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</si>
  <si>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</si>
  <si>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</si>
  <si>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</si>
  <si>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</si>
  <si>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</si>
  <si>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</si>
  <si>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</si>
  <si>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</si>
  <si>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</si>
  <si>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</si>
  <si>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</si>
  <si>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</si>
  <si>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</si>
  <si>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</si>
  <si>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</si>
  <si>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</si>
  <si>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</si>
  <si>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</si>
  <si>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</si>
  <si>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</si>
  <si>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</si>
  <si>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</si>
  <si>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</si>
  <si>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</si>
  <si>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</si>
  <si>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</si>
  <si>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</si>
  <si>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</si>
  <si>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</si>
  <si>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</si>
  <si>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</si>
  <si>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</si>
  <si>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</si>
  <si>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</si>
  <si>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</si>
  <si>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</si>
  <si>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</si>
  <si>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</si>
  <si>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</si>
  <si>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</si>
  <si>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</si>
  <si>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</si>
  <si>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</si>
  <si>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</si>
  <si>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</si>
  <si>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</si>
  <si>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</si>
  <si>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</si>
  <si>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</si>
  <si>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</si>
  <si>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</si>
  <si>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</si>
  <si>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</si>
  <si>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</si>
  <si>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</si>
  <si>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</si>
  <si>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</si>
  <si>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</si>
  <si>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</si>
  <si>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</si>
  <si>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</si>
  <si>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</si>
  <si>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</si>
  <si>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</si>
  <si>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</si>
  <si>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</si>
  <si>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</si>
  <si>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</si>
  <si>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</si>
  <si>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</si>
  <si>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</si>
  <si>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</si>
  <si>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</si>
  <si>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</si>
  <si>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</si>
  <si>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</si>
  <si>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</si>
  <si>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</si>
  <si>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</si>
  <si>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</si>
  <si>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</si>
  <si>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</si>
  <si>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</si>
  <si>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</si>
  <si>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</si>
  <si>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</si>
  <si>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</si>
  <si>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</si>
  <si>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</si>
  <si>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</si>
  <si>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</si>
  <si>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</si>
  <si>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</si>
  <si>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</si>
  <si>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</si>
  <si>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</si>
  <si>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</si>
  <si>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</si>
  <si>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</si>
  <si>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</si>
  <si>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</si>
  <si>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</si>
  <si>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</si>
  <si>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</si>
  <si>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</si>
  <si>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</si>
  <si>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</si>
  <si>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</si>
  <si>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</si>
  <si>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</si>
  <si>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</si>
  <si>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</si>
  <si>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</si>
  <si>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</si>
  <si>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</si>
  <si>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</si>
  <si>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</si>
  <si>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</si>
  <si>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</si>
  <si>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</si>
  <si>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</si>
  <si>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</si>
  <si>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</si>
  <si>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</si>
  <si>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</si>
  <si>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</si>
  <si>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</si>
  <si>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</si>
  <si>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</si>
  <si>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</si>
  <si>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</si>
  <si>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</si>
  <si>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</si>
  <si>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</si>
  <si>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</si>
  <si>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</si>
  <si>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</si>
  <si>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</si>
  <si>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</si>
  <si>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</si>
  <si>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</si>
  <si>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</si>
  <si>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</si>
  <si>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</si>
  <si>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</si>
  <si>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</si>
  <si>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</si>
  <si>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</si>
  <si>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</si>
  <si>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</si>
  <si>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</si>
  <si>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</si>
  <si>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</si>
  <si>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</si>
  <si>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</si>
  <si>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</si>
  <si>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</si>
  <si>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</si>
  <si>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</si>
  <si>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</si>
  <si>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</si>
  <si>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</si>
  <si>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</si>
  <si>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</si>
  <si>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</si>
  <si>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</si>
  <si>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</si>
  <si>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</si>
  <si>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</si>
  <si>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</si>
  <si>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</si>
  <si>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</si>
  <si>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</si>
  <si>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</si>
  <si>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</si>
  <si>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</si>
  <si>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</si>
  <si>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</si>
  <si>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</si>
  <si>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</si>
  <si>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</si>
  <si>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</si>
  <si>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</si>
  <si>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</si>
  <si>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</si>
  <si>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</si>
  <si>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</si>
  <si>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</si>
  <si>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</si>
  <si>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</si>
  <si>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</si>
  <si>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</si>
  <si>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</si>
  <si>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</si>
  <si>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</si>
  <si>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</si>
  <si>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</si>
  <si>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</si>
  <si>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</si>
  <si>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</si>
  <si>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</si>
  <si>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</si>
  <si>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</si>
  <si>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</si>
  <si>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</si>
  <si>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</si>
  <si>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</si>
  <si>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</si>
  <si>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</si>
  <si>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</si>
  <si>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</si>
  <si>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</si>
  <si>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</si>
  <si>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</si>
  <si>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</si>
  <si>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</si>
  <si>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</si>
  <si>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</si>
  <si>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</si>
  <si>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</si>
  <si>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</si>
  <si>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</si>
  <si>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</si>
  <si>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</si>
  <si>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</si>
  <si>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</si>
  <si>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</si>
  <si>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</si>
  <si>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</si>
  <si>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</si>
  <si>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</si>
  <si>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</si>
  <si>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</si>
  <si>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</si>
  <si>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</si>
  <si>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</si>
  <si>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</si>
  <si>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</si>
  <si>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</si>
  <si>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</si>
  <si>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</si>
  <si>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</si>
  <si>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</si>
  <si>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</si>
  <si>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</si>
  <si>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</si>
  <si>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</si>
  <si>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</si>
  <si>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</si>
  <si>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</si>
  <si>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</si>
  <si>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</si>
  <si>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</si>
  <si>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</si>
  <si>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</si>
  <si>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</si>
  <si>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</si>
  <si>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</si>
  <si>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</si>
  <si>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</si>
  <si>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</si>
  <si>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</si>
  <si>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</si>
  <si>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</si>
  <si>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</si>
  <si>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</si>
  <si>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</si>
  <si>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</si>
  <si>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</si>
  <si>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</si>
  <si>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</si>
  <si>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</si>
  <si>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</si>
  <si>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</si>
  <si>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</si>
  <si>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</si>
  <si>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</si>
  <si>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</si>
  <si>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</si>
  <si>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</si>
  <si>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</si>
  <si>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</si>
  <si>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</si>
  <si>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</si>
  <si>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</si>
  <si>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</si>
  <si>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</si>
  <si>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</si>
  <si>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</si>
  <si>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</si>
  <si>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</si>
  <si>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</si>
  <si>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</si>
  <si>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</si>
  <si>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</si>
  <si>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</si>
  <si>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</si>
  <si>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</si>
  <si>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</si>
  <si>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</si>
  <si>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</si>
  <si>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</si>
  <si>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</si>
  <si>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</si>
  <si>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</si>
  <si>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</si>
  <si>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</si>
  <si>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</si>
  <si>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</si>
  <si>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</si>
  <si>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</si>
  <si>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</si>
  <si>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</si>
  <si>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</si>
  <si>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</si>
  <si>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</si>
  <si>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</si>
  <si>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</si>
  <si>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</si>
  <si>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</si>
  <si>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</si>
  <si>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</si>
  <si>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</si>
  <si>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</si>
  <si>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</si>
  <si>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</si>
  <si>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</si>
  <si>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</si>
  <si>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</si>
  <si>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</si>
  <si>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</si>
  <si>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</si>
  <si>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</si>
  <si>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</si>
  <si>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</si>
  <si>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</si>
  <si>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</si>
  <si>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</si>
  <si>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</si>
  <si>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</si>
  <si>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</si>
  <si>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</si>
  <si>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</si>
  <si>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</si>
  <si>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</si>
  <si>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</si>
  <si>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</si>
  <si>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</si>
  <si>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</si>
  <si>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</si>
  <si>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</si>
  <si>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</si>
  <si>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</si>
  <si>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</si>
  <si>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</si>
  <si>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</si>
  <si>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</si>
  <si>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</si>
  <si>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</si>
  <si>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</si>
  <si>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</si>
  <si>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</si>
  <si>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</si>
  <si>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</si>
  <si>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</si>
  <si>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</si>
  <si>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</si>
  <si>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</si>
  <si>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</si>
  <si>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</si>
  <si>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</si>
  <si>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</si>
  <si>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</si>
  <si>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</si>
  <si>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</si>
  <si>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</si>
  <si>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</si>
  <si>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</si>
  <si>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</si>
  <si>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</si>
  <si>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</si>
  <si>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</si>
  <si>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</si>
  <si>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</si>
  <si>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</si>
  <si>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</si>
  <si>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</si>
  <si>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</si>
  <si>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</si>
  <si>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</si>
  <si>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</si>
  <si>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</si>
  <si>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</si>
  <si>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</si>
  <si>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</si>
  <si>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</si>
  <si>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</si>
  <si>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</si>
  <si>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</si>
  <si>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</si>
  <si>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</si>
  <si>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</si>
  <si>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</si>
  <si>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</si>
  <si>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</si>
  <si>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</si>
  <si>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</si>
  <si>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</si>
  <si>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</si>
  <si>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</si>
  <si>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</si>
  <si>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</si>
  <si>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</si>
  <si>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</si>
  <si>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</si>
  <si>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</si>
  <si>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</si>
  <si>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</si>
  <si>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</si>
  <si>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</si>
  <si>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</si>
  <si>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</si>
  <si>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</si>
  <si>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</si>
  <si>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</si>
  <si>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</si>
  <si>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</si>
  <si>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</si>
  <si>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</si>
  <si>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</si>
  <si>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</si>
  <si>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</si>
  <si>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</si>
  <si>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</si>
  <si>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</si>
  <si>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</si>
  <si>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</si>
  <si>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</si>
  <si>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</si>
  <si>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</si>
  <si>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</si>
  <si>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</si>
  <si>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</si>
  <si>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</si>
  <si>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</si>
  <si>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</si>
  <si>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</si>
  <si>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</si>
  <si>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</si>
  <si>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</si>
  <si>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</si>
  <si>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</si>
  <si>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</si>
  <si>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</si>
  <si>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</si>
  <si>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</si>
  <si>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</si>
  <si>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</si>
  <si>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</si>
  <si>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</si>
  <si>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</si>
  <si>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</si>
  <si>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</si>
  <si>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</si>
  <si>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</si>
  <si>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</si>
  <si>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</si>
  <si>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</si>
  <si>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</si>
  <si>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</si>
  <si>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</si>
  <si>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</si>
  <si>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</si>
  <si>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</si>
  <si>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</si>
  <si>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</si>
  <si>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</si>
  <si>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</si>
  <si>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</si>
  <si>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</si>
  <si>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</si>
  <si>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</si>
  <si>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</si>
  <si>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</si>
  <si>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</si>
  <si>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</si>
  <si>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</si>
  <si>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</si>
  <si>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</si>
  <si>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</si>
  <si>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</si>
  <si>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</si>
  <si>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</si>
  <si>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</si>
  <si>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</si>
  <si>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</si>
  <si>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</si>
  <si>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</si>
  <si>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</si>
  <si>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</si>
  <si>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</si>
  <si>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</si>
  <si>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</si>
  <si>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</si>
  <si>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</si>
  <si>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</si>
  <si>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</si>
  <si>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</si>
  <si>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</si>
  <si>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</si>
  <si>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</si>
  <si>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</si>
  <si>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</si>
  <si>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</si>
  <si>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</si>
  <si>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</si>
  <si>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</si>
  <si>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</si>
  <si>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</si>
  <si>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</si>
  <si>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</si>
  <si>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</si>
  <si>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</si>
  <si>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</si>
  <si>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</si>
  <si>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</si>
  <si>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</si>
  <si>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</si>
  <si>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</si>
  <si>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</si>
  <si>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</si>
  <si>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</si>
  <si>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</si>
  <si>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</si>
  <si>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</si>
  <si>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</si>
  <si>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</si>
  <si>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</si>
  <si>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</si>
  <si>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</si>
  <si>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</si>
  <si>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</si>
  <si>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</si>
  <si>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</si>
  <si>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</si>
  <si>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</si>
  <si>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</si>
  <si>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</si>
  <si>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</si>
  <si>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</si>
  <si>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</si>
  <si>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</si>
  <si>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</si>
  <si>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</si>
  <si>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</si>
  <si>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</si>
  <si>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</si>
  <si>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</si>
  <si>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</si>
  <si>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</si>
  <si>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</si>
  <si>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</si>
  <si>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</si>
  <si>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</si>
  <si>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</si>
  <si>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</si>
  <si>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</si>
  <si>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</si>
  <si>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</si>
  <si>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</si>
  <si>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</si>
  <si>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</si>
  <si>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</si>
  <si>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</si>
  <si>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</si>
  <si>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</si>
  <si>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</si>
  <si>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</si>
  <si>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</si>
  <si>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</si>
  <si>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</si>
  <si>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</si>
  <si>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</si>
  <si>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</si>
  <si>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</si>
  <si>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</si>
  <si>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</si>
  <si>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</si>
  <si>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</si>
  <si>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</si>
  <si>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</si>
  <si>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</si>
  <si>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</si>
  <si>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</si>
  <si>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</si>
  <si>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</si>
  <si>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</si>
  <si>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</si>
  <si>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</si>
  <si>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</si>
  <si>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</si>
  <si>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</si>
  <si>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</si>
  <si>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</si>
  <si>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</si>
  <si>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</si>
  <si>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</si>
  <si>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</si>
  <si>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</si>
  <si>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</si>
  <si>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</si>
  <si>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</si>
  <si>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</si>
  <si>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</si>
  <si>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</si>
  <si>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</si>
  <si>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</si>
  <si>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</si>
  <si>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</si>
  <si>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</si>
  <si>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</si>
  <si>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</si>
  <si>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</si>
  <si>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</si>
  <si>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</si>
  <si>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</si>
  <si>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</si>
  <si>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</si>
  <si>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</si>
  <si>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</si>
  <si>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</si>
  <si>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</si>
  <si>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</si>
  <si>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</si>
  <si>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</si>
  <si>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</si>
  <si>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</si>
  <si>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</si>
  <si>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</si>
  <si>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</si>
  <si>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</si>
  <si>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</si>
  <si>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</si>
  <si>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</si>
  <si>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</si>
  <si>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</si>
  <si>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</si>
  <si>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</si>
  <si>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</si>
  <si>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</si>
  <si>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</si>
  <si>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</si>
  <si>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</si>
  <si>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</si>
  <si>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</si>
  <si>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</si>
  <si>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</si>
  <si>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</si>
  <si>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</si>
  <si>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</si>
  <si>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</si>
  <si>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</si>
  <si>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</si>
  <si>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</si>
  <si>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</si>
  <si>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</si>
  <si>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</si>
  <si>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</si>
  <si>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</si>
  <si>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</si>
  <si>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</si>
  <si>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</si>
  <si>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</si>
  <si>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</si>
  <si>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</si>
  <si>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</si>
  <si>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</si>
  <si>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</si>
  <si>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</si>
  <si>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</si>
  <si>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</si>
  <si>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</si>
  <si>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</si>
  <si>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</si>
  <si>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</si>
  <si>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</si>
  <si>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</si>
  <si>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</si>
  <si>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</si>
  <si>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</si>
  <si>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</si>
  <si>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</si>
  <si>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</si>
  <si>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</si>
  <si>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</si>
  <si>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</si>
  <si>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</si>
  <si>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</si>
  <si>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</si>
  <si>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</si>
  <si>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</si>
  <si>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</si>
  <si>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</si>
  <si>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</si>
  <si>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</si>
  <si>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</si>
  <si>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</si>
  <si>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</si>
  <si>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</si>
  <si>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</si>
  <si>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</si>
  <si>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</si>
  <si>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</si>
  <si>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</si>
  <si>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</si>
  <si>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</si>
  <si>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</si>
  <si>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</si>
  <si>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</si>
  <si>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</si>
  <si>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</si>
  <si>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</si>
  <si>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</si>
  <si>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</si>
  <si>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</si>
  <si>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</si>
  <si>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</si>
  <si>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</si>
  <si>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</si>
  <si>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</si>
  <si>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</si>
  <si>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</si>
  <si>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</si>
  <si>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</si>
  <si>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</si>
  <si>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</si>
  <si>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</si>
  <si>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</si>
  <si>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</si>
  <si>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</si>
  <si>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</si>
  <si>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</si>
  <si>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</si>
  <si>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</si>
  <si>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</si>
  <si>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</si>
  <si>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</si>
  <si>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</si>
  <si>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</si>
  <si>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</si>
  <si>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</si>
  <si>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</si>
  <si>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</si>
  <si>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</si>
  <si>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</si>
  <si>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</si>
  <si>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</si>
  <si>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</si>
  <si>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</si>
  <si>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</si>
  <si>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</si>
  <si>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</si>
  <si>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</si>
  <si>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</si>
  <si>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</si>
  <si>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</si>
  <si>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</si>
  <si>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</si>
  <si>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</si>
  <si>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</si>
  <si>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</si>
  <si>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</si>
  <si>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</si>
  <si>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</si>
  <si>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</si>
  <si>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</si>
  <si>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</si>
  <si>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</si>
  <si>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</si>
  <si>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</si>
  <si>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</si>
  <si>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</si>
  <si>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</si>
  <si>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</si>
  <si>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</si>
  <si>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</si>
  <si>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</si>
  <si>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</si>
  <si>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</si>
  <si>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</si>
  <si>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</si>
  <si>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</si>
  <si>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</si>
  <si>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</si>
  <si>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</si>
  <si>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</si>
  <si>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</si>
  <si>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</si>
  <si>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</si>
  <si>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</si>
  <si>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</si>
  <si>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</si>
  <si>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</si>
  <si>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</si>
  <si>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</si>
  <si>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</si>
  <si>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</si>
  <si>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</si>
  <si>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</si>
  <si>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</si>
  <si>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</si>
  <si>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</si>
  <si>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</si>
  <si>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</si>
  <si>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</si>
  <si>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</si>
  <si>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</si>
  <si>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</si>
  <si>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</si>
  <si>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</si>
  <si>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</si>
  <si>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</si>
  <si>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</si>
  <si>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</si>
  <si>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</si>
  <si>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</si>
  <si>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</si>
  <si>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</si>
  <si>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</si>
  <si>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</si>
  <si>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</si>
  <si>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</si>
  <si>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</si>
  <si>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</si>
  <si>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</si>
  <si>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</si>
  <si>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</si>
  <si>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</si>
  <si>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</si>
  <si>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</si>
  <si>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</si>
  <si>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</si>
  <si>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</si>
  <si>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</si>
  <si>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</si>
  <si>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</si>
  <si>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</si>
  <si>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</si>
  <si>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</si>
  <si>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</si>
  <si>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</si>
  <si>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</si>
  <si>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</si>
  <si>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</si>
  <si>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</si>
  <si>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</si>
  <si>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</si>
  <si>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</si>
  <si>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</si>
  <si>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</si>
  <si>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</si>
  <si>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</si>
  <si>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</si>
  <si>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</si>
  <si>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</si>
  <si>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</si>
  <si>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</si>
  <si>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</si>
  <si>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</si>
  <si>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</si>
  <si>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</si>
  <si>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</si>
  <si>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</si>
  <si>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</si>
  <si>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</si>
  <si>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</si>
  <si>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</si>
  <si>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</si>
  <si>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</si>
  <si>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</si>
  <si>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</si>
  <si>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</si>
  <si>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</si>
  <si>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</si>
  <si>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</si>
  <si>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</si>
  <si>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</si>
  <si>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</si>
  <si>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</si>
  <si>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</si>
  <si>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</si>
  <si>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</si>
  <si>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</si>
  <si>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</si>
  <si>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</si>
  <si>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</si>
  <si>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</si>
  <si>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</si>
  <si>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</si>
  <si>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</si>
  <si>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</si>
  <si>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</si>
  <si>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</si>
  <si>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</si>
  <si>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</si>
  <si>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</si>
  <si>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</si>
  <si>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</si>
  <si>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</si>
  <si>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</si>
  <si>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</si>
  <si>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</si>
  <si>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</si>
  <si>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</si>
  <si>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</si>
  <si>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</si>
  <si>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</si>
  <si>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</si>
  <si>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</si>
  <si>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</si>
  <si>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</si>
  <si>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</si>
  <si>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</si>
  <si>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</si>
  <si>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</si>
  <si>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</si>
  <si>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</si>
  <si>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</si>
  <si>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</si>
  <si>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</si>
  <si>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</si>
  <si>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</si>
  <si>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</si>
  <si>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</si>
  <si>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</si>
  <si>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</si>
  <si>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</si>
  <si>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</si>
  <si>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</si>
  <si>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</si>
  <si>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</si>
  <si>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</si>
  <si>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</si>
  <si>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</si>
  <si>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</si>
  <si>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</si>
  <si>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</si>
  <si>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</si>
  <si>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</si>
  <si>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</si>
  <si>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</si>
  <si>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</si>
  <si>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</si>
  <si>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</si>
  <si>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</si>
  <si>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</si>
  <si>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</si>
  <si>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</si>
  <si>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</si>
  <si>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</si>
  <si>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</si>
  <si>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</si>
  <si>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</si>
  <si>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</si>
  <si>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</si>
  <si>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</si>
  <si>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</si>
  <si>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</si>
  <si>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</si>
  <si>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</si>
  <si>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</si>
  <si>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</si>
  <si>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</si>
  <si>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</si>
  <si>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</si>
  <si>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</si>
  <si>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</si>
  <si>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</si>
  <si>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</si>
  <si>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</si>
  <si>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</si>
  <si>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</si>
  <si>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</si>
  <si>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</si>
  <si>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</si>
  <si>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</si>
  <si>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</si>
  <si>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</si>
  <si>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</si>
  <si>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</si>
  <si>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</si>
  <si>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</si>
  <si>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</si>
  <si>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</si>
  <si>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</si>
  <si>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</si>
  <si>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</si>
  <si>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</si>
  <si>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</si>
  <si>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</si>
  <si>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</si>
  <si>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</si>
  <si>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</si>
  <si>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</si>
  <si>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</si>
  <si>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</si>
  <si>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</si>
  <si>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</si>
  <si>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</si>
  <si>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</si>
  <si>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</si>
  <si>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</si>
  <si>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</si>
  <si>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</si>
  <si>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</si>
  <si>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</si>
  <si>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</si>
  <si>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</si>
  <si>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</si>
  <si>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</si>
  <si>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</si>
  <si>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</si>
  <si>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</si>
  <si>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</si>
  <si>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</si>
  <si>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</si>
  <si>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</si>
  <si>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</si>
  <si>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</si>
  <si>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</si>
  <si>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</si>
  <si>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</si>
  <si>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</si>
  <si>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</si>
  <si>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</si>
  <si>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</si>
  <si>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</si>
  <si>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</si>
  <si>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</si>
  <si>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</si>
  <si>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</si>
  <si>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</si>
  <si>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</si>
  <si>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</si>
  <si>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</si>
  <si>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</si>
  <si>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</si>
  <si>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</si>
  <si>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</si>
  <si>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</si>
  <si>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</si>
  <si>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</si>
  <si>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</si>
  <si>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</si>
  <si>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</si>
  <si>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</si>
  <si>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</si>
  <si>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</si>
  <si>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</si>
  <si>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</si>
  <si>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</si>
  <si>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</si>
  <si>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</si>
  <si>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</si>
  <si>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</si>
  <si>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</si>
  <si>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</si>
  <si>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</si>
  <si>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</si>
  <si>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</si>
  <si>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</si>
  <si>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</si>
  <si>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</si>
  <si>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</si>
  <si>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</si>
  <si>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</si>
  <si>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</si>
  <si>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</si>
  <si>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</si>
  <si>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</si>
  <si>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</si>
  <si>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</si>
  <si>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</si>
  <si>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</si>
  <si>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</si>
  <si>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</si>
  <si>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</si>
  <si>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</si>
  <si>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</si>
  <si>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</si>
  <si>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</si>
  <si>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</si>
  <si>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</si>
  <si>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</si>
  <si>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</si>
  <si>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</si>
  <si>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</si>
  <si>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</si>
  <si>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</si>
  <si>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</si>
  <si>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</si>
  <si>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</si>
  <si>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</si>
  <si>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</si>
  <si>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</si>
  <si>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</si>
  <si>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</si>
  <si>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</si>
  <si>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</si>
  <si>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</si>
  <si>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</si>
  <si>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</si>
  <si>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</si>
  <si>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</si>
  <si>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</si>
  <si>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</si>
  <si>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</si>
  <si>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</si>
  <si>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</si>
  <si>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</si>
  <si>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</si>
  <si>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</si>
  <si>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</si>
  <si>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</si>
  <si>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</si>
  <si>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</si>
  <si>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</si>
  <si>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</si>
  <si>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</si>
  <si>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</si>
  <si>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</si>
  <si>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</si>
  <si>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</si>
  <si>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</si>
  <si>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</si>
  <si>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</si>
  <si>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</si>
  <si>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</si>
  <si>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</si>
  <si>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</si>
  <si>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</si>
  <si>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</si>
  <si>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</si>
  <si>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</si>
  <si>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</si>
  <si>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</si>
  <si>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</si>
  <si>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</si>
  <si>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</si>
  <si>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</si>
  <si>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</si>
  <si>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</si>
  <si>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</si>
  <si>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</si>
  <si>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</si>
  <si>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</si>
  <si>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</si>
  <si>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</si>
  <si>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</si>
  <si>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</si>
  <si>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</si>
  <si>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</si>
  <si>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</si>
  <si>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</si>
  <si>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</si>
  <si>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</si>
  <si>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</si>
  <si>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</si>
  <si>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</si>
  <si>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</si>
  <si>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</si>
  <si>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</si>
  <si>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</si>
  <si>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</si>
  <si>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</si>
  <si>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</si>
  <si>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</si>
  <si>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</si>
  <si>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</si>
  <si>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</si>
  <si>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</si>
  <si>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</si>
  <si>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</si>
  <si>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</si>
  <si>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</si>
  <si>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</si>
  <si>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</si>
  <si>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</si>
  <si>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</si>
  <si>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</si>
  <si>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</si>
  <si>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</si>
  <si>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</si>
  <si>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</si>
  <si>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</si>
  <si>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</si>
  <si>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</si>
  <si>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</si>
  <si>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</si>
  <si>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</si>
  <si>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</si>
  <si>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</si>
  <si>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</si>
  <si>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</si>
  <si>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</si>
  <si>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</si>
  <si>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</si>
  <si>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</si>
  <si>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</si>
  <si>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</si>
  <si>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</si>
  <si>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</si>
  <si>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</si>
  <si>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</si>
  <si>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</si>
  <si>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</si>
  <si>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</si>
  <si>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</si>
  <si>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</si>
  <si>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</si>
  <si>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</si>
  <si>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</si>
  <si>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</si>
  <si>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</si>
  <si>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</si>
  <si>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</si>
  <si>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</si>
  <si>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</si>
  <si>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</si>
  <si>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</si>
  <si>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</si>
  <si>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</si>
  <si>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</si>
  <si>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</si>
  <si>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</si>
  <si>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</si>
  <si>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</si>
  <si>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</si>
  <si>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</si>
  <si>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</si>
  <si>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</si>
  <si>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</si>
  <si>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</si>
  <si>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</si>
  <si>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</si>
  <si>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</si>
  <si>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</si>
  <si>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</si>
  <si>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</si>
  <si>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</si>
  <si>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</si>
  <si>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</si>
  <si>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</si>
  <si>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</si>
  <si>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</si>
  <si>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</si>
  <si>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</si>
  <si>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</si>
  <si>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</si>
  <si>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</si>
  <si>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</si>
  <si>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</si>
  <si>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</si>
  <si>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</si>
  <si>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</si>
  <si>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</si>
  <si>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</si>
  <si>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</si>
  <si>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</si>
  <si>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</si>
  <si>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</si>
  <si>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</si>
  <si>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</si>
  <si>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</si>
  <si>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</si>
  <si>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</si>
  <si>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</si>
  <si>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</si>
  <si>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</si>
  <si>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</si>
  <si>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</si>
  <si>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</si>
  <si>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</si>
  <si>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</si>
  <si>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</si>
  <si>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</si>
  <si>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</si>
  <si>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</si>
  <si>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</si>
  <si>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</si>
  <si>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</si>
  <si>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</si>
  <si>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</si>
  <si>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</si>
  <si>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</si>
  <si>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</si>
  <si>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</si>
  <si>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</si>
  <si>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</si>
  <si>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</si>
  <si>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</si>
  <si>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</si>
  <si>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</si>
  <si>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</si>
  <si>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</si>
  <si>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</si>
  <si>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</si>
  <si>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</si>
  <si>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</si>
  <si>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</si>
  <si>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</si>
  <si>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</si>
  <si>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</si>
  <si>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</si>
  <si>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</si>
  <si>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</si>
  <si>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</si>
  <si>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</si>
  <si>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</si>
  <si>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</si>
  <si>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</si>
  <si>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</si>
  <si>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</si>
  <si>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</si>
  <si>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</si>
  <si>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</si>
  <si>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</si>
  <si>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</si>
  <si>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</si>
  <si>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</si>
  <si>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</si>
  <si>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</si>
  <si>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</si>
  <si>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</si>
  <si>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</si>
  <si>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</si>
  <si>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</si>
  <si>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</si>
  <si>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</si>
  <si>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</si>
  <si>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</si>
  <si>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</si>
  <si>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</si>
  <si>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</si>
  <si>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</si>
  <si>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</si>
  <si>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</si>
  <si>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</si>
  <si>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</si>
  <si>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</si>
  <si>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</si>
  <si>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</si>
  <si>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</si>
  <si>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</si>
  <si>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</si>
  <si>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</si>
  <si>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</si>
  <si>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</si>
  <si>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</si>
  <si>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</si>
  <si>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</si>
  <si>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</si>
  <si>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</si>
  <si>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</si>
  <si>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</si>
  <si>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</si>
  <si>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</si>
  <si>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</si>
  <si>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</si>
  <si>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</si>
  <si>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</si>
  <si>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</si>
  <si>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</si>
  <si>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</si>
  <si>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</si>
  <si>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</si>
  <si>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</si>
  <si>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</si>
  <si>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</si>
  <si>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</si>
  <si>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</si>
  <si>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</si>
  <si>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</si>
  <si>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</si>
  <si>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</si>
  <si>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</si>
  <si>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</si>
  <si>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</si>
  <si>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</si>
  <si>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</si>
  <si>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</si>
  <si>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</si>
  <si>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</si>
  <si>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</si>
  <si>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</si>
  <si>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</si>
  <si>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</si>
  <si>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</si>
  <si>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</si>
  <si>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</si>
  <si>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</si>
  <si>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</si>
  <si>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</si>
  <si>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</si>
  <si>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</si>
  <si>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</si>
  <si>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</si>
  <si>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</si>
  <si>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</si>
  <si>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</si>
  <si>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</si>
  <si>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</si>
  <si>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</si>
  <si>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</si>
  <si>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</si>
  <si>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</si>
  <si>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</si>
  <si>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</si>
  <si>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</si>
  <si>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</si>
  <si>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</si>
  <si>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</si>
  <si>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</si>
  <si>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</si>
  <si>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</si>
  <si>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</si>
  <si>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</si>
  <si>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</si>
  <si>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</si>
  <si>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</si>
  <si>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</si>
  <si>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</si>
  <si>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</si>
  <si>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</si>
  <si>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</si>
  <si>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</si>
  <si>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</si>
  <si>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</si>
  <si>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</si>
  <si>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</si>
  <si>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</si>
  <si>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</si>
  <si>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</si>
  <si>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</si>
  <si>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</si>
  <si>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</si>
  <si>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</si>
  <si>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</si>
  <si>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</si>
  <si>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</si>
  <si>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</si>
  <si>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</si>
  <si>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</si>
  <si>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</si>
  <si>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</si>
  <si>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</si>
  <si>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</si>
  <si>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</si>
  <si>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</si>
  <si>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</si>
  <si>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</si>
  <si>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</si>
  <si>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</si>
  <si>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</si>
  <si>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</si>
  <si>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</si>
  <si>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</si>
  <si>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</si>
  <si>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</si>
  <si>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</si>
  <si>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</si>
  <si>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</si>
  <si>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</si>
  <si>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</si>
  <si>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</si>
  <si>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</si>
  <si>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</si>
  <si>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</si>
  <si>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</si>
  <si>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</si>
  <si>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</si>
  <si>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</si>
  <si>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</si>
  <si>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</si>
  <si>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</si>
  <si>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</si>
  <si>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</si>
  <si>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</si>
  <si>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</si>
  <si>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</si>
  <si>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</si>
  <si>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</si>
  <si>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</si>
  <si>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</si>
  <si>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</si>
  <si>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</si>
  <si>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</si>
  <si>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</si>
  <si>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</si>
  <si>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</si>
  <si>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</si>
  <si>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</si>
  <si>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</si>
  <si>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</si>
  <si>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</si>
  <si>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</si>
  <si>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</si>
  <si>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</si>
  <si>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</si>
  <si>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</si>
  <si>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</si>
  <si>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</si>
  <si>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</si>
  <si>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</si>
  <si>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</si>
  <si>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</si>
  <si>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</si>
  <si>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</si>
  <si>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</si>
  <si>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</si>
  <si>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</si>
  <si>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</si>
  <si>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</si>
  <si>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</si>
  <si>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</si>
  <si>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</si>
  <si>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</si>
  <si>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</si>
  <si>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</si>
  <si>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</si>
  <si>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</si>
  <si>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</si>
  <si>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</si>
  <si>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</si>
  <si>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</si>
  <si>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</si>
  <si>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</si>
  <si>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</si>
  <si>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</si>
  <si>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</si>
  <si>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</si>
  <si>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</si>
  <si>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</si>
  <si>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</si>
  <si>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</si>
  <si>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</si>
  <si>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</si>
  <si>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</si>
  <si>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</si>
  <si>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</si>
  <si>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</si>
  <si>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</si>
  <si>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</si>
  <si>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</si>
  <si>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</si>
  <si>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</si>
  <si>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</si>
  <si>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</si>
  <si>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</si>
  <si>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</si>
  <si>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</si>
  <si>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</si>
  <si>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</si>
  <si>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</si>
  <si>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</si>
  <si>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</si>
  <si>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</si>
  <si>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</si>
  <si>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</si>
  <si>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</si>
  <si>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</si>
  <si>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</si>
  <si>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</si>
  <si>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</si>
  <si>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</si>
  <si>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</si>
  <si>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</si>
  <si>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</si>
  <si>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</si>
  <si>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</si>
  <si>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</si>
  <si>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</si>
  <si>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</si>
  <si>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</si>
  <si>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</si>
  <si>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</si>
  <si>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</si>
  <si>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</si>
  <si>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</si>
  <si>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</si>
  <si>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</si>
  <si>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</si>
  <si>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</si>
  <si>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</si>
  <si>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</si>
  <si>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</si>
  <si>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</si>
  <si>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</si>
  <si>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</si>
  <si>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</si>
  <si>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</si>
  <si>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</si>
  <si>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</si>
  <si>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</si>
  <si>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</si>
  <si>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</si>
  <si>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</si>
  <si>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</si>
  <si>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</si>
  <si>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</si>
  <si>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</si>
  <si>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</si>
  <si>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</si>
  <si>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</si>
  <si>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</si>
  <si>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</si>
  <si>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</si>
  <si>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</si>
  <si>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</si>
  <si>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</si>
  <si>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</si>
  <si>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</si>
  <si>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</si>
  <si>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</si>
  <si>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</si>
  <si>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</si>
  <si>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</si>
  <si>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</si>
  <si>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</si>
  <si>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</si>
  <si>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</si>
  <si>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</si>
  <si>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</si>
  <si>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</si>
  <si>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</si>
  <si>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</si>
  <si>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</si>
  <si>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</si>
  <si>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</si>
  <si>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</si>
  <si>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</si>
  <si>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</si>
  <si>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</si>
  <si>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</si>
  <si>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</si>
  <si>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</si>
  <si>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</si>
  <si>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</si>
  <si>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</si>
  <si>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</si>
  <si>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</si>
  <si>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</si>
  <si>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</si>
  <si>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</si>
  <si>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</si>
  <si>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</si>
  <si>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</si>
  <si>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</si>
  <si>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</si>
  <si>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</si>
  <si>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</si>
  <si>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</si>
  <si>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</si>
  <si>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</si>
  <si>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</si>
  <si>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</si>
  <si>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</si>
  <si>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</si>
  <si>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</si>
  <si>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</si>
  <si>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</si>
  <si>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</si>
  <si>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</si>
  <si>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</si>
  <si>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</si>
  <si>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</si>
  <si>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</si>
  <si>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</si>
  <si>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</si>
  <si>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</si>
  <si>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</si>
  <si>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</si>
  <si>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</si>
  <si>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</si>
  <si>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</si>
  <si>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</si>
  <si>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</si>
  <si>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</si>
  <si>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</si>
  <si>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</si>
  <si>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</si>
  <si>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</si>
  <si>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</si>
  <si>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</si>
  <si>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</si>
  <si>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</si>
  <si>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</si>
  <si>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</si>
  <si>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</si>
  <si>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</si>
  <si>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</si>
  <si>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</si>
  <si>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</si>
  <si>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</si>
  <si>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</si>
  <si>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</si>
  <si>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</si>
  <si>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</si>
  <si>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</si>
  <si>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</si>
  <si>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</si>
  <si>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</si>
  <si>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</si>
  <si>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</si>
  <si>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</si>
  <si>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</si>
  <si>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</si>
  <si>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</si>
  <si>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</si>
  <si>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</si>
  <si>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</si>
  <si>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</si>
  <si>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</si>
  <si>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</si>
  <si>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</si>
  <si>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</si>
  <si>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</si>
  <si>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</si>
  <si>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</si>
  <si>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</si>
  <si>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</si>
  <si>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</si>
  <si>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</si>
  <si>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</si>
  <si>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</si>
  <si>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</si>
  <si>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</si>
  <si>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</si>
  <si>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</si>
  <si>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</si>
  <si>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</si>
  <si>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</si>
  <si>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</si>
  <si>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</si>
  <si>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</si>
  <si>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</si>
  <si>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</si>
  <si>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</si>
  <si>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</si>
  <si>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</si>
  <si>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</si>
  <si>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</si>
  <si>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</si>
  <si>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</si>
  <si>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</si>
  <si>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</si>
  <si>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</si>
  <si>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</si>
  <si>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</si>
  <si>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</si>
  <si>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</si>
  <si>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</si>
  <si>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</si>
  <si>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</si>
  <si>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</si>
  <si>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</si>
  <si>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</si>
  <si>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</si>
  <si>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</si>
  <si>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</si>
  <si>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</si>
  <si>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</si>
  <si>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</si>
  <si>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</si>
  <si>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</si>
  <si>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</si>
  <si>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</si>
  <si>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</si>
  <si>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</si>
  <si>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</si>
  <si>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</si>
  <si>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</si>
  <si>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</si>
  <si>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</si>
  <si>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</si>
  <si>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</si>
  <si>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</si>
  <si>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</si>
  <si>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</si>
  <si>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</si>
  <si>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</si>
  <si>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</si>
  <si>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</si>
  <si>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</si>
  <si>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</si>
  <si>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</si>
  <si>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</si>
  <si>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</si>
  <si>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</si>
  <si>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</si>
  <si>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</si>
  <si>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</si>
  <si>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</si>
  <si>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</si>
  <si>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</si>
  <si>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</si>
  <si>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</si>
  <si>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</si>
  <si>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</si>
  <si>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</si>
  <si>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</si>
  <si>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</si>
  <si>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</si>
  <si>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</si>
  <si>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</si>
  <si>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</si>
  <si>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</si>
  <si>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</si>
  <si>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</si>
  <si>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</si>
  <si>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</si>
  <si>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</si>
  <si>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</si>
  <si>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</si>
  <si>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</si>
  <si>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</si>
  <si>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</si>
  <si>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</si>
  <si>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</si>
  <si>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</si>
  <si>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</si>
  <si>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</si>
  <si>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</si>
  <si>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</si>
  <si>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</si>
  <si>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</si>
  <si>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</si>
  <si>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</si>
  <si>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</si>
  <si>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</si>
  <si>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</si>
  <si>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</si>
  <si>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</si>
  <si>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</si>
  <si>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</si>
  <si>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</si>
  <si>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</si>
  <si>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</si>
  <si>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</si>
  <si>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</si>
  <si>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</si>
  <si>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</si>
  <si>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</si>
  <si>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</si>
  <si>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</si>
  <si>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</si>
  <si>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</si>
  <si>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</si>
  <si>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</si>
  <si>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</si>
  <si>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</si>
  <si>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</si>
  <si>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</si>
  <si>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</si>
  <si>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</si>
  <si>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</si>
  <si>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</si>
  <si>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</si>
  <si>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</si>
  <si>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</si>
  <si>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</si>
  <si>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</si>
  <si>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</si>
  <si>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</si>
  <si>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</si>
  <si>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</si>
  <si>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</si>
  <si>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</si>
  <si>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</si>
  <si>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</si>
  <si>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</si>
  <si>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</si>
  <si>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</si>
  <si>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</si>
  <si>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</si>
  <si>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</si>
  <si>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</si>
  <si>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</si>
  <si>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</si>
  <si>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</si>
  <si>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</si>
  <si>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</si>
  <si>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</si>
  <si>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</si>
  <si>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</si>
  <si>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</si>
  <si>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</si>
  <si>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</si>
  <si>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</si>
  <si>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</si>
  <si>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</si>
  <si>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</si>
  <si>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</si>
  <si>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</si>
  <si>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</si>
  <si>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</si>
  <si>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</si>
  <si>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</si>
  <si>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</si>
  <si>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</si>
  <si>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</si>
  <si>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</si>
  <si>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</si>
  <si>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</si>
  <si>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</si>
  <si>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</si>
  <si>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</si>
  <si>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</si>
  <si>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</si>
  <si>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</si>
  <si>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</si>
  <si>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</si>
  <si>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</si>
  <si>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</si>
  <si>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</si>
  <si>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</si>
  <si>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</si>
  <si>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</si>
  <si>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</si>
  <si>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</si>
  <si>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</si>
  <si>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</si>
  <si>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</si>
  <si>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</si>
  <si>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</si>
  <si>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</si>
  <si>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</si>
  <si>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</si>
  <si>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</si>
  <si>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</si>
  <si>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</si>
  <si>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</si>
  <si>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</si>
  <si>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</si>
  <si>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</si>
  <si>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</si>
  <si>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</si>
  <si>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</si>
  <si>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</si>
  <si>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</si>
  <si>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</si>
  <si>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</si>
  <si>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</si>
  <si>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</si>
  <si>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</si>
  <si>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</si>
  <si>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</si>
  <si>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</si>
  <si>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</si>
  <si>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</si>
  <si>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</si>
  <si>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</si>
  <si>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</si>
  <si>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</si>
  <si>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</si>
  <si>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</si>
  <si>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</si>
  <si>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</si>
  <si>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</si>
  <si>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</si>
  <si>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</si>
  <si>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</si>
  <si>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</si>
  <si>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</si>
  <si>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</si>
  <si>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</si>
  <si>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</si>
  <si>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</si>
  <si>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</si>
  <si>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</si>
  <si>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</si>
  <si>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</si>
  <si>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</si>
  <si>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</si>
  <si>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</si>
  <si>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</si>
  <si>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</si>
  <si>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</si>
  <si>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</si>
  <si>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</si>
  <si>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</si>
  <si>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</si>
  <si>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</si>
  <si>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</si>
  <si>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</si>
  <si>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</si>
  <si>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</si>
  <si>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</si>
  <si>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</si>
  <si>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</si>
  <si>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</si>
  <si>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</si>
  <si>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</si>
  <si>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</si>
  <si>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</si>
  <si>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</si>
  <si>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</si>
  <si>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</si>
  <si>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</si>
  <si>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</si>
  <si>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</si>
  <si>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</si>
  <si>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</si>
  <si>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</si>
  <si>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</si>
  <si>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</si>
  <si>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</si>
  <si>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</si>
  <si>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</si>
  <si>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</si>
  <si>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</si>
  <si>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</si>
  <si>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</si>
  <si>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</si>
  <si>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</si>
  <si>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</si>
  <si>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</si>
  <si>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</si>
  <si>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</si>
  <si>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</si>
  <si>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</si>
  <si>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</si>
  <si>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</si>
  <si>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</si>
  <si>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</si>
  <si>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</si>
  <si>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</si>
  <si>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</si>
  <si>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</si>
  <si>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</si>
  <si>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</si>
  <si>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</si>
  <si>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</si>
  <si>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</si>
  <si>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</si>
  <si>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</si>
  <si>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</si>
  <si>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</si>
  <si>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</si>
  <si>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</si>
  <si>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</si>
  <si>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</si>
  <si>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</si>
  <si>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</si>
  <si>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</si>
  <si>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</si>
  <si>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</si>
  <si>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</si>
  <si>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</si>
  <si>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</si>
  <si>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</si>
  <si>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</si>
  <si>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</si>
  <si>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</si>
  <si>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</si>
  <si>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</si>
  <si>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</si>
  <si>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</si>
  <si>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</si>
  <si>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</si>
  <si>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</si>
  <si>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</si>
  <si>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</si>
  <si>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</si>
  <si>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</si>
  <si>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</si>
  <si>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</si>
  <si>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</si>
  <si>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</si>
  <si>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</si>
  <si>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</si>
  <si>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</si>
  <si>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</si>
  <si>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</si>
  <si>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</si>
  <si>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</si>
  <si>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</si>
  <si>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</si>
  <si>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</si>
  <si>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</si>
  <si>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</si>
  <si>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</si>
  <si>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</si>
  <si>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</si>
  <si>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</si>
  <si>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</si>
  <si>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</si>
  <si>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</si>
  <si>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</si>
  <si>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</si>
  <si>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</si>
  <si>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</si>
  <si>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</si>
  <si>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</si>
  <si>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</si>
  <si>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</si>
  <si>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</si>
  <si>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</si>
  <si>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</si>
  <si>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</si>
  <si>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</si>
  <si>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</si>
  <si>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</si>
  <si>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</si>
  <si>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</si>
  <si>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</si>
  <si>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</si>
  <si>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</si>
  <si>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</si>
  <si>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</si>
  <si>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</si>
  <si>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</si>
  <si>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</si>
  <si>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</si>
  <si>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</si>
  <si>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</si>
  <si>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</si>
  <si>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</si>
  <si>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</si>
  <si>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</si>
  <si>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</si>
  <si>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</si>
  <si>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</si>
  <si>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</si>
  <si>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</si>
  <si>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</si>
  <si>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</si>
  <si>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</si>
  <si>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</si>
  <si>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</si>
  <si>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</si>
  <si>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</si>
  <si>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</si>
  <si>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</si>
  <si>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</si>
  <si>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</si>
  <si>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</si>
  <si>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</si>
  <si>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</si>
  <si>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</si>
  <si>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</si>
  <si>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</si>
  <si>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</si>
  <si>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</si>
  <si>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</si>
  <si>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</si>
  <si>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</si>
  <si>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</si>
  <si>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</si>
  <si>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</si>
  <si>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</si>
  <si>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</si>
  <si>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</si>
  <si>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</si>
  <si>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</si>
  <si>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</si>
  <si>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</si>
  <si>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</si>
  <si>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</si>
  <si>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</si>
  <si>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</si>
  <si>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</si>
  <si>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</si>
  <si>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</si>
  <si>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</si>
  <si>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</si>
  <si>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</si>
  <si>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</si>
  <si>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</si>
  <si>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</si>
  <si>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</si>
  <si>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</si>
  <si>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</si>
  <si>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</si>
  <si>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</si>
  <si>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</si>
  <si>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</si>
  <si>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</si>
  <si>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</si>
  <si>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</si>
  <si>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</si>
  <si>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</si>
  <si>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</si>
  <si>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</si>
  <si>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</si>
  <si>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</si>
  <si>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</si>
  <si>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</si>
  <si>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</si>
  <si>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</si>
  <si>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</si>
  <si>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</si>
  <si>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</si>
  <si>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</si>
  <si>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</si>
  <si>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</si>
  <si>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</si>
  <si>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</si>
  <si>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</si>
  <si>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</si>
  <si>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</si>
  <si>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</si>
  <si>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</si>
  <si>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</si>
  <si>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</si>
  <si>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</si>
  <si>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</si>
  <si>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</si>
  <si>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</si>
  <si>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</si>
  <si>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</si>
  <si>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</si>
  <si>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</si>
  <si>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</si>
  <si>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</si>
  <si>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</si>
  <si>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</si>
  <si>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</si>
  <si>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</si>
  <si>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</si>
  <si>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</si>
  <si>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</si>
  <si>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</si>
  <si>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</si>
  <si>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</si>
  <si>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</si>
  <si>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</si>
  <si>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</si>
  <si>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</si>
  <si>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</si>
  <si>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</si>
  <si>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</si>
  <si>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</si>
  <si>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</si>
  <si>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</si>
  <si>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</si>
  <si>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</si>
  <si>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</si>
  <si>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</si>
  <si>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</si>
  <si>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</si>
  <si>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</si>
  <si>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</si>
  <si>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</si>
  <si>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</si>
  <si>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</si>
  <si>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</si>
  <si>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</si>
  <si>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</si>
  <si>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</si>
  <si>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</si>
  <si>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</si>
  <si>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</si>
  <si>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</si>
  <si>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</si>
  <si>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</si>
  <si>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</si>
  <si>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</si>
  <si>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</si>
  <si>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</si>
  <si>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</si>
  <si>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</si>
  <si>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</si>
  <si>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</si>
  <si>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</si>
  <si>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</si>
  <si>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</si>
  <si>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</si>
  <si>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</si>
  <si>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</si>
  <si>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</si>
  <si>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</si>
  <si>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</si>
  <si>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</si>
  <si>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</si>
  <si>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</si>
  <si>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</si>
  <si>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</si>
  <si>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</si>
  <si>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</si>
  <si>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</si>
  <si>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</si>
  <si>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</si>
  <si>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</si>
  <si>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</si>
  <si>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</si>
  <si>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</si>
  <si>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</si>
  <si>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</si>
  <si>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</si>
  <si>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</si>
  <si>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</si>
  <si>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</si>
  <si>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</si>
  <si>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</si>
  <si>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</si>
  <si>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</si>
  <si>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</si>
  <si>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</si>
  <si>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</si>
  <si>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</si>
  <si>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</si>
  <si>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</si>
  <si>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</si>
  <si>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</si>
  <si>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</si>
  <si>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</si>
  <si>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</si>
  <si>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</si>
  <si>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</si>
  <si>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</si>
  <si>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</si>
  <si>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</si>
  <si>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</si>
  <si>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</si>
  <si>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</si>
  <si>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</si>
  <si>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</si>
  <si>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</si>
  <si>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</si>
  <si>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</si>
  <si>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</si>
  <si>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</si>
  <si>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</si>
  <si>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</si>
  <si>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</si>
  <si>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</si>
  <si>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</si>
  <si>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</si>
  <si>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</si>
  <si>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</si>
  <si>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</si>
  <si>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</si>
  <si>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</si>
  <si>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</si>
  <si>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</si>
  <si>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</si>
  <si>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</si>
  <si>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</si>
  <si>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</si>
  <si>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</si>
  <si>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</si>
  <si>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</si>
  <si>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</si>
  <si>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</si>
  <si>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</si>
  <si>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</si>
  <si>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</si>
  <si>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</si>
  <si>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</si>
  <si>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</si>
  <si>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</si>
  <si>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</si>
  <si>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</si>
  <si>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</si>
  <si>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</si>
  <si>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</si>
  <si>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</si>
  <si>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</si>
  <si>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</si>
  <si>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</si>
  <si>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</si>
  <si>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</si>
  <si>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</si>
  <si>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</si>
  <si>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</si>
  <si>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</si>
  <si>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</si>
  <si>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</si>
  <si>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</si>
  <si>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</si>
  <si>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</si>
  <si>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</si>
  <si>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</si>
  <si>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</si>
  <si>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</si>
  <si>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</si>
  <si>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</si>
  <si>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</si>
  <si>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</si>
  <si>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</si>
  <si>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</si>
  <si>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</si>
  <si>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</si>
  <si>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</si>
  <si>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</si>
  <si>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</si>
  <si>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</si>
  <si>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</si>
  <si>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</si>
  <si>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</si>
  <si>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</si>
  <si>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</si>
  <si>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</si>
  <si>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</si>
  <si>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</si>
  <si>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</si>
  <si>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</si>
  <si>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</si>
  <si>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</si>
  <si>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</si>
  <si>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</si>
  <si>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</si>
  <si>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</si>
  <si>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</si>
  <si>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</si>
  <si>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</si>
  <si>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</si>
  <si>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</si>
  <si>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</si>
  <si>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</si>
  <si>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</si>
  <si>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</si>
  <si>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</si>
  <si>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</si>
  <si>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</si>
  <si>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</si>
  <si>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</si>
  <si>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</si>
  <si>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</si>
  <si>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</si>
  <si>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</si>
  <si>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</si>
  <si>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</si>
  <si>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</si>
  <si>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</si>
  <si>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</si>
  <si>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</si>
  <si>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</si>
  <si>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</si>
  <si>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</si>
  <si>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</si>
  <si>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</si>
  <si>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</si>
  <si>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</si>
  <si>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</si>
  <si>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</si>
  <si>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</si>
  <si>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</si>
  <si>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</si>
  <si>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</si>
  <si>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</si>
  <si>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</si>
  <si>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</si>
  <si>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</si>
  <si>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</si>
  <si>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</si>
  <si>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</si>
  <si>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</si>
  <si>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</si>
  <si>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</si>
  <si>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</si>
  <si>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</si>
  <si>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</si>
  <si>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</si>
  <si>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</si>
  <si>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</si>
  <si>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</si>
  <si>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</si>
  <si>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</si>
  <si>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</si>
  <si>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</si>
  <si>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</si>
  <si>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</si>
  <si>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</si>
  <si>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</si>
  <si>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</si>
  <si>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</si>
  <si>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</si>
  <si>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</si>
  <si>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</si>
  <si>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</si>
  <si>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</si>
  <si>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</si>
  <si>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</si>
  <si>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</si>
  <si>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</si>
  <si>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</si>
  <si>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</si>
  <si>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</si>
  <si>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</si>
  <si>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</si>
  <si>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</si>
  <si>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</si>
  <si>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</si>
  <si>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</si>
  <si>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</si>
  <si>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</si>
  <si>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</si>
  <si>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</si>
  <si>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</si>
  <si>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</si>
  <si>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</si>
  <si>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</si>
  <si>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</si>
  <si>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</si>
  <si>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</si>
  <si>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</si>
  <si>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</si>
  <si>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</si>
  <si>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</si>
  <si>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</si>
  <si>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</si>
  <si>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</si>
  <si>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</si>
  <si>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</si>
  <si>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</si>
  <si>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</si>
  <si>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</si>
  <si>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</si>
  <si>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</si>
  <si>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</si>
  <si>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</si>
  <si>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</si>
  <si>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</si>
  <si>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</si>
  <si>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</si>
  <si>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</si>
  <si>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</si>
  <si>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</si>
  <si>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</si>
  <si>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</si>
  <si>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</si>
  <si>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</si>
  <si>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</si>
  <si>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</si>
  <si>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</si>
  <si>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</si>
  <si>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</si>
  <si>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</si>
  <si>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</si>
  <si>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</si>
  <si>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</si>
  <si>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</si>
  <si>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</si>
  <si>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</si>
  <si>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</si>
  <si>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</si>
  <si>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</si>
  <si>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</si>
  <si>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</si>
  <si>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</si>
  <si>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</si>
  <si>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</si>
  <si>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</si>
  <si>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</si>
  <si>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</si>
  <si>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</si>
  <si>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</si>
  <si>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</si>
  <si>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</si>
  <si>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</si>
  <si>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</si>
  <si>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</si>
  <si>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</si>
  <si>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</si>
  <si>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</si>
  <si>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</si>
  <si>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</si>
  <si>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</si>
  <si>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</si>
  <si>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</si>
  <si>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</si>
  <si>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</si>
  <si>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</si>
  <si>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</si>
  <si>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</si>
  <si>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</si>
  <si>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</si>
  <si>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</si>
  <si>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</si>
  <si>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</si>
  <si>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</si>
  <si>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</si>
  <si>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</si>
  <si>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</si>
  <si>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</si>
  <si>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</si>
  <si>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</si>
  <si>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</si>
  <si>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</si>
  <si>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</si>
  <si>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</si>
  <si>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</si>
  <si>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</si>
  <si>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</si>
  <si>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</si>
  <si>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</si>
  <si>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</si>
  <si>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</si>
  <si>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</si>
  <si>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</si>
  <si>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</si>
  <si>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</si>
  <si>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</si>
  <si>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</si>
  <si>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</si>
  <si>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</si>
  <si>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</si>
  <si>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</si>
  <si>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</si>
  <si>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</si>
  <si>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</si>
  <si>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</si>
  <si>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</si>
  <si>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</si>
  <si>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</si>
  <si>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</si>
  <si>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</si>
  <si>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</si>
  <si>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</si>
  <si>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</si>
  <si>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</si>
  <si>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</si>
  <si>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</si>
  <si>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</si>
  <si>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</si>
  <si>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</si>
  <si>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</si>
  <si>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</si>
  <si>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</si>
  <si>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</si>
  <si>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</si>
  <si>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</si>
  <si>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</si>
  <si>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</si>
  <si>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</si>
  <si>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</si>
  <si>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</si>
  <si>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</si>
  <si>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</si>
  <si>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</si>
  <si>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</si>
  <si>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</si>
  <si>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</si>
  <si>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</si>
  <si>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</si>
  <si>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</si>
  <si>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</si>
  <si>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</si>
  <si>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</si>
  <si>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</si>
  <si>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</si>
  <si>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</si>
  <si>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</si>
  <si>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</si>
  <si>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</si>
  <si>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</si>
  <si>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</si>
  <si>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</si>
  <si>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</si>
  <si>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</si>
  <si>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</si>
  <si>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</si>
  <si>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</si>
  <si>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</si>
  <si>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</si>
  <si>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</si>
  <si>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</si>
  <si>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</si>
  <si>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</si>
  <si>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</si>
  <si>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</si>
  <si>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</si>
  <si>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</si>
  <si>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</si>
  <si>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</si>
  <si>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</si>
  <si>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</si>
  <si>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</si>
  <si>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</si>
  <si>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</si>
  <si>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</si>
  <si>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</si>
  <si>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</si>
  <si>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</si>
  <si>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</si>
  <si>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</si>
  <si>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</si>
  <si>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</si>
  <si>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</si>
  <si>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</si>
  <si>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</si>
  <si>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</si>
  <si>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</si>
  <si>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</si>
  <si>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</si>
  <si>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</si>
  <si>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</si>
  <si>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</si>
  <si>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</si>
  <si>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</si>
  <si>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</si>
  <si>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</si>
  <si>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</si>
  <si>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</si>
  <si>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</si>
  <si>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</si>
  <si>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</si>
  <si>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</si>
  <si>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</si>
  <si>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</si>
  <si>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</si>
  <si>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</si>
  <si>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</si>
  <si>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</si>
  <si>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</si>
  <si>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</si>
  <si>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</si>
  <si>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</si>
  <si>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</si>
  <si>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</si>
  <si>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</si>
  <si>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</si>
  <si>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</si>
  <si>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</si>
  <si>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</si>
  <si>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</si>
  <si>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</si>
  <si>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</si>
  <si>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</si>
  <si>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</si>
  <si>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</si>
  <si>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</si>
  <si>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</si>
  <si>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</si>
  <si>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</si>
  <si>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</si>
  <si>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</si>
  <si>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</si>
  <si>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</si>
  <si>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</si>
  <si>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</si>
  <si>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</si>
  <si>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</si>
  <si>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</si>
  <si>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</si>
  <si>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</si>
  <si>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</si>
  <si>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</si>
  <si>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</si>
  <si>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</si>
  <si>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</si>
  <si>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</si>
  <si>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</si>
  <si>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</si>
  <si>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</si>
  <si>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</si>
  <si>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</si>
  <si>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</si>
  <si>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</si>
  <si>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</si>
  <si>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</si>
  <si>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</si>
  <si>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</si>
  <si>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</si>
  <si>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</si>
  <si>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</si>
  <si>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</si>
  <si>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</si>
  <si>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</si>
  <si>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</si>
  <si>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</si>
  <si>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</si>
  <si>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</si>
  <si>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</si>
  <si>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</si>
  <si>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</si>
  <si>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</si>
  <si>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</si>
  <si>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</si>
  <si>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</si>
  <si>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</si>
  <si>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</si>
  <si>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</si>
  <si>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</si>
  <si>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</si>
  <si>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</si>
  <si>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</si>
  <si>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</si>
  <si>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</si>
  <si>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</si>
  <si>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</si>
  <si>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</si>
  <si>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</si>
  <si>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</si>
  <si>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</si>
  <si>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</si>
  <si>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</si>
  <si>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</si>
  <si>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</si>
  <si>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</si>
  <si>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</si>
  <si>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</si>
  <si>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</si>
  <si>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</si>
  <si>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</si>
  <si>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</si>
  <si>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</si>
  <si>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</si>
  <si>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</si>
  <si>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</si>
  <si>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</si>
  <si>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</si>
  <si>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</si>
  <si>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</si>
  <si>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</si>
  <si>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</si>
  <si>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</si>
  <si>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</si>
  <si>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</si>
  <si>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</si>
  <si>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</si>
  <si>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</si>
  <si>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</si>
  <si>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</si>
  <si>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</si>
  <si>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</si>
  <si>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</si>
  <si>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</si>
  <si>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</si>
  <si>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</si>
  <si>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</si>
  <si>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</si>
  <si>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</si>
  <si>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</si>
  <si>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</si>
  <si>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</si>
  <si>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</si>
  <si>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</si>
  <si>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</si>
  <si>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</si>
  <si>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</si>
  <si>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</si>
  <si>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</si>
  <si>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</si>
  <si>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</si>
  <si>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</si>
  <si>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</si>
  <si>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</si>
  <si>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</si>
  <si>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</si>
  <si>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</si>
  <si>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</si>
  <si>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</si>
  <si>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</si>
  <si>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</si>
  <si>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</si>
  <si>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</si>
  <si>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</si>
  <si>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</si>
  <si>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</si>
  <si>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</si>
  <si>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</si>
  <si>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</si>
  <si>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</si>
  <si>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</si>
  <si>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</si>
  <si>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</si>
  <si>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</si>
  <si>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</si>
  <si>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</si>
  <si>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</si>
  <si>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</si>
  <si>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</si>
  <si>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</si>
  <si>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</si>
  <si>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</si>
  <si>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</si>
  <si>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</si>
  <si>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</si>
  <si>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</si>
  <si>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</si>
  <si>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</si>
  <si>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</si>
  <si>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</si>
  <si>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</si>
  <si>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</si>
  <si>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</si>
  <si>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</si>
  <si>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</si>
  <si>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</si>
  <si>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</si>
  <si>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</si>
  <si>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</si>
  <si>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</si>
  <si>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</si>
  <si>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</si>
  <si>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</si>
  <si>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</si>
  <si>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</si>
  <si>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</si>
  <si>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</si>
  <si>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</si>
  <si>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</si>
  <si>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</si>
  <si>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</si>
  <si>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</si>
  <si>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</si>
  <si>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</si>
  <si>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</si>
  <si>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</si>
  <si>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</si>
  <si>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</si>
  <si>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</si>
  <si>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</si>
  <si>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</si>
  <si>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</si>
  <si>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</si>
  <si>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</si>
  <si>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</si>
  <si>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</si>
  <si>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</si>
  <si>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</si>
  <si>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</si>
  <si>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</si>
  <si>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</si>
  <si>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</si>
  <si>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</si>
  <si>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</si>
  <si>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</si>
  <si>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</si>
  <si>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</si>
  <si>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</si>
  <si>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</si>
  <si>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</si>
  <si>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</si>
  <si>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</si>
  <si>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</si>
  <si>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</si>
  <si>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</si>
  <si>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</si>
  <si>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</si>
  <si>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</si>
  <si>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</si>
  <si>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</si>
  <si>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</si>
  <si>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</si>
  <si>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</si>
  <si>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</si>
  <si>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</si>
  <si>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</si>
  <si>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</si>
  <si>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</si>
  <si>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</si>
  <si>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</si>
  <si>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</si>
  <si>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</si>
  <si>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</si>
  <si>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</si>
  <si>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</si>
  <si>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</si>
  <si>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</si>
  <si>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</si>
  <si>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</si>
  <si>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</si>
  <si>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</si>
  <si>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</si>
  <si>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</si>
  <si>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</si>
  <si>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</si>
  <si>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</si>
  <si>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</si>
  <si>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</si>
  <si>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</si>
  <si>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</si>
  <si>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</si>
  <si>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</si>
  <si>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</si>
  <si>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</si>
  <si>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</si>
  <si>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</si>
  <si>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</si>
  <si>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</si>
  <si>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</si>
  <si>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</si>
  <si>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</si>
  <si>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</si>
  <si>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</si>
  <si>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</si>
  <si>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</si>
  <si>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</si>
  <si>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</si>
  <si>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</si>
  <si>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</si>
  <si>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</si>
  <si>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</si>
  <si>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</si>
  <si>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</si>
  <si>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</si>
  <si>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</si>
  <si>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</si>
  <si>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</si>
  <si>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</si>
  <si>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</si>
  <si>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</si>
  <si>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</si>
  <si>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</si>
  <si>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</si>
  <si>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</si>
  <si>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</si>
  <si>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</si>
  <si>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</si>
  <si>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</si>
  <si>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</si>
  <si>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</si>
  <si>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</si>
  <si>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</si>
  <si>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</si>
  <si>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</si>
  <si>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</si>
  <si>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</si>
  <si>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</si>
  <si>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</si>
  <si>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</si>
  <si>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</si>
  <si>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</si>
  <si>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</si>
  <si>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</si>
  <si>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</si>
  <si>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</si>
  <si>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</si>
  <si>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</si>
  <si>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</si>
  <si>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</si>
  <si>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</si>
  <si>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</si>
  <si>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</si>
  <si>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</si>
  <si>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</si>
  <si>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</si>
  <si>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</si>
  <si>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</si>
  <si>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</si>
  <si>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</si>
  <si>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</si>
  <si>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</si>
  <si>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</si>
  <si>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</si>
  <si>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</si>
  <si>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</si>
  <si>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</si>
  <si>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</si>
  <si>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</si>
  <si>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</si>
  <si>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</si>
  <si>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</si>
  <si>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</si>
  <si>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</si>
  <si>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</si>
  <si>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</si>
  <si>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</si>
  <si>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</si>
  <si>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</si>
  <si>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</si>
  <si>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</si>
  <si>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</si>
  <si>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</si>
  <si>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</si>
  <si>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</si>
  <si>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</si>
  <si>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</si>
  <si>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</si>
  <si>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</si>
  <si>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</si>
  <si>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</si>
  <si>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</si>
  <si>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</si>
  <si>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</si>
  <si>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</si>
  <si>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</si>
  <si>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</si>
  <si>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</si>
  <si>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</si>
  <si>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</si>
  <si>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</si>
  <si>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</si>
  <si>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</si>
  <si>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</si>
  <si>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</si>
  <si>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</si>
  <si>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</si>
  <si>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</si>
  <si>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</si>
  <si>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</si>
  <si>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</si>
  <si>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</si>
  <si>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</si>
  <si>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</si>
  <si>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</si>
  <si>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</si>
  <si>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</si>
  <si>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</si>
  <si>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</si>
  <si>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</si>
  <si>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</si>
  <si>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</si>
  <si>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</si>
  <si>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</si>
  <si>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</si>
  <si>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</si>
  <si>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</si>
  <si>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</si>
  <si>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</si>
  <si>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</si>
  <si>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</si>
  <si>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</si>
  <si>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</si>
  <si>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</si>
  <si>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</si>
  <si>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</si>
  <si>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</si>
  <si>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</si>
  <si>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</si>
  <si>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</si>
  <si>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</si>
  <si>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</si>
  <si>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</si>
  <si>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</si>
  <si>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</si>
  <si>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</si>
  <si>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</si>
  <si>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</si>
  <si>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</si>
  <si>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</si>
  <si>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</si>
  <si>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</si>
  <si>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</si>
  <si>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</si>
  <si>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</si>
  <si>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</si>
  <si>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</si>
  <si>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</si>
  <si>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</si>
  <si>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</si>
  <si>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</si>
  <si>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</si>
  <si>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</si>
  <si>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</si>
  <si>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</si>
  <si>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</si>
  <si>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</si>
  <si>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</si>
  <si>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</si>
  <si>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</si>
  <si>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</si>
  <si>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</si>
  <si>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</si>
  <si>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</si>
  <si>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</si>
  <si>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</si>
  <si>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</si>
  <si>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</si>
  <si>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</si>
  <si>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</si>
  <si>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</si>
  <si>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</si>
  <si>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</si>
  <si>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</si>
  <si>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</si>
  <si>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</si>
  <si>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</si>
  <si>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</si>
  <si>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</si>
  <si>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</si>
  <si>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</si>
  <si>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</si>
  <si>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</si>
  <si>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</si>
  <si>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</si>
  <si>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</si>
  <si>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</si>
  <si>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</si>
  <si>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</si>
  <si>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</si>
  <si>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</si>
  <si>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</si>
  <si>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</si>
  <si>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</si>
  <si>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</si>
  <si>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</si>
  <si>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</si>
  <si>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</si>
  <si>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</si>
  <si>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</si>
  <si>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</si>
  <si>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</si>
  <si>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</si>
  <si>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</si>
  <si>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</si>
  <si>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</si>
  <si>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</si>
  <si>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</si>
  <si>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</si>
  <si>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</si>
  <si>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</si>
  <si>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</si>
  <si>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</si>
  <si>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</si>
  <si>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</si>
  <si>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</si>
  <si>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</si>
  <si>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</si>
  <si>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</si>
  <si>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</si>
  <si>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</si>
  <si>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</si>
  <si>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</si>
  <si>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</si>
  <si>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</si>
  <si>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</si>
  <si>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</si>
  <si>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</si>
  <si>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</si>
  <si>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</si>
  <si>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</si>
  <si>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</si>
  <si>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</si>
  <si>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</si>
  <si>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</si>
  <si>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</si>
  <si>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</si>
  <si>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</si>
  <si>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</si>
  <si>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</si>
  <si>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</si>
  <si>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</si>
  <si>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</si>
  <si>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</si>
  <si>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</si>
  <si>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</si>
  <si>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</si>
  <si>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</si>
  <si>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</si>
  <si>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</si>
  <si>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</si>
  <si>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</si>
  <si>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</si>
  <si>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</si>
  <si>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</si>
  <si>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</si>
  <si>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</si>
  <si>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</si>
  <si>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</si>
  <si>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</si>
  <si>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</si>
  <si>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</si>
  <si>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</si>
  <si>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</si>
  <si>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</si>
  <si>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</si>
  <si>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</si>
  <si>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</si>
  <si>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</si>
  <si>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</si>
  <si>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</si>
  <si>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</si>
  <si>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</si>
  <si>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</si>
  <si>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</si>
  <si>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</si>
  <si>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</si>
  <si>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</si>
  <si>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</si>
  <si>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</si>
  <si>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</si>
  <si>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</si>
  <si>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</si>
  <si>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</si>
  <si>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</si>
  <si>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</si>
  <si>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</si>
  <si>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</si>
  <si>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</si>
  <si>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</si>
  <si>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</si>
  <si>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</si>
  <si>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</si>
  <si>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</si>
  <si>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</si>
  <si>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</si>
  <si>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</si>
  <si>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</si>
  <si>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</si>
  <si>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</si>
  <si>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</si>
  <si>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</si>
  <si>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</si>
  <si>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</si>
  <si>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</si>
  <si>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</si>
  <si>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</si>
  <si>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</si>
  <si>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</si>
  <si>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</si>
  <si>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</si>
  <si>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</si>
  <si>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</si>
  <si>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</si>
  <si>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</si>
  <si>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</si>
  <si>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</si>
  <si>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</si>
  <si>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</si>
  <si>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</si>
  <si>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</si>
  <si>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</si>
  <si>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</si>
  <si>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</si>
  <si>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</si>
  <si>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</si>
  <si>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</si>
  <si>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</si>
  <si>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</si>
  <si>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</si>
  <si>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</si>
  <si>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</si>
  <si>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</si>
  <si>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</si>
  <si>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</si>
  <si>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</si>
  <si>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</si>
  <si>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</si>
  <si>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</si>
  <si>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</si>
  <si>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</si>
  <si>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</si>
  <si>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</si>
  <si>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</si>
  <si>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</si>
  <si>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</si>
  <si>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</si>
  <si>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</si>
  <si>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</si>
  <si>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</si>
  <si>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</si>
  <si>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</si>
  <si>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</si>
  <si>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</si>
  <si>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</si>
  <si>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</si>
  <si>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</si>
  <si>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</si>
  <si>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</si>
  <si>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</si>
  <si>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</si>
  <si>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</si>
  <si>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</si>
  <si>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</si>
  <si>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</si>
  <si>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</si>
  <si>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</si>
  <si>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</si>
  <si>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</si>
  <si>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</si>
  <si>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</si>
  <si>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</si>
  <si>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</si>
  <si>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</si>
  <si>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</si>
  <si>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</si>
  <si>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</si>
  <si>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</si>
  <si>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</si>
  <si>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</si>
  <si>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</si>
  <si>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</si>
  <si>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</si>
  <si>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</si>
  <si>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</si>
  <si>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</si>
  <si>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</si>
  <si>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</si>
  <si>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</si>
  <si>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</si>
  <si>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</si>
  <si>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</si>
  <si>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</si>
  <si>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</si>
  <si>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</si>
  <si>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</si>
  <si>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</si>
  <si>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</si>
  <si>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</si>
  <si>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</si>
  <si>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</si>
  <si>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</si>
  <si>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</si>
  <si>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</si>
  <si>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</si>
  <si>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</si>
  <si>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</si>
  <si>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</si>
  <si>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</si>
  <si>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</si>
  <si>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</si>
  <si>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</si>
  <si>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</si>
  <si>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</si>
  <si>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</si>
  <si>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</si>
  <si>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</si>
  <si>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</si>
  <si>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</si>
  <si>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</si>
  <si>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</si>
  <si>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</si>
  <si>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</si>
  <si>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</si>
  <si>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</si>
  <si>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</si>
  <si>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</si>
  <si>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</si>
  <si>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</si>
  <si>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</si>
  <si>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</si>
  <si>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</si>
  <si>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</si>
  <si>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</si>
  <si>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</si>
  <si>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</si>
  <si>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</si>
  <si>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</si>
  <si>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</si>
  <si>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</si>
  <si>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</si>
  <si>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</si>
  <si>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</si>
  <si>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</si>
  <si>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</si>
  <si>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</si>
  <si>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</si>
  <si>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</si>
  <si>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</si>
  <si>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</si>
  <si>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</si>
  <si>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</si>
  <si>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</si>
  <si>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</si>
  <si>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</si>
  <si>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</si>
  <si>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</si>
  <si>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</si>
  <si>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</si>
  <si>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</si>
  <si>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</si>
  <si>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</si>
  <si>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</si>
  <si>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</si>
  <si>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</si>
  <si>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</si>
  <si>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</si>
  <si>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</si>
  <si>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</si>
  <si>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</si>
  <si>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</si>
  <si>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</si>
  <si>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</si>
  <si>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</si>
  <si>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</si>
  <si>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</si>
  <si>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</si>
  <si>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</si>
  <si>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</si>
  <si>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</si>
  <si>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</si>
  <si>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</si>
  <si>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</si>
  <si>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</si>
  <si>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</si>
  <si>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</si>
  <si>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</si>
  <si>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</si>
  <si>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</si>
  <si>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</si>
  <si>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</si>
  <si>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</si>
  <si>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</si>
  <si>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</si>
  <si>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</si>
  <si>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</si>
  <si>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</si>
  <si>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</si>
  <si>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</si>
  <si>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</si>
  <si>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</si>
  <si>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</si>
  <si>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</si>
  <si>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</si>
  <si>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</si>
  <si>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</si>
  <si>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</si>
  <si>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</si>
  <si>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</si>
  <si>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</si>
  <si>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</si>
  <si>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</si>
  <si>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</si>
  <si>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</si>
  <si>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</si>
  <si>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</si>
  <si>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</si>
  <si>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</si>
  <si>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</si>
  <si>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</si>
  <si>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</si>
  <si>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</si>
  <si>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</si>
  <si>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</si>
  <si>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</si>
  <si>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</si>
  <si>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</si>
  <si>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</si>
  <si>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</si>
  <si>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</si>
  <si>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</si>
  <si>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</si>
  <si>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</si>
  <si>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</si>
  <si>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</si>
  <si>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</si>
  <si>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</si>
  <si>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</si>
  <si>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</si>
  <si>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</si>
  <si>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</si>
  <si>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</si>
  <si>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</si>
  <si>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</si>
  <si>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</si>
  <si>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</si>
  <si>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</si>
  <si>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</si>
  <si>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</si>
  <si>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</si>
  <si>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</si>
  <si>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</si>
  <si>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</si>
  <si>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</si>
  <si>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</si>
  <si>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</si>
  <si>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</si>
  <si>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</si>
  <si>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</si>
  <si>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</si>
  <si>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</si>
  <si>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</si>
  <si>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</si>
  <si>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</si>
  <si>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</si>
  <si>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</si>
  <si>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</si>
  <si>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</si>
  <si>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</si>
  <si>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</si>
  <si>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</si>
  <si>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</si>
  <si>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</si>
  <si>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</si>
  <si>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</si>
  <si>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</si>
  <si>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</si>
  <si>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</si>
  <si>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</si>
  <si>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</si>
  <si>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</si>
  <si>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</si>
  <si>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</si>
  <si>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</si>
  <si>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</si>
  <si>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</si>
  <si>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</si>
  <si>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</si>
  <si>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</si>
  <si>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</si>
  <si>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</si>
  <si>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</si>
  <si>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</si>
  <si>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</si>
  <si>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</si>
  <si>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</si>
  <si>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</si>
  <si>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</si>
  <si>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</si>
  <si>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</si>
  <si>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</si>
  <si>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</si>
  <si>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</si>
  <si>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</si>
  <si>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</si>
  <si>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</si>
  <si>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</si>
  <si>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</si>
  <si>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</si>
  <si>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</si>
  <si>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</si>
  <si>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</si>
  <si>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</si>
  <si>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</si>
  <si>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</si>
  <si>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</si>
  <si>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</si>
  <si>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</si>
  <si>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</si>
  <si>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</si>
  <si>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</si>
  <si>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</si>
  <si>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</si>
  <si>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</si>
  <si>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</si>
  <si>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</si>
  <si>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</si>
  <si>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</si>
  <si>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</si>
  <si>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</si>
  <si>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</si>
  <si>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</si>
  <si>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</si>
  <si>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</si>
  <si>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</si>
  <si>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</si>
  <si>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</si>
  <si>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</si>
  <si>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</si>
  <si>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</si>
  <si>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</si>
  <si>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</si>
  <si>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</si>
  <si>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</si>
  <si>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</si>
  <si>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</si>
  <si>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</si>
  <si>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</si>
  <si>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</si>
  <si>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</si>
  <si>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</si>
  <si>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</si>
  <si>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</si>
  <si>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</si>
  <si>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</si>
  <si>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</si>
  <si>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</si>
  <si>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</si>
  <si>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</si>
  <si>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</si>
  <si>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</si>
  <si>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</si>
  <si>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</si>
  <si>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</si>
  <si>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</si>
  <si>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</si>
  <si>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</si>
  <si>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</si>
  <si>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</si>
  <si>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</si>
  <si>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</si>
  <si>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</si>
  <si>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</si>
  <si>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</si>
  <si>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</si>
  <si>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</si>
  <si>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</si>
  <si>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</si>
  <si>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</si>
  <si>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</si>
  <si>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</si>
  <si>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</si>
  <si>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</si>
  <si>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</si>
  <si>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</si>
  <si>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</si>
  <si>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</si>
  <si>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</si>
  <si>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</si>
  <si>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</si>
  <si>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</si>
  <si>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</si>
  <si>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</si>
  <si>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</si>
  <si>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</si>
  <si>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</si>
  <si>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</si>
  <si>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</si>
  <si>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</si>
  <si>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</si>
  <si>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</si>
  <si>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</si>
  <si>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</si>
  <si>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</si>
  <si>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</si>
  <si>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</si>
  <si>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</si>
  <si>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</si>
  <si>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</si>
  <si>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</si>
  <si>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</si>
  <si>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</si>
  <si>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</si>
  <si>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</si>
  <si>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</si>
  <si>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</si>
  <si>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</si>
  <si>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</si>
  <si>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</si>
  <si>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</si>
  <si>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</si>
  <si>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</si>
  <si>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</si>
  <si>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</si>
  <si>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</si>
  <si>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</si>
  <si>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</si>
  <si>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</si>
  <si>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</si>
  <si>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</si>
  <si>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</si>
  <si>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</si>
  <si>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</si>
  <si>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</si>
  <si>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</si>
  <si>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</si>
  <si>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</si>
  <si>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</si>
  <si>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</si>
  <si>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</si>
  <si>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</si>
  <si>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</si>
  <si>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</si>
  <si>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</si>
  <si>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</si>
  <si>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</si>
  <si>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</si>
  <si>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</si>
  <si>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</si>
  <si>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</si>
  <si>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</si>
  <si>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</si>
  <si>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</si>
  <si>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</si>
  <si>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</si>
  <si>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</si>
  <si>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</si>
  <si>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</si>
  <si>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</si>
  <si>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</si>
  <si>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</si>
  <si>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</si>
  <si>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</si>
  <si>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</si>
  <si>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</si>
  <si>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</si>
  <si>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</si>
  <si>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</si>
  <si>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</si>
  <si>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</si>
  <si>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</si>
  <si>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</si>
  <si>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</si>
  <si>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</si>
  <si>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</si>
  <si>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</si>
  <si>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</si>
  <si>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</si>
  <si>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</si>
  <si>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</si>
  <si>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</si>
  <si>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</si>
  <si>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</si>
  <si>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</si>
  <si>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</si>
  <si>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</si>
  <si>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</si>
  <si>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</si>
  <si>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</si>
  <si>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</si>
  <si>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</si>
  <si>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</si>
  <si>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</si>
  <si>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</si>
  <si>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</si>
  <si>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</si>
  <si>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</si>
  <si>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</si>
  <si>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</si>
  <si>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</si>
  <si>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</si>
  <si>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</si>
  <si>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</si>
  <si>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</si>
  <si>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</si>
  <si>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</si>
  <si>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</si>
  <si>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</si>
  <si>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</si>
  <si>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</si>
  <si>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</si>
  <si>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</si>
  <si>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</si>
  <si>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</si>
  <si>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</si>
  <si>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</si>
  <si>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</si>
  <si>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</si>
  <si>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</si>
  <si>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</si>
  <si>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</si>
  <si>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</si>
  <si>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</si>
  <si>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</si>
  <si>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</si>
  <si>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</si>
  <si>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</si>
  <si>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</si>
  <si>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</si>
  <si>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</si>
  <si>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</si>
  <si>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</si>
  <si>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</si>
  <si>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</si>
  <si>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</si>
  <si>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</si>
  <si>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</si>
  <si>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</si>
  <si>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</si>
  <si>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</si>
  <si>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</si>
  <si>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</si>
  <si>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</si>
  <si>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</si>
  <si>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</si>
  <si>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</si>
  <si>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</si>
  <si>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</si>
  <si>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</si>
  <si>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</si>
  <si>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</si>
  <si>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</si>
  <si>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</si>
  <si>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</si>
  <si>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</si>
  <si>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</si>
  <si>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</si>
  <si>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</si>
  <si>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</si>
  <si>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</si>
  <si>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</si>
  <si>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</si>
  <si>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</si>
  <si>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</si>
  <si>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</si>
  <si>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</si>
  <si>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</si>
  <si>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</si>
  <si>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</si>
  <si>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</si>
  <si>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</si>
  <si>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</si>
  <si>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</si>
  <si>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</si>
  <si>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</si>
  <si>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</si>
  <si>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</si>
  <si>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</si>
  <si>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</si>
  <si>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</si>
  <si>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</si>
  <si>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</si>
  <si>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</si>
  <si>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</si>
  <si>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</si>
  <si>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</si>
  <si>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</si>
  <si>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</si>
  <si>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</si>
  <si>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</si>
  <si>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</si>
  <si>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</si>
  <si>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</si>
  <si>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</si>
  <si>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</si>
  <si>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</si>
  <si>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</si>
  <si>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</si>
  <si>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</si>
  <si>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</si>
  <si>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</si>
  <si>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</si>
  <si>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</si>
  <si>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</si>
  <si>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</si>
  <si>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</si>
  <si>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</si>
  <si>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</si>
  <si>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</si>
  <si>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</si>
  <si>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</si>
  <si>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</si>
  <si>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</si>
  <si>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</si>
  <si>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</si>
  <si>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</si>
  <si>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</si>
  <si>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</si>
  <si>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</si>
  <si>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</si>
  <si>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</si>
  <si>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</si>
  <si>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</si>
  <si>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</si>
  <si>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</si>
  <si>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</si>
  <si>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</si>
  <si>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</si>
  <si>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</si>
  <si>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</si>
  <si>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</si>
  <si>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</si>
  <si>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</si>
  <si>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</si>
  <si>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</si>
  <si>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</si>
  <si>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</si>
  <si>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</si>
  <si>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</si>
  <si>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</si>
  <si>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</si>
  <si>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</si>
  <si>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</si>
  <si>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</si>
  <si>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</si>
  <si>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</si>
  <si>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</si>
  <si>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</si>
  <si>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</si>
  <si>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</si>
  <si>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</si>
  <si>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</si>
  <si>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</si>
  <si>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</si>
  <si>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</si>
  <si>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</si>
  <si>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</si>
  <si>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</si>
  <si>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</si>
  <si>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</si>
  <si>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</si>
  <si>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</si>
  <si>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</si>
  <si>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</si>
  <si>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</si>
  <si>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</si>
  <si>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</si>
  <si>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</si>
  <si>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</si>
  <si>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</si>
  <si>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</si>
  <si>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</si>
  <si>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</si>
  <si>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</si>
  <si>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</si>
  <si>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</si>
  <si>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</si>
  <si>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</si>
  <si>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</si>
  <si>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</si>
  <si>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</si>
  <si>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</si>
  <si>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</si>
  <si>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</si>
  <si>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</si>
  <si>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</si>
  <si>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</si>
  <si>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</si>
  <si>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</si>
  <si>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</si>
  <si>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</si>
  <si>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</si>
  <si>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</si>
  <si>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</si>
  <si>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</si>
  <si>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</si>
  <si>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</si>
  <si>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</si>
  <si>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</si>
  <si>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</si>
  <si>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</si>
  <si>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</si>
  <si>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</si>
  <si>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</si>
  <si>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</si>
  <si>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</si>
  <si>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</si>
  <si>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</si>
  <si>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</si>
  <si>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</si>
  <si>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</si>
  <si>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</si>
  <si>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</si>
  <si>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</si>
  <si>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</si>
  <si>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</si>
  <si>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</si>
  <si>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</si>
  <si>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</si>
  <si>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</si>
  <si>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</si>
  <si>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</si>
  <si>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</si>
  <si>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</si>
  <si>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</si>
  <si>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</si>
  <si>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</si>
  <si>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</si>
  <si>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</si>
  <si>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</si>
  <si>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</si>
  <si>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</si>
  <si>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</si>
  <si>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</si>
  <si>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</si>
  <si>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</si>
  <si>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</si>
  <si>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</si>
  <si>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</si>
  <si>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</si>
  <si>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</si>
  <si>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</si>
  <si>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</si>
  <si>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</si>
  <si>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</si>
  <si>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</si>
  <si>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</si>
  <si>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</si>
  <si>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</si>
  <si>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</si>
  <si>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</si>
  <si>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</si>
  <si>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</si>
  <si>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</si>
  <si>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</si>
  <si>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</si>
  <si>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</si>
  <si>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</si>
  <si>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</si>
  <si>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</si>
  <si>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</si>
  <si>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</si>
  <si>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</si>
  <si>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</si>
  <si>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</si>
  <si>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</si>
  <si>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</si>
  <si>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</si>
  <si>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</si>
  <si>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</si>
  <si>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</si>
  <si>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</si>
  <si>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</si>
  <si>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</si>
  <si>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</si>
  <si>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</si>
  <si>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</si>
  <si>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</si>
  <si>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</si>
  <si>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</si>
  <si>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</si>
  <si>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</si>
  <si>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</si>
  <si>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</si>
  <si>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</si>
  <si>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</si>
  <si>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</si>
  <si>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</si>
  <si>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</si>
  <si>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</si>
  <si>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</si>
  <si>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</si>
  <si>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</si>
  <si>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</si>
  <si>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</si>
  <si>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</si>
  <si>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</si>
  <si>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</si>
  <si>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</si>
  <si>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</si>
  <si>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</si>
  <si>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</si>
  <si>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</si>
  <si>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</si>
  <si>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</si>
  <si>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</si>
  <si>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</si>
  <si>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</si>
  <si>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</si>
  <si>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</si>
  <si>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</si>
  <si>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</si>
  <si>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</si>
  <si>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</si>
  <si>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</si>
  <si>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</si>
  <si>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</si>
  <si>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</si>
  <si>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</si>
  <si>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</si>
  <si>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</si>
  <si>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</si>
  <si>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</si>
  <si>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</si>
  <si>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</si>
  <si>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</si>
  <si>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</si>
  <si>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</si>
  <si>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</si>
  <si>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</si>
  <si>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</si>
  <si>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</si>
  <si>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</si>
  <si>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</si>
  <si>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</si>
  <si>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</si>
  <si>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</si>
  <si>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</si>
  <si>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</si>
  <si>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</si>
  <si>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</si>
  <si>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</si>
  <si>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</si>
  <si>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</si>
  <si>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</si>
  <si>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</si>
  <si>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</si>
  <si>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</si>
  <si>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</si>
  <si>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</si>
  <si>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</si>
  <si>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</si>
  <si>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</si>
  <si>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</si>
  <si>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</si>
  <si>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</si>
  <si>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</si>
  <si>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</si>
  <si>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</si>
  <si>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</si>
  <si>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</si>
  <si>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</si>
  <si>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</si>
  <si>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</si>
  <si>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</si>
  <si>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</si>
  <si>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</si>
  <si>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</si>
  <si>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</si>
  <si>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</si>
  <si>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</si>
  <si>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</si>
  <si>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</si>
  <si>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</si>
  <si>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</si>
  <si>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</si>
  <si>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</si>
  <si>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</si>
  <si>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</si>
  <si>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</si>
  <si>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</si>
  <si>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</si>
  <si>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</si>
  <si>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</si>
  <si>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</si>
  <si>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</si>
  <si>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</si>
  <si>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</si>
  <si>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</si>
  <si>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</si>
  <si>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</si>
  <si>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</si>
  <si>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</si>
  <si>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</si>
  <si>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</si>
  <si>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</si>
  <si>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</si>
  <si>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</si>
  <si>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</si>
  <si>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</si>
  <si>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</si>
  <si>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</si>
  <si>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</si>
  <si>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</si>
  <si>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</si>
  <si>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</si>
  <si>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</si>
  <si>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</si>
  <si>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</si>
  <si>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</si>
  <si>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</si>
  <si>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</si>
  <si>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</si>
  <si>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</si>
  <si>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</si>
  <si>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</si>
  <si>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</si>
  <si>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</si>
  <si>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</si>
  <si>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</si>
  <si>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</si>
  <si>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</si>
  <si>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</si>
  <si>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</si>
  <si>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</si>
  <si>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</si>
  <si>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</si>
  <si>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</si>
  <si>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</si>
  <si>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</si>
  <si>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</si>
  <si>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</si>
  <si>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</si>
  <si>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</si>
  <si>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</si>
  <si>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</si>
  <si>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</si>
  <si>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</si>
  <si>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</si>
  <si>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</si>
  <si>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</si>
  <si>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</si>
  <si>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</si>
  <si>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</si>
  <si>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</si>
  <si>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</si>
  <si>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</si>
  <si>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</si>
  <si>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</si>
  <si>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</si>
  <si>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</si>
  <si>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</si>
  <si>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</si>
  <si>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</si>
  <si>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</si>
  <si>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</si>
  <si>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</si>
  <si>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</si>
  <si>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</si>
  <si>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</si>
  <si>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</si>
  <si>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</si>
  <si>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</si>
  <si>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</si>
  <si>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</si>
  <si>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</si>
  <si>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</si>
  <si>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</si>
  <si>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</si>
  <si>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</si>
  <si>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</si>
  <si>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</si>
  <si>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</si>
  <si>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</si>
  <si>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</si>
  <si>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</si>
  <si>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</si>
  <si>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</si>
  <si>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</si>
  <si>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</si>
  <si>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</si>
  <si>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</si>
  <si>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</si>
  <si>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</si>
  <si>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</si>
  <si>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</si>
  <si>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</si>
  <si>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</si>
  <si>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</si>
  <si>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</si>
  <si>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</si>
  <si>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</si>
  <si>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</si>
  <si>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</si>
  <si>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</si>
  <si>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</si>
  <si>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</si>
  <si>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</si>
  <si>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</si>
  <si>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</si>
  <si>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</si>
  <si>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</si>
  <si>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</si>
  <si>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</si>
  <si>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</si>
  <si>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</si>
  <si>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</si>
  <si>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</si>
  <si>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</si>
  <si>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</si>
  <si>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</si>
  <si>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</si>
  <si>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</si>
  <si>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</si>
  <si>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</si>
  <si>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</si>
  <si>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</si>
  <si>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</si>
  <si>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</si>
  <si>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</si>
  <si>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</si>
  <si>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</si>
  <si>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</si>
  <si>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</si>
  <si>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</si>
  <si>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</si>
  <si>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</si>
  <si>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</si>
  <si>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</si>
  <si>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</si>
  <si>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</si>
  <si>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</si>
  <si>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</si>
  <si>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</si>
  <si>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</si>
  <si>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</si>
  <si>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</si>
  <si>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</si>
  <si>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</si>
  <si>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</si>
  <si>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</si>
  <si>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</si>
  <si>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</si>
  <si>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</si>
  <si>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</si>
  <si>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</si>
  <si>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</si>
  <si>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</si>
  <si>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</si>
  <si>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</si>
  <si>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</si>
  <si>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</si>
  <si>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</si>
  <si>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</si>
  <si>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</si>
  <si>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</si>
  <si>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</si>
  <si>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</si>
  <si>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</si>
  <si>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</si>
  <si>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</si>
  <si>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</si>
  <si>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</si>
  <si>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</si>
  <si>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</si>
  <si>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</si>
  <si>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</si>
  <si>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</si>
  <si>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</si>
  <si>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</si>
  <si>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</si>
  <si>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</si>
  <si>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</si>
  <si>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</si>
  <si>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</si>
  <si>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</si>
  <si>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</si>
  <si>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</si>
  <si>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</si>
  <si>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</si>
  <si>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</si>
  <si>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</si>
  <si>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</si>
  <si>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</si>
  <si>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</si>
  <si>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</si>
  <si>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</si>
  <si>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</si>
  <si>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</si>
  <si>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</si>
  <si>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</si>
  <si>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</si>
  <si>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</si>
  <si>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</si>
  <si>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</si>
  <si>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</si>
  <si>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</si>
  <si>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</si>
  <si>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</si>
  <si>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</si>
  <si>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</si>
  <si>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</si>
  <si>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</si>
  <si>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</si>
  <si>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</si>
  <si>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</si>
  <si>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</si>
  <si>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</si>
  <si>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</si>
  <si>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</si>
  <si>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</si>
  <si>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</si>
  <si>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</si>
  <si>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</si>
  <si>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</si>
  <si>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</si>
  <si>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</si>
  <si>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</si>
  <si>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</si>
  <si>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</si>
  <si>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</si>
  <si>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</si>
  <si>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</si>
  <si>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</si>
  <si>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</si>
  <si>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</si>
  <si>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</si>
  <si>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</si>
  <si>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</si>
  <si>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</si>
  <si>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</si>
  <si>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</si>
  <si>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</si>
  <si>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</si>
  <si>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</si>
  <si>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</si>
  <si>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</si>
  <si>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</si>
  <si>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</si>
  <si>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</si>
  <si>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</si>
  <si>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</si>
  <si>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</si>
  <si>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</si>
  <si>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</si>
  <si>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</si>
  <si>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</si>
  <si>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</si>
  <si>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</si>
  <si>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</si>
  <si>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</si>
  <si>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</si>
  <si>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</si>
  <si>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</si>
  <si>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</si>
  <si>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</si>
  <si>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</si>
  <si>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</si>
  <si>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</si>
  <si>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</si>
  <si>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</si>
  <si>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</si>
  <si>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</si>
  <si>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</si>
  <si>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</si>
  <si>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</si>
  <si>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</si>
  <si>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</si>
  <si>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</si>
  <si>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</si>
  <si>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</si>
  <si>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</si>
  <si>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</si>
  <si>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</si>
  <si>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</si>
  <si>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</si>
  <si>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</si>
  <si>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</si>
  <si>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</si>
  <si>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</si>
  <si>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</si>
  <si>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</si>
  <si>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</si>
  <si>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</si>
  <si>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</si>
  <si>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</si>
  <si>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</si>
  <si>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</si>
  <si>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</si>
  <si>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</si>
  <si>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</si>
  <si>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</si>
  <si>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</si>
  <si>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</si>
  <si>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</si>
  <si>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</si>
  <si>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</si>
  <si>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</si>
  <si>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</si>
  <si>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</si>
  <si>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</si>
  <si>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</si>
  <si>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</si>
  <si>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</si>
  <si>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</si>
  <si>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</si>
  <si>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</si>
  <si>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</si>
  <si>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</si>
  <si>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</si>
  <si>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</si>
  <si>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</si>
  <si>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</si>
  <si>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</si>
  <si>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</si>
  <si>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</si>
  <si>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</si>
  <si>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</si>
  <si>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</si>
  <si>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</si>
  <si>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</si>
  <si>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</si>
  <si>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</si>
  <si>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</si>
  <si>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</si>
  <si>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</si>
  <si>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</si>
  <si>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</si>
  <si>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</si>
  <si>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</si>
  <si>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</si>
  <si>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</si>
  <si>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</si>
  <si>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</si>
  <si>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</si>
  <si>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</si>
  <si>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</si>
  <si>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</si>
  <si>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</si>
  <si>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</si>
  <si>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</si>
  <si>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</si>
  <si>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</si>
  <si>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</si>
  <si>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</si>
  <si>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</si>
  <si>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</si>
  <si>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</si>
  <si>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</si>
  <si>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</si>
  <si>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</si>
  <si>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</si>
  <si>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</si>
  <si>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</si>
  <si>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</si>
  <si>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</si>
  <si>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</si>
  <si>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</si>
  <si>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</si>
  <si>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</si>
  <si>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</si>
  <si>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</si>
  <si>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</si>
  <si>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</si>
  <si>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</si>
  <si>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</si>
  <si>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</si>
  <si>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</si>
  <si>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</si>
  <si>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</si>
  <si>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</si>
  <si>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</si>
  <si>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</si>
  <si>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</si>
  <si>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</si>
  <si>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</si>
  <si>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</si>
  <si>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</si>
  <si>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</si>
  <si>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</si>
  <si>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</si>
  <si>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</si>
  <si>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</si>
  <si>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</si>
  <si>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</si>
  <si>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</si>
  <si>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</si>
  <si>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</si>
  <si>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</si>
  <si>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</si>
  <si>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</si>
  <si>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</si>
  <si>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</si>
  <si>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</si>
  <si>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</si>
  <si>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</si>
  <si>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</si>
  <si>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</si>
  <si>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</si>
  <si>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</si>
  <si>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</si>
  <si>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</si>
  <si>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</si>
  <si>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</si>
  <si>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</si>
  <si>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</si>
  <si>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</si>
  <si>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</si>
  <si>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</si>
  <si>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</si>
  <si>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</si>
  <si>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</si>
  <si>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</si>
  <si>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</si>
  <si>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</si>
  <si>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</si>
  <si>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</si>
  <si>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</si>
  <si>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</si>
  <si>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</si>
  <si>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</si>
  <si>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</si>
  <si>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</si>
  <si>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</si>
  <si>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</si>
  <si>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</si>
  <si>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</si>
  <si>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</si>
  <si>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</si>
  <si>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</si>
  <si>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</si>
  <si>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</si>
  <si>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</si>
  <si>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</si>
  <si>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</si>
  <si>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</si>
  <si>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</si>
  <si>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</si>
  <si>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</si>
  <si>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</si>
  <si>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</si>
  <si>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</si>
  <si>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</si>
  <si>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</si>
  <si>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</si>
  <si>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</si>
  <si>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</si>
  <si>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</si>
  <si>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</si>
  <si>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</si>
  <si>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</si>
  <si>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</si>
  <si>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</si>
  <si>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</si>
  <si>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</si>
  <si>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</si>
  <si>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</si>
  <si>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</si>
  <si>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</si>
  <si>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</si>
  <si>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</si>
  <si>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</si>
  <si>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</si>
  <si>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</si>
  <si>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</si>
  <si>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</si>
  <si>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</si>
  <si>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</si>
  <si>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</si>
  <si>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</si>
  <si>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</si>
  <si>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</si>
  <si>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</si>
  <si>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</si>
  <si>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</si>
  <si>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</si>
  <si>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</si>
  <si>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</si>
  <si>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</si>
  <si>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</si>
  <si>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</si>
  <si>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</si>
  <si>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</si>
  <si>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</si>
  <si>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</si>
  <si>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</si>
  <si>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</si>
  <si>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</si>
  <si>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</si>
  <si>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</si>
  <si>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</si>
  <si>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</si>
  <si>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</si>
  <si>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</si>
  <si>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</si>
  <si>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</si>
  <si>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</si>
  <si>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</si>
  <si>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</si>
  <si>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</si>
  <si>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</si>
  <si>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</si>
  <si>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</si>
  <si>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</si>
  <si>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</si>
  <si>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</si>
  <si>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</si>
  <si>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</si>
  <si>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</si>
  <si>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</si>
  <si>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</si>
  <si>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</si>
  <si>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</si>
  <si>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</si>
  <si>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</si>
  <si>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</si>
  <si>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</si>
  <si>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</si>
  <si>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</si>
  <si>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</si>
  <si>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</si>
  <si>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</si>
  <si>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</si>
  <si>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</si>
  <si>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</si>
  <si>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</si>
  <si>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</si>
  <si>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</si>
  <si>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</si>
  <si>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</si>
  <si>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</si>
  <si>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</si>
  <si>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</si>
  <si>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</si>
  <si>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</si>
  <si>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</si>
  <si>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</si>
  <si>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</si>
  <si>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</si>
  <si>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</si>
  <si>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</si>
  <si>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</si>
  <si>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</si>
  <si>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</si>
  <si>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</si>
  <si>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</si>
  <si>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</si>
  <si>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</si>
  <si>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</si>
  <si>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</si>
  <si>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</si>
  <si>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</si>
  <si>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</si>
  <si>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</si>
  <si>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</si>
  <si>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</si>
  <si>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</si>
  <si>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</si>
  <si>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</si>
  <si>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</si>
  <si>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</si>
  <si>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</si>
  <si>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</si>
  <si>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</si>
  <si>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</si>
  <si>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</si>
  <si>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</si>
  <si>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</si>
  <si>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</si>
  <si>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</si>
  <si>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</si>
  <si>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</si>
  <si>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</si>
  <si>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</si>
  <si>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</si>
  <si>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</si>
  <si>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</si>
  <si>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</si>
  <si>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</si>
  <si>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</si>
  <si>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</si>
  <si>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</si>
  <si>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</si>
  <si>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</si>
  <si>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</si>
  <si>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</si>
  <si>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</si>
  <si>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</si>
  <si>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</si>
  <si>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</si>
  <si>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</si>
  <si>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</si>
  <si>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</si>
  <si>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</si>
  <si>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</si>
  <si>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</si>
  <si>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</si>
  <si>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</si>
  <si>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</si>
  <si>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</si>
  <si>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</si>
  <si>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</si>
  <si>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</si>
  <si>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</si>
  <si>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</si>
  <si>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</si>
  <si>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</si>
  <si>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</si>
  <si>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</si>
  <si>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</si>
  <si>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</si>
  <si>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</si>
  <si>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</si>
  <si>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</si>
  <si>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</si>
  <si>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</si>
  <si>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</si>
  <si>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</si>
  <si>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</si>
  <si>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</si>
  <si>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</si>
  <si>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</si>
  <si>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</si>
  <si>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</si>
  <si>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</si>
  <si>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</si>
  <si>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</si>
  <si>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</si>
  <si>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</si>
  <si>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</si>
  <si>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</si>
  <si>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</si>
  <si>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</si>
  <si>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</si>
  <si>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</si>
  <si>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</si>
  <si>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</si>
  <si>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</si>
  <si>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</si>
  <si>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</si>
  <si>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</si>
  <si>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</si>
  <si>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</si>
  <si>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</si>
  <si>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</si>
  <si>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</si>
  <si>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</si>
  <si>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</si>
  <si>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</si>
  <si>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</si>
  <si>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</si>
  <si>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</si>
  <si>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</si>
  <si>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</si>
  <si>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</si>
  <si>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</si>
  <si>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</si>
  <si>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</si>
  <si>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</si>
  <si>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</si>
  <si>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</si>
  <si>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</si>
  <si>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</si>
  <si>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</si>
  <si>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</si>
  <si>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</si>
  <si>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</si>
  <si>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</si>
  <si>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</si>
  <si>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</si>
  <si>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</si>
  <si>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</si>
  <si>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</si>
  <si>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</si>
  <si>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</si>
  <si>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</si>
  <si>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</si>
  <si>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</si>
  <si>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</si>
  <si>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</si>
  <si>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</si>
  <si>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</si>
  <si>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</si>
  <si>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</si>
  <si>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</si>
  <si>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</si>
  <si>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</si>
  <si>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</si>
  <si>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</si>
  <si>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</si>
  <si>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</si>
  <si>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</si>
  <si>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</si>
  <si>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</si>
  <si>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</si>
  <si>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</si>
  <si>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</si>
  <si>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</si>
  <si>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</si>
  <si>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</si>
  <si>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</si>
  <si>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</si>
  <si>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</si>
  <si>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</si>
  <si>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</si>
  <si>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</si>
  <si>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</si>
  <si>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</si>
  <si>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</si>
  <si>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</si>
  <si>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</si>
  <si>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</si>
  <si>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</si>
  <si>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</si>
  <si>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</si>
  <si>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</si>
  <si>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</si>
  <si>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</si>
  <si>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</si>
  <si>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</si>
  <si>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</si>
  <si>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</si>
  <si>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</si>
  <si>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</si>
  <si>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</si>
  <si>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</si>
  <si>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</si>
  <si>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</si>
  <si>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</si>
  <si>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</si>
  <si>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</si>
  <si>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</si>
  <si>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</si>
  <si>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</si>
  <si>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</si>
  <si>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</si>
  <si>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</si>
  <si>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</si>
  <si>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</si>
  <si>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</si>
  <si>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</si>
  <si>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</si>
  <si>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</si>
  <si>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</si>
  <si>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</si>
  <si>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</si>
  <si>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</si>
  <si>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</si>
  <si>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</si>
  <si>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</si>
  <si>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</si>
  <si>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</si>
  <si>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</si>
  <si>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</si>
  <si>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</si>
  <si>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</si>
  <si>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</si>
  <si>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</si>
  <si>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</si>
  <si>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</si>
  <si>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</si>
  <si>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</si>
  <si>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</si>
  <si>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</si>
  <si>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</si>
  <si>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</si>
  <si>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</si>
  <si>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</si>
  <si>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</si>
  <si>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</si>
  <si>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</si>
  <si>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</si>
  <si>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</si>
  <si>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</si>
  <si>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</si>
  <si>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</si>
  <si>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</si>
  <si>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</si>
  <si>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</si>
  <si>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</si>
  <si>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</si>
  <si>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</si>
  <si>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</si>
  <si>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</si>
  <si>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</si>
  <si>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</si>
  <si>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</si>
  <si>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</si>
  <si>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</si>
  <si>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</si>
  <si>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</si>
  <si>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</si>
  <si>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</si>
  <si>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</si>
  <si>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</si>
  <si>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</si>
  <si>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</si>
  <si>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</si>
  <si>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</si>
  <si>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</si>
  <si>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</si>
  <si>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</si>
  <si>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</si>
  <si>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</si>
  <si>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</si>
  <si>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</si>
  <si>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</si>
  <si>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</si>
  <si>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</si>
  <si>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</si>
  <si>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</si>
  <si>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</si>
  <si>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</si>
  <si>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</si>
  <si>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</si>
  <si>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</si>
  <si>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</si>
  <si>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</si>
  <si>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</si>
  <si>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</si>
  <si>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</si>
  <si>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Wayne CenterTIP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</si>
  <si>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</si>
  <si>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</si>
  <si>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</si>
  <si>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</si>
  <si>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</si>
  <si>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</si>
  <si>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</si>
  <si>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</si>
  <si>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</si>
  <si>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</si>
  <si>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</si>
  <si>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</si>
  <si>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</si>
  <si>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</si>
  <si>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</si>
  <si>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</si>
  <si>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</si>
  <si>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</si>
  <si>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</si>
  <si>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</si>
  <si>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</si>
  <si>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</si>
  <si>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</si>
  <si>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</si>
  <si>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</si>
  <si>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</si>
  <si>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</si>
  <si>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</si>
  <si>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</si>
  <si>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</si>
  <si>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</si>
  <si>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</si>
  <si>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</si>
  <si>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</si>
  <si>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</si>
  <si>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</si>
  <si>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</si>
  <si>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</si>
  <si>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</si>
  <si>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Wayne CenterTIP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</si>
  <si>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</si>
  <si>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</si>
  <si>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</si>
  <si>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</si>
  <si>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</si>
  <si>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</si>
  <si>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</si>
  <si>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</si>
  <si>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</si>
  <si>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</si>
  <si>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</si>
  <si>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</si>
  <si>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</si>
  <si>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</si>
  <si>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</si>
  <si>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</si>
  <si>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</si>
  <si>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</si>
  <si>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</si>
  <si>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</si>
  <si>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</si>
  <si>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</si>
  <si>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</si>
  <si>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</si>
  <si>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</si>
  <si>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</si>
  <si>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</si>
  <si>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</si>
  <si>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</si>
  <si>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</si>
  <si>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</si>
  <si>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Wayne CenterAll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</si>
  <si>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</si>
  <si>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</si>
  <si>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</si>
  <si>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</si>
  <si>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</si>
  <si>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</si>
  <si>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</si>
  <si>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</si>
  <si>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</si>
  <si>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</si>
  <si>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</si>
  <si>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</si>
  <si>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</si>
  <si>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</si>
  <si>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</si>
  <si>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</si>
  <si>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</si>
  <si>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</si>
  <si>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</si>
  <si>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</si>
  <si>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</si>
  <si>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</si>
  <si>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</si>
  <si>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</si>
  <si>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</si>
  <si>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</si>
  <si>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</si>
  <si>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</si>
  <si>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</si>
  <si>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Wayne CenterAll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</si>
  <si>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</si>
  <si>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</si>
  <si>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</si>
  <si>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</si>
  <si>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</si>
  <si>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</si>
  <si>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</si>
  <si>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</si>
  <si>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</si>
  <si>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</si>
  <si>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</si>
  <si>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</si>
  <si>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</si>
  <si>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</si>
  <si>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</si>
  <si>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</si>
  <si>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</si>
  <si>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</si>
  <si>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</si>
  <si>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</si>
  <si>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</si>
  <si>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</si>
  <si>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</si>
  <si>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</si>
  <si>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</si>
  <si>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</si>
  <si>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</si>
  <si>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</si>
  <si>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</si>
  <si>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</si>
  <si>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</si>
  <si>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</si>
  <si>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</si>
  <si>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</si>
  <si>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</si>
  <si>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</si>
  <si>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</si>
  <si>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</si>
  <si>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</si>
  <si>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</si>
  <si>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</si>
  <si>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</si>
  <si>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</si>
  <si>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</si>
  <si>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</si>
  <si>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</si>
  <si>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</si>
  <si>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</si>
  <si>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</si>
  <si>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</si>
  <si>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</si>
  <si>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</si>
  <si>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</si>
  <si>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</si>
  <si>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</si>
  <si>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</si>
  <si>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</si>
  <si>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</si>
  <si>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</si>
  <si>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</si>
  <si>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</si>
  <si>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</si>
  <si>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</si>
  <si>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</si>
  <si>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</si>
  <si>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</si>
  <si>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</si>
  <si>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</si>
  <si>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</si>
  <si>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</si>
  <si>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</si>
  <si>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Wayne CenterTIP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</si>
  <si>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</si>
  <si>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</si>
  <si>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</si>
  <si>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</si>
  <si>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</si>
  <si>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</si>
  <si>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</si>
  <si>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</si>
  <si>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</si>
  <si>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</si>
  <si>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</si>
  <si>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</si>
  <si>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</si>
  <si>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</si>
  <si>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</si>
  <si>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</si>
  <si>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</si>
  <si>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</si>
  <si>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</si>
  <si>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</si>
  <si>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</si>
  <si>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</si>
  <si>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</si>
  <si>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</si>
  <si>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</si>
  <si>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</si>
  <si>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</si>
  <si>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</si>
  <si>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</si>
  <si>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</si>
  <si>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</si>
  <si>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</si>
  <si>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</si>
  <si>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</si>
  <si>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</si>
  <si>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</si>
  <si>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</si>
  <si>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</si>
  <si>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</si>
  <si>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Wayne CenterTIP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</si>
  <si>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</si>
  <si>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</si>
  <si>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</si>
  <si>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</si>
  <si>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</si>
  <si>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</si>
  <si>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</si>
  <si>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</si>
  <si>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</si>
  <si>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</si>
  <si>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</si>
  <si>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</si>
  <si>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</si>
  <si>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</si>
  <si>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</si>
  <si>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</si>
  <si>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</si>
  <si>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</si>
  <si>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</si>
  <si>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</si>
  <si>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</si>
  <si>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</si>
  <si>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</si>
  <si>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</si>
  <si>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</si>
  <si>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</si>
  <si>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</si>
  <si>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</si>
  <si>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</si>
  <si>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</si>
  <si>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</si>
  <si>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Wayne CenterAll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</si>
  <si>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</si>
  <si>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</si>
  <si>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</si>
  <si>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</si>
  <si>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</si>
  <si>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</si>
  <si>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</si>
  <si>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</si>
  <si>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</si>
  <si>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</si>
  <si>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</si>
  <si>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</si>
  <si>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</si>
  <si>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</si>
  <si>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</si>
  <si>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</si>
  <si>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</si>
  <si>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</si>
  <si>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</si>
  <si>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</si>
  <si>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</si>
  <si>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</si>
  <si>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</si>
  <si>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</si>
  <si>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</si>
  <si>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</si>
  <si>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</si>
  <si>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</si>
  <si>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</si>
  <si>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Wayne CenterAll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</si>
  <si>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</si>
  <si>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</si>
  <si>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</si>
  <si>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</si>
  <si>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</si>
  <si>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</si>
  <si>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</si>
  <si>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</si>
  <si>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</si>
  <si>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</si>
  <si>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</si>
  <si>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</si>
  <si>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</si>
  <si>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</si>
  <si>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</si>
  <si>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</si>
  <si>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</si>
  <si>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</si>
  <si>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</si>
  <si>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</si>
  <si>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</si>
  <si>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</si>
  <si>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</si>
  <si>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</si>
  <si>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</si>
  <si>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</si>
  <si>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</si>
  <si>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</si>
  <si>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</si>
  <si>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</si>
  <si>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</si>
  <si>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</si>
  <si>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</si>
  <si>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</si>
  <si>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</si>
  <si>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</si>
  <si>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</si>
  <si>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</si>
  <si>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</si>
  <si>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</si>
  <si>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</si>
  <si>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</si>
  <si>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</si>
  <si>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</si>
  <si>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</si>
  <si>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</si>
  <si>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</si>
  <si>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</si>
  <si>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</si>
  <si>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</si>
  <si>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</si>
  <si>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</si>
  <si>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</si>
  <si>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</si>
  <si>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</si>
  <si>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</si>
  <si>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</si>
  <si>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</si>
  <si>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</si>
  <si>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</si>
  <si>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</si>
  <si>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</si>
  <si>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</si>
  <si>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</si>
  <si>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</si>
  <si>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</si>
  <si>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</si>
  <si>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</si>
  <si>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</si>
  <si>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</si>
  <si>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</si>
  <si>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Wayne CenterTIP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</si>
  <si>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</si>
  <si>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</si>
  <si>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</si>
  <si>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</si>
  <si>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</si>
  <si>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</si>
  <si>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</si>
  <si>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</si>
  <si>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</si>
  <si>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</si>
  <si>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</si>
  <si>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</si>
  <si>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</si>
  <si>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</si>
  <si>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</si>
  <si>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</si>
  <si>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</si>
  <si>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</si>
  <si>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</si>
  <si>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</si>
  <si>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</si>
  <si>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</si>
  <si>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</si>
  <si>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</si>
  <si>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</si>
  <si>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</si>
  <si>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</si>
  <si>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</si>
  <si>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</si>
  <si>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</si>
  <si>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</si>
  <si>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</si>
  <si>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</si>
  <si>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</si>
  <si>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</si>
  <si>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</si>
  <si>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</si>
  <si>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</si>
  <si>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</si>
  <si>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Wayne CenterTIP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</si>
  <si>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</si>
  <si>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</si>
  <si>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</si>
  <si>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</si>
  <si>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</si>
  <si>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</si>
  <si>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</si>
  <si>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</si>
  <si>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</si>
  <si>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</si>
  <si>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</si>
  <si>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</si>
  <si>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</si>
  <si>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</si>
  <si>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</si>
  <si>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</si>
  <si>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</si>
  <si>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</si>
  <si>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</si>
  <si>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</si>
  <si>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</si>
  <si>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</si>
  <si>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</si>
  <si>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</si>
  <si>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</si>
  <si>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</si>
  <si>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</si>
  <si>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</si>
  <si>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</si>
  <si>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</si>
  <si>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</si>
  <si>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Wayne CenterAll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</si>
  <si>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</si>
  <si>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</si>
  <si>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</si>
  <si>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</si>
  <si>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</si>
  <si>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</si>
  <si>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</si>
  <si>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</si>
  <si>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</si>
  <si>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</si>
  <si>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</si>
  <si>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</si>
  <si>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</si>
  <si>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</si>
  <si>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</si>
  <si>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</si>
  <si>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</si>
  <si>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</si>
  <si>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</si>
  <si>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</si>
  <si>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</si>
  <si>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</si>
  <si>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</si>
  <si>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</si>
  <si>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</si>
  <si>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</si>
  <si>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</si>
  <si>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</si>
  <si>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</si>
  <si>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Wayne CenterAll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</si>
  <si>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</si>
  <si>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</si>
  <si>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</si>
  <si>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</si>
  <si>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</si>
  <si>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</si>
  <si>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</si>
  <si>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</si>
  <si>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</si>
  <si>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</si>
  <si>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</si>
  <si>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</si>
  <si>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</si>
  <si>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</si>
  <si>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</si>
  <si>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</si>
  <si>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</si>
  <si>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</si>
  <si>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</si>
  <si>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</si>
  <si>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</si>
  <si>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</si>
  <si>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</si>
  <si>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</si>
  <si>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</si>
  <si>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</si>
  <si>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</si>
  <si>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</si>
  <si>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</si>
  <si>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</si>
  <si>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</si>
  <si>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</si>
  <si>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</si>
  <si>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</si>
  <si>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</si>
  <si>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</si>
  <si>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</si>
  <si>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</si>
  <si>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</si>
  <si>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</si>
  <si>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</si>
  <si>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</si>
  <si>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</si>
  <si>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</si>
  <si>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</si>
  <si>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</si>
  <si>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</si>
  <si>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</si>
  <si>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</si>
  <si>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</si>
  <si>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</si>
  <si>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</si>
  <si>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</si>
  <si>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</si>
  <si>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</si>
  <si>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</si>
  <si>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</si>
  <si>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</si>
  <si>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</si>
  <si>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</si>
  <si>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</si>
  <si>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</si>
  <si>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</si>
  <si>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</si>
  <si>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</si>
  <si>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</si>
  <si>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</si>
  <si>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</si>
  <si>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</si>
  <si>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</si>
  <si>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</si>
  <si>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Wayne CenterTIP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</si>
  <si>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</si>
  <si>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</si>
  <si>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</si>
  <si>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</si>
  <si>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</si>
  <si>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</si>
  <si>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</si>
  <si>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</si>
  <si>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</si>
  <si>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</si>
  <si>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</si>
  <si>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</si>
  <si>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</si>
  <si>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</si>
  <si>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</si>
  <si>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</si>
  <si>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</si>
  <si>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</si>
  <si>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</si>
  <si>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</si>
  <si>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</si>
  <si>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</si>
  <si>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</si>
  <si>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</si>
  <si>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</si>
  <si>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</si>
  <si>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</si>
  <si>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</si>
  <si>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</si>
  <si>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</si>
  <si>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</si>
  <si>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</si>
  <si>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</si>
  <si>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</si>
  <si>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</si>
  <si>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</si>
  <si>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</si>
  <si>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</si>
  <si>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</si>
  <si>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Wayne CenterTIP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</si>
  <si>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</si>
  <si>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</si>
  <si>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</si>
  <si>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</si>
  <si>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</si>
  <si>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</si>
  <si>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</si>
  <si>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</si>
  <si>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</si>
  <si>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</si>
  <si>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</si>
  <si>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</si>
  <si>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</si>
  <si>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</si>
  <si>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</si>
  <si>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</si>
  <si>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</si>
  <si>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</si>
  <si>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</si>
  <si>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</si>
  <si>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</si>
  <si>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</si>
  <si>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</si>
  <si>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</si>
  <si>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</si>
  <si>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</si>
  <si>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</si>
  <si>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</si>
  <si>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</si>
  <si>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</si>
  <si>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</si>
  <si>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Wayne CenterAll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</si>
  <si>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</si>
  <si>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</si>
  <si>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</si>
  <si>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</si>
  <si>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</si>
  <si>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</si>
  <si>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</si>
  <si>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</si>
  <si>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</si>
  <si>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</si>
  <si>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</si>
  <si>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</si>
  <si>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</si>
  <si>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</si>
  <si>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</si>
  <si>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</si>
  <si>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</si>
  <si>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</si>
  <si>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</si>
  <si>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</si>
  <si>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</si>
  <si>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</si>
  <si>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</si>
  <si>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</si>
  <si>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</si>
  <si>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</si>
  <si>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</si>
  <si>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</si>
  <si>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</si>
  <si>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Wayne CenterAll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</si>
  <si>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</si>
  <si>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</si>
  <si>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</si>
  <si>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</si>
  <si>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</si>
  <si>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</si>
  <si>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</si>
  <si>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</si>
  <si>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</si>
  <si>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</si>
  <si>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</si>
  <si>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</si>
  <si>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</si>
  <si>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</si>
  <si>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</si>
  <si>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</si>
  <si>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</si>
  <si>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</si>
  <si>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</si>
  <si>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</si>
  <si>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</si>
  <si>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</si>
  <si>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</si>
  <si>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</si>
  <si>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</si>
  <si>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</si>
  <si>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</si>
  <si>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</si>
  <si>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</si>
  <si>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</si>
  <si>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</si>
  <si>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</si>
  <si>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</si>
  <si>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</si>
  <si>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</si>
  <si>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</si>
  <si>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</si>
  <si>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</si>
  <si>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</si>
  <si>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</si>
  <si>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</si>
  <si>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</si>
  <si>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</si>
  <si>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</si>
  <si>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</si>
  <si>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</si>
  <si>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</si>
  <si>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</si>
  <si>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</si>
  <si>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</si>
  <si>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</si>
  <si>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</si>
  <si>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</si>
  <si>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</si>
  <si>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</si>
  <si>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</si>
  <si>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</si>
  <si>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</si>
  <si>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</si>
  <si>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</si>
  <si>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</si>
  <si>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</si>
  <si>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</si>
  <si>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</si>
  <si>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</si>
  <si>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</si>
  <si>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</si>
  <si>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</si>
  <si>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</si>
  <si>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</si>
  <si>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</si>
  <si>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</si>
  <si>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Wayne CenterTIP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</si>
  <si>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</si>
  <si>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</si>
  <si>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</si>
  <si>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</si>
  <si>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</si>
  <si>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</si>
  <si>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</si>
  <si>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</si>
  <si>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</si>
  <si>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</si>
  <si>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</si>
  <si>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</si>
  <si>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</si>
  <si>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</si>
  <si>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</si>
  <si>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</si>
  <si>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</si>
  <si>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</si>
  <si>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</si>
  <si>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</si>
  <si>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</si>
  <si>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</si>
  <si>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</si>
  <si>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</si>
  <si>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</si>
  <si>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</si>
  <si>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</si>
  <si>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</si>
  <si>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</si>
  <si>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</si>
  <si>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</si>
  <si>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</si>
  <si>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</si>
  <si>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</si>
  <si>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</si>
  <si>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</si>
  <si>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</si>
  <si>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</si>
  <si>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</si>
  <si>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Wayne CenterTIP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</si>
  <si>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</si>
  <si>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</si>
  <si>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</si>
  <si>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</si>
  <si>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</si>
  <si>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</si>
  <si>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</si>
  <si>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</si>
  <si>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</si>
  <si>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</si>
  <si>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</si>
  <si>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</si>
  <si>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</si>
  <si>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</si>
  <si>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</si>
  <si>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</si>
  <si>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</si>
  <si>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</si>
  <si>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</si>
  <si>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</si>
  <si>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</si>
  <si>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</si>
  <si>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</si>
  <si>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</si>
  <si>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</si>
  <si>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</si>
  <si>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</si>
  <si>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</si>
  <si>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</si>
  <si>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</si>
  <si>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</si>
  <si>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Wayne CenterAll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</si>
  <si>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</si>
  <si>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</si>
  <si>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</si>
  <si>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</si>
  <si>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</si>
  <si>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</si>
  <si>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</si>
  <si>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</si>
  <si>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</si>
  <si>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</si>
  <si>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</si>
  <si>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</si>
  <si>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</si>
  <si>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</si>
  <si>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</si>
  <si>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</si>
  <si>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</si>
  <si>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</si>
  <si>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</si>
  <si>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</si>
  <si>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</si>
  <si>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</si>
  <si>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</si>
  <si>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</si>
  <si>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</si>
  <si>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</si>
  <si>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</si>
  <si>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</si>
  <si>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</si>
  <si>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Wayne CenterAll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</si>
  <si>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</si>
  <si>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</si>
  <si>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</si>
  <si>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</si>
  <si>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</si>
  <si>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</si>
  <si>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</si>
  <si>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</si>
  <si>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</si>
  <si>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</si>
  <si>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</si>
  <si>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</si>
  <si>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</si>
  <si>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</si>
  <si>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</si>
  <si>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</si>
  <si>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</si>
  <si>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</si>
  <si>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</si>
  <si>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</si>
  <si>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</si>
  <si>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</si>
  <si>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</si>
  <si>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</si>
  <si>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</si>
  <si>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</si>
  <si>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</si>
  <si>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</si>
  <si>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</si>
  <si>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</si>
  <si>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</si>
  <si>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</si>
  <si>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</si>
  <si>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</si>
  <si>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</si>
  <si>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</si>
  <si>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</si>
  <si>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</si>
  <si>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</si>
  <si>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</si>
  <si>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</si>
  <si>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</si>
  <si>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</si>
  <si>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</si>
  <si>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</si>
  <si>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</si>
  <si>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</si>
  <si>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</si>
  <si>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</si>
  <si>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</si>
  <si>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</si>
  <si>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</si>
  <si>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</si>
  <si>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</si>
  <si>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</si>
  <si>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</si>
  <si>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</si>
  <si>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</si>
  <si>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</si>
  <si>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</si>
  <si>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</si>
  <si>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</si>
  <si>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</si>
  <si>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</si>
  <si>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</si>
  <si>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</si>
  <si>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</si>
  <si>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</si>
  <si>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</si>
  <si>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</si>
  <si>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</si>
  <si>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Wayne CenterTIP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</si>
  <si>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</si>
  <si>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</si>
  <si>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</si>
  <si>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</si>
  <si>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</si>
  <si>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</si>
  <si>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</si>
  <si>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</si>
  <si>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</si>
  <si>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</si>
  <si>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</si>
  <si>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</si>
  <si>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</si>
  <si>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</si>
  <si>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</si>
  <si>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</si>
  <si>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</si>
  <si>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</si>
  <si>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</si>
  <si>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</si>
  <si>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</si>
  <si>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</si>
  <si>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</si>
  <si>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</si>
  <si>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</si>
  <si>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</si>
  <si>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</si>
  <si>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</si>
  <si>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</si>
  <si>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</si>
  <si>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</si>
  <si>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</si>
  <si>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</si>
  <si>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</si>
  <si>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</si>
  <si>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</si>
  <si>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</si>
  <si>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</si>
  <si>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</si>
  <si>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Wayne CenterTIP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</si>
  <si>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</si>
  <si>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</si>
  <si>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</si>
  <si>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</si>
  <si>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</si>
  <si>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</si>
  <si>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</si>
  <si>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</si>
  <si>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</si>
  <si>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</si>
  <si>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</si>
  <si>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</si>
  <si>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</si>
  <si>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</si>
  <si>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</si>
  <si>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</si>
  <si>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</si>
  <si>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</si>
  <si>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</si>
  <si>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</si>
  <si>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</si>
  <si>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</si>
  <si>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</si>
  <si>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</si>
  <si>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</si>
  <si>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</si>
  <si>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</si>
  <si>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</si>
  <si>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</si>
  <si>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</si>
  <si>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</si>
  <si>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Wayne CenterAll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</si>
  <si>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</si>
  <si>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</si>
  <si>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</si>
  <si>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</si>
  <si>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</si>
  <si>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</si>
  <si>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</si>
  <si>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</si>
  <si>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</si>
  <si>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</si>
  <si>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</si>
  <si>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</si>
  <si>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</si>
  <si>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</si>
  <si>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</si>
  <si>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</si>
  <si>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</si>
  <si>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</si>
  <si>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</si>
  <si>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</si>
  <si>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</si>
  <si>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</si>
  <si>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</si>
  <si>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</si>
  <si>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</si>
  <si>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</si>
  <si>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</si>
  <si>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</si>
  <si>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</si>
  <si>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Wayne CenterAll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</si>
  <si>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</si>
  <si>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</si>
  <si>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</si>
  <si>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</si>
  <si>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</si>
  <si>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</si>
  <si>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</si>
  <si>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</si>
  <si>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</si>
  <si>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</si>
  <si>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</si>
  <si>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</si>
  <si>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</si>
  <si>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</si>
  <si>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</si>
  <si>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</si>
  <si>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</si>
  <si>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</si>
  <si>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</si>
  <si>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</si>
  <si>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</si>
  <si>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</si>
  <si>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</si>
  <si>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</si>
  <si>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</si>
  <si>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</si>
  <si>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</si>
  <si>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</si>
  <si>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</si>
  <si>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</si>
  <si>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</si>
  <si>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</si>
  <si>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</si>
  <si>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</si>
  <si>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</si>
  <si>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</si>
  <si>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</si>
  <si>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</si>
  <si>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</si>
  <si>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</si>
  <si>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</si>
  <si>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</si>
  <si>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</si>
  <si>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</si>
  <si>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</si>
  <si>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</si>
  <si>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AT</t>
  </si>
  <si>
    <t>CatholicAll Combined</t>
  </si>
  <si>
    <t>Cath</t>
  </si>
  <si>
    <t>Community ConnectionsAll Combined</t>
  </si>
  <si>
    <t>CC</t>
  </si>
  <si>
    <t>ContemporaryAll Combined</t>
  </si>
  <si>
    <t>Cont</t>
  </si>
  <si>
    <t>Family MattersAll Combined</t>
  </si>
  <si>
    <t>FM</t>
  </si>
  <si>
    <t>Federal CityAll Combined</t>
  </si>
  <si>
    <t>FC</t>
  </si>
  <si>
    <t>First Home CareAll Combined</t>
  </si>
  <si>
    <t>FHC</t>
  </si>
  <si>
    <t>Foundations for Home &amp; CommunityAll Combined</t>
  </si>
  <si>
    <t>FPSAll Combined</t>
  </si>
  <si>
    <t>Green DoorAll Combined</t>
  </si>
  <si>
    <t>GD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</si>
  <si>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</si>
  <si>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</si>
  <si>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</si>
  <si>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</si>
  <si>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</si>
  <si>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</si>
  <si>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</si>
  <si>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</si>
  <si>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</si>
  <si>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</si>
  <si>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</si>
  <si>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</si>
  <si>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</si>
  <si>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</si>
  <si>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RS</t>
  </si>
  <si>
    <t>TFCCAll Combined</t>
  </si>
  <si>
    <t>UniversalAll Combined</t>
  </si>
  <si>
    <t>Uni</t>
  </si>
  <si>
    <t>Wayne CenterAll Combined</t>
  </si>
  <si>
    <t>WC</t>
  </si>
  <si>
    <t>Youth VillagesAll Combined</t>
  </si>
  <si>
    <t>YV</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</si>
  <si>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</si>
  <si>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</si>
  <si>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</si>
  <si>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</si>
  <si>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</si>
  <si>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</si>
  <si>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</si>
  <si>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</si>
  <si>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</si>
  <si>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</si>
  <si>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</si>
  <si>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</si>
  <si>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</si>
  <si>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</si>
  <si>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</si>
  <si>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</si>
  <si>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</si>
  <si>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</si>
  <si>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</si>
  <si>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</si>
  <si>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</si>
  <si>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</si>
  <si>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</si>
  <si>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</si>
  <si>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</si>
  <si>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</si>
  <si>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</si>
  <si>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</si>
  <si>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</si>
  <si>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</si>
  <si>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</si>
  <si>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</si>
  <si>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CenterTIP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</si>
  <si>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</si>
  <si>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</si>
  <si>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</si>
  <si>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</si>
  <si>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</si>
  <si>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</si>
  <si>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</si>
  <si>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</si>
  <si>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</si>
  <si>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</si>
  <si>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</si>
  <si>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</si>
  <si>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PIECEPCIT Combined</t>
  </si>
  <si>
    <t>All Models Utilization</t>
  </si>
  <si>
    <t>All Models Staffing</t>
  </si>
  <si>
    <t>All Models Outcomes</t>
  </si>
  <si>
    <t>EBA &amp; DBH Project Summary of Main Performance Measures</t>
  </si>
  <si>
    <t>Project Wide Results by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</si>
</sst>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409]mmm\-yy;@"/>
    <numFmt numFmtId="165" formatCode="_(* #,##0.0_);_(* \(#,##0.0\);_(* &quot;-&quot;??_);_(@_)"/>
    <numFmt numFmtId="166" formatCode="_(* #,##0_);_(* \(#,##0\);_(* &quot;-&quot;??_);_(@_)"/>
  </numFmts>
  <fonts count="56"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
      <sz val="20"/>
      <color theme="1"/>
      <name val="Calibri"/>
      <family val="2"/>
      <scheme val="minor"/>
    </font>
    <font>
      <b/>
      <sz val="22"/>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s>
  <borders count="52">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style="medium">
        <color auto="1"/>
      </left>
      <right/>
      <top style="thick">
        <color theme="4"/>
      </top>
      <bottom/>
      <diagonal/>
    </border>
    <border>
      <left/>
      <right style="medium">
        <color auto="1"/>
      </right>
      <top style="thick">
        <color theme="4"/>
      </top>
      <bottom/>
      <diagonal/>
    </border>
    <border>
      <left style="medium">
        <color auto="1"/>
      </left>
      <right/>
      <top/>
      <bottom style="thick">
        <color theme="4"/>
      </bottom>
      <diagonal/>
    </border>
    <border>
      <left/>
      <right style="medium">
        <color auto="1"/>
      </right>
      <top/>
      <bottom style="thick">
        <color theme="4"/>
      </bottom>
      <diagonal/>
    </border>
    <border>
      <left/>
      <right style="medium">
        <color auto="1"/>
      </right>
      <top/>
      <bottom style="thin">
        <color theme="4"/>
      </bottom>
      <diagonal/>
    </border>
    <border>
      <left style="medium">
        <color auto="1"/>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medium">
        <color auto="1"/>
      </left>
      <right style="medium">
        <color auto="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403">
    <xf numFmtId="0" fontId="0" fillId="0" borderId="0" xfId="0"/>
    <xf numFmtId="0" fontId="5" fillId="3" borderId="6" xfId="0" applyFont="1" applyFill="1" applyBorder="1" applyAlignment="1">
      <alignment vertical="center"/>
    </xf>
    <xf numFmtId="0" fontId="5" fillId="3" borderId="0" xfId="0" applyFont="1" applyFill="1" applyBorder="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Border="1" applyAlignment="1">
      <alignment vertical="center"/>
    </xf>
    <xf numFmtId="0" fontId="9" fillId="3" borderId="6" xfId="1" applyFont="1" applyFill="1" applyBorder="1" applyAlignment="1" applyProtection="1">
      <alignment vertical="center"/>
    </xf>
    <xf numFmtId="0" fontId="10" fillId="3" borderId="0" xfId="0" applyFont="1" applyFill="1" applyBorder="1" applyAlignment="1">
      <alignment horizontal="center" vertical="center"/>
    </xf>
    <xf numFmtId="0" fontId="10" fillId="3" borderId="0" xfId="0" applyFont="1" applyFill="1" applyBorder="1" applyAlignment="1">
      <alignment vertical="center"/>
    </xf>
    <xf numFmtId="0" fontId="7" fillId="4" borderId="0" xfId="0" applyFont="1" applyFill="1" applyBorder="1" applyAlignment="1">
      <alignment vertical="center"/>
    </xf>
    <xf numFmtId="0" fontId="3" fillId="4" borderId="0" xfId="0" applyFont="1" applyFill="1" applyBorder="1" applyAlignment="1">
      <alignment vertical="center"/>
    </xf>
    <xf numFmtId="0" fontId="5" fillId="2" borderId="6" xfId="0" applyFont="1" applyFill="1" applyBorder="1" applyAlignment="1">
      <alignment vertical="center"/>
    </xf>
    <xf numFmtId="0" fontId="5" fillId="2" borderId="0" xfId="0" applyFont="1" applyFill="1" applyBorder="1" applyAlignment="1">
      <alignment vertical="center"/>
    </xf>
    <xf numFmtId="0" fontId="0" fillId="0" borderId="0" xfId="0" applyFill="1" applyBorder="1" applyAlignment="1">
      <alignment vertical="center"/>
    </xf>
    <xf numFmtId="0" fontId="13"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horizontal="center"/>
    </xf>
    <xf numFmtId="9" fontId="6" fillId="2" borderId="5" xfId="0" applyNumberFormat="1" applyFont="1" applyFill="1" applyBorder="1" applyAlignment="1">
      <alignment horizontal="center" vertical="center"/>
    </xf>
    <xf numFmtId="0" fontId="0" fillId="0" borderId="0" xfId="0" applyNumberFormat="1" applyAlignment="1">
      <alignment horizontal="center"/>
    </xf>
    <xf numFmtId="0" fontId="0" fillId="0" borderId="0" xfId="0" applyAlignment="1"/>
    <xf numFmtId="0" fontId="0" fillId="0" borderId="0" xfId="0"/>
    <xf numFmtId="0" fontId="0" fillId="0" borderId="0" xfId="0" applyFill="1" applyBorder="1"/>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0"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NumberFormat="1"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Border="1"/>
    <xf numFmtId="0" fontId="0" fillId="0" borderId="0" xfId="0" applyBorder="1"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Fill="1" applyBorder="1"/>
    <xf numFmtId="0" fontId="0" fillId="6" borderId="0" xfId="0" applyFill="1" applyBorder="1" applyAlignment="1">
      <alignment horizontal="center" wrapText="1"/>
    </xf>
    <xf numFmtId="0" fontId="7" fillId="4" borderId="0" xfId="0" applyFont="1" applyFill="1" applyBorder="1" applyAlignment="1">
      <alignment vertical="center" wrapText="1"/>
    </xf>
    <xf numFmtId="0" fontId="0" fillId="0" borderId="0" xfId="0" applyAlignment="1">
      <alignment horizontal="center"/>
    </xf>
    <xf numFmtId="0" fontId="0" fillId="3" borderId="5" xfId="0" applyFill="1" applyBorder="1"/>
    <xf numFmtId="0" fontId="12" fillId="0" borderId="0" xfId="1" applyFont="1" applyFill="1" applyBorder="1" applyAlignment="1" applyProtection="1">
      <alignment wrapText="1"/>
    </xf>
    <xf numFmtId="0" fontId="0" fillId="0" borderId="0" xfId="0" applyFill="1" applyBorder="1" applyAlignment="1">
      <alignment horizontal="center" wrapText="1"/>
    </xf>
    <xf numFmtId="0" fontId="0" fillId="9" borderId="0" xfId="0" applyFill="1" applyBorder="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0" fillId="0" borderId="5" xfId="0" applyBorder="1"/>
    <xf numFmtId="0" fontId="0" fillId="0" borderId="6" xfId="0" applyFill="1" applyBorder="1"/>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Border="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applyBorder="1"/>
    <xf numFmtId="0" fontId="0" fillId="0" borderId="0" xfId="0" quotePrefix="1"/>
    <xf numFmtId="165" fontId="0" fillId="0" borderId="0" xfId="0" applyNumberFormat="1" applyAlignment="1">
      <alignment horizontal="center"/>
    </xf>
    <xf numFmtId="0" fontId="0" fillId="2" borderId="0" xfId="0" applyFill="1" applyBorder="1"/>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Border="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applyBorder="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applyAlignment="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0" fontId="0" fillId="3" borderId="0" xfId="0" applyFill="1"/>
    <xf numFmtId="16" fontId="31" fillId="3" borderId="0" xfId="0" applyNumberFormat="1" applyFont="1" applyFill="1" applyBorder="1" applyAlignment="1">
      <alignment vertical="center" wrapText="1"/>
    </xf>
    <xf numFmtId="0" fontId="0" fillId="3" borderId="6" xfId="0" applyFill="1" applyBorder="1"/>
    <xf numFmtId="16" fontId="4" fillId="2" borderId="1" xfId="0" quotePrefix="1" applyNumberFormat="1" applyFont="1" applyFill="1" applyBorder="1" applyAlignment="1">
      <alignment horizontal="center" vertical="center" wrapText="1"/>
    </xf>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Fill="1" applyBorder="1" applyAlignment="1">
      <alignment vertical="center" wrapText="1"/>
    </xf>
    <xf numFmtId="164" fontId="27" fillId="0" borderId="0" xfId="0" quotePrefix="1" applyNumberFormat="1" applyFont="1" applyFill="1" applyBorder="1" applyAlignment="1">
      <alignment horizontal="center" vertical="center" wrapText="1"/>
    </xf>
    <xf numFmtId="16" fontId="27" fillId="0" borderId="0" xfId="0" quotePrefix="1" applyNumberFormat="1" applyFont="1" applyFill="1" applyBorder="1" applyAlignment="1">
      <alignment vertical="center" wrapText="1"/>
    </xf>
    <xf numFmtId="43" fontId="25" fillId="0" borderId="0" xfId="84" applyNumberFormat="1"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Border="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Border="1" applyAlignment="1">
      <alignment horizontal="center" vertical="center" wrapText="1"/>
    </xf>
    <xf numFmtId="16" fontId="4" fillId="2" borderId="21" xfId="0" quotePrefix="1" applyNumberFormat="1" applyFont="1" applyFill="1" applyBorder="1" applyAlignment="1">
      <alignment horizontal="center" vertical="center" wrapText="1"/>
    </xf>
    <xf numFmtId="16" fontId="4" fillId="2" borderId="23" xfId="0" quotePrefix="1" applyNumberFormat="1" applyFont="1" applyFill="1" applyBorder="1" applyAlignment="1">
      <alignment horizontal="center" vertical="center" wrapText="1"/>
    </xf>
    <xf numFmtId="16" fontId="4" fillId="2" borderId="37" xfId="0" quotePrefix="1" applyNumberFormat="1" applyFont="1" applyFill="1" applyBorder="1" applyAlignment="1">
      <alignment horizontal="center" vertical="center" wrapText="1"/>
    </xf>
    <xf numFmtId="16" fontId="4" fillId="2" borderId="38" xfId="0" quotePrefix="1" applyNumberFormat="1" applyFont="1" applyFill="1" applyBorder="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Border="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41" xfId="0" applyFill="1" applyBorder="1" applyAlignment="1">
      <alignment horizontal="center" vertical="center"/>
    </xf>
    <xf numFmtId="0" fontId="0" fillId="0" borderId="0" xfId="0" applyAlignment="1">
      <alignment horizontal="center"/>
    </xf>
    <xf numFmtId="0" fontId="0" fillId="9" borderId="42" xfId="0" applyFill="1" applyBorder="1"/>
    <xf numFmtId="49" fontId="0" fillId="0" borderId="0" xfId="0" applyNumberFormat="1" applyAlignment="1">
      <alignment horizontal="center"/>
    </xf>
    <xf numFmtId="0" fontId="0" fillId="3" borderId="43" xfId="0" applyFill="1" applyBorder="1" applyAlignment="1">
      <alignment horizontal="center"/>
    </xf>
    <xf numFmtId="0" fontId="0" fillId="9" borderId="43" xfId="0" applyFill="1" applyBorder="1" applyAlignment="1">
      <alignment horizontal="center"/>
    </xf>
    <xf numFmtId="0" fontId="0" fillId="0" borderId="44" xfId="0" applyBorder="1" applyAlignment="1">
      <alignment horizontal="center"/>
    </xf>
    <xf numFmtId="0" fontId="0" fillId="3" borderId="43" xfId="0" applyFill="1" applyBorder="1" applyAlignment="1">
      <alignment horizontal="center" wrapText="1"/>
    </xf>
    <xf numFmtId="0" fontId="0" fillId="3" borderId="44" xfId="0" applyFill="1" applyBorder="1" applyAlignment="1">
      <alignment horizontal="center" wrapText="1"/>
    </xf>
    <xf numFmtId="0" fontId="0" fillId="3" borderId="45" xfId="0" applyFill="1" applyBorder="1" applyAlignment="1">
      <alignment horizontal="center" wrapText="1"/>
    </xf>
    <xf numFmtId="43" fontId="0" fillId="9" borderId="24" xfId="84" applyNumberFormat="1" applyFont="1" applyFill="1" applyBorder="1" applyAlignment="1">
      <alignment horizontal="center"/>
    </xf>
    <xf numFmtId="43" fontId="0" fillId="10" borderId="24" xfId="84" applyNumberFormat="1"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0" fillId="9" borderId="45" xfId="0" applyFill="1" applyBorder="1" applyAlignment="1">
      <alignment horizontal="center" wrapText="1"/>
    </xf>
    <xf numFmtId="164" fontId="0" fillId="3" borderId="46" xfId="0" applyNumberFormat="1" applyFill="1" applyBorder="1" applyAlignment="1">
      <alignment horizontal="center" vertical="center"/>
    </xf>
    <xf numFmtId="0" fontId="41" fillId="2" borderId="47" xfId="0" applyFont="1" applyFill="1" applyBorder="1" applyAlignment="1">
      <alignment horizontal="center" vertical="center"/>
    </xf>
    <xf numFmtId="0" fontId="46" fillId="0" borderId="0" xfId="0" applyFont="1"/>
    <xf numFmtId="164" fontId="3" fillId="9" borderId="48" xfId="0" applyNumberFormat="1" applyFont="1" applyFill="1" applyBorder="1" applyAlignment="1">
      <alignment horizontal="center" vertical="center"/>
    </xf>
    <xf numFmtId="0" fontId="0" fillId="0" borderId="0" xfId="0" applyAlignment="1">
      <alignment horizontal="center"/>
    </xf>
    <xf numFmtId="0" fontId="0" fillId="0" borderId="0" xfId="0" applyAlignment="1">
      <alignment horizontal="center"/>
    </xf>
    <xf numFmtId="0" fontId="42" fillId="0" borderId="31" xfId="0" applyFont="1" applyBorder="1" applyAlignment="1">
      <alignment horizontal="center" vertical="center"/>
    </xf>
    <xf numFmtId="1" fontId="0" fillId="0" borderId="0" xfId="0" applyNumberFormat="1"/>
    <xf numFmtId="9"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Fill="1"/>
    <xf numFmtId="0" fontId="0" fillId="0" borderId="0" xfId="0" applyAlignment="1">
      <alignment horizontal="center"/>
    </xf>
    <xf numFmtId="0" fontId="0" fillId="0" borderId="0" xfId="0" applyAlignment="1">
      <alignment horizontal="center"/>
    </xf>
    <xf numFmtId="16" fontId="4" fillId="3" borderId="8" xfId="0" quotePrefix="1" applyNumberFormat="1" applyFont="1" applyFill="1" applyBorder="1" applyAlignment="1">
      <alignment vertical="center" wrapText="1"/>
    </xf>
    <xf numFmtId="16" fontId="4" fillId="3" borderId="36" xfId="0" quotePrefix="1" applyNumberFormat="1" applyFont="1" applyFill="1" applyBorder="1" applyAlignment="1">
      <alignment vertical="center" wrapText="1"/>
    </xf>
    <xf numFmtId="16" fontId="4" fillId="3" borderId="0" xfId="0" quotePrefix="1" applyNumberFormat="1" applyFont="1" applyFill="1" applyBorder="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Border="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Border="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Fill="1" applyBorder="1" applyAlignment="1">
      <alignment horizontal="center"/>
    </xf>
    <xf numFmtId="0" fontId="30" fillId="0" borderId="21" xfId="0" applyFont="1" applyFill="1" applyBorder="1" applyAlignment="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16" fontId="4" fillId="3" borderId="49" xfId="0" quotePrefix="1" applyNumberFormat="1" applyFont="1" applyFill="1" applyBorder="1" applyAlignment="1">
      <alignment vertical="center" wrapText="1"/>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Border="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Border="1" applyAlignment="1">
      <alignment horizontal="center" vertical="center" wrapText="1"/>
    </xf>
    <xf numFmtId="0" fontId="32" fillId="9" borderId="23" xfId="0" applyFont="1" applyFill="1" applyBorder="1" applyAlignment="1">
      <alignment horizontal="center" vertical="center" wrapText="1"/>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16" fontId="53" fillId="13" borderId="35" xfId="0" quotePrefix="1" applyNumberFormat="1" applyFont="1" applyFill="1" applyBorder="1" applyAlignment="1">
      <alignment horizontal="center" vertical="center" wrapText="1"/>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21" xfId="0" quotePrefix="1" applyNumberFormat="1" applyFont="1" applyFill="1" applyBorder="1" applyAlignment="1">
      <alignment horizontal="center" vertical="center" wrapText="1"/>
    </xf>
    <xf numFmtId="16" fontId="53" fillId="13" borderId="0" xfId="0" quotePrefix="1" applyNumberFormat="1" applyFont="1" applyFill="1" applyBorder="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37"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0" fillId="3" borderId="10" xfId="0" applyFill="1" applyBorder="1" applyAlignment="1">
      <alignment horizontal="center" vertical="top"/>
    </xf>
    <xf numFmtId="0" fontId="0" fillId="3" borderId="11" xfId="0" applyFill="1" applyBorder="1" applyAlignment="1">
      <alignment horizontal="center" vertical="top"/>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wrapText="1"/>
    </xf>
    <xf numFmtId="0" fontId="32" fillId="9" borderId="0" xfId="0" applyFont="1" applyFill="1" applyBorder="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40" fillId="2" borderId="35" xfId="0" applyFont="1" applyFill="1" applyBorder="1" applyAlignment="1">
      <alignment horizontal="center" vertical="center"/>
    </xf>
    <xf numFmtId="0" fontId="40" fillId="2" borderId="8" xfId="0" applyFont="1" applyFill="1" applyBorder="1" applyAlignment="1">
      <alignment horizontal="center" vertical="center"/>
    </xf>
    <xf numFmtId="0" fontId="40" fillId="2" borderId="36" xfId="0" applyFont="1" applyFill="1" applyBorder="1" applyAlignment="1">
      <alignment horizontal="center" vertical="center"/>
    </xf>
    <xf numFmtId="0" fontId="40" fillId="2" borderId="40" xfId="0" applyFont="1" applyFill="1" applyBorder="1" applyAlignment="1">
      <alignment horizontal="center" vertical="center"/>
    </xf>
    <xf numFmtId="0" fontId="40" fillId="2" borderId="34" xfId="0" applyFont="1" applyFill="1" applyBorder="1" applyAlignment="1">
      <alignment horizontal="center" vertical="center"/>
    </xf>
    <xf numFmtId="0" fontId="40" fillId="2" borderId="39" xfId="0" applyFont="1" applyFill="1" applyBorder="1" applyAlignment="1">
      <alignment horizontal="center" vertical="center"/>
    </xf>
    <xf numFmtId="49" fontId="33" fillId="12" borderId="25" xfId="0" applyNumberFormat="1" applyFont="1" applyFill="1" applyBorder="1" applyAlignment="1" applyProtection="1">
      <alignment horizontal="center" vertical="center"/>
      <protection locked="0"/>
    </xf>
    <xf numFmtId="49" fontId="33" fillId="12" borderId="26" xfId="0" applyNumberFormat="1" applyFont="1" applyFill="1" applyBorder="1" applyAlignment="1" applyProtection="1">
      <alignment horizontal="center" vertical="center"/>
      <protection locked="0"/>
    </xf>
    <xf numFmtId="164" fontId="33" fillId="12" borderId="25" xfId="0" applyNumberFormat="1" applyFont="1" applyFill="1" applyBorder="1" applyAlignment="1" applyProtection="1">
      <alignment horizontal="center" vertical="center"/>
    </xf>
    <xf numFmtId="164" fontId="33" fillId="12" borderId="26" xfId="0" applyNumberFormat="1" applyFont="1" applyFill="1" applyBorder="1" applyAlignment="1" applyProtection="1">
      <alignment horizontal="center" vertical="center"/>
    </xf>
    <xf numFmtId="0" fontId="32" fillId="3" borderId="0"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3" borderId="0" xfId="0" applyFont="1" applyFill="1" applyBorder="1" applyAlignment="1">
      <alignment horizontal="center" vertical="center"/>
    </xf>
    <xf numFmtId="0" fontId="32" fillId="3" borderId="23" xfId="0" applyFont="1" applyFill="1" applyBorder="1" applyAlignment="1">
      <alignment horizontal="center" vertical="center"/>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0" fontId="19" fillId="2" borderId="24" xfId="0" applyFont="1" applyFill="1" applyBorder="1" applyAlignment="1">
      <alignment horizontal="center" wrapText="1"/>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21" xfId="0" applyFont="1" applyFill="1" applyBorder="1" applyAlignment="1">
      <alignment horizontal="left" vertical="center" wrapText="1" indent="1"/>
    </xf>
    <xf numFmtId="0" fontId="19" fillId="11" borderId="0" xfId="0" applyFont="1" applyFill="1" applyBorder="1" applyAlignment="1">
      <alignment horizontal="left" vertical="center" wrapText="1" indent="1"/>
    </xf>
    <xf numFmtId="0" fontId="19" fillId="11" borderId="23"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37" fillId="2" borderId="0" xfId="0" applyFont="1" applyFill="1" applyAlignment="1">
      <alignment horizontal="center"/>
    </xf>
    <xf numFmtId="0" fontId="14" fillId="2" borderId="16" xfId="0" applyFont="1" applyFill="1" applyBorder="1" applyAlignment="1">
      <alignment horizontal="center"/>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Border="1" applyAlignment="1">
      <alignment horizontal="left" vertical="center" wrapText="1" indent="1"/>
    </xf>
    <xf numFmtId="0" fontId="0" fillId="11" borderId="23" xfId="0"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Border="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43" xfId="0" applyFill="1" applyBorder="1" applyAlignment="1">
      <alignment horizontal="center"/>
    </xf>
    <xf numFmtId="0" fontId="0" fillId="9" borderId="44" xfId="0" applyFill="1" applyBorder="1" applyAlignment="1">
      <alignment horizontal="center"/>
    </xf>
    <xf numFmtId="0" fontId="0" fillId="9" borderId="45" xfId="0" applyFill="1" applyBorder="1" applyAlignment="1">
      <alignment horizontal="center"/>
    </xf>
    <xf numFmtId="0" fontId="0" fillId="3" borderId="43" xfId="0" applyFill="1" applyBorder="1" applyAlignment="1">
      <alignment horizontal="center"/>
    </xf>
    <xf numFmtId="0" fontId="0" fillId="3" borderId="44" xfId="0" applyFill="1" applyBorder="1" applyAlignment="1">
      <alignment horizontal="center"/>
    </xf>
    <xf numFmtId="0" fontId="0" fillId="3" borderId="45"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xf numFmtId="0" fontId="0" fillId="9" borderId="50" xfId="0" applyFill="1" applyBorder="1" applyAlignment="1">
      <alignment horizontal="center" wrapText="1"/>
    </xf>
    <xf numFmtId="0" fontId="0" fillId="9" borderId="51" xfId="0" applyFill="1" applyBorder="1" applyAlignment="1">
      <alignment horizontal="center" wrapText="1"/>
    </xf>
    <xf numFmtId="49" fontId="0" fillId="0" borderId="0" xfId="0" applyNumberFormat="1"/>
    <xf numFmtId="0" fontId="54" fillId="0" borderId="16" xfId="0" applyFont="1" applyBorder="1" applyAlignment="1">
      <alignment horizontal="center"/>
    </xf>
    <xf numFmtId="0" fontId="0" fillId="3" borderId="20" xfId="0" applyFill="1" applyBorder="1"/>
    <xf numFmtId="0" fontId="0" fillId="3" borderId="17" xfId="0" applyFill="1" applyBorder="1"/>
    <xf numFmtId="0" fontId="0" fillId="3" borderId="22" xfId="0" applyFill="1" applyBorder="1"/>
    <xf numFmtId="0" fontId="0" fillId="3" borderId="21" xfId="0" applyFill="1" applyBorder="1"/>
    <xf numFmtId="9" fontId="0" fillId="3" borderId="0" xfId="0" applyNumberFormat="1" applyFill="1" applyBorder="1"/>
    <xf numFmtId="9" fontId="0" fillId="3" borderId="0" xfId="3" applyFont="1" applyFill="1" applyBorder="1"/>
    <xf numFmtId="0" fontId="0" fillId="3" borderId="23" xfId="0" applyFill="1" applyBorder="1"/>
    <xf numFmtId="0" fontId="0" fillId="3" borderId="18" xfId="0" applyFill="1" applyBorder="1"/>
    <xf numFmtId="0" fontId="0" fillId="3" borderId="16" xfId="0" applyFill="1" applyBorder="1"/>
    <xf numFmtId="9" fontId="0" fillId="3" borderId="16" xfId="3" applyFont="1" applyFill="1" applyBorder="1"/>
    <xf numFmtId="0" fontId="0" fillId="3" borderId="19" xfId="0" applyFill="1" applyBorder="1"/>
    <xf numFmtId="0" fontId="54" fillId="0" borderId="0" xfId="0" applyFont="1"/>
    <xf numFmtId="0" fontId="54" fillId="0" borderId="0" xfId="0" applyFont="1" applyAlignment="1">
      <alignment horizontal="center"/>
    </xf>
    <xf numFmtId="49" fontId="33" fillId="0" borderId="0" xfId="0" applyNumberFormat="1" applyFont="1" applyFill="1" applyBorder="1" applyAlignment="1" applyProtection="1">
      <alignment horizontal="center" vertical="center"/>
      <protection locked="0"/>
    </xf>
    <xf numFmtId="0" fontId="55" fillId="3" borderId="25" xfId="0" applyFont="1" applyFill="1" applyBorder="1" applyAlignment="1">
      <alignment horizontal="center"/>
    </xf>
    <xf numFmtId="0" fontId="55" fillId="3" borderId="24" xfId="0" applyFont="1" applyFill="1" applyBorder="1" applyAlignment="1">
      <alignment horizontal="center"/>
    </xf>
    <xf numFmtId="0" fontId="55" fillId="3" borderId="26" xfId="0" applyFont="1" applyFill="1" applyBorder="1" applyAlignment="1">
      <alignment horizontal="center"/>
    </xf>
    <xf numFmtId="0" fontId="55" fillId="4" borderId="25" xfId="0" applyFont="1" applyFill="1" applyBorder="1" applyAlignment="1" applyProtection="1">
      <alignment horizontal="center" vertical="center"/>
      <protection locked="0"/>
    </xf>
    <xf numFmtId="0" fontId="55" fillId="4" borderId="24" xfId="0" applyFont="1" applyFill="1" applyBorder="1" applyAlignment="1" applyProtection="1">
      <alignment horizontal="center" vertical="center"/>
      <protection locked="0"/>
    </xf>
    <xf numFmtId="0" fontId="55" fillId="4" borderId="26" xfId="0" applyFont="1" applyFill="1" applyBorder="1" applyAlignment="1" applyProtection="1">
      <alignment horizontal="center" vertical="center"/>
      <protection locked="0"/>
    </xf>
    <xf numFmtId="49" fontId="33" fillId="2" borderId="0" xfId="0" applyNumberFormat="1" applyFont="1" applyFill="1" applyBorder="1" applyAlignment="1" applyProtection="1">
      <alignment horizontal="center" vertical="center"/>
      <protection locked="0"/>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32">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calculations!$H$48:$H$59</c:f>
              <c:numCache>
                <c:formatCode>0%</c:formatCode>
                <c:ptCount val="12"/>
                <c:pt idx="0">
                  <c:v>0.72222222222222221</c:v>
                </c:pt>
                <c:pt idx="1">
                  <c:v>0.74358974358974361</c:v>
                </c:pt>
                <c:pt idx="2">
                  <c:v>0.74358974358974361</c:v>
                </c:pt>
                <c:pt idx="3">
                  <c:v>0.76923076923076927</c:v>
                </c:pt>
                <c:pt idx="4">
                  <c:v>0.80555555555555558</c:v>
                </c:pt>
                <c:pt idx="5">
                  <c:v>0.75</c:v>
                </c:pt>
                <c:pt idx="6">
                  <c:v>0.77777777777777779</c:v>
                </c:pt>
                <c:pt idx="7">
                  <c:v>0.94444444444444442</c:v>
                </c:pt>
                <c:pt idx="8">
                  <c:v>1.0277777777777777</c:v>
                </c:pt>
                <c:pt idx="9">
                  <c:v>0.91666666666666663</c:v>
                </c:pt>
                <c:pt idx="10">
                  <c:v>0.82051282051282048</c:v>
                </c:pt>
                <c:pt idx="11">
                  <c:v>0.79487179487179482</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(calculations!$P$48:$P$59,calculations!$H$60)</c:f>
              <c:numCache>
                <c:formatCode>General</c:formatCode>
                <c:ptCount val="13"/>
                <c:pt idx="12" formatCode="0%">
                  <c:v>0.81655480984340045</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Cache>
            </c:numRef>
          </c:cat>
          <c:val>
            <c:numRef>
              <c:f>calculations!$AF$48:$AF$59</c:f>
              <c:numCache>
                <c:formatCode>_(* #,##0.0_);_(* \(#,##0.0\);_(* "-"??_);_(@_)</c:formatCode>
                <c:ptCount val="12"/>
                <c:pt idx="0">
                  <c:v>26</c:v>
                </c:pt>
                <c:pt idx="1">
                  <c:v>28</c:v>
                </c:pt>
                <c:pt idx="2">
                  <c:v>28</c:v>
                </c:pt>
                <c:pt idx="3">
                  <c:v>28</c:v>
                </c:pt>
                <c:pt idx="4">
                  <c:v>28</c:v>
                </c:pt>
                <c:pt idx="5">
                  <c:v>22</c:v>
                </c:pt>
                <c:pt idx="6">
                  <c:v>23</c:v>
                </c:pt>
                <c:pt idx="7">
                  <c:v>23</c:v>
                </c:pt>
                <c:pt idx="8">
                  <c:v>22</c:v>
                </c:pt>
                <c:pt idx="9">
                  <c:v>25</c:v>
                </c:pt>
                <c:pt idx="10">
                  <c:v>27</c:v>
                </c:pt>
                <c:pt idx="11">
                  <c:v>24</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Cache>
            </c:numRef>
          </c:cat>
          <c:val>
            <c:numRef>
              <c:f>calculations!$AE$48:$AE$59</c:f>
              <c:numCache>
                <c:formatCode>_(* #,##0.0_);_(* \(#,##0.0\);_(* "-"??_);_(@_)</c:formatCode>
                <c:ptCount val="12"/>
                <c:pt idx="0">
                  <c:v>4</c:v>
                </c:pt>
                <c:pt idx="1">
                  <c:v>4</c:v>
                </c:pt>
                <c:pt idx="2">
                  <c:v>3</c:v>
                </c:pt>
                <c:pt idx="3">
                  <c:v>4</c:v>
                </c:pt>
                <c:pt idx="4">
                  <c:v>2</c:v>
                </c:pt>
                <c:pt idx="5">
                  <c:v>1</c:v>
                </c:pt>
                <c:pt idx="6">
                  <c:v>3</c:v>
                </c:pt>
                <c:pt idx="7">
                  <c:v>6</c:v>
                </c:pt>
                <c:pt idx="8">
                  <c:v>8</c:v>
                </c:pt>
                <c:pt idx="9">
                  <c:v>4</c:v>
                </c:pt>
                <c:pt idx="10">
                  <c:v>3</c:v>
                </c:pt>
                <c:pt idx="11">
                  <c:v>2</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0779-4B4C-AB0A-D03E27DD4EE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0779-4B4C-AB0A-D03E27DD4EEF}"/>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0779-4B4C-AB0A-D03E27DD4EEF}"/>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0779-4B4C-AB0A-D03E27DD4EEF}"/>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0779-4B4C-AB0A-D03E27DD4EEF}"/>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0779-4B4C-AB0A-D03E27DD4EEF}"/>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0779-4B4C-AB0A-D03E27DD4EEF}"/>
              </c:ext>
            </c:extLst>
          </c:dPt>
          <c:cat>
            <c:strRef>
              <c:f>'graphs data'!$F$100:$F$135</c:f>
              <c:strCache>
                <c:ptCount val="36"/>
                <c:pt idx="0">
                  <c:v>All</c:v>
                </c:pt>
                <c:pt idx="1">
                  <c:v>CPP-FV</c:v>
                </c:pt>
                <c:pt idx="2">
                  <c:v>FFT</c:v>
                </c:pt>
                <c:pt idx="3">
                  <c:v>TIP</c:v>
                </c:pt>
                <c:pt idx="4">
                  <c:v>TST</c:v>
                </c:pt>
                <c:pt idx="5">
                  <c:v>MST</c:v>
                </c:pt>
                <c:pt idx="6">
                  <c:v>PCIT</c:v>
                </c:pt>
                <c:pt idx="7">
                  <c:v>TF-CBT</c:v>
                </c:pt>
                <c:pt idx="8">
                  <c:v>SFCR</c:v>
                </c:pt>
                <c:pt idx="9">
                  <c:v>MST-PSB</c:v>
                </c:pt>
                <c:pt idx="10">
                  <c:v>A-CRA</c:v>
                </c:pt>
                <c:pt idx="13">
                  <c:v>TIP</c:v>
                </c:pt>
                <c:pt idx="14">
                  <c:v>CC</c:v>
                </c:pt>
                <c:pt idx="15">
                  <c:v>Cont</c:v>
                </c:pt>
                <c:pt idx="16">
                  <c:v>FPS</c:v>
                </c:pt>
                <c:pt idx="17">
                  <c:v>GD</c:v>
                </c:pt>
                <c:pt idx="18">
                  <c:v>LES</c:v>
                </c:pt>
                <c:pt idx="19">
                  <c:v>MBI</c:v>
                </c:pt>
                <c:pt idx="20">
                  <c:v>PASS</c:v>
                </c:pt>
                <c:pt idx="21">
                  <c:v>TFCC</c:v>
                </c:pt>
                <c:pt idx="22">
                  <c:v>Uni</c:v>
                </c:pt>
                <c:pt idx="23">
                  <c:v>WC</c:v>
                </c:pt>
                <c:pt idx="25">
                  <c:v>TIP</c:v>
                </c:pt>
                <c:pt idx="26">
                  <c:v>MBI</c:v>
                </c:pt>
                <c:pt idx="27">
                  <c:v>WC</c:v>
                </c:pt>
                <c:pt idx="28">
                  <c:v>PASS</c:v>
                </c:pt>
                <c:pt idx="29">
                  <c:v>CC</c:v>
                </c:pt>
                <c:pt idx="30">
                  <c:v>Uni</c:v>
                </c:pt>
                <c:pt idx="31">
                  <c:v>TFCC</c:v>
                </c:pt>
                <c:pt idx="32">
                  <c:v>LES</c:v>
                </c:pt>
                <c:pt idx="33">
                  <c:v>GD</c:v>
                </c:pt>
                <c:pt idx="34">
                  <c:v>FPS</c:v>
                </c:pt>
                <c:pt idx="35">
                  <c:v>Cont</c:v>
                </c:pt>
              </c:strCache>
            </c:strRef>
          </c:cat>
          <c:val>
            <c:numRef>
              <c:f>'graphs data'!$G$100:$G$110</c:f>
              <c:numCache>
                <c:formatCode>0%</c:formatCode>
                <c:ptCount val="11"/>
                <c:pt idx="0">
                  <c:v>0.70054200542005418</c:v>
                </c:pt>
                <c:pt idx="1">
                  <c:v>0.79487379487179477</c:v>
                </c:pt>
                <c:pt idx="2">
                  <c:v>0.77083633333333335</c:v>
                </c:pt>
                <c:pt idx="3">
                  <c:v>0.75790373684210532</c:v>
                </c:pt>
                <c:pt idx="4">
                  <c:v>0.70000999999999991</c:v>
                </c:pt>
                <c:pt idx="5">
                  <c:v>0.68182218181818177</c:v>
                </c:pt>
                <c:pt idx="6">
                  <c:v>0.53572028571428565</c:v>
                </c:pt>
                <c:pt idx="7">
                  <c:v>0.38462338461538464</c:v>
                </c:pt>
                <c:pt idx="8">
                  <c:v>6.9999999999999999E-6</c:v>
                </c:pt>
                <c:pt idx="9">
                  <c:v>5.0000000000000004E-6</c:v>
                </c:pt>
                <c:pt idx="10">
                  <c:v>9.9999999999999995E-7</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E8DD-4454-AF9E-8EDDAE9CEC73}"/>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E8DD-4454-AF9E-8EDDAE9CEC73}"/>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E8DD-4454-AF9E-8EDDAE9CEC73}"/>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E8DD-4454-AF9E-8EDDAE9CEC73}"/>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E8DD-4454-AF9E-8EDDAE9CEC73}"/>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E8DD-4454-AF9E-8EDDAE9CEC73}"/>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E8DD-4454-AF9E-8EDDAE9CEC73}"/>
              </c:ext>
            </c:extLst>
          </c:dPt>
          <c:cat>
            <c:strRef>
              <c:f>'graphs data'!$L$100:$L$110</c:f>
              <c:strCache>
                <c:ptCount val="11"/>
                <c:pt idx="0">
                  <c:v>All</c:v>
                </c:pt>
                <c:pt idx="1">
                  <c:v>TST</c:v>
                </c:pt>
                <c:pt idx="2">
                  <c:v>CPP-FV</c:v>
                </c:pt>
                <c:pt idx="3">
                  <c:v>PCIT</c:v>
                </c:pt>
                <c:pt idx="4">
                  <c:v>TIP</c:v>
                </c:pt>
                <c:pt idx="5">
                  <c:v>MST</c:v>
                </c:pt>
                <c:pt idx="6">
                  <c:v>TF-CBT</c:v>
                </c:pt>
                <c:pt idx="7">
                  <c:v>FFT</c:v>
                </c:pt>
                <c:pt idx="8">
                  <c:v>SFCR</c:v>
                </c:pt>
                <c:pt idx="9">
                  <c:v>MST-PSB</c:v>
                </c:pt>
                <c:pt idx="10">
                  <c:v>A-CRA</c:v>
                </c:pt>
              </c:strCache>
            </c:strRef>
          </c:cat>
          <c:val>
            <c:numRef>
              <c:f>'graphs data'!$M$100:$M$110</c:f>
              <c:numCache>
                <c:formatCode>0%</c:formatCode>
                <c:ptCount val="11"/>
                <c:pt idx="0">
                  <c:v>0.93333333333333335</c:v>
                </c:pt>
                <c:pt idx="1">
                  <c:v>1.40001</c:v>
                </c:pt>
                <c:pt idx="2">
                  <c:v>1.400002</c:v>
                </c:pt>
                <c:pt idx="3">
                  <c:v>1.250006</c:v>
                </c:pt>
                <c:pt idx="4">
                  <c:v>0.89691621649484543</c:v>
                </c:pt>
                <c:pt idx="5">
                  <c:v>0.83333733333333337</c:v>
                </c:pt>
                <c:pt idx="6">
                  <c:v>0.80000800000000005</c:v>
                </c:pt>
                <c:pt idx="7">
                  <c:v>0.80000300000000002</c:v>
                </c:pt>
                <c:pt idx="8">
                  <c:v>6.9999999999999999E-6</c:v>
                </c:pt>
                <c:pt idx="9">
                  <c:v>5.0000000000000004E-6</c:v>
                </c:pt>
                <c:pt idx="10">
                  <c:v>9.9999999999999995E-7</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FBEE-4D66-BC42-0DCF4874961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FBEE-4D66-BC42-0DCF4874961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FBEE-4D66-BC42-0DCF48749610}"/>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FBEE-4D66-BC42-0DCF4874961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FBEE-4D66-BC42-0DCF4874961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FBEE-4D66-BC42-0DCF48749610}"/>
              </c:ext>
            </c:extLst>
          </c:dPt>
          <c:cat>
            <c:strRef>
              <c:f>'graphs data'!$R$100:$R$110</c:f>
              <c:strCache>
                <c:ptCount val="11"/>
                <c:pt idx="0">
                  <c:v>All</c:v>
                </c:pt>
                <c:pt idx="1">
                  <c:v>TF-CBT</c:v>
                </c:pt>
                <c:pt idx="2">
                  <c:v>CPP-FV</c:v>
                </c:pt>
                <c:pt idx="3">
                  <c:v>TIP</c:v>
                </c:pt>
                <c:pt idx="4">
                  <c:v>PCIT</c:v>
                </c:pt>
                <c:pt idx="5">
                  <c:v>FFT</c:v>
                </c:pt>
                <c:pt idx="6">
                  <c:v>TST</c:v>
                </c:pt>
                <c:pt idx="7">
                  <c:v>SFCR</c:v>
                </c:pt>
                <c:pt idx="8">
                  <c:v>MST-PSB</c:v>
                </c:pt>
                <c:pt idx="9">
                  <c:v>MST</c:v>
                </c:pt>
                <c:pt idx="10">
                  <c:v>A-CRA</c:v>
                </c:pt>
              </c:strCache>
            </c:strRef>
          </c:cat>
          <c:val>
            <c:numRef>
              <c:f>'graphs data'!$S$100:$S$110</c:f>
              <c:numCache>
                <c:formatCode>0%</c:formatCode>
                <c:ptCount val="11"/>
                <c:pt idx="0">
                  <c:v>0.80555555555555558</c:v>
                </c:pt>
                <c:pt idx="1">
                  <c:v>1.000008</c:v>
                </c:pt>
                <c:pt idx="2">
                  <c:v>1.0000020000000001</c:v>
                </c:pt>
                <c:pt idx="3">
                  <c:v>0.80953280952380957</c:v>
                </c:pt>
                <c:pt idx="4">
                  <c:v>0.80000599999999999</c:v>
                </c:pt>
                <c:pt idx="5">
                  <c:v>0.80000300000000002</c:v>
                </c:pt>
                <c:pt idx="6">
                  <c:v>1.0000000000000001E-5</c:v>
                </c:pt>
                <c:pt idx="7">
                  <c:v>6.9999999999999999E-6</c:v>
                </c:pt>
                <c:pt idx="8">
                  <c:v>5.0000000000000004E-6</c:v>
                </c:pt>
                <c:pt idx="9">
                  <c:v>3.9999999999999998E-6</c:v>
                </c:pt>
                <c:pt idx="10">
                  <c:v>9.9999999999999995E-7</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D820-4494-A0D8-96ECF6848014}"/>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D820-4494-A0D8-96ECF6848014}"/>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D820-4494-A0D8-96ECF6848014}"/>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D820-4494-A0D8-96ECF6848014}"/>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D820-4494-A0D8-96ECF6848014}"/>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D820-4494-A0D8-96ECF6848014}"/>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D820-4494-A0D8-96ECF6848014}"/>
              </c:ext>
            </c:extLst>
          </c:dPt>
          <c:cat>
            <c:strRef>
              <c:f>'graphs data'!$F$125:$F$135</c:f>
              <c:strCache>
                <c:ptCount val="11"/>
                <c:pt idx="0">
                  <c:v>TIP</c:v>
                </c:pt>
                <c:pt idx="1">
                  <c:v>MBI</c:v>
                </c:pt>
                <c:pt idx="2">
                  <c:v>WC</c:v>
                </c:pt>
                <c:pt idx="3">
                  <c:v>PASS</c:v>
                </c:pt>
                <c:pt idx="4">
                  <c:v>CC</c:v>
                </c:pt>
                <c:pt idx="5">
                  <c:v>Uni</c:v>
                </c:pt>
                <c:pt idx="6">
                  <c:v>TFCC</c:v>
                </c:pt>
                <c:pt idx="7">
                  <c:v>LES</c:v>
                </c:pt>
                <c:pt idx="8">
                  <c:v>GD</c:v>
                </c:pt>
                <c:pt idx="9">
                  <c:v>FPS</c:v>
                </c:pt>
                <c:pt idx="10">
                  <c:v>Cont</c:v>
                </c:pt>
              </c:strCache>
            </c:strRef>
          </c:cat>
          <c:val>
            <c:numRef>
              <c:f>'graphs data'!$G$125:$G$135</c:f>
              <c:numCache>
                <c:formatCode>0%</c:formatCode>
                <c:ptCount val="11"/>
                <c:pt idx="0">
                  <c:v>0.75789473684210529</c:v>
                </c:pt>
                <c:pt idx="1">
                  <c:v>1.6666726666666667</c:v>
                </c:pt>
                <c:pt idx="2">
                  <c:v>1.0000100000000001</c:v>
                </c:pt>
                <c:pt idx="3">
                  <c:v>0.68421752631578947</c:v>
                </c:pt>
                <c:pt idx="4">
                  <c:v>0.59627429192546588</c:v>
                </c:pt>
                <c:pt idx="5">
                  <c:v>9.0000000000000002E-6</c:v>
                </c:pt>
                <c:pt idx="6">
                  <c:v>7.9999999999999996E-6</c:v>
                </c:pt>
                <c:pt idx="7">
                  <c:v>5.0000000000000004E-6</c:v>
                </c:pt>
                <c:pt idx="8">
                  <c:v>3.9999999999999998E-6</c:v>
                </c:pt>
                <c:pt idx="9">
                  <c:v>3.0000000000000001E-6</c:v>
                </c:pt>
                <c:pt idx="10">
                  <c:v>1.9999999999999999E-6</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6518-4284-82CC-6CA8C836FA92}"/>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6518-4284-82CC-6CA8C836FA9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6518-4284-82CC-6CA8C836FA92}"/>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6518-4284-82CC-6CA8C836FA92}"/>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6518-4284-82CC-6CA8C836FA92}"/>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6518-4284-82CC-6CA8C836FA92}"/>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6518-4284-82CC-6CA8C836FA92}"/>
              </c:ext>
            </c:extLst>
          </c:dPt>
          <c:cat>
            <c:strRef>
              <c:f>'graphs data'!$L$125:$L$135</c:f>
              <c:strCache>
                <c:ptCount val="11"/>
                <c:pt idx="0">
                  <c:v>TIP</c:v>
                </c:pt>
                <c:pt idx="1">
                  <c:v>FPS</c:v>
                </c:pt>
                <c:pt idx="2">
                  <c:v>PASS</c:v>
                </c:pt>
                <c:pt idx="3">
                  <c:v>CC</c:v>
                </c:pt>
                <c:pt idx="4">
                  <c:v>WC</c:v>
                </c:pt>
                <c:pt idx="5">
                  <c:v>MBI</c:v>
                </c:pt>
                <c:pt idx="6">
                  <c:v>LES</c:v>
                </c:pt>
                <c:pt idx="7">
                  <c:v>Uni</c:v>
                </c:pt>
                <c:pt idx="8">
                  <c:v>TFCC</c:v>
                </c:pt>
                <c:pt idx="9">
                  <c:v>GD</c:v>
                </c:pt>
                <c:pt idx="10">
                  <c:v>Cont</c:v>
                </c:pt>
              </c:strCache>
            </c:strRef>
          </c:cat>
          <c:val>
            <c:numRef>
              <c:f>'graphs data'!$M$125:$M$135</c:f>
              <c:numCache>
                <c:formatCode>0%</c:formatCode>
                <c:ptCount val="11"/>
                <c:pt idx="0">
                  <c:v>0.89690721649484539</c:v>
                </c:pt>
                <c:pt idx="1">
                  <c:v>1.2000029999999999</c:v>
                </c:pt>
                <c:pt idx="2">
                  <c:v>1.0000070000000001</c:v>
                </c:pt>
                <c:pt idx="3">
                  <c:v>0.93548487096774191</c:v>
                </c:pt>
                <c:pt idx="4">
                  <c:v>0.83334333333333332</c:v>
                </c:pt>
                <c:pt idx="5">
                  <c:v>0.7826146956521739</c:v>
                </c:pt>
                <c:pt idx="6">
                  <c:v>0.50000500000000003</c:v>
                </c:pt>
                <c:pt idx="7">
                  <c:v>9.0000000000000002E-6</c:v>
                </c:pt>
                <c:pt idx="8">
                  <c:v>7.9999999999999996E-6</c:v>
                </c:pt>
                <c:pt idx="9">
                  <c:v>3.9999999999999998E-6</c:v>
                </c:pt>
                <c:pt idx="10">
                  <c:v>1.9999999999999999E-6</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5379-42C7-A965-C1583EBE646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5379-42C7-A965-C1583EBE646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5379-42C7-A965-C1583EBE6460}"/>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5379-42C7-A965-C1583EBE646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5379-42C7-A965-C1583EBE646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5379-42C7-A965-C1583EBE6460}"/>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5379-42C7-A965-C1583EBE6460}"/>
              </c:ext>
            </c:extLst>
          </c:dPt>
          <c:cat>
            <c:strRef>
              <c:f>'graphs data'!$R$125:$R$135</c:f>
              <c:strCache>
                <c:ptCount val="11"/>
                <c:pt idx="0">
                  <c:v>TIP</c:v>
                </c:pt>
                <c:pt idx="1">
                  <c:v>FPS</c:v>
                </c:pt>
                <c:pt idx="2">
                  <c:v>PASS</c:v>
                </c:pt>
                <c:pt idx="3">
                  <c:v>CC</c:v>
                </c:pt>
                <c:pt idx="4">
                  <c:v>WC</c:v>
                </c:pt>
                <c:pt idx="5">
                  <c:v>MBI</c:v>
                </c:pt>
                <c:pt idx="6">
                  <c:v>LES</c:v>
                </c:pt>
                <c:pt idx="7">
                  <c:v>Uni</c:v>
                </c:pt>
                <c:pt idx="8">
                  <c:v>TFCC</c:v>
                </c:pt>
                <c:pt idx="9">
                  <c:v>GD</c:v>
                </c:pt>
                <c:pt idx="10">
                  <c:v>Cont</c:v>
                </c:pt>
              </c:strCache>
            </c:strRef>
          </c:cat>
          <c:val>
            <c:numRef>
              <c:f>'graphs data'!$S$125:$S$135</c:f>
              <c:numCache>
                <c:formatCode>0%</c:formatCode>
                <c:ptCount val="11"/>
                <c:pt idx="0">
                  <c:v>0.80952380952380953</c:v>
                </c:pt>
                <c:pt idx="1">
                  <c:v>1.0000100000000001</c:v>
                </c:pt>
                <c:pt idx="2">
                  <c:v>0.86667366666666668</c:v>
                </c:pt>
                <c:pt idx="3">
                  <c:v>0.60000100000000001</c:v>
                </c:pt>
                <c:pt idx="4">
                  <c:v>9.0000000000000002E-6</c:v>
                </c:pt>
                <c:pt idx="5">
                  <c:v>7.9999999999999996E-6</c:v>
                </c:pt>
                <c:pt idx="6">
                  <c:v>6.0000000000000002E-6</c:v>
                </c:pt>
                <c:pt idx="7">
                  <c:v>5.0000000000000004E-6</c:v>
                </c:pt>
                <c:pt idx="8">
                  <c:v>3.9999999999999998E-6</c:v>
                </c:pt>
                <c:pt idx="9">
                  <c:v>3.0000000000000001E-6</c:v>
                </c:pt>
                <c:pt idx="10">
                  <c:v>1.9999999999999999E-6</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calculations!$E$48:$E$59</c:f>
              <c:numCache>
                <c:formatCode>0%</c:formatCode>
                <c:ptCount val="12"/>
                <c:pt idx="0">
                  <c:v>0.76470588235294112</c:v>
                </c:pt>
                <c:pt idx="1">
                  <c:v>0.82352941176470584</c:v>
                </c:pt>
                <c:pt idx="2">
                  <c:v>0.82352941176470584</c:v>
                </c:pt>
                <c:pt idx="3">
                  <c:v>0.82352941176470584</c:v>
                </c:pt>
                <c:pt idx="4">
                  <c:v>0.76470588235294112</c:v>
                </c:pt>
                <c:pt idx="5">
                  <c:v>0.76470588235294112</c:v>
                </c:pt>
                <c:pt idx="6">
                  <c:v>0.76470588235294112</c:v>
                </c:pt>
                <c:pt idx="7">
                  <c:v>0.76470588235294112</c:v>
                </c:pt>
                <c:pt idx="8">
                  <c:v>0.76470588235294112</c:v>
                </c:pt>
                <c:pt idx="9">
                  <c:v>1</c:v>
                </c:pt>
                <c:pt idx="10">
                  <c:v>1.0769230769230769</c:v>
                </c:pt>
                <c:pt idx="11">
                  <c:v>1.4</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(calculations!$P$48:$P$59,calculations!$E$60)</c:f>
              <c:numCache>
                <c:formatCode>General</c:formatCode>
                <c:ptCount val="13"/>
                <c:pt idx="12" formatCode="0%">
                  <c:v>0.85185185185185186</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calculations!$J$48:$J$59</c:f>
              <c:numCache>
                <c:formatCode>0%</c:formatCode>
                <c:ptCount val="12"/>
                <c:pt idx="0">
                  <c:v>0.75</c:v>
                </c:pt>
                <c:pt idx="1">
                  <c:v>0.8125</c:v>
                </c:pt>
                <c:pt idx="2">
                  <c:v>0.8125</c:v>
                </c:pt>
                <c:pt idx="3">
                  <c:v>0.8125</c:v>
                </c:pt>
                <c:pt idx="4">
                  <c:v>0.75</c:v>
                </c:pt>
                <c:pt idx="5">
                  <c:v>0.75</c:v>
                </c:pt>
                <c:pt idx="6">
                  <c:v>0.75</c:v>
                </c:pt>
                <c:pt idx="7">
                  <c:v>0.75</c:v>
                </c:pt>
                <c:pt idx="8">
                  <c:v>0.75</c:v>
                </c:pt>
                <c:pt idx="9">
                  <c:v>1.0588235294117647</c:v>
                </c:pt>
                <c:pt idx="10">
                  <c:v>1.1470588235294117</c:v>
                </c:pt>
                <c:pt idx="11">
                  <c:v>1.5</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(calculations!$P$48:$P$59,calculations!$J$60)</c:f>
              <c:numCache>
                <c:formatCode>General</c:formatCode>
                <c:ptCount val="13"/>
                <c:pt idx="12" formatCode="0%">
                  <c:v>0.84980988593155893</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calculations!$M$48:$M$59</c:f>
              <c:numCache>
                <c:formatCode>0%</c:formatCode>
                <c:ptCount val="12"/>
                <c:pt idx="0">
                  <c:v>0</c:v>
                </c:pt>
                <c:pt idx="1">
                  <c:v>1</c:v>
                </c:pt>
                <c:pt idx="2">
                  <c:v>0</c:v>
                </c:pt>
                <c:pt idx="3">
                  <c:v>0.5</c:v>
                </c:pt>
                <c:pt idx="4">
                  <c:v>1</c:v>
                </c:pt>
                <c:pt idx="5">
                  <c:v>1</c:v>
                </c:pt>
                <c:pt idx="6">
                  <c:v>1</c:v>
                </c:pt>
                <c:pt idx="7">
                  <c:v>1</c:v>
                </c:pt>
                <c:pt idx="8">
                  <c:v>0.66666666666666663</c:v>
                </c:pt>
                <c:pt idx="9">
                  <c:v>0.2</c:v>
                </c:pt>
                <c:pt idx="10">
                  <c:v>1</c:v>
                </c:pt>
                <c:pt idx="11">
                  <c:v>1</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(calculations!$P$48:$P$59,calculations!$M$60)</c:f>
              <c:numCache>
                <c:formatCode>General</c:formatCode>
                <c:ptCount val="13"/>
                <c:pt idx="12" formatCode="0%">
                  <c:v>0.68181818181818177</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Cache>
            </c:numRef>
          </c:cat>
          <c:val>
            <c:numRef>
              <c:f>calculations!$O$48:$O$59</c:f>
              <c:numCache>
                <c:formatCode>_(* #,##0.0_);_(* \(#,##0.0\);_(* "-"??_);_(@_)</c:formatCode>
                <c:ptCount val="12"/>
                <c:pt idx="0">
                  <c:v>25</c:v>
                </c:pt>
                <c:pt idx="1">
                  <c:v>24</c:v>
                </c:pt>
                <c:pt idx="2">
                  <c:v>27</c:v>
                </c:pt>
                <c:pt idx="3">
                  <c:v>26</c:v>
                </c:pt>
                <c:pt idx="4">
                  <c:v>28</c:v>
                </c:pt>
                <c:pt idx="5">
                  <c:v>27</c:v>
                </c:pt>
                <c:pt idx="6">
                  <c:v>26</c:v>
                </c:pt>
                <c:pt idx="7">
                  <c:v>27</c:v>
                </c:pt>
                <c:pt idx="8">
                  <c:v>31</c:v>
                </c:pt>
                <c:pt idx="9">
                  <c:v>32</c:v>
                </c:pt>
                <c:pt idx="10">
                  <c:v>30</c:v>
                </c:pt>
                <c:pt idx="11">
                  <c:v>29</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Cache>
            </c:numRef>
          </c:cat>
          <c:val>
            <c:numRef>
              <c:f>calculations!$N$48:$N$59</c:f>
              <c:numCache>
                <c:formatCode>_(* #,##0.0_);_(* \(#,##0.0\);_(* "-"??_);_(@_)</c:formatCode>
                <c:ptCount val="12"/>
                <c:pt idx="0">
                  <c:v>1</c:v>
                </c:pt>
                <c:pt idx="1">
                  <c:v>5</c:v>
                </c:pt>
                <c:pt idx="2">
                  <c:v>2</c:v>
                </c:pt>
                <c:pt idx="3">
                  <c:v>4</c:v>
                </c:pt>
                <c:pt idx="4">
                  <c:v>1</c:v>
                </c:pt>
                <c:pt idx="5">
                  <c:v>0</c:v>
                </c:pt>
                <c:pt idx="6">
                  <c:v>2</c:v>
                </c:pt>
                <c:pt idx="7">
                  <c:v>7</c:v>
                </c:pt>
                <c:pt idx="8">
                  <c:v>6</c:v>
                </c:pt>
                <c:pt idx="9">
                  <c:v>1</c:v>
                </c:pt>
                <c:pt idx="10">
                  <c:v>2</c:v>
                </c:pt>
                <c:pt idx="11">
                  <c:v>2</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calculations!$V$48:$V$59</c:f>
              <c:numCache>
                <c:formatCode>0%</c:formatCode>
                <c:ptCount val="12"/>
                <c:pt idx="0">
                  <c:v>0.88235294117647056</c:v>
                </c:pt>
                <c:pt idx="1">
                  <c:v>0.82352941176470584</c:v>
                </c:pt>
                <c:pt idx="2">
                  <c:v>0.76470588235294112</c:v>
                </c:pt>
                <c:pt idx="3">
                  <c:v>0.76470588235294112</c:v>
                </c:pt>
                <c:pt idx="4">
                  <c:v>0.6470588235294118</c:v>
                </c:pt>
                <c:pt idx="5">
                  <c:v>0.6470588235294118</c:v>
                </c:pt>
                <c:pt idx="6">
                  <c:v>0.6470588235294118</c:v>
                </c:pt>
                <c:pt idx="7">
                  <c:v>0.6470588235294118</c:v>
                </c:pt>
                <c:pt idx="8">
                  <c:v>0.6470588235294118</c:v>
                </c:pt>
                <c:pt idx="9">
                  <c:v>1</c:v>
                </c:pt>
                <c:pt idx="10">
                  <c:v>1</c:v>
                </c:pt>
                <c:pt idx="11">
                  <c:v>1</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(calculations!$P$48:$P$59,calculations!$V$60)</c:f>
              <c:numCache>
                <c:formatCode>General</c:formatCode>
                <c:ptCount val="13"/>
                <c:pt idx="12" formatCode="0%">
                  <c:v>0.77948717948717949</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calculations!$AA$48:$AA$59</c:f>
              <c:numCache>
                <c:formatCode>0%</c:formatCode>
                <c:ptCount val="12"/>
                <c:pt idx="0">
                  <c:v>0.83333333333333337</c:v>
                </c:pt>
                <c:pt idx="1">
                  <c:v>0.77083333333333337</c:v>
                </c:pt>
                <c:pt idx="2">
                  <c:v>0.70833333333333337</c:v>
                </c:pt>
                <c:pt idx="3">
                  <c:v>0.70833333333333337</c:v>
                </c:pt>
                <c:pt idx="4">
                  <c:v>0.58333333333333337</c:v>
                </c:pt>
                <c:pt idx="5">
                  <c:v>0.58333333333333337</c:v>
                </c:pt>
                <c:pt idx="6">
                  <c:v>0.58333333333333337</c:v>
                </c:pt>
                <c:pt idx="7">
                  <c:v>0.58333333333333337</c:v>
                </c:pt>
                <c:pt idx="8">
                  <c:v>0.58333333333333337</c:v>
                </c:pt>
                <c:pt idx="9">
                  <c:v>1</c:v>
                </c:pt>
                <c:pt idx="10">
                  <c:v>1</c:v>
                </c:pt>
                <c:pt idx="11">
                  <c:v>1</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(calculations!$P$48:$P$59,calculations!$AA$60)</c:f>
              <c:numCache>
                <c:formatCode>General</c:formatCode>
                <c:ptCount val="13"/>
                <c:pt idx="12" formatCode="0%">
                  <c:v>0.72928176795580113</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calculations!$Y$48:$Y$59</c:f>
              <c:numCache>
                <c:formatCode>0%</c:formatCode>
                <c:ptCount val="12"/>
                <c:pt idx="0">
                  <c:v>0.75</c:v>
                </c:pt>
                <c:pt idx="1">
                  <c:v>0.86486486486486491</c:v>
                </c:pt>
                <c:pt idx="2">
                  <c:v>0.91176470588235292</c:v>
                </c:pt>
                <c:pt idx="3">
                  <c:v>0.94117647058823528</c:v>
                </c:pt>
                <c:pt idx="4">
                  <c:v>1.0714285714285714</c:v>
                </c:pt>
                <c:pt idx="5">
                  <c:v>0.8214285714285714</c:v>
                </c:pt>
                <c:pt idx="6">
                  <c:v>0.9285714285714286</c:v>
                </c:pt>
                <c:pt idx="7">
                  <c:v>1.0357142857142858</c:v>
                </c:pt>
                <c:pt idx="8">
                  <c:v>1.0714285714285714</c:v>
                </c:pt>
                <c:pt idx="9">
                  <c:v>0.78378378378378377</c:v>
                </c:pt>
                <c:pt idx="10">
                  <c:v>0.81081081081081086</c:v>
                </c:pt>
                <c:pt idx="11">
                  <c:v>0.70270270270270274</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(calculations!$P$48:$P$59,calculations!$Y$60)</c:f>
              <c:numCache>
                <c:formatCode>General</c:formatCode>
                <c:ptCount val="13"/>
                <c:pt idx="12" formatCode="0%">
                  <c:v>0.87878787878787878</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calculations!$AD$48:$AD$59</c:f>
              <c:numCache>
                <c:formatCode>0%</c:formatCode>
                <c:ptCount val="12"/>
                <c:pt idx="0">
                  <c:v>0</c:v>
                </c:pt>
                <c:pt idx="1">
                  <c:v>1</c:v>
                </c:pt>
                <c:pt idx="2">
                  <c:v>0</c:v>
                </c:pt>
                <c:pt idx="3">
                  <c:v>0.33333333333333331</c:v>
                </c:pt>
                <c:pt idx="4">
                  <c:v>0.75</c:v>
                </c:pt>
                <c:pt idx="5">
                  <c:v>0.4</c:v>
                </c:pt>
                <c:pt idx="6">
                  <c:v>0</c:v>
                </c:pt>
                <c:pt idx="7">
                  <c:v>0.33333333333333331</c:v>
                </c:pt>
                <c:pt idx="8">
                  <c:v>0.2857142857142857</c:v>
                </c:pt>
                <c:pt idx="9">
                  <c:v>0.14285714285714285</c:v>
                </c:pt>
                <c:pt idx="10">
                  <c:v>0</c:v>
                </c:pt>
                <c:pt idx="11">
                  <c:v>1</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Ave.</c:v>
                </c:pt>
              </c:strCache>
            </c:strRef>
          </c:cat>
          <c:val>
            <c:numRef>
              <c:f>(calculations!$P$48:$P$59,calculations!$AD$60)</c:f>
              <c:numCache>
                <c:formatCode>General</c:formatCode>
                <c:ptCount val="13"/>
                <c:pt idx="12" formatCode="0%">
                  <c:v>0.39130434782608697</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34</xdr:row>
      <xdr:rowOff>7408</xdr:rowOff>
    </xdr:from>
    <xdr:to>
      <xdr:col>13</xdr:col>
      <xdr:colOff>624416</xdr:colOff>
      <xdr:row>39</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14</xdr:row>
      <xdr:rowOff>21167</xdr:rowOff>
    </xdr:from>
    <xdr:to>
      <xdr:col>13</xdr:col>
      <xdr:colOff>624417</xdr:colOff>
      <xdr:row>19</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24</xdr:row>
      <xdr:rowOff>22490</xdr:rowOff>
    </xdr:from>
    <xdr:to>
      <xdr:col>13</xdr:col>
      <xdr:colOff>624417</xdr:colOff>
      <xdr:row>29</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44</xdr:row>
      <xdr:rowOff>23812</xdr:rowOff>
    </xdr:from>
    <xdr:to>
      <xdr:col>13</xdr:col>
      <xdr:colOff>624417</xdr:colOff>
      <xdr:row>49</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37</xdr:row>
      <xdr:rowOff>226218</xdr:rowOff>
    </xdr:from>
    <xdr:to>
      <xdr:col>9</xdr:col>
      <xdr:colOff>833438</xdr:colOff>
      <xdr:row>39</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54</xdr:row>
      <xdr:rowOff>21167</xdr:rowOff>
    </xdr:from>
    <xdr:to>
      <xdr:col>13</xdr:col>
      <xdr:colOff>624417</xdr:colOff>
      <xdr:row>62</xdr:row>
      <xdr:rowOff>4234</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276411</xdr:colOff>
      <xdr:row>5</xdr:row>
      <xdr:rowOff>122021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35</xdr:row>
      <xdr:rowOff>1</xdr:rowOff>
    </xdr:from>
    <xdr:to>
      <xdr:col>4</xdr:col>
      <xdr:colOff>881062</xdr:colOff>
      <xdr:row>35</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37</xdr:row>
      <xdr:rowOff>226218</xdr:rowOff>
    </xdr:from>
    <xdr:to>
      <xdr:col>4</xdr:col>
      <xdr:colOff>833438</xdr:colOff>
      <xdr:row>39</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371475</xdr:colOff>
          <xdr:row>5</xdr:row>
          <xdr:rowOff>104775</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14</xdr:row>
      <xdr:rowOff>10583</xdr:rowOff>
    </xdr:from>
    <xdr:to>
      <xdr:col>31</xdr:col>
      <xdr:colOff>634999</xdr:colOff>
      <xdr:row>19</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24</xdr:row>
      <xdr:rowOff>10583</xdr:rowOff>
    </xdr:from>
    <xdr:to>
      <xdr:col>31</xdr:col>
      <xdr:colOff>624416</xdr:colOff>
      <xdr:row>29</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34</xdr:row>
      <xdr:rowOff>10583</xdr:rowOff>
    </xdr:from>
    <xdr:to>
      <xdr:col>31</xdr:col>
      <xdr:colOff>634999</xdr:colOff>
      <xdr:row>39</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44</xdr:row>
      <xdr:rowOff>10583</xdr:rowOff>
    </xdr:from>
    <xdr:to>
      <xdr:col>31</xdr:col>
      <xdr:colOff>624417</xdr:colOff>
      <xdr:row>49</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54</xdr:row>
      <xdr:rowOff>10583</xdr:rowOff>
    </xdr:from>
    <xdr:to>
      <xdr:col>31</xdr:col>
      <xdr:colOff>624417</xdr:colOff>
      <xdr:row>61</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71992152-7135-471C-BE56-3CF8DFE4F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986F6DBE-5AB8-4102-B2AF-30194A1BD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DF3E3FD1-7E04-44F9-BAF5-066630216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45DDCD67-A1FD-437D-BC52-3E23DADFA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924E03AB-97CE-4F42-A603-3E221C7EA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131C87F6-E173-4299-B10B-0D6F8F2F05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5.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drawings/drawing8.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9.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ashboard%20October%202019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row r="5">
          <cell r="G5" t="str">
            <v>Apr-12</v>
          </cell>
          <cell r="H5">
            <v>41000</v>
          </cell>
          <cell r="I5" t="str">
            <v>Apr-12</v>
          </cell>
        </row>
        <row r="6">
          <cell r="G6" t="str">
            <v>May-12</v>
          </cell>
          <cell r="H6">
            <v>41030</v>
          </cell>
          <cell r="I6" t="str">
            <v>May-12</v>
          </cell>
        </row>
        <row r="7">
          <cell r="G7" t="str">
            <v>Jun-12</v>
          </cell>
          <cell r="H7">
            <v>41061</v>
          </cell>
          <cell r="I7" t="str">
            <v>Jun-12</v>
          </cell>
        </row>
        <row r="8">
          <cell r="G8" t="str">
            <v>Jul-12</v>
          </cell>
          <cell r="H8">
            <v>41091</v>
          </cell>
          <cell r="I8" t="str">
            <v>Jul-12</v>
          </cell>
        </row>
        <row r="9">
          <cell r="G9" t="str">
            <v>Aug-12</v>
          </cell>
          <cell r="H9">
            <v>41122</v>
          </cell>
          <cell r="I9" t="str">
            <v>Aug-12</v>
          </cell>
        </row>
        <row r="10">
          <cell r="G10" t="str">
            <v>Sep-12</v>
          </cell>
          <cell r="H10">
            <v>41153</v>
          </cell>
          <cell r="I10" t="str">
            <v>Sep-12</v>
          </cell>
        </row>
        <row r="11">
          <cell r="G11" t="str">
            <v>Oct-12</v>
          </cell>
          <cell r="H11">
            <v>41183</v>
          </cell>
          <cell r="I11" t="str">
            <v>Oct-12</v>
          </cell>
        </row>
        <row r="12">
          <cell r="G12" t="str">
            <v>Nov-12</v>
          </cell>
          <cell r="H12">
            <v>41214</v>
          </cell>
          <cell r="I12" t="str">
            <v>Nov-12</v>
          </cell>
        </row>
        <row r="13">
          <cell r="G13" t="str">
            <v>Dec-12</v>
          </cell>
          <cell r="H13">
            <v>41244</v>
          </cell>
          <cell r="I13" t="str">
            <v>Dec-12</v>
          </cell>
        </row>
        <row r="14">
          <cell r="G14" t="str">
            <v>Jan-13</v>
          </cell>
          <cell r="H14">
            <v>41275</v>
          </cell>
          <cell r="I14" t="str">
            <v>Jan-13</v>
          </cell>
        </row>
        <row r="15">
          <cell r="G15" t="str">
            <v>Feb-13</v>
          </cell>
          <cell r="H15">
            <v>41306</v>
          </cell>
          <cell r="I15" t="str">
            <v>Feb-13</v>
          </cell>
        </row>
        <row r="16">
          <cell r="G16" t="str">
            <v>Mar-13</v>
          </cell>
          <cell r="H16">
            <v>41334</v>
          </cell>
          <cell r="I16" t="str">
            <v>Mar-13</v>
          </cell>
        </row>
        <row r="17">
          <cell r="G17" t="str">
            <v>Apr-13</v>
          </cell>
          <cell r="H17">
            <v>41365</v>
          </cell>
          <cell r="I17" t="str">
            <v>Apr-13</v>
          </cell>
        </row>
        <row r="18">
          <cell r="G18" t="str">
            <v>May-13</v>
          </cell>
          <cell r="H18">
            <v>41395</v>
          </cell>
          <cell r="I18" t="str">
            <v>May-13</v>
          </cell>
        </row>
        <row r="19">
          <cell r="G19" t="str">
            <v>Jun-13</v>
          </cell>
          <cell r="H19">
            <v>41426</v>
          </cell>
          <cell r="I19" t="str">
            <v>Jun-13</v>
          </cell>
        </row>
        <row r="20">
          <cell r="G20" t="str">
            <v>Jul-13</v>
          </cell>
          <cell r="H20">
            <v>41456</v>
          </cell>
          <cell r="I20" t="str">
            <v>Jul-13</v>
          </cell>
        </row>
        <row r="21">
          <cell r="G21" t="str">
            <v>Aug-13</v>
          </cell>
          <cell r="H21">
            <v>41487</v>
          </cell>
          <cell r="I21" t="str">
            <v>Aug-13</v>
          </cell>
        </row>
        <row r="22">
          <cell r="G22" t="str">
            <v>Sep-13</v>
          </cell>
          <cell r="H22">
            <v>41518</v>
          </cell>
          <cell r="I22" t="str">
            <v>Sep-13</v>
          </cell>
        </row>
        <row r="23">
          <cell r="G23" t="str">
            <v>Oct-13</v>
          </cell>
          <cell r="H23">
            <v>41548</v>
          </cell>
          <cell r="I23" t="str">
            <v>Oct-13</v>
          </cell>
        </row>
        <row r="24">
          <cell r="G24" t="str">
            <v>Nov-13</v>
          </cell>
          <cell r="H24">
            <v>41579</v>
          </cell>
          <cell r="I24" t="str">
            <v>Nov-13</v>
          </cell>
        </row>
        <row r="25">
          <cell r="G25" t="str">
            <v>Dec-13</v>
          </cell>
          <cell r="H25">
            <v>41609</v>
          </cell>
          <cell r="I25" t="str">
            <v>Dec-13</v>
          </cell>
        </row>
        <row r="26">
          <cell r="G26" t="str">
            <v>Jan-14</v>
          </cell>
          <cell r="H26">
            <v>41640</v>
          </cell>
          <cell r="I26" t="str">
            <v>Jan-14</v>
          </cell>
        </row>
        <row r="27">
          <cell r="G27" t="str">
            <v>Feb-14</v>
          </cell>
          <cell r="H27">
            <v>41671</v>
          </cell>
          <cell r="I27" t="str">
            <v>Feb-14</v>
          </cell>
        </row>
        <row r="28">
          <cell r="G28" t="str">
            <v>Mar-14</v>
          </cell>
          <cell r="H28">
            <v>41699</v>
          </cell>
          <cell r="I28" t="str">
            <v>Mar-14</v>
          </cell>
        </row>
        <row r="29">
          <cell r="G29" t="str">
            <v>Apr-14</v>
          </cell>
          <cell r="H29">
            <v>41730</v>
          </cell>
          <cell r="I29" t="str">
            <v>Apr-14</v>
          </cell>
        </row>
        <row r="30">
          <cell r="G30" t="str">
            <v>May-14</v>
          </cell>
          <cell r="H30">
            <v>41760</v>
          </cell>
          <cell r="I30" t="str">
            <v>May-14</v>
          </cell>
        </row>
        <row r="31">
          <cell r="G31" t="str">
            <v>Jun-14</v>
          </cell>
          <cell r="H31">
            <v>41791</v>
          </cell>
          <cell r="I31" t="str">
            <v>Jun-14</v>
          </cell>
        </row>
        <row r="32">
          <cell r="G32" t="str">
            <v>Jul-14</v>
          </cell>
          <cell r="H32">
            <v>41821</v>
          </cell>
          <cell r="I32" t="str">
            <v>Jul-14</v>
          </cell>
        </row>
        <row r="33">
          <cell r="G33" t="str">
            <v>Aug-14</v>
          </cell>
          <cell r="H33">
            <v>41852</v>
          </cell>
          <cell r="I33" t="str">
            <v>Aug-14</v>
          </cell>
        </row>
        <row r="34">
          <cell r="G34" t="str">
            <v>Sep-14</v>
          </cell>
          <cell r="H34">
            <v>41883</v>
          </cell>
          <cell r="I34" t="str">
            <v>Sep-14</v>
          </cell>
        </row>
        <row r="35">
          <cell r="G35" t="str">
            <v>Oct-14</v>
          </cell>
          <cell r="H35">
            <v>41913</v>
          </cell>
          <cell r="I35" t="str">
            <v>Oct-14</v>
          </cell>
        </row>
        <row r="36">
          <cell r="G36" t="str">
            <v>Nov-14</v>
          </cell>
          <cell r="H36">
            <v>41944</v>
          </cell>
          <cell r="I36" t="str">
            <v>Nov-14</v>
          </cell>
        </row>
        <row r="37">
          <cell r="G37" t="str">
            <v>Dec-14</v>
          </cell>
          <cell r="H37">
            <v>41974</v>
          </cell>
          <cell r="I37" t="str">
            <v>Dec-14</v>
          </cell>
        </row>
        <row r="38">
          <cell r="G38" t="str">
            <v>Jan-15</v>
          </cell>
          <cell r="H38">
            <v>42005</v>
          </cell>
          <cell r="I38" t="str">
            <v>Jan-15</v>
          </cell>
        </row>
        <row r="39">
          <cell r="G39" t="str">
            <v>Feb-15</v>
          </cell>
          <cell r="H39">
            <v>42036</v>
          </cell>
          <cell r="I39" t="str">
            <v>Feb-15</v>
          </cell>
        </row>
        <row r="40">
          <cell r="G40" t="str">
            <v>Mar-15</v>
          </cell>
          <cell r="H40">
            <v>42064</v>
          </cell>
          <cell r="I40" t="str">
            <v>Mar-15</v>
          </cell>
        </row>
        <row r="41">
          <cell r="G41" t="str">
            <v>Apr-15</v>
          </cell>
          <cell r="H41">
            <v>42095</v>
          </cell>
          <cell r="I41" t="str">
            <v>Apr-15</v>
          </cell>
        </row>
        <row r="42">
          <cell r="G42" t="str">
            <v>May-15</v>
          </cell>
          <cell r="H42">
            <v>42125</v>
          </cell>
          <cell r="I42" t="str">
            <v>May-15</v>
          </cell>
        </row>
        <row r="43">
          <cell r="G43" t="str">
            <v>Jun-15</v>
          </cell>
          <cell r="H43">
            <v>42156</v>
          </cell>
          <cell r="I43" t="str">
            <v>Jun-15</v>
          </cell>
        </row>
        <row r="44">
          <cell r="G44" t="str">
            <v>Jul-15</v>
          </cell>
          <cell r="H44">
            <v>42186</v>
          </cell>
          <cell r="I44" t="str">
            <v>Jul-15</v>
          </cell>
        </row>
        <row r="45">
          <cell r="G45" t="str">
            <v>Aug-15</v>
          </cell>
          <cell r="H45">
            <v>42217</v>
          </cell>
          <cell r="I45" t="str">
            <v>Aug-15</v>
          </cell>
        </row>
        <row r="46">
          <cell r="G46" t="str">
            <v>Sep-15</v>
          </cell>
          <cell r="H46">
            <v>42248</v>
          </cell>
          <cell r="I46" t="str">
            <v>Sep-15</v>
          </cell>
        </row>
        <row r="47">
          <cell r="G47" t="str">
            <v>Oct-15</v>
          </cell>
          <cell r="H47">
            <v>42278</v>
          </cell>
          <cell r="I47" t="str">
            <v>Oct-15</v>
          </cell>
        </row>
        <row r="48">
          <cell r="G48" t="str">
            <v>Nov-15</v>
          </cell>
          <cell r="H48">
            <v>42309</v>
          </cell>
          <cell r="I48" t="str">
            <v>Nov-15</v>
          </cell>
        </row>
        <row r="49">
          <cell r="G49" t="str">
            <v>Dec-15</v>
          </cell>
          <cell r="H49">
            <v>42339</v>
          </cell>
          <cell r="I49" t="str">
            <v>Dec-15</v>
          </cell>
        </row>
        <row r="50">
          <cell r="G50" t="str">
            <v>Jan-16</v>
          </cell>
          <cell r="H50">
            <v>42370</v>
          </cell>
          <cell r="I50" t="str">
            <v>Jan-16</v>
          </cell>
        </row>
        <row r="51">
          <cell r="G51" t="str">
            <v>Feb-16</v>
          </cell>
          <cell r="H51">
            <v>42401</v>
          </cell>
          <cell r="I51" t="str">
            <v>Feb-16</v>
          </cell>
        </row>
        <row r="52">
          <cell r="G52" t="str">
            <v>Mar-16</v>
          </cell>
          <cell r="H52">
            <v>42430</v>
          </cell>
          <cell r="I52" t="str">
            <v>Mar-16</v>
          </cell>
        </row>
        <row r="53">
          <cell r="G53" t="str">
            <v>Apr-16</v>
          </cell>
          <cell r="H53">
            <v>42461</v>
          </cell>
          <cell r="I53" t="str">
            <v>Apr-16</v>
          </cell>
        </row>
        <row r="54">
          <cell r="G54" t="str">
            <v>May-16</v>
          </cell>
          <cell r="H54">
            <v>42491</v>
          </cell>
          <cell r="I54" t="str">
            <v>May-16</v>
          </cell>
        </row>
        <row r="55">
          <cell r="G55" t="str">
            <v>Jun-16</v>
          </cell>
          <cell r="H55">
            <v>42522</v>
          </cell>
          <cell r="I55" t="str">
            <v>Jun-16</v>
          </cell>
        </row>
        <row r="56">
          <cell r="G56" t="str">
            <v>Jul-16</v>
          </cell>
          <cell r="H56">
            <v>42552</v>
          </cell>
          <cell r="I56" t="str">
            <v>Jul-16</v>
          </cell>
        </row>
        <row r="57">
          <cell r="G57" t="str">
            <v>Aug-16</v>
          </cell>
          <cell r="H57">
            <v>42583</v>
          </cell>
          <cell r="I57" t="str">
            <v>Aug-16</v>
          </cell>
        </row>
        <row r="58">
          <cell r="G58" t="str">
            <v>Sep-16</v>
          </cell>
          <cell r="H58">
            <v>42614</v>
          </cell>
          <cell r="I58" t="str">
            <v>Sep-16</v>
          </cell>
        </row>
        <row r="59">
          <cell r="G59" t="str">
            <v>Oct-16</v>
          </cell>
          <cell r="H59">
            <v>42644</v>
          </cell>
          <cell r="I59" t="str">
            <v>Oct-16</v>
          </cell>
        </row>
        <row r="60">
          <cell r="G60" t="str">
            <v>Nov-16</v>
          </cell>
          <cell r="H60">
            <v>42675</v>
          </cell>
          <cell r="I60" t="str">
            <v>Nov-16</v>
          </cell>
        </row>
        <row r="61">
          <cell r="G61" t="str">
            <v>Dec-16</v>
          </cell>
          <cell r="H61">
            <v>42705</v>
          </cell>
          <cell r="I61" t="str">
            <v>Dec-16</v>
          </cell>
        </row>
        <row r="62">
          <cell r="G62" t="str">
            <v>Jan-17</v>
          </cell>
          <cell r="H62">
            <v>42736</v>
          </cell>
          <cell r="I62" t="str">
            <v>Jan-17</v>
          </cell>
        </row>
        <row r="63">
          <cell r="G63" t="str">
            <v>Feb-17</v>
          </cell>
          <cell r="H63">
            <v>42767</v>
          </cell>
          <cell r="I63" t="str">
            <v>Feb-17</v>
          </cell>
        </row>
        <row r="64">
          <cell r="G64" t="str">
            <v>Mar-17</v>
          </cell>
          <cell r="H64">
            <v>42795</v>
          </cell>
          <cell r="I64" t="str">
            <v>Mar-17</v>
          </cell>
        </row>
        <row r="65">
          <cell r="G65" t="str">
            <v>Apr-17</v>
          </cell>
          <cell r="H65">
            <v>42826</v>
          </cell>
          <cell r="I65" t="str">
            <v>Apr-17</v>
          </cell>
        </row>
        <row r="66">
          <cell r="G66" t="str">
            <v>May-17</v>
          </cell>
          <cell r="H66">
            <v>42856</v>
          </cell>
          <cell r="I66" t="str">
            <v>May-17</v>
          </cell>
        </row>
        <row r="67">
          <cell r="G67" t="str">
            <v>Jun-17</v>
          </cell>
          <cell r="H67">
            <v>42887</v>
          </cell>
          <cell r="I67" t="str">
            <v>Jun-17</v>
          </cell>
        </row>
        <row r="68">
          <cell r="G68" t="str">
            <v>Jul-17</v>
          </cell>
          <cell r="H68">
            <v>42917</v>
          </cell>
          <cell r="I68" t="str">
            <v>Jul-17</v>
          </cell>
        </row>
        <row r="69">
          <cell r="G69" t="str">
            <v>Aug-17</v>
          </cell>
          <cell r="H69">
            <v>42948</v>
          </cell>
          <cell r="I69" t="str">
            <v>Aug-17</v>
          </cell>
        </row>
        <row r="70">
          <cell r="G70" t="str">
            <v>Sep-17</v>
          </cell>
          <cell r="H70">
            <v>42979</v>
          </cell>
          <cell r="I70" t="str">
            <v>Sep-17</v>
          </cell>
        </row>
        <row r="71">
          <cell r="G71" t="str">
            <v>Oct-17</v>
          </cell>
          <cell r="H71">
            <v>43009</v>
          </cell>
          <cell r="I71" t="str">
            <v>Oct-17</v>
          </cell>
        </row>
        <row r="72">
          <cell r="G72" t="str">
            <v>Nov-17</v>
          </cell>
          <cell r="H72">
            <v>43040</v>
          </cell>
          <cell r="I72" t="str">
            <v>Nov-17</v>
          </cell>
        </row>
        <row r="73">
          <cell r="G73" t="str">
            <v>Dec-17</v>
          </cell>
          <cell r="H73">
            <v>43070</v>
          </cell>
          <cell r="I73" t="str">
            <v>Dec-17</v>
          </cell>
        </row>
        <row r="74">
          <cell r="G74" t="str">
            <v>Jan-18</v>
          </cell>
          <cell r="H74">
            <v>43101</v>
          </cell>
          <cell r="I74" t="str">
            <v>Jan-18</v>
          </cell>
        </row>
        <row r="75">
          <cell r="G75" t="str">
            <v>Feb-18</v>
          </cell>
          <cell r="H75">
            <v>43132</v>
          </cell>
          <cell r="I75" t="str">
            <v>Feb-18</v>
          </cell>
        </row>
        <row r="76">
          <cell r="G76" t="str">
            <v>Mar-18</v>
          </cell>
          <cell r="H76">
            <v>43160</v>
          </cell>
          <cell r="I76" t="str">
            <v>Mar-18</v>
          </cell>
        </row>
        <row r="77">
          <cell r="G77" t="str">
            <v>Apr-18</v>
          </cell>
          <cell r="H77">
            <v>43191</v>
          </cell>
          <cell r="I77" t="str">
            <v>Apr-18</v>
          </cell>
        </row>
        <row r="78">
          <cell r="G78" t="str">
            <v>May-18</v>
          </cell>
          <cell r="H78">
            <v>43221</v>
          </cell>
          <cell r="I78" t="str">
            <v>May-18</v>
          </cell>
        </row>
        <row r="79">
          <cell r="G79" t="str">
            <v>Jun-18</v>
          </cell>
          <cell r="H79">
            <v>43252</v>
          </cell>
          <cell r="I79" t="str">
            <v>Jun-18</v>
          </cell>
        </row>
        <row r="80">
          <cell r="G80" t="str">
            <v>Jul-18</v>
          </cell>
          <cell r="H80">
            <v>43282</v>
          </cell>
          <cell r="I80" t="str">
            <v>Jul-18</v>
          </cell>
        </row>
        <row r="81">
          <cell r="G81" t="str">
            <v>Aug-18</v>
          </cell>
          <cell r="H81">
            <v>43313</v>
          </cell>
          <cell r="I81" t="str">
            <v>Aug-18</v>
          </cell>
        </row>
        <row r="82">
          <cell r="G82" t="str">
            <v>Sep-18</v>
          </cell>
          <cell r="H82">
            <v>43344</v>
          </cell>
          <cell r="I82" t="str">
            <v>Sep-18</v>
          </cell>
        </row>
        <row r="83">
          <cell r="G83" t="str">
            <v>Oct-18</v>
          </cell>
          <cell r="H83">
            <v>43374</v>
          </cell>
          <cell r="I83" t="str">
            <v>Oct-18</v>
          </cell>
        </row>
        <row r="84">
          <cell r="G84" t="str">
            <v>Nov-18</v>
          </cell>
          <cell r="H84">
            <v>43405</v>
          </cell>
          <cell r="I84" t="str">
            <v>Nov-18</v>
          </cell>
        </row>
        <row r="85">
          <cell r="G85" t="str">
            <v>Dec-18</v>
          </cell>
          <cell r="H85">
            <v>43435</v>
          </cell>
          <cell r="I85" t="str">
            <v>Dec-18</v>
          </cell>
        </row>
        <row r="86">
          <cell r="G86" t="str">
            <v>Jan-19</v>
          </cell>
          <cell r="H86">
            <v>43466</v>
          </cell>
          <cell r="I86" t="str">
            <v>Jan-19</v>
          </cell>
        </row>
        <row r="87">
          <cell r="G87" t="str">
            <v>Feb-19</v>
          </cell>
          <cell r="H87">
            <v>43497</v>
          </cell>
          <cell r="I87" t="str">
            <v>Feb-19</v>
          </cell>
        </row>
        <row r="88">
          <cell r="G88" t="str">
            <v>Mar-19</v>
          </cell>
          <cell r="H88">
            <v>43525</v>
          </cell>
          <cell r="I88" t="str">
            <v>Mar-19</v>
          </cell>
        </row>
        <row r="89">
          <cell r="G89" t="str">
            <v>Apr-19</v>
          </cell>
          <cell r="H89">
            <v>43556</v>
          </cell>
          <cell r="I89" t="str">
            <v>Apr-19</v>
          </cell>
        </row>
        <row r="90">
          <cell r="G90" t="str">
            <v>May-19</v>
          </cell>
          <cell r="H90">
            <v>43586</v>
          </cell>
          <cell r="I90" t="str">
            <v>May-19</v>
          </cell>
        </row>
        <row r="91">
          <cell r="G91" t="str">
            <v>Jun-19</v>
          </cell>
          <cell r="H91">
            <v>43617</v>
          </cell>
          <cell r="I91" t="str">
            <v>Jun-19</v>
          </cell>
        </row>
        <row r="92">
          <cell r="G92" t="str">
            <v>Jul-19</v>
          </cell>
          <cell r="H92">
            <v>43647</v>
          </cell>
          <cell r="I92" t="str">
            <v>Jul-19</v>
          </cell>
        </row>
        <row r="93">
          <cell r="G93" t="str">
            <v>Aug-19</v>
          </cell>
          <cell r="H93">
            <v>43678</v>
          </cell>
          <cell r="I93" t="str">
            <v>Aug-19</v>
          </cell>
        </row>
        <row r="94">
          <cell r="G94" t="str">
            <v>Sep-19</v>
          </cell>
          <cell r="H94">
            <v>43709</v>
          </cell>
          <cell r="I94" t="str">
            <v>Sep-19</v>
          </cell>
        </row>
        <row r="95">
          <cell r="G95" t="str">
            <v>Oct-19</v>
          </cell>
          <cell r="H95">
            <v>43739</v>
          </cell>
          <cell r="I95" t="str">
            <v>Oct-19</v>
          </cell>
        </row>
        <row r="96">
          <cell r="G96" t="str">
            <v>Nov-19</v>
          </cell>
          <cell r="H96">
            <v>43770</v>
          </cell>
          <cell r="I96" t="str">
            <v>Nov-19</v>
          </cell>
        </row>
        <row r="97">
          <cell r="G97" t="str">
            <v>Dec-19</v>
          </cell>
          <cell r="H97">
            <v>43800</v>
          </cell>
          <cell r="I97" t="str">
            <v>Dec-19</v>
          </cell>
        </row>
        <row r="98">
          <cell r="G98" t="str">
            <v>Jan-20</v>
          </cell>
          <cell r="H98">
            <v>43831</v>
          </cell>
          <cell r="I98" t="str">
            <v>Jan-20</v>
          </cell>
        </row>
        <row r="99">
          <cell r="G99" t="str">
            <v>Feb-20</v>
          </cell>
          <cell r="H99">
            <v>43862</v>
          </cell>
          <cell r="I99" t="str">
            <v>Feb-20</v>
          </cell>
        </row>
        <row r="100">
          <cell r="G100" t="str">
            <v>Mar-20</v>
          </cell>
          <cell r="H100">
            <v>43891</v>
          </cell>
          <cell r="I100" t="str">
            <v>Mar-20</v>
          </cell>
        </row>
        <row r="101">
          <cell r="G101" t="str">
            <v>Apr-20</v>
          </cell>
          <cell r="H101">
            <v>43922</v>
          </cell>
          <cell r="I101" t="str">
            <v>Apr-20</v>
          </cell>
        </row>
        <row r="102">
          <cell r="G102" t="str">
            <v>May-20</v>
          </cell>
          <cell r="H102">
            <v>43952</v>
          </cell>
          <cell r="I102" t="str">
            <v>May-20</v>
          </cell>
        </row>
        <row r="103">
          <cell r="G103" t="str">
            <v>Jun-20</v>
          </cell>
          <cell r="H103">
            <v>43983</v>
          </cell>
          <cell r="I103" t="str">
            <v>Jun-20</v>
          </cell>
        </row>
        <row r="104">
          <cell r="G104" t="str">
            <v>Jul-20</v>
          </cell>
          <cell r="H104">
            <v>44013</v>
          </cell>
          <cell r="I104" t="str">
            <v>Jul-20</v>
          </cell>
        </row>
        <row r="105">
          <cell r="G105" t="str">
            <v>Aug-20</v>
          </cell>
          <cell r="H105">
            <v>44044</v>
          </cell>
          <cell r="I105" t="str">
            <v>Aug-20</v>
          </cell>
        </row>
        <row r="106">
          <cell r="G106" t="str">
            <v>Sep-20</v>
          </cell>
          <cell r="H106">
            <v>44075</v>
          </cell>
          <cell r="I106" t="str">
            <v>Sep-20</v>
          </cell>
        </row>
        <row r="107">
          <cell r="G107" t="str">
            <v>Oct-20</v>
          </cell>
          <cell r="H107">
            <v>44105</v>
          </cell>
          <cell r="I107" t="str">
            <v>Oct-20</v>
          </cell>
        </row>
        <row r="108">
          <cell r="G108" t="str">
            <v>Nov-20</v>
          </cell>
          <cell r="H108">
            <v>44136</v>
          </cell>
          <cell r="I108" t="str">
            <v>Nov-20</v>
          </cell>
        </row>
        <row r="109">
          <cell r="G109" t="str">
            <v>Dec-20</v>
          </cell>
          <cell r="H109">
            <v>44166</v>
          </cell>
          <cell r="I109" t="str">
            <v>Dec-20</v>
          </cell>
        </row>
        <row r="110">
          <cell r="G110" t="str">
            <v>Jan-21</v>
          </cell>
          <cell r="H110">
            <v>44197</v>
          </cell>
          <cell r="I110" t="str">
            <v>Jan-21</v>
          </cell>
        </row>
        <row r="111">
          <cell r="G111" t="str">
            <v>Feb-21</v>
          </cell>
          <cell r="H111">
            <v>44228</v>
          </cell>
          <cell r="I111" t="str">
            <v>Feb-21</v>
          </cell>
        </row>
        <row r="112">
          <cell r="G112" t="str">
            <v>Mar-21</v>
          </cell>
          <cell r="H112">
            <v>44256</v>
          </cell>
          <cell r="I112" t="str">
            <v>Mar-21</v>
          </cell>
        </row>
        <row r="113">
          <cell r="G113" t="str">
            <v>Apr-21</v>
          </cell>
          <cell r="H113">
            <v>44287</v>
          </cell>
          <cell r="I113" t="str">
            <v>Apr-21</v>
          </cell>
        </row>
        <row r="114">
          <cell r="G114" t="str">
            <v>May-21</v>
          </cell>
          <cell r="H114">
            <v>44317</v>
          </cell>
          <cell r="I114" t="str">
            <v>May-21</v>
          </cell>
        </row>
        <row r="115">
          <cell r="G115" t="str">
            <v>Jun-21</v>
          </cell>
          <cell r="H115">
            <v>44348</v>
          </cell>
          <cell r="I115" t="str">
            <v>Jun-21</v>
          </cell>
        </row>
        <row r="116">
          <cell r="G116" t="str">
            <v>Jul-21</v>
          </cell>
          <cell r="H116">
            <v>44378</v>
          </cell>
          <cell r="I116" t="str">
            <v>Jul-21</v>
          </cell>
        </row>
        <row r="117">
          <cell r="G117" t="str">
            <v>Aug-21</v>
          </cell>
          <cell r="H117">
            <v>44409</v>
          </cell>
          <cell r="I117" t="str">
            <v>Aug-21</v>
          </cell>
        </row>
        <row r="118">
          <cell r="G118" t="str">
            <v>Sep-21</v>
          </cell>
          <cell r="H118">
            <v>44440</v>
          </cell>
          <cell r="I118" t="str">
            <v>Sep-21</v>
          </cell>
        </row>
        <row r="119">
          <cell r="G119" t="str">
            <v>Oct-21</v>
          </cell>
          <cell r="H119">
            <v>44470</v>
          </cell>
          <cell r="I119" t="str">
            <v>Oct-21</v>
          </cell>
        </row>
        <row r="120">
          <cell r="G120" t="str">
            <v>Nov-21</v>
          </cell>
          <cell r="H120">
            <v>44501</v>
          </cell>
          <cell r="I120" t="str">
            <v>Nov-21</v>
          </cell>
        </row>
        <row r="121">
          <cell r="G121" t="str">
            <v>Dec-21</v>
          </cell>
          <cell r="H121">
            <v>44531</v>
          </cell>
          <cell r="I121" t="str">
            <v>Dec-21</v>
          </cell>
        </row>
        <row r="122">
          <cell r="G122" t="str">
            <v>Jan-22</v>
          </cell>
          <cell r="H122">
            <v>44562</v>
          </cell>
          <cell r="I122" t="str">
            <v>Jan-22</v>
          </cell>
        </row>
        <row r="123">
          <cell r="G123" t="str">
            <v>Feb-22</v>
          </cell>
          <cell r="H123">
            <v>44593</v>
          </cell>
          <cell r="I123" t="str">
            <v>Feb-22</v>
          </cell>
        </row>
        <row r="124">
          <cell r="G124" t="str">
            <v>Mar-22</v>
          </cell>
          <cell r="H124">
            <v>44621</v>
          </cell>
          <cell r="I124" t="str">
            <v>Mar-22</v>
          </cell>
        </row>
        <row r="125">
          <cell r="G125" t="str">
            <v>Apr-22</v>
          </cell>
          <cell r="H125">
            <v>44652</v>
          </cell>
          <cell r="I125" t="str">
            <v>Apr-22</v>
          </cell>
        </row>
      </sheetData>
      <sheetData sheetId="6">
        <row r="100">
          <cell r="F100" t="str">
            <v>All</v>
          </cell>
          <cell r="G100">
            <v>0.64622641509433965</v>
          </cell>
          <cell r="L100" t="str">
            <v>All</v>
          </cell>
          <cell r="M100">
            <v>1.0833333333333333</v>
          </cell>
          <cell r="R100" t="str">
            <v>All</v>
          </cell>
          <cell r="S100">
            <v>0.46666666666666667</v>
          </cell>
        </row>
        <row r="101">
          <cell r="F101" t="str">
            <v>CPP-FV</v>
          </cell>
          <cell r="G101">
            <v>1.0277797777777777</v>
          </cell>
          <cell r="L101" t="str">
            <v>TIP</v>
          </cell>
          <cell r="M101">
            <v>1.3648738648648648</v>
          </cell>
          <cell r="R101" t="str">
            <v>MST</v>
          </cell>
          <cell r="S101">
            <v>1.0000039999999999</v>
          </cell>
        </row>
        <row r="102">
          <cell r="F102" t="str">
            <v>PCIT</v>
          </cell>
          <cell r="G102">
            <v>0.76000599999999996</v>
          </cell>
          <cell r="L102" t="str">
            <v>MST</v>
          </cell>
          <cell r="M102">
            <v>1.3333373333333332</v>
          </cell>
          <cell r="R102" t="str">
            <v>CPP-FV</v>
          </cell>
          <cell r="S102">
            <v>0.66666866666666658</v>
          </cell>
        </row>
        <row r="103">
          <cell r="F103" t="str">
            <v>TST</v>
          </cell>
          <cell r="G103">
            <v>0.70000999999999991</v>
          </cell>
          <cell r="L103" t="str">
            <v>TF-CBT</v>
          </cell>
          <cell r="M103">
            <v>1.096782193548387</v>
          </cell>
          <cell r="R103" t="str">
            <v>FFT</v>
          </cell>
          <cell r="S103">
            <v>0.50000299999999998</v>
          </cell>
        </row>
        <row r="104">
          <cell r="F104" t="str">
            <v>FFT</v>
          </cell>
          <cell r="G104">
            <v>0.69491825423728815</v>
          </cell>
          <cell r="L104" t="str">
            <v>PCIT</v>
          </cell>
          <cell r="M104">
            <v>1.000006</v>
          </cell>
          <cell r="R104" t="str">
            <v>TIP</v>
          </cell>
          <cell r="S104">
            <v>0.45098939215686273</v>
          </cell>
        </row>
        <row r="105">
          <cell r="F105" t="str">
            <v>TIP</v>
          </cell>
          <cell r="G105">
            <v>0.66305247826086955</v>
          </cell>
          <cell r="L105" t="str">
            <v>CPP-FV</v>
          </cell>
          <cell r="M105">
            <v>0.76470788235294107</v>
          </cell>
          <cell r="R105" t="str">
            <v>TF-CBT</v>
          </cell>
          <cell r="S105">
            <v>0.33334133333333332</v>
          </cell>
        </row>
        <row r="106">
          <cell r="F106" t="str">
            <v>MST</v>
          </cell>
          <cell r="G106">
            <v>0.41176870588235293</v>
          </cell>
          <cell r="L106" t="str">
            <v>FFT</v>
          </cell>
          <cell r="M106">
            <v>0.7307722307692307</v>
          </cell>
          <cell r="R106" t="str">
            <v>TST</v>
          </cell>
          <cell r="S106">
            <v>1.0000000000000001E-5</v>
          </cell>
        </row>
        <row r="107">
          <cell r="F107" t="str">
            <v>TF-CBT</v>
          </cell>
          <cell r="G107">
            <v>0.39176057731958763</v>
          </cell>
          <cell r="L107" t="str">
            <v>TST</v>
          </cell>
          <cell r="M107">
            <v>0.50000999999999995</v>
          </cell>
          <cell r="R107" t="str">
            <v>SFCR</v>
          </cell>
          <cell r="S107">
            <v>6.9999999999999999E-6</v>
          </cell>
        </row>
        <row r="108">
          <cell r="F108" t="str">
            <v>SFCR</v>
          </cell>
          <cell r="G108">
            <v>6.9999999999999999E-6</v>
          </cell>
          <cell r="L108" t="str">
            <v>SFCR</v>
          </cell>
          <cell r="M108">
            <v>6.9999999999999999E-6</v>
          </cell>
          <cell r="R108" t="str">
            <v>PCIT</v>
          </cell>
          <cell r="S108">
            <v>6.0000000000000002E-6</v>
          </cell>
        </row>
        <row r="109">
          <cell r="F109" t="str">
            <v>MST-PSB</v>
          </cell>
          <cell r="G109">
            <v>5.0000000000000004E-6</v>
          </cell>
          <cell r="L109" t="str">
            <v>MST-PSB</v>
          </cell>
          <cell r="M109">
            <v>5.0000000000000004E-6</v>
          </cell>
          <cell r="R109" t="str">
            <v>MST-PSB</v>
          </cell>
          <cell r="S109">
            <v>5.0000000000000004E-6</v>
          </cell>
        </row>
        <row r="110">
          <cell r="F110" t="str">
            <v>A-CRA</v>
          </cell>
          <cell r="G110">
            <v>9.9999999999999995E-7</v>
          </cell>
          <cell r="L110" t="str">
            <v>A-CRA</v>
          </cell>
          <cell r="M110">
            <v>9.9999999999999995E-7</v>
          </cell>
          <cell r="R110" t="str">
            <v>A-CRA</v>
          </cell>
          <cell r="S110">
            <v>9.9999999999999995E-7</v>
          </cell>
        </row>
        <row r="113">
          <cell r="F113" t="str">
            <v>TIP</v>
          </cell>
        </row>
        <row r="114">
          <cell r="F114" t="str">
            <v>CC</v>
          </cell>
        </row>
        <row r="115">
          <cell r="F115" t="str">
            <v>Cont</v>
          </cell>
        </row>
        <row r="116">
          <cell r="F116" t="str">
            <v>FPS</v>
          </cell>
        </row>
        <row r="117">
          <cell r="F117" t="str">
            <v>GD</v>
          </cell>
        </row>
        <row r="118">
          <cell r="F118" t="str">
            <v>LES</v>
          </cell>
        </row>
        <row r="119">
          <cell r="F119" t="str">
            <v>MBI</v>
          </cell>
        </row>
        <row r="120">
          <cell r="F120" t="str">
            <v>PASS</v>
          </cell>
        </row>
        <row r="121">
          <cell r="F121" t="str">
            <v>TFCC</v>
          </cell>
        </row>
        <row r="122">
          <cell r="F122" t="str">
            <v>Uni</v>
          </cell>
        </row>
        <row r="123">
          <cell r="F123" t="str">
            <v>WC</v>
          </cell>
        </row>
        <row r="125">
          <cell r="F125" t="str">
            <v>TIP</v>
          </cell>
          <cell r="G125">
            <v>0.66304347826086951</v>
          </cell>
          <cell r="L125" t="str">
            <v>TIP</v>
          </cell>
          <cell r="M125">
            <v>1.3648648648648649</v>
          </cell>
          <cell r="R125" t="str">
            <v>TIP</v>
          </cell>
          <cell r="S125">
            <v>0.45098039215686275</v>
          </cell>
        </row>
        <row r="126">
          <cell r="F126" t="str">
            <v>MBI</v>
          </cell>
          <cell r="G126">
            <v>1.0518578518518518</v>
          </cell>
          <cell r="L126" t="str">
            <v>CC</v>
          </cell>
          <cell r="M126">
            <v>3.1000010000000002</v>
          </cell>
          <cell r="R126" t="str">
            <v>CC</v>
          </cell>
          <cell r="S126">
            <v>0.83334033333333335</v>
          </cell>
        </row>
        <row r="127">
          <cell r="F127" t="str">
            <v>WC</v>
          </cell>
          <cell r="G127">
            <v>0.96552724137931034</v>
          </cell>
          <cell r="L127" t="str">
            <v>MBI</v>
          </cell>
          <cell r="M127">
            <v>1.500006</v>
          </cell>
          <cell r="R127" t="str">
            <v>MBI</v>
          </cell>
          <cell r="S127">
            <v>0.400001</v>
          </cell>
        </row>
        <row r="128">
          <cell r="F128" t="str">
            <v>PASS</v>
          </cell>
          <cell r="G128">
            <v>0.60000699999999996</v>
          </cell>
          <cell r="L128" t="str">
            <v>PASS</v>
          </cell>
          <cell r="M128">
            <v>1.0000070000000001</v>
          </cell>
          <cell r="R128" t="str">
            <v>PASS</v>
          </cell>
          <cell r="S128">
            <v>0.12500600000000001</v>
          </cell>
        </row>
        <row r="129">
          <cell r="F129" t="str">
            <v>CC</v>
          </cell>
          <cell r="G129">
            <v>0.55232658139534885</v>
          </cell>
          <cell r="L129" t="str">
            <v>FPS</v>
          </cell>
          <cell r="M129">
            <v>1.000003</v>
          </cell>
          <cell r="R129" t="str">
            <v>FPS</v>
          </cell>
          <cell r="S129">
            <v>1.0000000000000001E-5</v>
          </cell>
        </row>
        <row r="130">
          <cell r="F130" t="str">
            <v>FPS</v>
          </cell>
          <cell r="G130">
            <v>0.4696999696969697</v>
          </cell>
          <cell r="L130" t="str">
            <v>LES</v>
          </cell>
          <cell r="M130">
            <v>0.90909590909090909</v>
          </cell>
          <cell r="R130" t="str">
            <v>LES</v>
          </cell>
          <cell r="S130">
            <v>9.0000000000000002E-6</v>
          </cell>
        </row>
        <row r="131">
          <cell r="F131" t="str">
            <v>LES</v>
          </cell>
          <cell r="G131">
            <v>0.23636863636363636</v>
          </cell>
          <cell r="L131" t="str">
            <v>WC</v>
          </cell>
          <cell r="M131">
            <v>0.83334333333333332</v>
          </cell>
          <cell r="R131" t="str">
            <v>WC</v>
          </cell>
          <cell r="S131">
            <v>7.9999999999999996E-6</v>
          </cell>
        </row>
        <row r="132">
          <cell r="F132" t="str">
            <v>Uni</v>
          </cell>
          <cell r="G132">
            <v>9.0000000000000002E-6</v>
          </cell>
          <cell r="L132" t="str">
            <v>Uni</v>
          </cell>
          <cell r="M132">
            <v>9.0000000000000002E-6</v>
          </cell>
          <cell r="R132" t="str">
            <v>Uni</v>
          </cell>
          <cell r="S132">
            <v>5.0000000000000004E-6</v>
          </cell>
        </row>
        <row r="133">
          <cell r="F133" t="str">
            <v>TFCC</v>
          </cell>
          <cell r="G133">
            <v>7.9999999999999996E-6</v>
          </cell>
          <cell r="L133" t="str">
            <v>TFCC</v>
          </cell>
          <cell r="M133">
            <v>7.9999999999999996E-6</v>
          </cell>
          <cell r="R133" t="str">
            <v>TFCC</v>
          </cell>
          <cell r="S133">
            <v>3.9999999999999998E-6</v>
          </cell>
        </row>
        <row r="134">
          <cell r="F134" t="str">
            <v>GD</v>
          </cell>
          <cell r="G134">
            <v>3.9999999999999998E-6</v>
          </cell>
          <cell r="L134" t="str">
            <v>GD</v>
          </cell>
          <cell r="M134">
            <v>3.9999999999999998E-6</v>
          </cell>
          <cell r="R134" t="str">
            <v>GD</v>
          </cell>
          <cell r="S134">
            <v>3.0000000000000001E-6</v>
          </cell>
        </row>
        <row r="135">
          <cell r="F135" t="str">
            <v>Cont</v>
          </cell>
          <cell r="G135">
            <v>1.9999999999999999E-6</v>
          </cell>
          <cell r="L135" t="str">
            <v>Cont</v>
          </cell>
          <cell r="M135">
            <v>1.9999999999999999E-6</v>
          </cell>
          <cell r="R135" t="str">
            <v>Cont</v>
          </cell>
          <cell r="S135">
            <v>1.9999999999999999E-6</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06"/>
  <sheetViews>
    <sheetView tabSelected="1" zoomScale="88" zoomScaleNormal="88" zoomScalePageLayoutView="90" workbookViewId="0">
      <pane ySplit="13" topLeftCell="A49" activePane="bottomLeft" state="frozen"/>
      <selection pane="bottomLeft" activeCell="G11" sqref="G11:M11"/>
    </sheetView>
  </sheetViews>
  <sheetFormatPr defaultColWidth="9.140625" defaultRowHeight="117.75" customHeight="1" x14ac:dyDescent="0.25"/>
  <cols>
    <col min="1" max="13" width="7.7109375" style="20" customWidth="1"/>
    <col min="14" max="14" width="9.7109375" style="20" customWidth="1"/>
    <col min="15" max="18" width="8.7109375" style="20" customWidth="1"/>
    <col min="19" max="31" width="7.7109375" style="20" customWidth="1"/>
    <col min="32" max="32" width="9.7109375" style="20" customWidth="1"/>
    <col min="33" max="36" width="7.7109375" style="20" customWidth="1"/>
    <col min="37" max="16383" width="9.140625" style="20"/>
    <col min="16384" max="16384" width="2.28515625" style="20" customWidth="1"/>
  </cols>
  <sheetData>
    <row r="1" spans="1:32" ht="9" customHeight="1" thickTop="1" thickBot="1" x14ac:dyDescent="0.3">
      <c r="A1" s="87"/>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8"/>
    </row>
    <row r="2" spans="1:32" ht="30" customHeight="1" thickTop="1" thickBot="1" x14ac:dyDescent="0.3">
      <c r="A2" s="83"/>
      <c r="B2" s="206" t="s">
        <v>1005</v>
      </c>
      <c r="C2" s="207"/>
      <c r="D2" s="207"/>
      <c r="E2" s="207"/>
      <c r="F2" s="207"/>
      <c r="G2" s="207"/>
      <c r="H2" s="207"/>
      <c r="I2" s="207"/>
      <c r="J2" s="207"/>
      <c r="K2" s="207"/>
      <c r="L2" s="207"/>
      <c r="M2" s="207"/>
      <c r="N2" s="207"/>
      <c r="O2" s="207"/>
      <c r="P2" s="207"/>
      <c r="Q2" s="207"/>
      <c r="R2" s="207"/>
      <c r="S2" s="207"/>
      <c r="T2" s="207"/>
      <c r="U2" s="207"/>
      <c r="V2" s="208"/>
      <c r="W2" s="189"/>
      <c r="X2" s="203" t="s">
        <v>381</v>
      </c>
      <c r="Y2" s="204"/>
      <c r="Z2" s="204"/>
      <c r="AA2" s="204"/>
      <c r="AB2" s="204"/>
      <c r="AC2" s="204"/>
      <c r="AD2" s="204"/>
      <c r="AE2" s="205"/>
      <c r="AF2" s="190"/>
    </row>
    <row r="3" spans="1:32" ht="5.25" customHeight="1" thickTop="1" x14ac:dyDescent="0.25">
      <c r="A3" s="83"/>
      <c r="B3" s="112"/>
      <c r="C3" s="88"/>
      <c r="D3" s="88"/>
      <c r="E3" s="88"/>
      <c r="F3" s="88"/>
      <c r="G3" s="88"/>
      <c r="H3" s="88"/>
      <c r="I3" s="88"/>
      <c r="J3" s="88"/>
      <c r="K3" s="88"/>
      <c r="L3" s="88"/>
      <c r="M3" s="88"/>
      <c r="N3" s="88"/>
      <c r="O3" s="88"/>
      <c r="P3" s="88"/>
      <c r="Q3" s="88"/>
      <c r="R3" s="88"/>
      <c r="S3" s="88"/>
      <c r="T3" s="88"/>
      <c r="U3" s="88"/>
      <c r="V3" s="49"/>
      <c r="W3" s="91"/>
      <c r="X3" s="238" t="s">
        <v>1056</v>
      </c>
      <c r="Y3" s="239"/>
      <c r="Z3" s="244" t="s">
        <v>1057</v>
      </c>
      <c r="AA3" s="245"/>
      <c r="AB3" s="250" t="s">
        <v>1061</v>
      </c>
      <c r="AC3" s="251"/>
      <c r="AD3" s="256" t="s">
        <v>1063</v>
      </c>
      <c r="AE3" s="257"/>
      <c r="AF3" s="191"/>
    </row>
    <row r="4" spans="1:32" ht="22.5" customHeight="1" x14ac:dyDescent="0.25">
      <c r="A4" s="192"/>
      <c r="B4" s="209" t="s">
        <v>1236</v>
      </c>
      <c r="C4" s="210"/>
      <c r="D4" s="210"/>
      <c r="E4" s="210"/>
      <c r="F4" s="210"/>
      <c r="G4" s="210"/>
      <c r="H4" s="210"/>
      <c r="I4" s="210"/>
      <c r="J4" s="210"/>
      <c r="K4" s="210"/>
      <c r="L4" s="210"/>
      <c r="M4" s="210"/>
      <c r="N4" s="210"/>
      <c r="O4" s="210"/>
      <c r="P4" s="210"/>
      <c r="Q4" s="210"/>
      <c r="R4" s="210"/>
      <c r="S4" s="210"/>
      <c r="T4" s="210"/>
      <c r="U4" s="210"/>
      <c r="V4" s="211"/>
      <c r="W4" s="193"/>
      <c r="X4" s="234"/>
      <c r="Y4" s="235"/>
      <c r="Z4" s="240"/>
      <c r="AA4" s="241"/>
      <c r="AB4" s="246"/>
      <c r="AC4" s="247"/>
      <c r="AD4" s="252"/>
      <c r="AE4" s="253"/>
      <c r="AF4" s="194"/>
    </row>
    <row r="5" spans="1:32" ht="6" customHeight="1" x14ac:dyDescent="0.25">
      <c r="A5" s="83"/>
      <c r="B5" s="183"/>
      <c r="C5" s="111"/>
      <c r="D5" s="111"/>
      <c r="E5" s="111"/>
      <c r="F5" s="111"/>
      <c r="G5" s="111"/>
      <c r="H5" s="111"/>
      <c r="I5" s="111"/>
      <c r="J5" s="111"/>
      <c r="K5" s="111"/>
      <c r="L5" s="88"/>
      <c r="M5" s="88"/>
      <c r="N5" s="88"/>
      <c r="O5" s="88"/>
      <c r="P5" s="88"/>
      <c r="Q5" s="88"/>
      <c r="R5" s="88"/>
      <c r="S5" s="88"/>
      <c r="T5" s="111"/>
      <c r="U5" s="111"/>
      <c r="V5" s="200"/>
      <c r="W5" s="91"/>
      <c r="X5" s="234" t="s">
        <v>1058</v>
      </c>
      <c r="Y5" s="235"/>
      <c r="Z5" s="240" t="s">
        <v>1059</v>
      </c>
      <c r="AA5" s="241"/>
      <c r="AB5" s="246" t="s">
        <v>1060</v>
      </c>
      <c r="AC5" s="247"/>
      <c r="AD5" s="252" t="s">
        <v>1062</v>
      </c>
      <c r="AE5" s="253"/>
      <c r="AF5" s="191"/>
    </row>
    <row r="6" spans="1:32" ht="22.5" customHeight="1" thickBot="1" x14ac:dyDescent="0.3">
      <c r="A6" s="83"/>
      <c r="B6" s="212" t="str">
        <f>"Results for the Time Period "&amp;O11&amp;" Through "&amp;Q11</f>
        <v>Results for the Time Period Jan-19 Through Dec-19</v>
      </c>
      <c r="C6" s="213"/>
      <c r="D6" s="213"/>
      <c r="E6" s="213"/>
      <c r="F6" s="213"/>
      <c r="G6" s="213"/>
      <c r="H6" s="213"/>
      <c r="I6" s="213"/>
      <c r="J6" s="213"/>
      <c r="K6" s="213"/>
      <c r="L6" s="213"/>
      <c r="M6" s="213"/>
      <c r="N6" s="213"/>
      <c r="O6" s="213"/>
      <c r="P6" s="213"/>
      <c r="Q6" s="213"/>
      <c r="R6" s="213"/>
      <c r="S6" s="213"/>
      <c r="T6" s="213"/>
      <c r="U6" s="213"/>
      <c r="V6" s="214"/>
      <c r="W6" s="193"/>
      <c r="X6" s="236"/>
      <c r="Y6" s="237"/>
      <c r="Z6" s="242"/>
      <c r="AA6" s="243"/>
      <c r="AB6" s="248"/>
      <c r="AC6" s="249"/>
      <c r="AD6" s="254"/>
      <c r="AE6" s="255"/>
      <c r="AF6" s="195"/>
    </row>
    <row r="7" spans="1:32" s="21" customFormat="1" ht="9" customHeight="1" thickTop="1" thickBot="1" x14ac:dyDescent="0.3">
      <c r="A7" s="83"/>
      <c r="B7" s="196"/>
      <c r="C7" s="196"/>
      <c r="D7" s="196"/>
      <c r="E7" s="201"/>
      <c r="F7" s="201"/>
      <c r="G7" s="201"/>
      <c r="H7" s="201"/>
      <c r="I7" s="201"/>
      <c r="J7" s="196"/>
      <c r="K7" s="193"/>
      <c r="L7" s="193"/>
      <c r="M7" s="193"/>
      <c r="N7" s="193"/>
      <c r="O7" s="193"/>
      <c r="P7" s="193"/>
      <c r="Q7" s="193"/>
      <c r="R7" s="193"/>
      <c r="S7" s="193"/>
      <c r="T7" s="193"/>
      <c r="U7" s="193"/>
      <c r="V7" s="193"/>
      <c r="W7" s="193"/>
      <c r="X7" s="91"/>
      <c r="Y7" s="91"/>
      <c r="Z7" s="91"/>
      <c r="AA7" s="91"/>
      <c r="AB7" s="91"/>
      <c r="AC7" s="91"/>
      <c r="AD7" s="91"/>
      <c r="AE7" s="91"/>
      <c r="AF7" s="197"/>
    </row>
    <row r="8" spans="1:32" ht="9.75" customHeight="1" thickTop="1" thickBot="1" x14ac:dyDescent="0.3">
      <c r="A8" s="231" t="s">
        <v>390</v>
      </c>
      <c r="B8" s="223"/>
      <c r="C8" s="223"/>
      <c r="D8" s="224"/>
      <c r="E8" s="182"/>
      <c r="F8" s="110"/>
      <c r="G8" s="110"/>
      <c r="H8" s="110"/>
      <c r="I8" s="110"/>
      <c r="J8" s="180"/>
      <c r="K8" s="180"/>
      <c r="L8" s="180"/>
      <c r="M8" s="180"/>
      <c r="N8" s="181"/>
      <c r="O8" s="321" t="s">
        <v>389</v>
      </c>
      <c r="P8" s="322"/>
      <c r="Q8" s="322"/>
      <c r="R8" s="323"/>
      <c r="S8" s="222" t="s">
        <v>391</v>
      </c>
      <c r="T8" s="223"/>
      <c r="U8" s="223"/>
      <c r="V8" s="224"/>
      <c r="W8" s="186"/>
      <c r="X8" s="184"/>
      <c r="Y8" s="184"/>
      <c r="Z8" s="184"/>
      <c r="AA8" s="184"/>
      <c r="AB8" s="184"/>
      <c r="AC8" s="184"/>
      <c r="AD8" s="184"/>
      <c r="AE8" s="184"/>
      <c r="AF8" s="185"/>
    </row>
    <row r="9" spans="1:32" ht="23.25" customHeight="1" thickBot="1" x14ac:dyDescent="0.3">
      <c r="A9" s="232"/>
      <c r="B9" s="226"/>
      <c r="C9" s="226"/>
      <c r="D9" s="227"/>
      <c r="E9" s="331" t="s">
        <v>998</v>
      </c>
      <c r="F9" s="332"/>
      <c r="G9" s="217" t="s">
        <v>1002</v>
      </c>
      <c r="H9" s="218"/>
      <c r="I9" s="219"/>
      <c r="J9" s="331" t="s">
        <v>54</v>
      </c>
      <c r="K9" s="332"/>
      <c r="L9" s="220" t="s">
        <v>1003</v>
      </c>
      <c r="M9" s="221"/>
      <c r="N9" s="202"/>
      <c r="O9" s="324"/>
      <c r="P9" s="325"/>
      <c r="Q9" s="325"/>
      <c r="R9" s="326"/>
      <c r="S9" s="225"/>
      <c r="T9" s="226"/>
      <c r="U9" s="226"/>
      <c r="V9" s="227"/>
      <c r="W9" s="215" t="s">
        <v>998</v>
      </c>
      <c r="X9" s="216"/>
      <c r="Y9" s="217" t="s">
        <v>1001</v>
      </c>
      <c r="Z9" s="218"/>
      <c r="AA9" s="219"/>
      <c r="AB9" s="261" t="s">
        <v>54</v>
      </c>
      <c r="AC9" s="262"/>
      <c r="AD9" s="220" t="s">
        <v>52</v>
      </c>
      <c r="AE9" s="221"/>
      <c r="AF9" s="141"/>
    </row>
    <row r="10" spans="1:32" ht="9.75" customHeight="1" thickBot="1" x14ac:dyDescent="0.3">
      <c r="A10" s="232"/>
      <c r="B10" s="226"/>
      <c r="C10" s="226"/>
      <c r="D10" s="227"/>
      <c r="E10" s="131"/>
      <c r="F10" s="131"/>
      <c r="G10" s="131"/>
      <c r="H10" s="131"/>
      <c r="I10" s="131"/>
      <c r="J10" s="131"/>
      <c r="K10" s="131"/>
      <c r="L10" s="131"/>
      <c r="M10" s="131"/>
      <c r="N10" s="131"/>
      <c r="O10" s="135"/>
      <c r="P10" s="134"/>
      <c r="Q10" s="134"/>
      <c r="R10" s="136"/>
      <c r="S10" s="225"/>
      <c r="T10" s="226"/>
      <c r="U10" s="226"/>
      <c r="V10" s="227"/>
      <c r="W10" s="52"/>
      <c r="X10" s="52"/>
      <c r="Y10" s="52"/>
      <c r="Z10" s="52"/>
      <c r="AA10" s="52"/>
      <c r="AB10" s="52"/>
      <c r="AC10" s="52"/>
      <c r="AD10" s="52"/>
      <c r="AE10" s="140"/>
      <c r="AF10" s="141"/>
    </row>
    <row r="11" spans="1:32" ht="24.75" customHeight="1" thickBot="1" x14ac:dyDescent="0.3">
      <c r="A11" s="232"/>
      <c r="B11" s="226"/>
      <c r="C11" s="226"/>
      <c r="D11" s="227"/>
      <c r="E11" s="334" t="s">
        <v>20</v>
      </c>
      <c r="F11" s="335"/>
      <c r="G11" s="220" t="s">
        <v>1046</v>
      </c>
      <c r="H11" s="333"/>
      <c r="I11" s="333"/>
      <c r="J11" s="333"/>
      <c r="K11" s="333"/>
      <c r="L11" s="333"/>
      <c r="M11" s="221"/>
      <c r="N11" s="110"/>
      <c r="O11" s="327" t="s">
        <v>469</v>
      </c>
      <c r="P11" s="328"/>
      <c r="Q11" s="329" t="s">
        <v>968</v>
      </c>
      <c r="R11" s="330"/>
      <c r="S11" s="225"/>
      <c r="T11" s="226"/>
      <c r="U11" s="226"/>
      <c r="V11" s="227"/>
      <c r="W11" s="294" t="s">
        <v>20</v>
      </c>
      <c r="X11" s="262"/>
      <c r="Y11" s="220" t="s">
        <v>898</v>
      </c>
      <c r="Z11" s="333"/>
      <c r="AA11" s="333"/>
      <c r="AB11" s="333"/>
      <c r="AC11" s="333"/>
      <c r="AD11" s="333"/>
      <c r="AE11" s="221"/>
      <c r="AF11" s="141"/>
    </row>
    <row r="12" spans="1:32" ht="9.75" customHeight="1" thickBot="1" x14ac:dyDescent="0.3">
      <c r="A12" s="233"/>
      <c r="B12" s="229"/>
      <c r="C12" s="229"/>
      <c r="D12" s="230"/>
      <c r="E12" s="139"/>
      <c r="F12" s="139"/>
      <c r="G12" s="139"/>
      <c r="H12" s="139"/>
      <c r="I12" s="139"/>
      <c r="J12" s="139"/>
      <c r="K12" s="139"/>
      <c r="L12" s="139"/>
      <c r="M12" s="139"/>
      <c r="N12" s="139"/>
      <c r="O12" s="137"/>
      <c r="P12" s="113"/>
      <c r="Q12" s="113"/>
      <c r="R12" s="138"/>
      <c r="S12" s="228"/>
      <c r="T12" s="229"/>
      <c r="U12" s="229"/>
      <c r="V12" s="230"/>
      <c r="W12" s="143"/>
      <c r="X12" s="143"/>
      <c r="Y12" s="143"/>
      <c r="Z12" s="143"/>
      <c r="AA12" s="143"/>
      <c r="AB12" s="143"/>
      <c r="AC12" s="143"/>
      <c r="AD12" s="143"/>
      <c r="AE12" s="142"/>
      <c r="AF12" s="144"/>
    </row>
    <row r="13" spans="1:32" ht="10.5" customHeight="1" thickTop="1" thickBot="1" x14ac:dyDescent="0.3">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60"/>
    </row>
    <row r="14" spans="1:32" ht="35.25" customHeight="1" thickTop="1" thickBot="1" x14ac:dyDescent="0.3">
      <c r="A14" s="336" t="str">
        <f>G11&amp;" "&amp;L9&amp;" "&amp;G9&amp;" Staffing: "&amp;O11&amp;" through "&amp;Q11</f>
        <v>All CPP-FV Providers CPP-FV Combined Staffing: Jan-19 through Dec-19</v>
      </c>
      <c r="B14" s="337"/>
      <c r="C14" s="337"/>
      <c r="D14" s="337"/>
      <c r="E14" s="337"/>
      <c r="F14" s="337"/>
      <c r="G14" s="337"/>
      <c r="H14" s="337"/>
      <c r="I14" s="337"/>
      <c r="J14" s="337"/>
      <c r="K14" s="337"/>
      <c r="L14" s="337"/>
      <c r="M14" s="337"/>
      <c r="N14" s="338"/>
      <c r="O14" s="301" t="s">
        <v>31</v>
      </c>
      <c r="P14" s="302"/>
      <c r="Q14" s="302"/>
      <c r="R14" s="303"/>
      <c r="S14" s="316" t="str">
        <f>Y11&amp;" "&amp;AD9&amp;" Staffing: "&amp;O11&amp;" through "&amp;Q11</f>
        <v>DC Seed Providers All Staffing: Jan-19 through Dec-19</v>
      </c>
      <c r="T14" s="317"/>
      <c r="U14" s="317"/>
      <c r="V14" s="317"/>
      <c r="W14" s="317"/>
      <c r="X14" s="317"/>
      <c r="Y14" s="317"/>
      <c r="Z14" s="317"/>
      <c r="AA14" s="317"/>
      <c r="AB14" s="317"/>
      <c r="AC14" s="317"/>
      <c r="AD14" s="317"/>
      <c r="AE14" s="317"/>
      <c r="AF14" s="318"/>
    </row>
    <row r="15" spans="1:32" ht="20.100000000000001" customHeight="1" thickTop="1" thickBot="1" x14ac:dyDescent="0.3">
      <c r="A15" s="4"/>
      <c r="B15" s="9"/>
      <c r="C15" s="9"/>
      <c r="D15" s="68"/>
      <c r="E15" s="40"/>
      <c r="F15" s="40"/>
      <c r="G15" s="40"/>
      <c r="H15" s="40"/>
      <c r="I15" s="40"/>
      <c r="J15" s="40"/>
      <c r="K15" s="40"/>
      <c r="L15" s="40"/>
      <c r="M15" s="40"/>
      <c r="N15" s="69"/>
      <c r="O15" s="265" t="str">
        <f>"Averages Between "&amp;O11&amp;" - "&amp;Q11</f>
        <v>Averages Between Jan-19 - Dec-19</v>
      </c>
      <c r="P15" s="266"/>
      <c r="Q15" s="266"/>
      <c r="R15" s="267"/>
      <c r="S15" s="37"/>
      <c r="T15" s="40"/>
      <c r="U15" s="40"/>
      <c r="V15" s="40"/>
      <c r="W15" s="40"/>
      <c r="X15" s="40"/>
      <c r="Y15" s="8"/>
      <c r="Z15" s="3"/>
      <c r="AA15" s="40"/>
      <c r="AB15" s="40"/>
      <c r="AC15" s="40"/>
      <c r="AD15" s="40"/>
      <c r="AE15" s="40"/>
      <c r="AF15" s="69"/>
    </row>
    <row r="16" spans="1:32" ht="21.75" customHeight="1" thickTop="1" x14ac:dyDescent="0.25">
      <c r="A16" s="4"/>
      <c r="B16" s="9"/>
      <c r="C16" s="9"/>
      <c r="D16" s="68"/>
      <c r="E16" s="40"/>
      <c r="F16" s="40"/>
      <c r="G16" s="40"/>
      <c r="H16" s="40"/>
      <c r="I16" s="40"/>
      <c r="J16" s="40"/>
      <c r="K16" s="40"/>
      <c r="L16" s="40"/>
      <c r="M16" s="40"/>
      <c r="N16" s="69"/>
      <c r="O16" s="268" t="str">
        <f>G11&amp;" "&amp;L9&amp;" "&amp;G9</f>
        <v>All CPP-FV Providers CPP-FV Combined</v>
      </c>
      <c r="P16" s="269"/>
      <c r="Q16" s="272" t="str">
        <f>Y11&amp;" "&amp;AD9&amp;" "&amp;Y9</f>
        <v>DC Seed Providers All DCS</v>
      </c>
      <c r="R16" s="273"/>
      <c r="S16" s="37"/>
      <c r="T16" s="40"/>
      <c r="U16" s="40"/>
      <c r="V16" s="40"/>
      <c r="W16" s="40"/>
      <c r="X16" s="40"/>
      <c r="Y16" s="8"/>
      <c r="Z16" s="3"/>
      <c r="AA16" s="40"/>
      <c r="AB16" s="40"/>
      <c r="AC16" s="40"/>
      <c r="AD16" s="40"/>
      <c r="AE16" s="40"/>
      <c r="AF16" s="69"/>
    </row>
    <row r="17" spans="1:32" ht="21.75" customHeight="1" thickBot="1" x14ac:dyDescent="0.3">
      <c r="A17" s="4"/>
      <c r="B17" s="9"/>
      <c r="C17" s="9"/>
      <c r="D17" s="68"/>
      <c r="E17" s="40"/>
      <c r="F17" s="40"/>
      <c r="G17" s="40"/>
      <c r="H17" s="40"/>
      <c r="I17" s="40"/>
      <c r="J17" s="40"/>
      <c r="K17" s="40"/>
      <c r="L17" s="40"/>
      <c r="M17" s="40"/>
      <c r="N17" s="69"/>
      <c r="O17" s="270"/>
      <c r="P17" s="271"/>
      <c r="Q17" s="274"/>
      <c r="R17" s="275"/>
      <c r="S17" s="37"/>
      <c r="T17" s="40"/>
      <c r="U17" s="40"/>
      <c r="V17" s="40"/>
      <c r="W17" s="40"/>
      <c r="X17" s="40"/>
      <c r="Y17" s="85"/>
      <c r="Z17" s="86"/>
      <c r="AA17" s="40"/>
      <c r="AB17" s="40"/>
      <c r="AC17" s="40"/>
      <c r="AD17" s="40"/>
      <c r="AE17" s="40"/>
      <c r="AF17" s="69"/>
    </row>
    <row r="18" spans="1:32" ht="20.100000000000001" customHeight="1" thickTop="1" x14ac:dyDescent="0.25">
      <c r="A18" s="4"/>
      <c r="B18" s="9"/>
      <c r="C18" s="9"/>
      <c r="D18" s="68"/>
      <c r="E18" s="40"/>
      <c r="F18" s="40"/>
      <c r="G18" s="40"/>
      <c r="H18" s="40"/>
      <c r="I18" s="40"/>
      <c r="J18" s="40"/>
      <c r="K18" s="40"/>
      <c r="L18" s="40"/>
      <c r="M18" s="40"/>
      <c r="N18" s="69"/>
      <c r="O18" s="276">
        <f>calculations!E60</f>
        <v>0.85185185185185186</v>
      </c>
      <c r="P18" s="277"/>
      <c r="Q18" s="280">
        <f>calculations!V60</f>
        <v>0.77948717948717949</v>
      </c>
      <c r="R18" s="281"/>
      <c r="S18" s="37"/>
      <c r="T18" s="40"/>
      <c r="U18" s="40"/>
      <c r="V18" s="40"/>
      <c r="W18" s="40"/>
      <c r="X18" s="40"/>
      <c r="Y18" s="8"/>
      <c r="Z18" s="3"/>
      <c r="AA18" s="40"/>
      <c r="AB18" s="40"/>
      <c r="AC18" s="40"/>
      <c r="AD18" s="40"/>
      <c r="AE18" s="40"/>
      <c r="AF18" s="69"/>
    </row>
    <row r="19" spans="1:32" ht="20.100000000000001" customHeight="1" x14ac:dyDescent="0.25">
      <c r="A19" s="4"/>
      <c r="B19" s="9"/>
      <c r="C19" s="9"/>
      <c r="D19" s="68"/>
      <c r="E19" s="40"/>
      <c r="F19" s="40"/>
      <c r="G19" s="40"/>
      <c r="H19" s="40"/>
      <c r="I19" s="40"/>
      <c r="J19" s="40"/>
      <c r="K19" s="40"/>
      <c r="L19" s="40"/>
      <c r="M19" s="40"/>
      <c r="N19" s="69"/>
      <c r="O19" s="278"/>
      <c r="P19" s="279"/>
      <c r="Q19" s="282"/>
      <c r="R19" s="283"/>
      <c r="S19" s="37"/>
      <c r="T19" s="40"/>
      <c r="U19" s="40"/>
      <c r="V19" s="40"/>
      <c r="W19" s="40"/>
      <c r="X19" s="40"/>
      <c r="Y19" s="8"/>
      <c r="Z19" s="3"/>
      <c r="AA19" s="40"/>
      <c r="AB19" s="40"/>
      <c r="AC19" s="40"/>
      <c r="AD19" s="40"/>
      <c r="AE19" s="40"/>
      <c r="AF19" s="69"/>
    </row>
    <row r="20" spans="1:32" ht="20.100000000000001" customHeight="1" thickBot="1" x14ac:dyDescent="0.3">
      <c r="A20" s="32"/>
      <c r="B20" s="10"/>
      <c r="C20" s="10"/>
      <c r="D20" s="109"/>
      <c r="E20" s="40"/>
      <c r="F20" s="40"/>
      <c r="G20" s="40"/>
      <c r="H20" s="40"/>
      <c r="I20" s="40"/>
      <c r="J20" s="40"/>
      <c r="K20" s="40"/>
      <c r="L20" s="40"/>
      <c r="M20" s="40"/>
      <c r="N20" s="69"/>
      <c r="O20" s="284" t="str">
        <f>"("&amp;ROUND(calculations!C60,1)&amp;"/"&amp;ROUND(calculations!D60,1)&amp;")"</f>
        <v>(6.7/7.9)</v>
      </c>
      <c r="P20" s="285"/>
      <c r="Q20" s="286" t="str">
        <f>"("&amp;ROUND(calculations!T60,1)&amp;"/"&amp;ROUND(calculations!U60,1)&amp;")"</f>
        <v>(6.3/8.1)</v>
      </c>
      <c r="R20" s="287"/>
      <c r="S20" s="128"/>
      <c r="T20" s="129"/>
      <c r="U20" s="129"/>
      <c r="V20" s="129"/>
      <c r="W20" s="129"/>
      <c r="X20" s="129"/>
      <c r="Y20" s="60"/>
      <c r="Z20" s="62"/>
      <c r="AA20" s="129"/>
      <c r="AB20" s="129"/>
      <c r="AC20" s="129"/>
      <c r="AD20" s="129"/>
      <c r="AE20" s="129"/>
      <c r="AF20" s="130"/>
    </row>
    <row r="21" spans="1:32" ht="20.100000000000001" customHeight="1" thickTop="1" x14ac:dyDescent="0.25">
      <c r="A21" s="263" t="s">
        <v>376</v>
      </c>
      <c r="B21" s="145">
        <f>calculations!B48</f>
        <v>43466</v>
      </c>
      <c r="C21" s="145">
        <f>calculations!B49</f>
        <v>43497</v>
      </c>
      <c r="D21" s="145">
        <f>calculations!B50</f>
        <v>43525</v>
      </c>
      <c r="E21" s="145">
        <f>calculations!B51</f>
        <v>43556</v>
      </c>
      <c r="F21" s="145">
        <f>calculations!B52</f>
        <v>43586</v>
      </c>
      <c r="G21" s="145">
        <f>calculations!B53</f>
        <v>43617</v>
      </c>
      <c r="H21" s="145">
        <f>calculations!B54</f>
        <v>43647</v>
      </c>
      <c r="I21" s="145">
        <f>calculations!B55</f>
        <v>43678</v>
      </c>
      <c r="J21" s="145">
        <f>calculations!B56</f>
        <v>43709</v>
      </c>
      <c r="K21" s="145">
        <f>calculations!B57</f>
        <v>43739</v>
      </c>
      <c r="L21" s="145">
        <f>calculations!B58</f>
        <v>43770</v>
      </c>
      <c r="M21" s="145">
        <f>calculations!B59</f>
        <v>43800</v>
      </c>
      <c r="N21" s="146" t="s">
        <v>380</v>
      </c>
      <c r="O21" s="288" t="str">
        <f>O$16&amp;" is "&amp;(ROUND(calculations!D60/calculations!U60,2))*100&amp;"% of "&amp;Q$16&amp;" "&amp;O$14</f>
        <v>All CPP-FV Providers CPP-FV Combined is 97% of DC Seed Providers All DCS Staffing</v>
      </c>
      <c r="P21" s="289"/>
      <c r="Q21" s="289"/>
      <c r="R21" s="290"/>
      <c r="S21" s="263" t="s">
        <v>376</v>
      </c>
      <c r="T21" s="126">
        <f>calculations!S48</f>
        <v>43466</v>
      </c>
      <c r="U21" s="126">
        <f>calculations!S49</f>
        <v>43497</v>
      </c>
      <c r="V21" s="126">
        <f>calculations!S50</f>
        <v>43525</v>
      </c>
      <c r="W21" s="126">
        <f>calculations!S51</f>
        <v>43556</v>
      </c>
      <c r="X21" s="126">
        <f>calculations!S52</f>
        <v>43586</v>
      </c>
      <c r="Y21" s="126">
        <f>calculations!S53</f>
        <v>43617</v>
      </c>
      <c r="Z21" s="126">
        <f>calculations!S54</f>
        <v>43647</v>
      </c>
      <c r="AA21" s="126">
        <f>calculations!S55</f>
        <v>43678</v>
      </c>
      <c r="AB21" s="126">
        <f>calculations!S56</f>
        <v>43709</v>
      </c>
      <c r="AC21" s="126">
        <f>calculations!S57</f>
        <v>43739</v>
      </c>
      <c r="AD21" s="126">
        <f>calculations!S58</f>
        <v>43770</v>
      </c>
      <c r="AE21" s="126">
        <f>calculations!S59</f>
        <v>43800</v>
      </c>
      <c r="AF21" s="127" t="s">
        <v>380</v>
      </c>
    </row>
    <row r="22" spans="1:32" ht="20.100000000000001" customHeight="1" thickBot="1" x14ac:dyDescent="0.3">
      <c r="A22" s="264"/>
      <c r="B22" s="123" t="str">
        <f>IF(calculations!B48="","",IF(calculations!D48="","",ROUND(calculations!C48,1)&amp;"/"&amp;calculations!D48))</f>
        <v>6.5/8.5</v>
      </c>
      <c r="C22" s="124" t="str">
        <f>IF(calculations!B49="","",IF(calculations!D49="","",ROUND(calculations!C49,1)&amp;"/"&amp;calculations!D49))</f>
        <v>7/8.5</v>
      </c>
      <c r="D22" s="124" t="str">
        <f>IF(calculations!B50="","",IF(calculations!D50="","",ROUND(calculations!C50,1)&amp;"/"&amp;calculations!D50))</f>
        <v>7/8.5</v>
      </c>
      <c r="E22" s="124" t="str">
        <f>IF(calculations!B51="","",IF(calculations!D51="","",ROUND(calculations!C51,1)&amp;"/"&amp;calculations!D51))</f>
        <v>7/8.5</v>
      </c>
      <c r="F22" s="124" t="str">
        <f>IF(calculations!B52="","",IF(calculations!D52="","",ROUND(calculations!C52,1)&amp;"/"&amp;calculations!D52))</f>
        <v>6.5/8.5</v>
      </c>
      <c r="G22" s="124" t="str">
        <f>IF(calculations!B53="","",IF(calculations!D53="","",ROUND(calculations!C53,1)&amp;"/"&amp;calculations!D53))</f>
        <v>6.5/8.5</v>
      </c>
      <c r="H22" s="124" t="str">
        <f>IF(calculations!$B54="","",IF(calculations!D54="","",ROUND(calculations!$C54,1)&amp;"/"&amp;calculations!$D54))</f>
        <v>6.5/8.5</v>
      </c>
      <c r="I22" s="124" t="str">
        <f>IF(calculations!B55="","",IF(calculations!D55="","",ROUND(calculations!$C55,1)&amp;"/"&amp;calculations!$D55))</f>
        <v>6.5/8.5</v>
      </c>
      <c r="J22" s="124" t="str">
        <f>IF(calculations!B56="","",IF(calculations!D56="","",ROUND(calculations!$C56,1)&amp;"/"&amp;calculations!$D56))</f>
        <v>6.5/8.5</v>
      </c>
      <c r="K22" s="124" t="str">
        <f>IF(calculations!B57="","",IF(calculations!D57="","",ROUND(calculations!$C57,1)&amp;"/"&amp;calculations!$D57))</f>
        <v>6.5/6.5</v>
      </c>
      <c r="L22" s="124" t="str">
        <f>IF(calculations!B58="","",IF(calculations!D58="","",ROUND(calculations!$C58,1)&amp;"/"&amp;calculations!$D58))</f>
        <v>7/6.5</v>
      </c>
      <c r="M22" s="124" t="str">
        <f>IF(calculations!B59="","",IF(calculations!D59="","",ROUND(calculations!$C59,1)&amp;"/"&amp;calculations!$D59))</f>
        <v>7/5</v>
      </c>
      <c r="N22" s="125" t="str">
        <f>ROUND(calculations!C60,1)&amp;"/"&amp;ROUND(calculations!D60,1)</f>
        <v>6.7/7.9</v>
      </c>
      <c r="O22" s="291"/>
      <c r="P22" s="292"/>
      <c r="Q22" s="292"/>
      <c r="R22" s="293"/>
      <c r="S22" s="264"/>
      <c r="T22" s="123" t="str">
        <f>IF(calculations!S48="","",IF(calculations!U48="","",ROUND(calculations!T48,1)&amp;"/"&amp;calculations!U48))</f>
        <v>7.5/8.5</v>
      </c>
      <c r="U22" s="124" t="str">
        <f>IF(calculations!S49="","",IF(calculations!U49="","",ROUND(calculations!T49,1)&amp;"/"&amp;calculations!U49))</f>
        <v>7/8.5</v>
      </c>
      <c r="V22" s="124" t="str">
        <f>IF(calculations!S50="","",IF(calculations!U50="","",ROUND(calculations!T50,1)&amp;"/"&amp;calculations!U50))</f>
        <v>6.5/8.5</v>
      </c>
      <c r="W22" s="124" t="str">
        <f>IF(calculations!S51="","",IF(calculations!U51="","",ROUND(calculations!T51,1)&amp;"/"&amp;calculations!U51))</f>
        <v>6.5/8.5</v>
      </c>
      <c r="X22" s="124" t="str">
        <f>IF(calculations!S52="","",IF(calculations!U52="","",ROUND(calculations!T52,1)&amp;"/"&amp;calculations!U52))</f>
        <v>5.5/8.5</v>
      </c>
      <c r="Y22" s="124" t="str">
        <f>IF(calculations!S53="","",IF(calculations!U53="","",ROUND(calculations!T53,1)&amp;"/"&amp;calculations!U53))</f>
        <v>5.5/8.5</v>
      </c>
      <c r="Z22" s="124" t="str">
        <f>IF(calculations!S54="","",IF(calculations!U54="","",ROUND(calculations!$T54,1)&amp;"/"&amp;calculations!$U54))</f>
        <v>5.5/8.5</v>
      </c>
      <c r="AA22" s="124" t="str">
        <f>IF(calculations!S55="","",IF(calculations!U55="","",ROUND(calculations!$T55,1)&amp;"/"&amp;calculations!$U55))</f>
        <v>5.5/8.5</v>
      </c>
      <c r="AB22" s="124" t="str">
        <f>IF(calculations!S56="","",IF(calculations!U56="","",ROUND(calculations!$T56,1)&amp;"/"&amp;calculations!$U56))</f>
        <v>5.5/8.5</v>
      </c>
      <c r="AC22" s="124" t="str">
        <f>IF(calculations!S57="","",IF(calculations!U57="","",ROUND(calculations!$T57,1)&amp;"/"&amp;calculations!$U57))</f>
        <v>7/7</v>
      </c>
      <c r="AD22" s="124" t="str">
        <f>IF(calculations!S58="","",IF(calculations!U58="","",ROUND(calculations!$T58,1)&amp;"/"&amp;calculations!$U58))</f>
        <v>7/7</v>
      </c>
      <c r="AE22" s="124" t="str">
        <f>IF(calculations!S59="","",IF(calculations!U59="","",ROUND(calculations!$T59,1)&amp;"/"&amp;calculations!$U59))</f>
        <v>7/7</v>
      </c>
      <c r="AF22" s="125" t="str">
        <f>ROUND(calculations!T60,1)&amp;"/"&amp;ROUND(calculations!U60,1)</f>
        <v>6.3/8.1</v>
      </c>
    </row>
    <row r="23" spans="1:32" ht="10.5" customHeight="1" thickTop="1" thickBot="1" x14ac:dyDescent="0.3">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60"/>
    </row>
    <row r="24" spans="1:32" ht="35.25" customHeight="1" thickTop="1" thickBot="1" x14ac:dyDescent="0.3">
      <c r="A24" s="316" t="str">
        <f>G11&amp;" "&amp;L9&amp;" Capacity: "&amp;O11&amp;" through "&amp;Q11</f>
        <v>All CPP-FV Providers CPP-FV Capacity: Jan-19 through Dec-19</v>
      </c>
      <c r="B24" s="317"/>
      <c r="C24" s="317"/>
      <c r="D24" s="317"/>
      <c r="E24" s="317"/>
      <c r="F24" s="317"/>
      <c r="G24" s="317"/>
      <c r="H24" s="317"/>
      <c r="I24" s="317"/>
      <c r="J24" s="317"/>
      <c r="K24" s="317"/>
      <c r="L24" s="317"/>
      <c r="M24" s="317"/>
      <c r="N24" s="318"/>
      <c r="O24" s="301" t="s">
        <v>2</v>
      </c>
      <c r="P24" s="302"/>
      <c r="Q24" s="302"/>
      <c r="R24" s="303"/>
      <c r="S24" s="316" t="str">
        <f>Y11&amp;" "&amp;AD9&amp;" Capacity: "&amp;O11&amp;" through "&amp;Q11</f>
        <v>DC Seed Providers All Capacity: Jan-19 through Dec-19</v>
      </c>
      <c r="T24" s="317"/>
      <c r="U24" s="317"/>
      <c r="V24" s="317"/>
      <c r="W24" s="317"/>
      <c r="X24" s="317"/>
      <c r="Y24" s="317"/>
      <c r="Z24" s="317"/>
      <c r="AA24" s="317"/>
      <c r="AB24" s="317"/>
      <c r="AC24" s="317"/>
      <c r="AD24" s="317"/>
      <c r="AE24" s="317"/>
      <c r="AF24" s="318"/>
    </row>
    <row r="25" spans="1:32" ht="20.100000000000001" customHeight="1" thickTop="1" thickBot="1" x14ac:dyDescent="0.3">
      <c r="A25" s="61"/>
      <c r="B25" s="5"/>
      <c r="C25" s="6"/>
      <c r="D25" s="7" t="str">
        <f>IF(E25&gt;3.49,"A",IF(E25&gt;2.99,"B",IF(E25&gt;2.49,"C",IF(E25&gt;1.99,"D","F"))))</f>
        <v>F</v>
      </c>
      <c r="E25" s="8">
        <f>M82</f>
        <v>0</v>
      </c>
      <c r="O25" s="265" t="str">
        <f>"Averages Between "&amp;O$11&amp;" - "&amp;Q$11</f>
        <v>Averages Between Jan-19 - Dec-19</v>
      </c>
      <c r="P25" s="266"/>
      <c r="Q25" s="266"/>
      <c r="R25" s="267"/>
      <c r="S25" s="37"/>
      <c r="T25" s="40"/>
      <c r="U25" s="40"/>
      <c r="V25" s="40"/>
      <c r="W25" s="40"/>
      <c r="X25" s="40"/>
      <c r="Y25" s="8"/>
      <c r="Z25" s="3"/>
      <c r="AA25" s="40"/>
      <c r="AB25" s="40"/>
      <c r="AC25" s="40"/>
      <c r="AD25" s="40"/>
      <c r="AE25" s="40"/>
      <c r="AF25" s="69"/>
    </row>
    <row r="26" spans="1:32" ht="21.75" customHeight="1" thickTop="1" x14ac:dyDescent="0.25">
      <c r="A26" s="61"/>
      <c r="B26" s="5"/>
      <c r="C26" s="6"/>
      <c r="D26" s="7" t="str">
        <f>IF(N82=1,IF(O82=1,IF(Q82=1,"A","B"),IF(Q82=1,"B","C")),"F")</f>
        <v>F</v>
      </c>
      <c r="E26" s="8"/>
      <c r="O26" s="268" t="str">
        <f>G11&amp;" "&amp;L9</f>
        <v>All CPP-FV Providers CPP-FV</v>
      </c>
      <c r="P26" s="269"/>
      <c r="Q26" s="272" t="str">
        <f>Y11&amp;" "&amp;AD9</f>
        <v>DC Seed Providers All</v>
      </c>
      <c r="R26" s="273"/>
      <c r="S26" s="37"/>
      <c r="T26" s="40"/>
      <c r="U26" s="40"/>
      <c r="V26" s="40"/>
      <c r="W26" s="40"/>
      <c r="X26" s="40"/>
      <c r="Y26" s="8"/>
      <c r="Z26" s="3"/>
      <c r="AA26" s="40"/>
      <c r="AB26" s="40"/>
      <c r="AC26" s="40"/>
      <c r="AD26" s="40"/>
      <c r="AE26" s="40"/>
      <c r="AF26" s="69"/>
    </row>
    <row r="27" spans="1:32" ht="21.75" customHeight="1" thickBot="1" x14ac:dyDescent="0.3">
      <c r="A27" s="61"/>
      <c r="B27" s="5"/>
      <c r="C27" s="63"/>
      <c r="D27" s="64"/>
      <c r="E27" s="64"/>
      <c r="O27" s="270"/>
      <c r="P27" s="271"/>
      <c r="Q27" s="274"/>
      <c r="R27" s="275"/>
      <c r="S27" s="37"/>
      <c r="T27" s="40"/>
      <c r="U27" s="40"/>
      <c r="V27" s="40"/>
      <c r="W27" s="40"/>
      <c r="X27" s="40"/>
      <c r="Y27" s="85"/>
      <c r="Z27" s="86"/>
      <c r="AA27" s="40"/>
      <c r="AB27" s="40"/>
      <c r="AC27" s="40"/>
      <c r="AD27" s="40"/>
      <c r="AE27" s="40"/>
      <c r="AF27" s="69"/>
    </row>
    <row r="28" spans="1:32" ht="20.100000000000001" customHeight="1" thickTop="1" x14ac:dyDescent="0.25">
      <c r="A28" s="61"/>
      <c r="B28" s="5"/>
      <c r="C28" s="6"/>
      <c r="D28" s="7"/>
      <c r="E28" s="8"/>
      <c r="O28" s="276">
        <f>calculations!J60</f>
        <v>0.84980988593155893</v>
      </c>
      <c r="P28" s="277"/>
      <c r="Q28" s="280">
        <f>calculations!AA60</f>
        <v>0.72928176795580113</v>
      </c>
      <c r="R28" s="281"/>
      <c r="S28" s="37"/>
      <c r="T28" s="40"/>
      <c r="U28" s="40"/>
      <c r="V28" s="40"/>
      <c r="W28" s="40"/>
      <c r="X28" s="40"/>
      <c r="Y28" s="8"/>
      <c r="Z28" s="3"/>
      <c r="AA28" s="40"/>
      <c r="AB28" s="40"/>
      <c r="AC28" s="40"/>
      <c r="AD28" s="40"/>
      <c r="AE28" s="40"/>
      <c r="AF28" s="69"/>
    </row>
    <row r="29" spans="1:32" ht="20.100000000000001" customHeight="1" x14ac:dyDescent="0.25">
      <c r="A29" s="61"/>
      <c r="B29" s="5"/>
      <c r="C29" s="6"/>
      <c r="D29" s="7"/>
      <c r="E29" s="8"/>
      <c r="O29" s="278"/>
      <c r="P29" s="279"/>
      <c r="Q29" s="282"/>
      <c r="R29" s="283"/>
      <c r="S29" s="37"/>
      <c r="T29" s="40"/>
      <c r="U29" s="40"/>
      <c r="V29" s="40"/>
      <c r="W29" s="40"/>
      <c r="X29" s="40"/>
      <c r="Y29" s="8"/>
      <c r="Z29" s="3"/>
      <c r="AA29" s="40"/>
      <c r="AB29" s="40"/>
      <c r="AC29" s="40"/>
      <c r="AD29" s="40"/>
      <c r="AE29" s="40"/>
      <c r="AF29" s="69"/>
    </row>
    <row r="30" spans="1:32" ht="20.100000000000001" customHeight="1" thickBot="1" x14ac:dyDescent="0.3">
      <c r="A30" s="32"/>
      <c r="B30" s="10"/>
      <c r="C30" s="6"/>
      <c r="D30" s="7">
        <f>X82</f>
        <v>0</v>
      </c>
      <c r="E30" s="8"/>
      <c r="O30" s="284" t="str">
        <f>"("&amp;ROUND(calculations!G60,1)&amp;"/"&amp;ROUND(calculations!I60,1)&amp;")"</f>
        <v>(37.3/43.8)</v>
      </c>
      <c r="P30" s="285"/>
      <c r="Q30" s="286" t="str">
        <f>"("&amp;ROUND(calculations!X60,1)&amp;"/"&amp;ROUND(calculations!Z60,1)&amp;")"</f>
        <v>(33/45.3)</v>
      </c>
      <c r="R30" s="287"/>
      <c r="S30" s="128"/>
      <c r="T30" s="129"/>
      <c r="U30" s="129"/>
      <c r="V30" s="129"/>
      <c r="W30" s="129"/>
      <c r="X30" s="129"/>
      <c r="Y30" s="60"/>
      <c r="Z30" s="62"/>
      <c r="AA30" s="129"/>
      <c r="AB30" s="129"/>
      <c r="AC30" s="129"/>
      <c r="AD30" s="129"/>
      <c r="AE30" s="129"/>
      <c r="AF30" s="130"/>
    </row>
    <row r="31" spans="1:32" ht="20.100000000000001" customHeight="1" thickTop="1" x14ac:dyDescent="0.25">
      <c r="A31" s="263" t="s">
        <v>377</v>
      </c>
      <c r="B31" s="166">
        <f t="shared" ref="B31:M31" si="0">B21</f>
        <v>43466</v>
      </c>
      <c r="C31" s="147">
        <f t="shared" si="0"/>
        <v>43497</v>
      </c>
      <c r="D31" s="147">
        <f t="shared" si="0"/>
        <v>43525</v>
      </c>
      <c r="E31" s="147">
        <f t="shared" si="0"/>
        <v>43556</v>
      </c>
      <c r="F31" s="147">
        <f t="shared" si="0"/>
        <v>43586</v>
      </c>
      <c r="G31" s="147">
        <f t="shared" si="0"/>
        <v>43617</v>
      </c>
      <c r="H31" s="147">
        <f t="shared" si="0"/>
        <v>43647</v>
      </c>
      <c r="I31" s="147">
        <f t="shared" si="0"/>
        <v>43678</v>
      </c>
      <c r="J31" s="147">
        <f t="shared" si="0"/>
        <v>43709</v>
      </c>
      <c r="K31" s="147">
        <f t="shared" si="0"/>
        <v>43739</v>
      </c>
      <c r="L31" s="147">
        <f t="shared" si="0"/>
        <v>43770</v>
      </c>
      <c r="M31" s="147">
        <f t="shared" si="0"/>
        <v>43800</v>
      </c>
      <c r="N31" s="148" t="s">
        <v>380</v>
      </c>
      <c r="O31" s="288" t="str">
        <f>O$26&amp;" is "&amp;(ROUND(calculations!I60/calculations!Z60,2))*100&amp;"% of "&amp;Q$26&amp;" "&amp;O$24</f>
        <v>All CPP-FV Providers CPP-FV is 97% of DC Seed Providers All Capacity</v>
      </c>
      <c r="P31" s="289"/>
      <c r="Q31" s="289"/>
      <c r="R31" s="290"/>
      <c r="S31" s="263" t="s">
        <v>377</v>
      </c>
      <c r="T31" s="126">
        <f t="shared" ref="T31:AE31" si="1">T21</f>
        <v>43466</v>
      </c>
      <c r="U31" s="126">
        <f t="shared" si="1"/>
        <v>43497</v>
      </c>
      <c r="V31" s="126">
        <f t="shared" si="1"/>
        <v>43525</v>
      </c>
      <c r="W31" s="126">
        <f t="shared" si="1"/>
        <v>43556</v>
      </c>
      <c r="X31" s="126">
        <f t="shared" si="1"/>
        <v>43586</v>
      </c>
      <c r="Y31" s="126">
        <f t="shared" si="1"/>
        <v>43617</v>
      </c>
      <c r="Z31" s="126">
        <f t="shared" si="1"/>
        <v>43647</v>
      </c>
      <c r="AA31" s="126">
        <f t="shared" si="1"/>
        <v>43678</v>
      </c>
      <c r="AB31" s="126">
        <f t="shared" si="1"/>
        <v>43709</v>
      </c>
      <c r="AC31" s="126">
        <f t="shared" si="1"/>
        <v>43739</v>
      </c>
      <c r="AD31" s="126">
        <f t="shared" si="1"/>
        <v>43770</v>
      </c>
      <c r="AE31" s="126">
        <f t="shared" si="1"/>
        <v>43800</v>
      </c>
      <c r="AF31" s="127" t="s">
        <v>380</v>
      </c>
    </row>
    <row r="32" spans="1:32" s="21" customFormat="1" ht="20.100000000000001" customHeight="1" thickBot="1" x14ac:dyDescent="0.3">
      <c r="A32" s="264"/>
      <c r="B32" s="123" t="str">
        <f>IF(calculations!B48="","",IF(calculations!I48="","",ROUND(calculations!G48,1)&amp;"/"&amp;calculations!I48))</f>
        <v>36/48</v>
      </c>
      <c r="C32" s="123" t="str">
        <f>IF(calculations!$B49="","",IF(calculations!I49="","",ROUND(calculations!$G49,1)&amp;"/"&amp;calculations!$I49))</f>
        <v>39/48</v>
      </c>
      <c r="D32" s="123" t="str">
        <f>IF(calculations!$B50="","",IF(calculations!I50="","",ROUND(calculations!$G50,1)&amp;"/"&amp;calculations!$I50))</f>
        <v>39/48</v>
      </c>
      <c r="E32" s="123" t="str">
        <f>IF(calculations!$B51="","",IF(calculations!I51="","",ROUND(calculations!$G51,1)&amp;"/"&amp;calculations!$I51))</f>
        <v>39/48</v>
      </c>
      <c r="F32" s="123" t="str">
        <f>IF(calculations!$B52="","",IF(calculations!I52="","",ROUND(calculations!$G52,1)&amp;"/"&amp;calculations!$I52))</f>
        <v>36/48</v>
      </c>
      <c r="G32" s="123" t="str">
        <f>IF(calculations!$B53="","",IF(calculations!I53="","",ROUND(calculations!$G53,1)&amp;"/"&amp;calculations!$I53))</f>
        <v>36/48</v>
      </c>
      <c r="H32" s="123" t="str">
        <f>IF(calculations!$B54="","",IF(calculations!I54="","",ROUND(calculations!$G54,1)&amp;"/"&amp;calculations!$I54))</f>
        <v>36/48</v>
      </c>
      <c r="I32" s="123" t="str">
        <f>IF(calculations!$B55="","",IF(calculations!I55="","",ROUND(calculations!$G55,1)&amp;"/"&amp;calculations!$I55))</f>
        <v>36/48</v>
      </c>
      <c r="J32" s="123" t="str">
        <f>IF(calculations!$B56="","",IF(calculations!I56="","",ROUND(calculations!$G56,1)&amp;"/"&amp;calculations!$I56))</f>
        <v>36/48</v>
      </c>
      <c r="K32" s="123" t="str">
        <f>IF(calculations!$B57="","",IF(calculations!I57="","",ROUND(calculations!$G57,1)&amp;"/"&amp;calculations!$I57))</f>
        <v>36/34</v>
      </c>
      <c r="L32" s="123" t="str">
        <f>IF(calculations!$B58="","",IF(calculations!I58="","",ROUND(calculations!$G58,1)&amp;"/"&amp;calculations!$I58))</f>
        <v>39/34</v>
      </c>
      <c r="M32" s="123" t="str">
        <f>IF(calculations!$B59="","",IF(calculations!I59="","",ROUND(calculations!$G59,1)&amp;"/"&amp;calculations!$I59))</f>
        <v>39/26</v>
      </c>
      <c r="N32" s="125" t="str">
        <f>ROUND(calculations!G60,1)&amp;"/"&amp;ROUND(calculations!I60,1)</f>
        <v>37.3/43.8</v>
      </c>
      <c r="O32" s="291"/>
      <c r="P32" s="292"/>
      <c r="Q32" s="292"/>
      <c r="R32" s="293"/>
      <c r="S32" s="264"/>
      <c r="T32" s="123" t="str">
        <f>IF(calculations!S48="","",IF(calculations!Z48="","",ROUND(calculations!X48,1)&amp;"/"&amp;calculations!Z48))</f>
        <v>40/48</v>
      </c>
      <c r="U32" s="123" t="str">
        <f>IF(calculations!$S49="","",IF(calculations!Z49="","",ROUND(calculations!X49,1)&amp;"/"&amp;calculations!Z49))</f>
        <v>37/48</v>
      </c>
      <c r="V32" s="123" t="str">
        <f>IF(calculations!$S50="","",IF(calculations!Z50="","",ROUND(calculations!X50,1)&amp;"/"&amp;calculations!Z50))</f>
        <v>34/48</v>
      </c>
      <c r="W32" s="123" t="str">
        <f>IF(calculations!$S51="","",IF(calculations!Z51="","",ROUND(calculations!X51,1)&amp;"/"&amp;calculations!Z51))</f>
        <v>34/48</v>
      </c>
      <c r="X32" s="123" t="str">
        <f>IF(calculations!$S52="","",IF(calculations!Z52="","",ROUND(calculations!X52,1)&amp;"/"&amp;calculations!Z52))</f>
        <v>28/48</v>
      </c>
      <c r="Y32" s="123" t="str">
        <f>IF(calculations!$S53="","",IF(calculations!Z53="","",ROUND(calculations!X53,1)&amp;"/"&amp;calculations!Z53))</f>
        <v>28/48</v>
      </c>
      <c r="Z32" s="123" t="str">
        <f>IF(calculations!$S54="","",IF(calculations!Z54="","",ROUND(calculations!$X54,1)&amp;"/"&amp;calculations!$Z54))</f>
        <v>28/48</v>
      </c>
      <c r="AA32" s="123" t="str">
        <f>IF(calculations!$S55="","",IF(calculations!Z55="","",ROUND(calculations!$X55,1)&amp;"/"&amp;calculations!$Z55))</f>
        <v>28/48</v>
      </c>
      <c r="AB32" s="123" t="str">
        <f>IF(calculations!$S56="","",IF(calculations!Z56="","",ROUND(calculations!$X56,1)&amp;"/"&amp;calculations!$Z56))</f>
        <v>28/48</v>
      </c>
      <c r="AC32" s="123" t="str">
        <f>IF(calculations!$S57="","",IF(calculations!Z57="","",ROUND(calculations!$X57,1)&amp;"/"&amp;calculations!$Z57))</f>
        <v>37/37</v>
      </c>
      <c r="AD32" s="123" t="str">
        <f>IF(calculations!$S58="","",IF(calculations!Z58="","",ROUND(calculations!$X58,1)&amp;"/"&amp;calculations!$Z58))</f>
        <v>37/37</v>
      </c>
      <c r="AE32" s="123" t="str">
        <f>IF(calculations!$S59="","",IF(calculations!Z59="","",ROUND(calculations!$X59,1)&amp;"/"&amp;calculations!$Z59))</f>
        <v>37/37</v>
      </c>
      <c r="AF32" s="125" t="str">
        <f>ROUND(calculations!X60,1)&amp;"/"&amp;ROUND(calculations!Z60,1)</f>
        <v>33/45.3</v>
      </c>
    </row>
    <row r="33" spans="1:32" ht="10.5" customHeight="1" thickTop="1" thickBot="1" x14ac:dyDescent="0.3">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60"/>
    </row>
    <row r="34" spans="1:32" ht="35.25" customHeight="1" thickTop="1" thickBot="1" x14ac:dyDescent="0.3">
      <c r="A34" s="316" t="str">
        <f>G11&amp;" "&amp;L9&amp;" Utilization: "&amp;O11&amp;" through "&amp;Q11</f>
        <v>All CPP-FV Providers CPP-FV Utilization: Jan-19 through Dec-19</v>
      </c>
      <c r="B34" s="317"/>
      <c r="C34" s="317"/>
      <c r="D34" s="317"/>
      <c r="E34" s="317"/>
      <c r="F34" s="317"/>
      <c r="G34" s="317"/>
      <c r="H34" s="317"/>
      <c r="I34" s="317"/>
      <c r="J34" s="317"/>
      <c r="K34" s="317"/>
      <c r="L34" s="317"/>
      <c r="M34" s="317"/>
      <c r="N34" s="318"/>
      <c r="O34" s="301" t="s">
        <v>0</v>
      </c>
      <c r="P34" s="302"/>
      <c r="Q34" s="302"/>
      <c r="R34" s="303"/>
      <c r="S34" s="316" t="str">
        <f>Y11&amp;" "&amp;AD9&amp;" Utilization: "&amp;O11&amp;" through "&amp;Q11</f>
        <v>DC Seed Providers All Utilization: Jan-19 through Dec-19</v>
      </c>
      <c r="T34" s="317"/>
      <c r="U34" s="317"/>
      <c r="V34" s="317"/>
      <c r="W34" s="317"/>
      <c r="X34" s="317"/>
      <c r="Y34" s="317"/>
      <c r="Z34" s="317"/>
      <c r="AA34" s="317"/>
      <c r="AB34" s="317"/>
      <c r="AC34" s="317"/>
      <c r="AD34" s="317"/>
      <c r="AE34" s="317"/>
      <c r="AF34" s="318"/>
    </row>
    <row r="35" spans="1:32" s="21" customFormat="1" ht="20.100000000000001" customHeight="1" thickTop="1" thickBot="1" x14ac:dyDescent="0.3">
      <c r="A35" s="65">
        <f>IF(D25="A",1,IF(D25="B",2,IF(D25="C",3,IF(D25="D",4,IF(D25="F",5,"N/A")))))</f>
        <v>5</v>
      </c>
      <c r="B35" s="43"/>
      <c r="C35" s="43"/>
      <c r="D35" s="43"/>
      <c r="E35" s="43"/>
      <c r="F35" s="43"/>
      <c r="G35" s="43"/>
      <c r="H35" s="122"/>
      <c r="I35" s="116"/>
      <c r="J35" s="116"/>
      <c r="K35" s="114"/>
      <c r="L35" s="114"/>
      <c r="M35" s="114"/>
      <c r="N35" s="114"/>
      <c r="O35" s="265" t="str">
        <f>"Averages Between "&amp;O$11&amp;" - "&amp;Q$11</f>
        <v>Averages Between Jan-19 - Dec-19</v>
      </c>
      <c r="P35" s="266"/>
      <c r="Q35" s="266"/>
      <c r="R35" s="267"/>
      <c r="S35" s="37"/>
      <c r="T35" s="40"/>
      <c r="U35" s="40"/>
      <c r="V35" s="40"/>
      <c r="W35" s="40"/>
      <c r="X35" s="40"/>
      <c r="Y35" s="8"/>
      <c r="Z35" s="3"/>
      <c r="AA35" s="40"/>
      <c r="AB35" s="40"/>
      <c r="AC35" s="40"/>
      <c r="AD35" s="40"/>
      <c r="AE35" s="40"/>
      <c r="AF35" s="69"/>
    </row>
    <row r="36" spans="1:32" s="21" customFormat="1" ht="21.75" customHeight="1" thickTop="1" x14ac:dyDescent="0.25">
      <c r="A36" s="66">
        <f>(N82+O82+Q82)/3</f>
        <v>0</v>
      </c>
      <c r="B36" s="43"/>
      <c r="C36" s="43"/>
      <c r="D36" s="43"/>
      <c r="E36" s="43"/>
      <c r="F36" s="43"/>
      <c r="G36" s="43"/>
      <c r="H36" s="3"/>
      <c r="I36" s="121"/>
      <c r="K36" s="115"/>
      <c r="L36" s="115"/>
      <c r="M36" s="115"/>
      <c r="N36" s="115"/>
      <c r="O36" s="268" t="str">
        <f>G11&amp;" "&amp;L9</f>
        <v>All CPP-FV Providers CPP-FV</v>
      </c>
      <c r="P36" s="269"/>
      <c r="Q36" s="272" t="str">
        <f>Y11&amp;" "&amp;AD9</f>
        <v>DC Seed Providers All</v>
      </c>
      <c r="R36" s="273"/>
      <c r="S36" s="37"/>
      <c r="T36" s="40"/>
      <c r="U36" s="40"/>
      <c r="V36" s="40"/>
      <c r="W36" s="40"/>
      <c r="X36" s="40"/>
      <c r="Y36" s="8"/>
      <c r="Z36" s="3"/>
      <c r="AA36" s="40"/>
      <c r="AB36" s="40"/>
      <c r="AC36" s="40"/>
      <c r="AD36" s="40"/>
      <c r="AE36" s="40"/>
      <c r="AF36" s="69"/>
    </row>
    <row r="37" spans="1:32" s="21" customFormat="1" ht="21.75" customHeight="1" thickBot="1" x14ac:dyDescent="0.3">
      <c r="A37" s="67"/>
      <c r="B37" s="63"/>
      <c r="C37" s="63"/>
      <c r="D37" s="63"/>
      <c r="E37" s="63"/>
      <c r="F37" s="63"/>
      <c r="G37" s="84"/>
      <c r="H37" s="86"/>
      <c r="I37" s="119"/>
      <c r="K37" s="118"/>
      <c r="L37" s="118"/>
      <c r="M37" s="117"/>
      <c r="N37" s="117"/>
      <c r="O37" s="270"/>
      <c r="P37" s="271"/>
      <c r="Q37" s="274"/>
      <c r="R37" s="275"/>
      <c r="S37" s="37"/>
      <c r="T37" s="40"/>
      <c r="U37" s="40"/>
      <c r="V37" s="40"/>
      <c r="W37" s="40"/>
      <c r="X37" s="40"/>
      <c r="Y37" s="85"/>
      <c r="Z37" s="86"/>
      <c r="AA37" s="40"/>
      <c r="AB37" s="40"/>
      <c r="AC37" s="40"/>
      <c r="AD37" s="40"/>
      <c r="AE37" s="40"/>
      <c r="AF37" s="69"/>
    </row>
    <row r="38" spans="1:32" s="21" customFormat="1" ht="20.100000000000001" customHeight="1" thickTop="1" x14ac:dyDescent="0.25">
      <c r="A38" s="66"/>
      <c r="B38" s="43"/>
      <c r="C38" s="43"/>
      <c r="D38" s="43"/>
      <c r="E38" s="43"/>
      <c r="F38" s="43"/>
      <c r="G38" s="43"/>
      <c r="H38" s="3"/>
      <c r="I38" s="120"/>
      <c r="K38" s="118"/>
      <c r="L38" s="118"/>
      <c r="M38" s="117"/>
      <c r="N38" s="117"/>
      <c r="O38" s="276">
        <f>calculations!H60</f>
        <v>0.81655480984340045</v>
      </c>
      <c r="P38" s="277"/>
      <c r="Q38" s="280">
        <f>calculations!Y60</f>
        <v>0.87878787878787878</v>
      </c>
      <c r="R38" s="281"/>
      <c r="S38" s="37"/>
      <c r="T38" s="40"/>
      <c r="U38" s="40"/>
      <c r="V38" s="40"/>
      <c r="W38" s="40"/>
      <c r="X38" s="40"/>
      <c r="Y38" s="8"/>
      <c r="Z38" s="3"/>
      <c r="AA38" s="40"/>
      <c r="AB38" s="40"/>
      <c r="AC38" s="40"/>
      <c r="AD38" s="40"/>
      <c r="AE38" s="40"/>
      <c r="AF38" s="69"/>
    </row>
    <row r="39" spans="1:32" s="21" customFormat="1" ht="20.100000000000001" customHeight="1" x14ac:dyDescent="0.35">
      <c r="A39" s="66"/>
      <c r="B39" s="43"/>
      <c r="C39" s="43"/>
      <c r="D39" s="43"/>
      <c r="E39" s="43"/>
      <c r="F39" s="43"/>
      <c r="G39" s="43"/>
      <c r="H39" s="3"/>
      <c r="I39" s="59"/>
      <c r="J39" s="91"/>
      <c r="K39" s="50"/>
      <c r="L39" s="50"/>
      <c r="M39" s="50"/>
      <c r="N39" s="50"/>
      <c r="O39" s="278"/>
      <c r="P39" s="279"/>
      <c r="Q39" s="282"/>
      <c r="R39" s="283"/>
      <c r="S39" s="37"/>
      <c r="T39" s="40"/>
      <c r="U39" s="40"/>
      <c r="V39" s="40"/>
      <c r="W39" s="40"/>
      <c r="X39" s="40"/>
      <c r="Y39" s="8"/>
      <c r="Z39" s="3"/>
      <c r="AA39" s="40"/>
      <c r="AB39" s="40"/>
      <c r="AC39" s="40"/>
      <c r="AD39" s="40"/>
      <c r="AE39" s="40"/>
      <c r="AF39" s="69"/>
    </row>
    <row r="40" spans="1:32" s="21" customFormat="1" ht="20.100000000000001" customHeight="1" thickBot="1" x14ac:dyDescent="0.35">
      <c r="A40" s="66" t="str">
        <f>IF(D30="A",1,IF(D30="B",2,IF(D30="C",3,IF(D30="D",4,IF(D30="F",5,"N/A")))))</f>
        <v>N/A</v>
      </c>
      <c r="B40" s="43"/>
      <c r="C40" s="43"/>
      <c r="D40" s="43"/>
      <c r="E40" s="43"/>
      <c r="F40" s="43"/>
      <c r="G40" s="43"/>
      <c r="H40" s="3"/>
      <c r="I40" s="14"/>
      <c r="J40" s="14"/>
      <c r="K40" s="13"/>
      <c r="L40" s="15"/>
      <c r="M40" s="16"/>
      <c r="O40" s="284" t="str">
        <f>"("&amp;ROUND(calculations!F60,1)&amp;"/"&amp;ROUND(calculations!G60,1)&amp;")"</f>
        <v>(30.4/37.3)</v>
      </c>
      <c r="P40" s="285"/>
      <c r="Q40" s="286" t="str">
        <f>"("&amp;ROUND(calculations!W60,1)&amp;"/"&amp;ROUND(calculations!X60,1)&amp;")"</f>
        <v>(29/33)</v>
      </c>
      <c r="R40" s="287"/>
      <c r="S40" s="128"/>
      <c r="T40" s="129"/>
      <c r="U40" s="129"/>
      <c r="V40" s="129"/>
      <c r="W40" s="129"/>
      <c r="X40" s="129"/>
      <c r="Y40" s="60"/>
      <c r="Z40" s="62"/>
      <c r="AA40" s="129"/>
      <c r="AB40" s="129"/>
      <c r="AC40" s="129"/>
      <c r="AD40" s="129"/>
      <c r="AE40" s="129"/>
      <c r="AF40" s="130"/>
    </row>
    <row r="41" spans="1:32" s="21" customFormat="1" ht="20.100000000000001" customHeight="1" thickTop="1" x14ac:dyDescent="0.25">
      <c r="A41" s="319" t="s">
        <v>378</v>
      </c>
      <c r="B41" s="147">
        <f t="shared" ref="B41:M41" si="2">B31</f>
        <v>43466</v>
      </c>
      <c r="C41" s="147">
        <f t="shared" si="2"/>
        <v>43497</v>
      </c>
      <c r="D41" s="147">
        <f t="shared" si="2"/>
        <v>43525</v>
      </c>
      <c r="E41" s="147">
        <f t="shared" si="2"/>
        <v>43556</v>
      </c>
      <c r="F41" s="147">
        <f t="shared" si="2"/>
        <v>43586</v>
      </c>
      <c r="G41" s="147">
        <f t="shared" si="2"/>
        <v>43617</v>
      </c>
      <c r="H41" s="147">
        <f t="shared" si="2"/>
        <v>43647</v>
      </c>
      <c r="I41" s="147">
        <f t="shared" si="2"/>
        <v>43678</v>
      </c>
      <c r="J41" s="147">
        <f t="shared" si="2"/>
        <v>43709</v>
      </c>
      <c r="K41" s="147">
        <f t="shared" si="2"/>
        <v>43739</v>
      </c>
      <c r="L41" s="147">
        <f t="shared" si="2"/>
        <v>43770</v>
      </c>
      <c r="M41" s="147">
        <f t="shared" si="2"/>
        <v>43800</v>
      </c>
      <c r="N41" s="149" t="s">
        <v>380</v>
      </c>
      <c r="O41" s="288" t="str">
        <f>O$36&amp;" is "&amp;(ROUND(calculations!G60/calculations!X60,2))*100&amp;"% of "&amp;Q$36&amp;" "&amp;O$34</f>
        <v>All CPP-FV Providers CPP-FV is 113% of DC Seed Providers All Utilization</v>
      </c>
      <c r="P41" s="289"/>
      <c r="Q41" s="289"/>
      <c r="R41" s="290"/>
      <c r="S41" s="263" t="s">
        <v>378</v>
      </c>
      <c r="T41" s="126">
        <f t="shared" ref="T41:AE41" si="3">T31</f>
        <v>43466</v>
      </c>
      <c r="U41" s="126">
        <f t="shared" si="3"/>
        <v>43497</v>
      </c>
      <c r="V41" s="126">
        <f t="shared" si="3"/>
        <v>43525</v>
      </c>
      <c r="W41" s="126">
        <f t="shared" si="3"/>
        <v>43556</v>
      </c>
      <c r="X41" s="126">
        <f t="shared" si="3"/>
        <v>43586</v>
      </c>
      <c r="Y41" s="126">
        <f t="shared" si="3"/>
        <v>43617</v>
      </c>
      <c r="Z41" s="126">
        <f t="shared" si="3"/>
        <v>43647</v>
      </c>
      <c r="AA41" s="126">
        <f t="shared" si="3"/>
        <v>43678</v>
      </c>
      <c r="AB41" s="126">
        <f t="shared" si="3"/>
        <v>43709</v>
      </c>
      <c r="AC41" s="126">
        <f t="shared" si="3"/>
        <v>43739</v>
      </c>
      <c r="AD41" s="126">
        <f t="shared" si="3"/>
        <v>43770</v>
      </c>
      <c r="AE41" s="126">
        <f t="shared" si="3"/>
        <v>43800</v>
      </c>
      <c r="AF41" s="127" t="s">
        <v>380</v>
      </c>
    </row>
    <row r="42" spans="1:32" s="21" customFormat="1" ht="20.100000000000001" customHeight="1" thickBot="1" x14ac:dyDescent="0.3">
      <c r="A42" s="320"/>
      <c r="B42" s="167" t="str">
        <f>IF(calculations!B48="","",IF(calculations!G48="","",ROUND(calculations!F48,1)&amp;"/"&amp;calculations!G48))</f>
        <v>26/36</v>
      </c>
      <c r="C42" s="167" t="str">
        <f>IF(calculations!$B49="","",IF(calculations!$G49="","",ROUND(calculations!$F49,1)&amp;"/"&amp;calculations!$G49))</f>
        <v>29/39</v>
      </c>
      <c r="D42" s="167" t="str">
        <f>IF(calculations!$B50="","",IF(calculations!$G50="","",ROUND(calculations!$F50,1)&amp;"/"&amp;calculations!$G50))</f>
        <v>29/39</v>
      </c>
      <c r="E42" s="167" t="str">
        <f>IF(calculations!$B51="","",IF(calculations!$G51="","",ROUND(calculations!$F51,1)&amp;"/"&amp;calculations!$G51))</f>
        <v>30/39</v>
      </c>
      <c r="F42" s="167" t="str">
        <f>IF(calculations!$B52="","",IF(calculations!$G52="","",ROUND(calculations!$F52,1)&amp;"/"&amp;calculations!$G52))</f>
        <v>29/36</v>
      </c>
      <c r="G42" s="167" t="str">
        <f>IF(calculations!$B53="","",IF(calculations!$G53="","",ROUND(calculations!$F53,1)&amp;"/"&amp;calculations!$G53))</f>
        <v>27/36</v>
      </c>
      <c r="H42" s="167" t="str">
        <f>IF(calculations!$B54="","",IF(calculations!$G54="","",ROUND(calculations!$F54,1)&amp;"/"&amp;calculations!$G54))</f>
        <v>28/36</v>
      </c>
      <c r="I42" s="167" t="str">
        <f>IF(calculations!$B55="","",IF(calculations!$G55="","",ROUND(calculations!$F55,1)&amp;"/"&amp;calculations!$G55))</f>
        <v>34/36</v>
      </c>
      <c r="J42" s="167" t="str">
        <f>IF(calculations!$B56="","",IF(calculations!$G56="","",ROUND(calculations!$F56,1)&amp;"/"&amp;calculations!$G56))</f>
        <v>37/36</v>
      </c>
      <c r="K42" s="167" t="str">
        <f>IF(calculations!$B57="","",IF(calculations!$G57="","",ROUND(calculations!$F57,1)&amp;"/"&amp;calculations!$G57))</f>
        <v>33/36</v>
      </c>
      <c r="L42" s="167" t="str">
        <f>IF(calculations!$B58="","",IF(calculations!$G58="","",ROUND(calculations!$F58,1)&amp;"/"&amp;calculations!$G58))</f>
        <v>32/39</v>
      </c>
      <c r="M42" s="167" t="str">
        <f>IF(calculations!$B59="","",IF(calculations!$G59="","",ROUND(calculations!$F59,1)&amp;"/"&amp;calculations!$G59))</f>
        <v>31/39</v>
      </c>
      <c r="N42" s="125" t="str">
        <f>ROUND(calculations!F60,1)&amp;"/"&amp;ROUND(calculations!G60,1)</f>
        <v>30.4/37.3</v>
      </c>
      <c r="O42" s="291"/>
      <c r="P42" s="292"/>
      <c r="Q42" s="292"/>
      <c r="R42" s="293"/>
      <c r="S42" s="264"/>
      <c r="T42" s="123" t="str">
        <f>IF(calculations!$S48="","",IF(calculations!$X48="","",ROUND(calculations!$W48,1)&amp;"/"&amp;calculations!$X48))</f>
        <v>30/40</v>
      </c>
      <c r="U42" s="123" t="str">
        <f>IF(calculations!$S49="","",IF(calculations!$X49="","",ROUND(calculations!$W49,1)&amp;"/"&amp;calculations!$X49))</f>
        <v>32/37</v>
      </c>
      <c r="V42" s="123" t="str">
        <f>IF(calculations!$S50="","",IF(calculations!$X50="","",ROUND(calculations!$W50,1)&amp;"/"&amp;calculations!$X50))</f>
        <v>31/34</v>
      </c>
      <c r="W42" s="123" t="str">
        <f>IF(calculations!$S51="","",IF(calculations!$X51="","",ROUND(calculations!$W51,1)&amp;"/"&amp;calculations!$X51))</f>
        <v>32/34</v>
      </c>
      <c r="X42" s="123" t="str">
        <f>IF(calculations!$S52="","",IF(calculations!$X52="","",ROUND(calculations!$W52,1)&amp;"/"&amp;calculations!$X52))</f>
        <v>30/28</v>
      </c>
      <c r="Y42" s="123" t="str">
        <f>IF(calculations!$S53="","",IF(calculations!$X53="","",ROUND(calculations!$W53,1)&amp;"/"&amp;calculations!$X53))</f>
        <v>23/28</v>
      </c>
      <c r="Z42" s="123" t="str">
        <f>IF(calculations!$S54="","",IF(calculations!$X54="","",ROUND(calculations!$W54,1)&amp;"/"&amp;calculations!$X54))</f>
        <v>26/28</v>
      </c>
      <c r="AA42" s="123" t="str">
        <f>IF(calculations!$S55="","",IF(calculations!$X55="","",ROUND(calculations!$W55,1)&amp;"/"&amp;calculations!$X55))</f>
        <v>29/28</v>
      </c>
      <c r="AB42" s="123" t="str">
        <f>IF(calculations!$S56="","",IF(calculations!$X56="","",ROUND(calculations!$W56,1)&amp;"/"&amp;calculations!$X56))</f>
        <v>30/28</v>
      </c>
      <c r="AC42" s="123" t="str">
        <f>IF(calculations!$S57="","",IF(calculations!$X57="","",ROUND(calculations!$W57,1)&amp;"/"&amp;calculations!$X57))</f>
        <v>29/37</v>
      </c>
      <c r="AD42" s="123" t="str">
        <f>IF(calculations!$S58="","",IF(calculations!$X58="","",ROUND(calculations!$W58,1)&amp;"/"&amp;calculations!$X58))</f>
        <v>30/37</v>
      </c>
      <c r="AE42" s="123" t="str">
        <f>IF(calculations!$S59="","",IF(calculations!$X59="","",ROUND(calculations!$W59,1)&amp;"/"&amp;calculations!$X59))</f>
        <v>26/37</v>
      </c>
      <c r="AF42" s="125" t="str">
        <f>ROUND(calculations!W60,1)&amp;"/"&amp;ROUND(calculations!X60,1)</f>
        <v>29/33</v>
      </c>
    </row>
    <row r="43" spans="1:32" ht="10.5" customHeight="1" thickTop="1" thickBot="1" x14ac:dyDescent="0.3">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60"/>
    </row>
    <row r="44" spans="1:32" s="168" customFormat="1" ht="35.25" customHeight="1" thickTop="1" thickBot="1" x14ac:dyDescent="0.4">
      <c r="A44" s="295" t="str">
        <f>G11&amp;" "&amp;L9&amp;" Outcomes: "&amp;O11&amp;" through "&amp;Q11</f>
        <v>All CPP-FV Providers CPP-FV Outcomes: Jan-19 through Dec-19</v>
      </c>
      <c r="B44" s="296"/>
      <c r="C44" s="296"/>
      <c r="D44" s="296"/>
      <c r="E44" s="296"/>
      <c r="F44" s="296"/>
      <c r="G44" s="296"/>
      <c r="H44" s="296"/>
      <c r="I44" s="296"/>
      <c r="J44" s="296"/>
      <c r="K44" s="296"/>
      <c r="L44" s="296"/>
      <c r="M44" s="296"/>
      <c r="N44" s="297"/>
      <c r="O44" s="301" t="s">
        <v>4</v>
      </c>
      <c r="P44" s="302"/>
      <c r="Q44" s="302"/>
      <c r="R44" s="303"/>
      <c r="S44" s="295" t="str">
        <f>Y11&amp;" "&amp;AD9&amp;" Outcomes: "&amp;O11&amp;" through "&amp;Q11</f>
        <v>DC Seed Providers All Outcomes: Jan-19 through Dec-19</v>
      </c>
      <c r="T44" s="296"/>
      <c r="U44" s="296"/>
      <c r="V44" s="296"/>
      <c r="W44" s="296"/>
      <c r="X44" s="296"/>
      <c r="Y44" s="296"/>
      <c r="Z44" s="296"/>
      <c r="AA44" s="296"/>
      <c r="AB44" s="296"/>
      <c r="AC44" s="296"/>
      <c r="AD44" s="296"/>
      <c r="AE44" s="296"/>
      <c r="AF44" s="297"/>
    </row>
    <row r="45" spans="1:32" ht="20.100000000000001" customHeight="1" thickTop="1" thickBot="1" x14ac:dyDescent="0.3">
      <c r="A45" s="37"/>
      <c r="B45" s="40"/>
      <c r="C45" s="40"/>
      <c r="D45" s="69"/>
      <c r="E45" s="40"/>
      <c r="F45" s="40"/>
      <c r="G45" s="40"/>
      <c r="H45" s="40"/>
      <c r="O45" s="265" t="str">
        <f>"Averages Between "&amp;O$11&amp;" - "&amp;Q$11</f>
        <v>Averages Between Jan-19 - Dec-19</v>
      </c>
      <c r="P45" s="266"/>
      <c r="Q45" s="266"/>
      <c r="R45" s="267"/>
      <c r="S45" s="37"/>
      <c r="T45" s="40"/>
      <c r="U45" s="40"/>
      <c r="V45" s="40"/>
      <c r="W45" s="40"/>
      <c r="X45" s="40"/>
      <c r="Y45" s="8"/>
      <c r="Z45" s="3"/>
      <c r="AA45" s="40"/>
      <c r="AB45" s="40"/>
      <c r="AC45" s="40"/>
      <c r="AD45" s="40"/>
      <c r="AE45" s="40"/>
      <c r="AF45" s="69"/>
    </row>
    <row r="46" spans="1:32" ht="21.75" customHeight="1" thickTop="1" x14ac:dyDescent="0.25">
      <c r="A46" s="37"/>
      <c r="B46" s="40"/>
      <c r="C46" s="40"/>
      <c r="D46" s="69"/>
      <c r="E46" s="40"/>
      <c r="F46" s="40"/>
      <c r="G46" s="40"/>
      <c r="H46" s="40"/>
      <c r="O46" s="268" t="str">
        <f>G11&amp;" "&amp;L9</f>
        <v>All CPP-FV Providers CPP-FV</v>
      </c>
      <c r="P46" s="269"/>
      <c r="Q46" s="272" t="str">
        <f>Y11&amp;" "&amp;AD9</f>
        <v>DC Seed Providers All</v>
      </c>
      <c r="R46" s="273"/>
      <c r="S46" s="37"/>
      <c r="T46" s="40"/>
      <c r="U46" s="40"/>
      <c r="V46" s="40"/>
      <c r="W46" s="40"/>
      <c r="X46" s="40"/>
      <c r="Y46" s="8"/>
      <c r="Z46" s="3"/>
      <c r="AA46" s="40"/>
      <c r="AB46" s="40"/>
      <c r="AC46" s="40"/>
      <c r="AD46" s="40"/>
      <c r="AE46" s="40"/>
      <c r="AF46" s="69"/>
    </row>
    <row r="47" spans="1:32" ht="21.75" customHeight="1" thickBot="1" x14ac:dyDescent="0.3">
      <c r="A47" s="37"/>
      <c r="B47" s="40"/>
      <c r="C47" s="40"/>
      <c r="D47" s="69"/>
      <c r="E47" s="40"/>
      <c r="F47" s="40"/>
      <c r="G47" s="40"/>
      <c r="H47" s="40"/>
      <c r="O47" s="270"/>
      <c r="P47" s="271"/>
      <c r="Q47" s="274"/>
      <c r="R47" s="275"/>
      <c r="S47" s="37"/>
      <c r="T47" s="40"/>
      <c r="U47" s="40"/>
      <c r="V47" s="40"/>
      <c r="W47" s="40"/>
      <c r="X47" s="40"/>
      <c r="Y47" s="85"/>
      <c r="Z47" s="86"/>
      <c r="AA47" s="40"/>
      <c r="AB47" s="40"/>
      <c r="AC47" s="40"/>
      <c r="AD47" s="40"/>
      <c r="AE47" s="40"/>
      <c r="AF47" s="69"/>
    </row>
    <row r="48" spans="1:32" ht="20.100000000000001" customHeight="1" thickTop="1" x14ac:dyDescent="0.25">
      <c r="A48" s="37"/>
      <c r="B48" s="40"/>
      <c r="C48" s="40"/>
      <c r="D48" s="69"/>
      <c r="E48" s="40"/>
      <c r="F48" s="40"/>
      <c r="G48" s="40"/>
      <c r="H48" s="40"/>
      <c r="O48" s="276">
        <f>calculations!M60</f>
        <v>0.68181818181818177</v>
      </c>
      <c r="P48" s="277"/>
      <c r="Q48" s="280">
        <f>calculations!AD60</f>
        <v>0.39130434782608697</v>
      </c>
      <c r="R48" s="281"/>
      <c r="S48" s="37"/>
      <c r="T48" s="40"/>
      <c r="U48" s="40"/>
      <c r="V48" s="40"/>
      <c r="W48" s="40"/>
      <c r="X48" s="40"/>
      <c r="Y48" s="8"/>
      <c r="Z48" s="3"/>
      <c r="AA48" s="40"/>
      <c r="AB48" s="40"/>
      <c r="AC48" s="40"/>
      <c r="AD48" s="40"/>
      <c r="AE48" s="40"/>
      <c r="AF48" s="69"/>
    </row>
    <row r="49" spans="1:32" ht="20.100000000000001" customHeight="1" x14ac:dyDescent="0.25">
      <c r="A49" s="37"/>
      <c r="B49" s="40"/>
      <c r="C49" s="40"/>
      <c r="D49" s="69"/>
      <c r="E49" s="40"/>
      <c r="F49" s="40"/>
      <c r="G49" s="40"/>
      <c r="H49" s="40"/>
      <c r="O49" s="278"/>
      <c r="P49" s="279"/>
      <c r="Q49" s="282"/>
      <c r="R49" s="283"/>
      <c r="S49" s="37"/>
      <c r="T49" s="40"/>
      <c r="U49" s="40"/>
      <c r="V49" s="40"/>
      <c r="W49" s="40"/>
      <c r="X49" s="40"/>
      <c r="Y49" s="8"/>
      <c r="Z49" s="3"/>
      <c r="AA49" s="40"/>
      <c r="AB49" s="40"/>
      <c r="AC49" s="40"/>
      <c r="AD49" s="40"/>
      <c r="AE49" s="40"/>
      <c r="AF49" s="69"/>
    </row>
    <row r="50" spans="1:32" ht="20.100000000000001" customHeight="1" thickBot="1" x14ac:dyDescent="0.3">
      <c r="A50" s="70"/>
      <c r="B50" s="21"/>
      <c r="C50" s="21"/>
      <c r="D50" s="45"/>
      <c r="E50" s="40"/>
      <c r="F50" s="40"/>
      <c r="G50" s="40"/>
      <c r="H50" s="40"/>
      <c r="O50" s="284" t="str">
        <f>"("&amp;ROUND(calculations!K60,1)&amp;"/"&amp;ROUND(calculations!L60,1)&amp;")"</f>
        <v>(1.4/2)</v>
      </c>
      <c r="P50" s="285"/>
      <c r="Q50" s="286" t="str">
        <f>"("&amp;ROUND(calculations!AB60,1)&amp;"/"&amp;ROUND(calculations!AC60,1)&amp;")"</f>
        <v>(1.6/4.2)</v>
      </c>
      <c r="R50" s="287"/>
      <c r="S50" s="128"/>
      <c r="T50" s="129"/>
      <c r="U50" s="129"/>
      <c r="V50" s="129"/>
      <c r="W50" s="129"/>
      <c r="X50" s="129"/>
      <c r="Y50" s="60"/>
      <c r="Z50" s="62"/>
      <c r="AA50" s="129"/>
      <c r="AB50" s="129"/>
      <c r="AC50" s="129"/>
      <c r="AD50" s="129"/>
      <c r="AE50" s="129"/>
      <c r="AF50" s="130"/>
    </row>
    <row r="51" spans="1:32" ht="20.100000000000001" customHeight="1" thickTop="1" x14ac:dyDescent="0.25">
      <c r="A51" s="319" t="s">
        <v>379</v>
      </c>
      <c r="B51" s="147">
        <f t="shared" ref="B51:M51" si="4">B41</f>
        <v>43466</v>
      </c>
      <c r="C51" s="147">
        <f t="shared" si="4"/>
        <v>43497</v>
      </c>
      <c r="D51" s="147">
        <f t="shared" si="4"/>
        <v>43525</v>
      </c>
      <c r="E51" s="147">
        <f t="shared" si="4"/>
        <v>43556</v>
      </c>
      <c r="F51" s="147">
        <f t="shared" si="4"/>
        <v>43586</v>
      </c>
      <c r="G51" s="147">
        <f t="shared" si="4"/>
        <v>43617</v>
      </c>
      <c r="H51" s="147">
        <f t="shared" si="4"/>
        <v>43647</v>
      </c>
      <c r="I51" s="147">
        <f t="shared" si="4"/>
        <v>43678</v>
      </c>
      <c r="J51" s="147">
        <f t="shared" si="4"/>
        <v>43709</v>
      </c>
      <c r="K51" s="147">
        <f t="shared" si="4"/>
        <v>43739</v>
      </c>
      <c r="L51" s="147">
        <f t="shared" si="4"/>
        <v>43770</v>
      </c>
      <c r="M51" s="147">
        <f t="shared" si="4"/>
        <v>43800</v>
      </c>
      <c r="N51" s="149" t="s">
        <v>380</v>
      </c>
      <c r="O51" s="288" t="str">
        <f>O$46&amp;" is "&amp;(ROUND(calculations!L60/calculations!AC60,2))*100&amp;"% of "&amp;Q$46&amp;" "&amp;O$44</f>
        <v>All CPP-FV Providers CPP-FV is 48% of DC Seed Providers All Outcomes</v>
      </c>
      <c r="P51" s="289"/>
      <c r="Q51" s="289"/>
      <c r="R51" s="290"/>
      <c r="S51" s="263" t="s">
        <v>379</v>
      </c>
      <c r="T51" s="126">
        <f t="shared" ref="T51:AF51" si="5">T41</f>
        <v>43466</v>
      </c>
      <c r="U51" s="126">
        <f t="shared" si="5"/>
        <v>43497</v>
      </c>
      <c r="V51" s="126">
        <f t="shared" si="5"/>
        <v>43525</v>
      </c>
      <c r="W51" s="126">
        <f t="shared" si="5"/>
        <v>43556</v>
      </c>
      <c r="X51" s="126">
        <f t="shared" si="5"/>
        <v>43586</v>
      </c>
      <c r="Y51" s="126">
        <f t="shared" si="5"/>
        <v>43617</v>
      </c>
      <c r="Z51" s="126">
        <f t="shared" si="5"/>
        <v>43647</v>
      </c>
      <c r="AA51" s="126">
        <f t="shared" si="5"/>
        <v>43678</v>
      </c>
      <c r="AB51" s="126">
        <f t="shared" si="5"/>
        <v>43709</v>
      </c>
      <c r="AC51" s="126">
        <f t="shared" si="5"/>
        <v>43739</v>
      </c>
      <c r="AD51" s="126">
        <f t="shared" si="5"/>
        <v>43770</v>
      </c>
      <c r="AE51" s="126">
        <f t="shared" si="5"/>
        <v>43800</v>
      </c>
      <c r="AF51" s="169" t="str">
        <f t="shared" si="5"/>
        <v>Ave</v>
      </c>
    </row>
    <row r="52" spans="1:32" ht="20.100000000000001" customHeight="1" thickBot="1" x14ac:dyDescent="0.3">
      <c r="A52" s="320"/>
      <c r="B52" s="167" t="str">
        <f>IF(calculations!$B48="","",IF(calculations!$L48="","",ROUND(calculations!$K48,1)&amp;"/"&amp;calculations!$L48))</f>
        <v/>
      </c>
      <c r="C52" s="167" t="str">
        <f>IF(calculations!$B49="","",IF(calculations!$L49="","",ROUND(calculations!$K49,1)&amp;"/"&amp;calculations!$L49))</f>
        <v>2/2</v>
      </c>
      <c r="D52" s="167" t="str">
        <f>IF(calculations!$B50="","",IF(calculations!$L50="","",ROUND(calculations!$K50,1)&amp;"/"&amp;calculations!$L50))</f>
        <v>0/1</v>
      </c>
      <c r="E52" s="167" t="str">
        <f>IF(calculations!$B51="","",IF(calculations!$L51="","",ROUND(calculations!$K51,1)&amp;"/"&amp;calculations!$L51))</f>
        <v>1/2</v>
      </c>
      <c r="F52" s="167" t="str">
        <f>IF(calculations!$B52="","",IF(calculations!$L52="","",ROUND(calculations!$K52,1)&amp;"/"&amp;calculations!$L52))</f>
        <v>2/2</v>
      </c>
      <c r="G52" s="167" t="str">
        <f>IF(calculations!$B53="","",IF(calculations!$L53="","",ROUND(calculations!$K53,1)&amp;"/"&amp;calculations!$L53))</f>
        <v>1/1</v>
      </c>
      <c r="H52" s="167" t="str">
        <f>IF(calculations!$B54="","",IF(calculations!$L54="","",ROUND(calculations!$K54,1)&amp;"/"&amp;calculations!$L54))</f>
        <v>1/1</v>
      </c>
      <c r="I52" s="167" t="str">
        <f>IF(calculations!$B55="","",IF(calculations!$L55="","",ROUND(calculations!$K55,1)&amp;"/"&amp;calculations!$L55))</f>
        <v>1/1</v>
      </c>
      <c r="J52" s="167" t="str">
        <f>IF(calculations!$B56="","",IF(calculations!$L56="","",ROUND(calculations!$K56,1)&amp;"/"&amp;calculations!$L56))</f>
        <v>2/3</v>
      </c>
      <c r="K52" s="167" t="str">
        <f>IF(calculations!$B57="","",IF(calculations!$L57="","",ROUND(calculations!$K57,1)&amp;"/"&amp;calculations!$L57))</f>
        <v>1/5</v>
      </c>
      <c r="L52" s="167" t="str">
        <f>IF(calculations!$B58="","",IF(calculations!$L58="","",ROUND(calculations!$K58,1)&amp;"/"&amp;calculations!$L58))</f>
        <v>1/1</v>
      </c>
      <c r="M52" s="167" t="str">
        <f>IF(calculations!$B59="","",IF(calculations!$L59="","",ROUND(calculations!$K59,1)&amp;"/"&amp;calculations!$L59))</f>
        <v>3/3</v>
      </c>
      <c r="N52" s="172" t="str">
        <f>ROUND(calculations!K60,1)&amp;"/"&amp;ROUND(calculations!L60,1)</f>
        <v>1.4/2</v>
      </c>
      <c r="O52" s="291"/>
      <c r="P52" s="292"/>
      <c r="Q52" s="292"/>
      <c r="R52" s="293"/>
      <c r="S52" s="264"/>
      <c r="T52" s="123" t="str">
        <f>IF(calculations!$S48="","",IF(calculations!$AC48="","",ROUND(calculations!$AB48,1)&amp;"/"&amp;calculations!$AC48))</f>
        <v>0/4</v>
      </c>
      <c r="U52" s="123" t="str">
        <f>IF(calculations!$S49="","",IF(calculations!$AC49="","",ROUND(calculations!$AB49,1)&amp;"/"&amp;calculations!$AC49))</f>
        <v>2/2</v>
      </c>
      <c r="V52" s="123" t="str">
        <f>IF(calculations!$S50="","",IF(calculations!$AC50="","",ROUND(calculations!$AB50,1)&amp;"/"&amp;calculations!$AC50))</f>
        <v>0/3</v>
      </c>
      <c r="W52" s="123" t="str">
        <f>IF(calculations!$S51="","",IF(calculations!$AC51="","",ROUND(calculations!$AB51,1)&amp;"/"&amp;calculations!$AC51))</f>
        <v>1/3</v>
      </c>
      <c r="X52" s="123" t="str">
        <f>IF(calculations!$S52="","",IF(calculations!$AC52="","",ROUND(calculations!$AB52,1)&amp;"/"&amp;calculations!$AC52))</f>
        <v>3/4</v>
      </c>
      <c r="Y52" s="123" t="str">
        <f>IF(calculations!$S53="","",IF(calculations!$AC53="","",ROUND(calculations!$AB53,1)&amp;"/"&amp;calculations!$AC53))</f>
        <v>2/5</v>
      </c>
      <c r="Z52" s="123" t="str">
        <f>IF(calculations!$S54="","",IF(calculations!$AC54="","",ROUND(calculations!$AB54,1)&amp;"/"&amp;calculations!$AC54))</f>
        <v/>
      </c>
      <c r="AA52" s="123" t="str">
        <f>IF(calculations!$S55="","",IF(calculations!$AC55="","",ROUND(calculations!$AB55,1)&amp;"/"&amp;calculations!$AC55))</f>
        <v>1/3</v>
      </c>
      <c r="AB52" s="123" t="str">
        <f>IF(calculations!$S56="","",IF(calculations!$AC56="","",ROUND(calculations!$AB56,1)&amp;"/"&amp;calculations!$AC56))</f>
        <v>2/7</v>
      </c>
      <c r="AC52" s="123" t="str">
        <f>IF(calculations!$S57="","",IF(calculations!$AC57="","",ROUND(calculations!$AB57,1)&amp;"/"&amp;calculations!$AC57))</f>
        <v>1/7</v>
      </c>
      <c r="AD52" s="123" t="str">
        <f>IF(calculations!$S58="","",IF(calculations!$AC58="","",ROUND(calculations!$AB58,1)&amp;"/"&amp;calculations!$AC58))</f>
        <v>0/2</v>
      </c>
      <c r="AE52" s="123" t="str">
        <f>IF(calculations!$S59="","",IF(calculations!$AC59="","",ROUND(calculations!$AB59,1)&amp;"/"&amp;calculations!$AC59))</f>
        <v>6/6</v>
      </c>
      <c r="AF52" s="125" t="str">
        <f>ROUND(calculations!AB60,1)&amp;"/"&amp;ROUND(calculations!AC60,1)</f>
        <v>1.6/4.2</v>
      </c>
    </row>
    <row r="53" spans="1:32" ht="10.5" customHeight="1" thickTop="1" thickBot="1" x14ac:dyDescent="0.3">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60"/>
    </row>
    <row r="54" spans="1:32" ht="35.25" customHeight="1" thickTop="1" thickBot="1" x14ac:dyDescent="0.3">
      <c r="A54" s="295" t="str">
        <f>G11&amp;" "&amp;L9&amp;" Youth Seen: "&amp;O11&amp;" through "&amp;Q11</f>
        <v>All CPP-FV Providers CPP-FV Youth Seen: Jan-19 through Dec-19</v>
      </c>
      <c r="B54" s="296"/>
      <c r="C54" s="296"/>
      <c r="D54" s="296"/>
      <c r="E54" s="296"/>
      <c r="F54" s="296"/>
      <c r="G54" s="296"/>
      <c r="H54" s="296"/>
      <c r="I54" s="296"/>
      <c r="J54" s="296"/>
      <c r="K54" s="296"/>
      <c r="L54" s="296"/>
      <c r="M54" s="296"/>
      <c r="N54" s="297"/>
      <c r="O54" s="301" t="s">
        <v>388</v>
      </c>
      <c r="P54" s="302"/>
      <c r="Q54" s="302"/>
      <c r="R54" s="303"/>
      <c r="S54" s="298" t="str">
        <f>Y11&amp;" "&amp;AD9&amp;" Youth Seen: "&amp;O11&amp;" through "&amp;Q11</f>
        <v>DC Seed Providers All Youth Seen: Jan-19 through Dec-19</v>
      </c>
      <c r="T54" s="299"/>
      <c r="U54" s="299"/>
      <c r="V54" s="299"/>
      <c r="W54" s="299"/>
      <c r="X54" s="299"/>
      <c r="Y54" s="299"/>
      <c r="Z54" s="299"/>
      <c r="AA54" s="299"/>
      <c r="AB54" s="299"/>
      <c r="AC54" s="299"/>
      <c r="AD54" s="299"/>
      <c r="AE54" s="299"/>
      <c r="AF54" s="300"/>
    </row>
    <row r="55" spans="1:32" ht="20.100000000000001" customHeight="1" thickTop="1" thickBot="1" x14ac:dyDescent="0.3">
      <c r="A55" s="37"/>
      <c r="B55" s="40"/>
      <c r="C55" s="40"/>
      <c r="D55" s="69"/>
      <c r="E55" s="40"/>
      <c r="F55" s="40"/>
      <c r="G55" s="132"/>
      <c r="H55" s="133"/>
      <c r="O55" s="265" t="str">
        <f>"Totals Between "&amp;O$11&amp;" - "&amp;Q$11</f>
        <v>Totals Between Jan-19 - Dec-19</v>
      </c>
      <c r="P55" s="266"/>
      <c r="Q55" s="266"/>
      <c r="R55" s="267"/>
      <c r="S55" s="37"/>
      <c r="T55" s="40"/>
      <c r="U55" s="40"/>
      <c r="V55" s="40"/>
      <c r="W55" s="40"/>
      <c r="X55" s="40"/>
      <c r="Y55" s="40"/>
      <c r="Z55" s="40"/>
      <c r="AA55" s="40"/>
      <c r="AB55" s="40"/>
      <c r="AC55" s="40"/>
      <c r="AD55" s="40"/>
      <c r="AE55" s="40"/>
      <c r="AF55" s="69"/>
    </row>
    <row r="56" spans="1:32" ht="22.5" customHeight="1" thickTop="1" x14ac:dyDescent="0.25">
      <c r="A56" s="37"/>
      <c r="B56" s="40"/>
      <c r="C56" s="47"/>
      <c r="D56" s="73"/>
      <c r="E56" s="40"/>
      <c r="F56" s="40"/>
      <c r="G56" s="40"/>
      <c r="H56" s="69"/>
      <c r="O56" s="268" t="str">
        <f>G11&amp;" "&amp;L9</f>
        <v>All CPP-FV Providers CPP-FV</v>
      </c>
      <c r="P56" s="269"/>
      <c r="Q56" s="272" t="str">
        <f>Y11&amp;" "&amp;AD9</f>
        <v>DC Seed Providers All</v>
      </c>
      <c r="R56" s="273"/>
      <c r="S56" s="37"/>
      <c r="T56" s="40"/>
      <c r="U56" s="40"/>
      <c r="V56" s="40"/>
      <c r="W56" s="40"/>
      <c r="X56" s="40"/>
      <c r="Y56" s="40"/>
      <c r="Z56" s="40"/>
      <c r="AA56" s="40"/>
      <c r="AB56" s="40"/>
      <c r="AC56" s="40"/>
      <c r="AD56" s="40"/>
      <c r="AE56" s="40"/>
      <c r="AF56" s="69"/>
    </row>
    <row r="57" spans="1:32" ht="22.5" customHeight="1" thickBot="1" x14ac:dyDescent="0.3">
      <c r="A57" s="37"/>
      <c r="B57" s="40"/>
      <c r="C57" s="77"/>
      <c r="D57" s="74"/>
      <c r="E57" s="40"/>
      <c r="F57" s="40"/>
      <c r="G57" s="40"/>
      <c r="H57" s="69"/>
      <c r="O57" s="270"/>
      <c r="P57" s="271"/>
      <c r="Q57" s="274"/>
      <c r="R57" s="275"/>
      <c r="S57" s="37"/>
      <c r="T57" s="40"/>
      <c r="U57" s="40"/>
      <c r="V57" s="40"/>
      <c r="W57" s="40"/>
      <c r="X57" s="40"/>
      <c r="Y57" s="40"/>
      <c r="Z57" s="40"/>
      <c r="AA57" s="40"/>
      <c r="AB57" s="40"/>
      <c r="AC57" s="40"/>
      <c r="AD57" s="40"/>
      <c r="AE57" s="40"/>
      <c r="AF57" s="69"/>
    </row>
    <row r="58" spans="1:32" ht="20.100000000000001" customHeight="1" thickTop="1" x14ac:dyDescent="0.25">
      <c r="A58" s="37"/>
      <c r="B58" s="40"/>
      <c r="C58" s="71"/>
      <c r="D58" s="72"/>
      <c r="E58" s="40"/>
      <c r="F58" s="40"/>
      <c r="G58" s="40"/>
      <c r="H58" s="69"/>
      <c r="O58" s="304">
        <f>SUM(calculations!N48:N59)+calculations!F46</f>
        <v>33</v>
      </c>
      <c r="P58" s="305"/>
      <c r="Q58" s="310">
        <f>SUM(calculations!AE48:AE59)+calculations!W46</f>
        <v>44</v>
      </c>
      <c r="R58" s="311"/>
      <c r="S58" s="37"/>
      <c r="T58" s="40"/>
      <c r="U58" s="40"/>
      <c r="V58" s="40"/>
      <c r="W58" s="40"/>
      <c r="X58" s="40"/>
      <c r="Y58" s="40"/>
      <c r="Z58" s="40"/>
      <c r="AA58" s="40"/>
      <c r="AB58" s="40"/>
      <c r="AC58" s="40"/>
      <c r="AD58" s="40"/>
      <c r="AE58" s="40"/>
      <c r="AF58" s="69"/>
    </row>
    <row r="59" spans="1:32" ht="20.100000000000001" customHeight="1" x14ac:dyDescent="0.25">
      <c r="A59" s="37"/>
      <c r="B59" s="40"/>
      <c r="C59" s="77"/>
      <c r="D59" s="74"/>
      <c r="E59" s="40"/>
      <c r="F59" s="40"/>
      <c r="G59" s="40"/>
      <c r="H59" s="69"/>
      <c r="O59" s="306"/>
      <c r="P59" s="307"/>
      <c r="Q59" s="312"/>
      <c r="R59" s="313"/>
      <c r="S59" s="37"/>
      <c r="T59" s="40"/>
      <c r="U59" s="40"/>
      <c r="V59" s="40"/>
      <c r="W59" s="40"/>
      <c r="X59" s="40"/>
      <c r="Y59" s="40"/>
      <c r="Z59" s="40"/>
      <c r="AA59" s="40"/>
      <c r="AB59" s="40"/>
      <c r="AC59" s="40"/>
      <c r="AD59" s="40"/>
      <c r="AE59" s="40"/>
      <c r="AF59" s="69"/>
    </row>
    <row r="60" spans="1:32" ht="20.100000000000001" customHeight="1" thickBot="1" x14ac:dyDescent="0.3">
      <c r="A60" s="37"/>
      <c r="B60" s="40"/>
      <c r="C60" s="77"/>
      <c r="D60" s="74"/>
      <c r="E60" s="40"/>
      <c r="F60" s="40"/>
      <c r="G60" s="40"/>
      <c r="H60" s="69"/>
      <c r="O60" s="308"/>
      <c r="P60" s="309"/>
      <c r="Q60" s="314"/>
      <c r="R60" s="315"/>
      <c r="S60" s="37"/>
      <c r="T60" s="40"/>
      <c r="U60" s="40"/>
      <c r="V60" s="40"/>
      <c r="W60" s="40"/>
      <c r="X60" s="40"/>
      <c r="Y60" s="40"/>
      <c r="Z60" s="40"/>
      <c r="AA60" s="40"/>
      <c r="AB60" s="40"/>
      <c r="AC60" s="40"/>
      <c r="AD60" s="40"/>
      <c r="AE60" s="40"/>
      <c r="AF60" s="69"/>
    </row>
    <row r="61" spans="1:32" ht="20.100000000000001" customHeight="1" thickTop="1" x14ac:dyDescent="0.25">
      <c r="A61" s="37"/>
      <c r="B61" s="40"/>
      <c r="C61" s="77"/>
      <c r="D61" s="74"/>
      <c r="E61" s="40"/>
      <c r="F61" s="40"/>
      <c r="G61" s="76"/>
      <c r="H61" s="75"/>
      <c r="O61" s="288" t="str">
        <f>O$56&amp;" is "&amp;(ROUND(O58/Q58,2))*100&amp;"% of "&amp;Q$56&amp;" "&amp;O$54</f>
        <v>All CPP-FV Providers CPP-FV is 75% of DC Seed Providers All Youth Seen</v>
      </c>
      <c r="P61" s="289"/>
      <c r="Q61" s="289"/>
      <c r="R61" s="290"/>
      <c r="S61" s="37"/>
      <c r="T61" s="40"/>
      <c r="U61" s="40"/>
      <c r="V61" s="40"/>
      <c r="W61" s="40"/>
      <c r="X61" s="40"/>
      <c r="Y61" s="40"/>
      <c r="Z61" s="40"/>
      <c r="AA61" s="40"/>
      <c r="AB61" s="40"/>
      <c r="AC61" s="40"/>
      <c r="AD61" s="40"/>
      <c r="AE61" s="40"/>
      <c r="AF61" s="69"/>
    </row>
    <row r="62" spans="1:32" ht="20.100000000000001" customHeight="1" thickBot="1" x14ac:dyDescent="0.3">
      <c r="A62" s="70"/>
      <c r="B62" s="21"/>
      <c r="C62" s="47"/>
      <c r="D62" s="73"/>
      <c r="E62" s="21"/>
      <c r="F62" s="21"/>
      <c r="G62" s="21"/>
      <c r="H62" s="45"/>
      <c r="O62" s="291"/>
      <c r="P62" s="292"/>
      <c r="Q62" s="292"/>
      <c r="R62" s="293"/>
      <c r="S62" s="128"/>
      <c r="T62" s="129"/>
      <c r="U62" s="129"/>
      <c r="V62" s="129"/>
      <c r="W62" s="129"/>
      <c r="X62" s="129"/>
      <c r="Y62" s="129"/>
      <c r="Z62" s="129"/>
      <c r="AA62" s="129"/>
      <c r="AB62" s="129"/>
      <c r="AC62" s="129"/>
      <c r="AD62" s="129"/>
      <c r="AE62" s="129"/>
      <c r="AF62" s="130"/>
    </row>
    <row r="63" spans="1:32" s="21" customFormat="1" ht="42.75" customHeight="1" thickTop="1" thickBot="1" x14ac:dyDescent="0.4">
      <c r="A63" s="339" t="s">
        <v>209</v>
      </c>
      <c r="B63" s="340"/>
      <c r="C63" s="340"/>
      <c r="D63" s="340"/>
      <c r="E63" s="340"/>
      <c r="F63" s="340"/>
      <c r="G63" s="340"/>
      <c r="H63" s="340"/>
      <c r="I63" s="340"/>
      <c r="J63" s="340"/>
      <c r="K63" s="340"/>
      <c r="L63" s="340"/>
      <c r="M63" s="340"/>
      <c r="N63" s="340"/>
      <c r="O63" s="340"/>
      <c r="P63" s="340"/>
      <c r="Q63" s="340"/>
      <c r="R63" s="340"/>
      <c r="S63" s="340"/>
      <c r="T63" s="340"/>
      <c r="U63" s="340"/>
      <c r="V63" s="340"/>
      <c r="W63" s="340"/>
      <c r="X63" s="340"/>
      <c r="Y63" s="340"/>
      <c r="Z63" s="340"/>
      <c r="AA63" s="340"/>
      <c r="AB63" s="340"/>
      <c r="AC63" s="340"/>
      <c r="AD63" s="340"/>
      <c r="AE63" s="340"/>
      <c r="AF63" s="341"/>
    </row>
    <row r="64" spans="1:32" ht="117.75" customHeight="1" thickTop="1" x14ac:dyDescent="0.25"/>
    <row r="171" spans="2:2" ht="117.75" customHeight="1" x14ac:dyDescent="0.25">
      <c r="B171" s="24"/>
    </row>
    <row r="172" spans="2:2" ht="117.75" customHeight="1" x14ac:dyDescent="0.25">
      <c r="B172" s="24"/>
    </row>
    <row r="173" spans="2:2" ht="117.75" customHeight="1" x14ac:dyDescent="0.25">
      <c r="B173" s="24"/>
    </row>
    <row r="174" spans="2:2" ht="117.75" customHeight="1" x14ac:dyDescent="0.25">
      <c r="B174" s="24"/>
    </row>
    <row r="175" spans="2:2" ht="117.75" customHeight="1" x14ac:dyDescent="0.25">
      <c r="B175" s="24"/>
    </row>
    <row r="176" spans="2:2" ht="117.75" customHeight="1" x14ac:dyDescent="0.25">
      <c r="B176" s="24"/>
    </row>
    <row r="184" spans="2:23" ht="117.75" customHeight="1" x14ac:dyDescent="0.25">
      <c r="B184" s="26"/>
    </row>
    <row r="185" spans="2:23" ht="117.75" customHeight="1" x14ac:dyDescent="0.25">
      <c r="B185" s="26"/>
    </row>
    <row r="186" spans="2:23" ht="117.75" customHeight="1" x14ac:dyDescent="0.25">
      <c r="B186" s="26"/>
    </row>
    <row r="191" spans="2:23" ht="117.75" customHeight="1" x14ac:dyDescent="0.25">
      <c r="D191" s="28"/>
      <c r="E191" s="28"/>
      <c r="F191" s="23"/>
      <c r="G191" s="28"/>
      <c r="H191" s="28"/>
      <c r="I191" s="23"/>
      <c r="J191" s="28"/>
      <c r="K191" s="23"/>
      <c r="L191" s="39"/>
      <c r="M191" s="23"/>
      <c r="N191" s="39"/>
      <c r="O191" s="39"/>
      <c r="P191" s="39"/>
      <c r="Q191" s="23"/>
      <c r="R191" s="23"/>
      <c r="S191" s="23"/>
      <c r="T191" s="23"/>
      <c r="U191" s="23"/>
      <c r="V191" s="23"/>
      <c r="W191" s="39"/>
    </row>
    <row r="192" spans="2:23" ht="117.75" customHeight="1" x14ac:dyDescent="0.25">
      <c r="D192" s="28"/>
      <c r="E192" s="28"/>
      <c r="F192" s="23"/>
      <c r="G192" s="28"/>
      <c r="H192" s="28"/>
      <c r="I192" s="23"/>
      <c r="J192" s="28"/>
      <c r="K192" s="23"/>
      <c r="L192" s="39"/>
      <c r="M192" s="23"/>
      <c r="N192" s="39"/>
      <c r="O192" s="39"/>
      <c r="P192" s="39"/>
      <c r="Q192" s="23"/>
      <c r="R192" s="23"/>
      <c r="S192" s="23"/>
      <c r="T192" s="23"/>
      <c r="U192" s="23"/>
      <c r="V192" s="23"/>
      <c r="W192" s="39"/>
    </row>
    <row r="193" spans="4:23" ht="117.75" customHeight="1" x14ac:dyDescent="0.25">
      <c r="D193" s="28"/>
      <c r="E193" s="28"/>
      <c r="F193" s="23"/>
      <c r="G193" s="28"/>
      <c r="H193" s="28"/>
      <c r="I193" s="23"/>
      <c r="J193" s="28"/>
      <c r="K193" s="23"/>
      <c r="L193" s="39"/>
      <c r="M193" s="23"/>
      <c r="N193" s="39"/>
      <c r="O193" s="39"/>
      <c r="P193" s="39"/>
      <c r="Q193" s="23"/>
      <c r="R193" s="23"/>
      <c r="S193" s="23"/>
      <c r="T193" s="23"/>
      <c r="U193" s="23"/>
      <c r="V193" s="23"/>
      <c r="W193" s="39"/>
    </row>
    <row r="194" spans="4:23" ht="117.75" customHeight="1" x14ac:dyDescent="0.25">
      <c r="D194" s="28"/>
      <c r="E194" s="28"/>
      <c r="F194" s="23"/>
      <c r="G194" s="28"/>
      <c r="H194" s="28"/>
      <c r="I194" s="23"/>
      <c r="J194" s="28"/>
      <c r="K194" s="23"/>
      <c r="L194" s="39"/>
      <c r="M194" s="23"/>
      <c r="N194" s="39"/>
      <c r="O194" s="39"/>
      <c r="P194" s="39"/>
      <c r="Q194" s="23"/>
      <c r="R194" s="23"/>
      <c r="S194" s="23"/>
      <c r="T194" s="23"/>
      <c r="U194" s="23"/>
      <c r="V194" s="23"/>
      <c r="W194" s="39"/>
    </row>
    <row r="195" spans="4:23" ht="117.75" customHeight="1" x14ac:dyDescent="0.25">
      <c r="D195" s="28"/>
      <c r="E195" s="28"/>
      <c r="F195" s="23"/>
      <c r="G195" s="28"/>
      <c r="H195" s="28"/>
      <c r="I195" s="23"/>
      <c r="J195" s="28"/>
      <c r="K195" s="23"/>
      <c r="L195" s="39"/>
      <c r="M195" s="23"/>
      <c r="N195" s="39"/>
      <c r="O195" s="39"/>
      <c r="P195" s="39"/>
      <c r="Q195" s="23"/>
      <c r="R195" s="23"/>
      <c r="S195" s="23"/>
      <c r="T195" s="23"/>
      <c r="U195" s="23"/>
      <c r="V195" s="23"/>
      <c r="W195" s="39"/>
    </row>
    <row r="196" spans="4:23" ht="117.75" customHeight="1" x14ac:dyDescent="0.25">
      <c r="D196" s="28"/>
      <c r="E196" s="28"/>
      <c r="F196" s="23"/>
      <c r="G196" s="28"/>
      <c r="H196" s="28"/>
      <c r="I196" s="23"/>
      <c r="J196" s="28"/>
      <c r="K196" s="23"/>
      <c r="L196" s="39"/>
      <c r="M196" s="23"/>
      <c r="N196" s="39"/>
      <c r="O196" s="39"/>
      <c r="P196" s="39"/>
      <c r="Q196" s="23"/>
      <c r="R196" s="23"/>
      <c r="S196" s="23"/>
      <c r="T196" s="23"/>
      <c r="U196" s="23"/>
      <c r="V196" s="23"/>
      <c r="W196" s="39"/>
    </row>
    <row r="201" spans="4:23" ht="117.75" customHeight="1" x14ac:dyDescent="0.25">
      <c r="F201" s="23"/>
      <c r="I201" s="23"/>
      <c r="K201" s="23"/>
    </row>
    <row r="202" spans="4:23" ht="117.75" customHeight="1" x14ac:dyDescent="0.25">
      <c r="F202" s="23"/>
      <c r="I202" s="23"/>
      <c r="K202" s="23"/>
    </row>
    <row r="203" spans="4:23" ht="117.75" customHeight="1" x14ac:dyDescent="0.25">
      <c r="F203" s="23"/>
      <c r="I203" s="23"/>
      <c r="K203" s="23"/>
    </row>
    <row r="204" spans="4:23" ht="117.75" customHeight="1" x14ac:dyDescent="0.25">
      <c r="F204" s="31"/>
      <c r="I204" s="31"/>
      <c r="K204" s="31"/>
    </row>
    <row r="205" spans="4:23" ht="117.75" customHeight="1" x14ac:dyDescent="0.25">
      <c r="F205" s="31"/>
      <c r="I205" s="31"/>
      <c r="K205" s="31"/>
    </row>
    <row r="206" spans="4:23" ht="117.75" customHeight="1" x14ac:dyDescent="0.25">
      <c r="F206" s="31"/>
      <c r="I206" s="31"/>
      <c r="K206" s="31"/>
    </row>
    <row r="207" spans="4:23" ht="117.75" customHeight="1" x14ac:dyDescent="0.25">
      <c r="F207" s="23"/>
      <c r="I207" s="23"/>
      <c r="K207" s="23"/>
    </row>
    <row r="211" spans="2:13" ht="117.75" customHeight="1" x14ac:dyDescent="0.25">
      <c r="F211" s="36"/>
      <c r="H211" s="29"/>
      <c r="J211" s="29"/>
      <c r="L211" s="29"/>
    </row>
    <row r="212" spans="2:13" ht="117.75" customHeight="1" x14ac:dyDescent="0.25">
      <c r="H212" s="25"/>
      <c r="J212" s="25"/>
      <c r="L212" s="25"/>
    </row>
    <row r="213" spans="2:13" ht="117.75" customHeight="1" x14ac:dyDescent="0.25">
      <c r="B213" s="26"/>
      <c r="C213" s="30"/>
      <c r="D213" s="29"/>
      <c r="E213" s="26"/>
      <c r="F213" s="30"/>
      <c r="G213" s="29"/>
      <c r="H213" s="30"/>
      <c r="I213" s="29"/>
      <c r="J213" s="30"/>
      <c r="K213" s="29"/>
      <c r="L213" s="30"/>
      <c r="M213" s="29"/>
    </row>
    <row r="214" spans="2:13" ht="117.75" customHeight="1" x14ac:dyDescent="0.25">
      <c r="B214" s="26"/>
      <c r="C214" s="30"/>
      <c r="D214" s="29"/>
      <c r="E214" s="26"/>
      <c r="F214" s="30"/>
      <c r="G214" s="29"/>
      <c r="H214" s="30"/>
      <c r="I214" s="29"/>
      <c r="J214" s="30"/>
      <c r="K214" s="29"/>
      <c r="L214" s="30"/>
      <c r="M214" s="29"/>
    </row>
    <row r="215" spans="2:13" ht="117.75" customHeight="1" x14ac:dyDescent="0.25">
      <c r="B215" s="26"/>
      <c r="C215" s="30"/>
      <c r="D215" s="29"/>
      <c r="E215" s="26"/>
      <c r="F215" s="30"/>
      <c r="G215" s="29"/>
      <c r="H215" s="30"/>
      <c r="I215" s="29"/>
      <c r="J215" s="30"/>
      <c r="K215" s="29"/>
      <c r="L215" s="30"/>
      <c r="M215" s="29"/>
    </row>
    <row r="216" spans="2:13" ht="117.75" customHeight="1" x14ac:dyDescent="0.25">
      <c r="C216" s="30"/>
      <c r="F216" s="33"/>
      <c r="H216" s="30"/>
      <c r="J216" s="30"/>
      <c r="L216" s="30"/>
    </row>
    <row r="217" spans="2:13" ht="117.75" customHeight="1" x14ac:dyDescent="0.25">
      <c r="C217" s="33"/>
    </row>
    <row r="220" spans="2:13" ht="117.75" customHeight="1" x14ac:dyDescent="0.25">
      <c r="E220" s="26"/>
      <c r="F220" s="30"/>
      <c r="G220" s="29"/>
      <c r="H220" s="30"/>
      <c r="I220" s="29"/>
      <c r="J220" s="30"/>
      <c r="K220" s="29"/>
      <c r="L220" s="30"/>
      <c r="M220" s="29"/>
    </row>
    <row r="221" spans="2:13" ht="117.75" customHeight="1" x14ac:dyDescent="0.25">
      <c r="B221" s="26"/>
      <c r="C221" s="30"/>
      <c r="D221" s="29"/>
      <c r="E221" s="26"/>
      <c r="F221" s="30"/>
      <c r="G221" s="29"/>
      <c r="H221" s="30"/>
      <c r="I221" s="29"/>
      <c r="J221" s="30"/>
      <c r="K221" s="29"/>
      <c r="L221" s="30"/>
      <c r="M221" s="29"/>
    </row>
    <row r="222" spans="2:13" ht="117.75" customHeight="1" x14ac:dyDescent="0.25">
      <c r="B222" s="26"/>
      <c r="C222" s="30"/>
      <c r="D222" s="29"/>
      <c r="E222" s="26"/>
      <c r="F222" s="30"/>
      <c r="G222" s="29"/>
      <c r="H222" s="30"/>
      <c r="I222" s="29"/>
      <c r="J222" s="30"/>
      <c r="K222" s="29"/>
      <c r="L222" s="30"/>
      <c r="M222" s="29"/>
    </row>
    <row r="223" spans="2:13" ht="117.75" customHeight="1" x14ac:dyDescent="0.25">
      <c r="B223" s="26"/>
      <c r="C223" s="30"/>
      <c r="D223" s="29"/>
      <c r="F223" s="30"/>
      <c r="H223" s="30"/>
      <c r="J223" s="30"/>
      <c r="L223" s="30"/>
    </row>
    <row r="224" spans="2:13" ht="117.75" customHeight="1" x14ac:dyDescent="0.25">
      <c r="B224" s="48"/>
      <c r="C224" s="30"/>
    </row>
    <row r="225" spans="1:25" ht="117.75" customHeight="1" x14ac:dyDescent="0.25">
      <c r="B225" s="48"/>
      <c r="C225" s="33"/>
    </row>
    <row r="226" spans="1:25" ht="117.75" customHeight="1" x14ac:dyDescent="0.25">
      <c r="B226" s="48"/>
      <c r="C226" s="27"/>
    </row>
    <row r="227" spans="1:25" ht="117.75" customHeight="1" x14ac:dyDescent="0.25">
      <c r="B227" s="48"/>
      <c r="C227" s="27"/>
    </row>
    <row r="228" spans="1:25" ht="117.75" customHeight="1" x14ac:dyDescent="0.25">
      <c r="B228" s="48"/>
      <c r="C228" s="27"/>
    </row>
    <row r="229" spans="1:25" ht="117.75" customHeight="1" x14ac:dyDescent="0.25">
      <c r="C229" s="27"/>
    </row>
    <row r="231" spans="1:25" ht="117.75" customHeight="1" x14ac:dyDescent="0.25">
      <c r="C231" s="19"/>
      <c r="D231" s="19"/>
      <c r="E231" s="19"/>
      <c r="F231" s="19"/>
      <c r="G231" s="19"/>
      <c r="H231" s="19"/>
    </row>
    <row r="232" spans="1:25" ht="117.75" customHeight="1" x14ac:dyDescent="0.25">
      <c r="A232" s="22"/>
      <c r="E232" s="48"/>
      <c r="F232" s="48"/>
      <c r="G232" s="48"/>
      <c r="H232" s="48"/>
      <c r="I232" s="48"/>
      <c r="J232" s="48"/>
      <c r="K232" s="48"/>
      <c r="L232" s="48"/>
      <c r="M232" s="48"/>
      <c r="N232" s="48"/>
    </row>
    <row r="233" spans="1:25" ht="117.75" customHeight="1" x14ac:dyDescent="0.25">
      <c r="A233" s="25"/>
      <c r="C233" s="38"/>
      <c r="D233" s="42"/>
      <c r="E233" s="42"/>
      <c r="F233" s="42"/>
      <c r="G233" s="42"/>
      <c r="H233" s="42"/>
      <c r="I233" s="42"/>
      <c r="J233" s="42"/>
      <c r="K233" s="42"/>
      <c r="L233" s="35"/>
      <c r="M233" s="35"/>
      <c r="N233" s="42"/>
      <c r="O233" s="42"/>
      <c r="P233" s="42"/>
      <c r="Q233" s="42"/>
      <c r="R233" s="46"/>
      <c r="S233" s="46"/>
      <c r="T233" s="46"/>
      <c r="U233" s="46"/>
      <c r="V233" s="46"/>
      <c r="W233" s="46"/>
    </row>
    <row r="234" spans="1:25" ht="117.75" customHeight="1" x14ac:dyDescent="0.25">
      <c r="A234" s="29"/>
      <c r="C234" s="26"/>
      <c r="D234" s="30"/>
      <c r="E234" s="30"/>
      <c r="F234" s="31"/>
      <c r="G234" s="28"/>
      <c r="H234" s="28"/>
      <c r="I234" s="28"/>
      <c r="J234" s="28"/>
      <c r="K234" s="31"/>
      <c r="L234" s="39"/>
      <c r="M234" s="31"/>
      <c r="N234" s="39"/>
      <c r="O234" s="39"/>
      <c r="P234" s="39"/>
      <c r="Q234" s="31"/>
      <c r="R234" s="31"/>
      <c r="S234" s="31"/>
      <c r="T234" s="31"/>
      <c r="U234" s="31"/>
      <c r="V234" s="31"/>
      <c r="W234" s="39"/>
      <c r="Y234" s="18"/>
    </row>
    <row r="235" spans="1:25" ht="117.75" customHeight="1" x14ac:dyDescent="0.25">
      <c r="A235" s="29"/>
      <c r="C235" s="26"/>
      <c r="D235" s="30"/>
      <c r="E235" s="30"/>
      <c r="F235" s="31"/>
      <c r="G235" s="28"/>
      <c r="H235" s="28"/>
      <c r="I235" s="28"/>
      <c r="J235" s="28"/>
      <c r="K235" s="31"/>
      <c r="L235" s="39"/>
      <c r="M235" s="31"/>
      <c r="N235" s="39"/>
      <c r="O235" s="39"/>
      <c r="P235" s="39"/>
      <c r="Q235" s="31"/>
      <c r="R235" s="31"/>
      <c r="S235" s="31"/>
      <c r="T235" s="31"/>
      <c r="U235" s="31"/>
      <c r="V235" s="31"/>
      <c r="W235" s="39"/>
      <c r="Y235" s="18"/>
    </row>
    <row r="236" spans="1:25" ht="117.75" customHeight="1" x14ac:dyDescent="0.25">
      <c r="A236" s="29"/>
      <c r="C236" s="26"/>
      <c r="D236" s="30"/>
      <c r="E236" s="30"/>
      <c r="F236" s="31"/>
      <c r="G236" s="28"/>
      <c r="H236" s="28"/>
      <c r="I236" s="28"/>
      <c r="J236" s="28"/>
      <c r="K236" s="31"/>
      <c r="L236" s="39"/>
      <c r="M236" s="31"/>
      <c r="N236" s="39"/>
      <c r="O236" s="39"/>
      <c r="P236" s="39"/>
      <c r="Q236" s="31"/>
      <c r="R236" s="31"/>
      <c r="S236" s="31"/>
      <c r="T236" s="31"/>
      <c r="U236" s="31"/>
      <c r="V236" s="31"/>
      <c r="W236" s="39"/>
      <c r="Y236" s="18"/>
    </row>
    <row r="237" spans="1:25" ht="117.75" customHeight="1" x14ac:dyDescent="0.25">
      <c r="A237" s="29"/>
      <c r="C237" s="26"/>
      <c r="D237" s="30"/>
      <c r="E237" s="30"/>
      <c r="F237" s="31"/>
      <c r="G237" s="28"/>
      <c r="H237" s="28"/>
      <c r="I237" s="28"/>
      <c r="J237" s="28"/>
      <c r="K237" s="31"/>
      <c r="L237" s="39"/>
      <c r="M237" s="31"/>
      <c r="N237" s="39"/>
      <c r="O237" s="39"/>
      <c r="P237" s="39"/>
      <c r="Q237" s="31"/>
      <c r="R237" s="31"/>
      <c r="S237" s="31"/>
      <c r="T237" s="31"/>
      <c r="U237" s="31"/>
      <c r="V237" s="31"/>
      <c r="W237" s="39"/>
      <c r="Y237" s="18"/>
    </row>
    <row r="238" spans="1:25" ht="117.75" customHeight="1" x14ac:dyDescent="0.25">
      <c r="A238" s="29"/>
      <c r="C238" s="26"/>
      <c r="D238" s="30"/>
      <c r="E238" s="30"/>
      <c r="F238" s="31"/>
      <c r="G238" s="28"/>
      <c r="H238" s="28"/>
      <c r="I238" s="31"/>
      <c r="J238" s="28"/>
      <c r="K238" s="31"/>
      <c r="L238" s="39"/>
      <c r="M238" s="31"/>
      <c r="N238" s="39"/>
      <c r="O238" s="39"/>
      <c r="P238" s="39"/>
      <c r="Q238" s="31"/>
      <c r="R238" s="31"/>
      <c r="S238" s="31"/>
      <c r="T238" s="31"/>
      <c r="U238" s="31"/>
      <c r="V238" s="31"/>
      <c r="W238" s="39"/>
      <c r="Y238" s="18"/>
    </row>
    <row r="239" spans="1:25" ht="117.75" customHeight="1" x14ac:dyDescent="0.25">
      <c r="A239" s="29"/>
      <c r="C239" s="26"/>
      <c r="D239" s="30"/>
      <c r="E239" s="30"/>
      <c r="F239" s="31"/>
      <c r="G239" s="28"/>
      <c r="H239" s="28"/>
      <c r="I239" s="31"/>
      <c r="J239" s="28"/>
      <c r="K239" s="31"/>
      <c r="L239" s="39"/>
      <c r="M239" s="31"/>
      <c r="N239" s="39"/>
      <c r="O239" s="39"/>
      <c r="P239" s="39"/>
      <c r="Q239" s="31"/>
      <c r="R239" s="31"/>
      <c r="S239" s="31"/>
      <c r="T239" s="31"/>
      <c r="U239" s="31"/>
      <c r="V239" s="31"/>
      <c r="W239" s="39"/>
      <c r="Y239" s="18"/>
    </row>
    <row r="240" spans="1:25" ht="117.75" customHeight="1" x14ac:dyDescent="0.25">
      <c r="A240" s="29"/>
      <c r="C240" s="26"/>
      <c r="D240" s="30"/>
      <c r="E240" s="30"/>
      <c r="F240" s="31"/>
      <c r="G240" s="28"/>
      <c r="H240" s="28"/>
      <c r="I240" s="31"/>
      <c r="J240" s="28"/>
      <c r="K240" s="31"/>
      <c r="L240" s="39"/>
      <c r="M240" s="31"/>
      <c r="N240" s="39"/>
      <c r="O240" s="39"/>
      <c r="P240" s="39"/>
      <c r="Q240" s="31"/>
      <c r="R240" s="31"/>
      <c r="S240" s="31"/>
      <c r="T240" s="31"/>
      <c r="U240" s="31"/>
      <c r="V240" s="31"/>
      <c r="W240" s="39"/>
      <c r="Y240" s="18"/>
    </row>
    <row r="241" spans="1:25" ht="117.75" customHeight="1" x14ac:dyDescent="0.25">
      <c r="A241" s="29"/>
      <c r="C241" s="26"/>
      <c r="D241" s="30"/>
      <c r="E241" s="30"/>
      <c r="F241" s="31"/>
      <c r="G241" s="28"/>
      <c r="H241" s="28"/>
      <c r="I241" s="31"/>
      <c r="J241" s="28"/>
      <c r="K241" s="31"/>
      <c r="L241" s="39"/>
      <c r="M241" s="31"/>
      <c r="N241" s="39"/>
      <c r="O241" s="39"/>
      <c r="P241" s="39"/>
      <c r="Q241" s="31"/>
      <c r="R241" s="31"/>
      <c r="S241" s="31"/>
      <c r="T241" s="31"/>
      <c r="U241" s="31"/>
      <c r="V241" s="31"/>
      <c r="W241" s="39"/>
      <c r="Y241" s="18"/>
    </row>
    <row r="242" spans="1:25" ht="117.75" customHeight="1" x14ac:dyDescent="0.25">
      <c r="A242" s="29"/>
      <c r="C242" s="26"/>
      <c r="D242" s="30"/>
      <c r="E242" s="30"/>
      <c r="F242" s="31"/>
      <c r="G242" s="28"/>
      <c r="H242" s="28"/>
      <c r="I242" s="31"/>
      <c r="J242" s="28"/>
      <c r="K242" s="31"/>
      <c r="L242" s="39"/>
      <c r="M242" s="31"/>
      <c r="N242" s="39"/>
      <c r="O242" s="39"/>
      <c r="P242" s="39"/>
      <c r="Q242" s="31"/>
      <c r="R242" s="31"/>
      <c r="S242" s="31"/>
      <c r="T242" s="31"/>
      <c r="U242" s="31"/>
      <c r="V242" s="31"/>
      <c r="W242" s="39"/>
      <c r="Y242" s="18"/>
    </row>
    <row r="243" spans="1:25" ht="117.75" customHeight="1" x14ac:dyDescent="0.25">
      <c r="A243" s="29"/>
      <c r="C243" s="26"/>
      <c r="D243" s="30"/>
      <c r="E243" s="30"/>
      <c r="F243" s="31"/>
      <c r="G243" s="28"/>
      <c r="H243" s="28"/>
      <c r="I243" s="31"/>
      <c r="J243" s="28"/>
      <c r="K243" s="31"/>
      <c r="L243" s="39"/>
      <c r="M243" s="31"/>
      <c r="N243" s="39"/>
      <c r="O243" s="39"/>
      <c r="P243" s="39"/>
      <c r="Q243" s="31"/>
      <c r="R243" s="31"/>
      <c r="S243" s="31"/>
      <c r="T243" s="31"/>
      <c r="U243" s="31"/>
      <c r="V243" s="31"/>
      <c r="W243" s="39"/>
      <c r="Y243" s="18"/>
    </row>
    <row r="244" spans="1:25" ht="117.75" customHeight="1" x14ac:dyDescent="0.25">
      <c r="A244" s="29"/>
      <c r="C244" s="26"/>
      <c r="D244" s="30"/>
      <c r="E244" s="30"/>
      <c r="F244" s="31"/>
      <c r="G244" s="28"/>
      <c r="H244" s="28"/>
      <c r="I244" s="31"/>
      <c r="J244" s="28"/>
      <c r="K244" s="31"/>
      <c r="L244" s="39"/>
      <c r="M244" s="31"/>
      <c r="N244" s="39"/>
      <c r="O244" s="39"/>
      <c r="P244" s="39"/>
      <c r="Q244" s="31"/>
      <c r="R244" s="31"/>
      <c r="S244" s="31"/>
      <c r="T244" s="31"/>
      <c r="U244" s="31"/>
      <c r="V244" s="31"/>
      <c r="W244" s="39"/>
      <c r="X244" s="23"/>
    </row>
    <row r="245" spans="1:25" ht="117.75" customHeight="1" x14ac:dyDescent="0.25">
      <c r="A245" s="29"/>
      <c r="C245" s="26"/>
      <c r="D245" s="30"/>
      <c r="E245" s="30"/>
      <c r="F245" s="31"/>
      <c r="G245" s="28"/>
      <c r="H245" s="28"/>
      <c r="I245" s="28"/>
      <c r="J245" s="28"/>
      <c r="K245" s="31"/>
      <c r="L245" s="39"/>
      <c r="M245" s="31"/>
      <c r="N245" s="39"/>
      <c r="O245" s="39"/>
      <c r="P245" s="39"/>
      <c r="Q245" s="31"/>
      <c r="R245" s="31"/>
      <c r="S245" s="31"/>
      <c r="T245" s="31"/>
      <c r="U245" s="31"/>
      <c r="V245" s="31"/>
      <c r="W245" s="39"/>
    </row>
    <row r="246" spans="1:25" ht="117.75" customHeight="1" x14ac:dyDescent="0.25">
      <c r="A246" s="29"/>
      <c r="C246" s="26"/>
      <c r="D246" s="30"/>
      <c r="E246" s="30"/>
      <c r="F246" s="31"/>
      <c r="G246" s="28"/>
      <c r="H246" s="28"/>
      <c r="I246" s="28"/>
      <c r="J246" s="28"/>
      <c r="K246" s="31"/>
      <c r="L246" s="39"/>
      <c r="M246" s="31"/>
      <c r="N246" s="39"/>
      <c r="O246" s="39"/>
      <c r="P246" s="39"/>
      <c r="Q246" s="31"/>
      <c r="R246" s="31"/>
      <c r="S246" s="31"/>
      <c r="T246" s="31"/>
      <c r="U246" s="31"/>
      <c r="V246" s="31"/>
      <c r="W246" s="39"/>
    </row>
    <row r="247" spans="1:25" ht="117.75" customHeight="1" x14ac:dyDescent="0.25">
      <c r="A247" s="29"/>
      <c r="C247" s="26"/>
      <c r="D247" s="30"/>
      <c r="E247" s="30"/>
      <c r="F247" s="31"/>
      <c r="G247" s="28"/>
      <c r="H247" s="28"/>
      <c r="I247" s="28"/>
      <c r="J247" s="28"/>
      <c r="K247" s="31"/>
      <c r="L247" s="39"/>
      <c r="M247" s="31"/>
      <c r="N247" s="39"/>
      <c r="O247" s="39"/>
      <c r="P247" s="39"/>
      <c r="Q247" s="31"/>
      <c r="R247" s="31"/>
      <c r="S247" s="31"/>
      <c r="T247" s="31"/>
      <c r="U247" s="31"/>
      <c r="V247" s="31"/>
      <c r="W247" s="39"/>
    </row>
    <row r="248" spans="1:25" ht="117.75" customHeight="1" x14ac:dyDescent="0.25">
      <c r="A248" s="29"/>
      <c r="C248" s="26"/>
      <c r="D248" s="30"/>
      <c r="E248" s="30"/>
      <c r="F248" s="31"/>
      <c r="G248" s="28"/>
      <c r="H248" s="28"/>
      <c r="I248" s="28"/>
      <c r="J248" s="28"/>
      <c r="K248" s="31"/>
      <c r="L248" s="39"/>
      <c r="M248" s="31"/>
      <c r="N248" s="39"/>
      <c r="O248" s="39"/>
      <c r="P248" s="39"/>
      <c r="Q248" s="31"/>
      <c r="R248" s="31"/>
      <c r="S248" s="31"/>
      <c r="T248" s="31"/>
      <c r="U248" s="31"/>
      <c r="V248" s="31"/>
      <c r="W248" s="39"/>
    </row>
    <row r="249" spans="1:25" ht="117.75" customHeight="1" x14ac:dyDescent="0.25">
      <c r="A249" s="29"/>
      <c r="C249" s="26"/>
      <c r="D249" s="30"/>
      <c r="E249" s="30"/>
      <c r="F249" s="31"/>
      <c r="G249" s="28"/>
      <c r="H249" s="28"/>
      <c r="I249" s="31"/>
      <c r="J249" s="28"/>
      <c r="K249" s="31"/>
      <c r="L249" s="39"/>
      <c r="M249" s="31"/>
      <c r="N249" s="39"/>
      <c r="O249" s="39"/>
      <c r="P249" s="39"/>
      <c r="Q249" s="31"/>
      <c r="R249" s="31"/>
      <c r="S249" s="31"/>
      <c r="T249" s="31"/>
      <c r="U249" s="31"/>
      <c r="V249" s="31"/>
      <c r="W249" s="39"/>
    </row>
    <row r="250" spans="1:25" ht="117.75" customHeight="1" x14ac:dyDescent="0.25">
      <c r="A250" s="29"/>
      <c r="C250" s="26"/>
      <c r="D250" s="30"/>
      <c r="E250" s="30"/>
      <c r="F250" s="31"/>
      <c r="G250" s="28"/>
      <c r="H250" s="28"/>
      <c r="I250" s="31"/>
      <c r="J250" s="28"/>
      <c r="K250" s="31"/>
      <c r="L250" s="39"/>
      <c r="M250" s="31"/>
      <c r="N250" s="39"/>
      <c r="O250" s="39"/>
      <c r="P250" s="39"/>
      <c r="Q250" s="31"/>
      <c r="R250" s="31"/>
      <c r="S250" s="31"/>
      <c r="T250" s="31"/>
      <c r="U250" s="31"/>
      <c r="V250" s="31"/>
      <c r="W250" s="39"/>
    </row>
    <row r="251" spans="1:25" ht="117.75" customHeight="1" x14ac:dyDescent="0.25">
      <c r="A251" s="29"/>
      <c r="C251" s="26"/>
      <c r="D251" s="30"/>
      <c r="E251" s="30"/>
      <c r="F251" s="31"/>
      <c r="G251" s="28"/>
      <c r="H251" s="28"/>
      <c r="I251" s="31"/>
      <c r="J251" s="28"/>
      <c r="K251" s="31"/>
      <c r="L251" s="39"/>
      <c r="M251" s="31"/>
      <c r="N251" s="39"/>
      <c r="O251" s="39"/>
      <c r="P251" s="39"/>
      <c r="Q251" s="31"/>
      <c r="R251" s="31"/>
      <c r="S251" s="31"/>
      <c r="T251" s="31"/>
      <c r="U251" s="31"/>
      <c r="V251" s="31"/>
      <c r="W251" s="39"/>
    </row>
    <row r="252" spans="1:25" ht="117.75" customHeight="1" x14ac:dyDescent="0.25">
      <c r="A252" s="29"/>
      <c r="C252" s="26"/>
      <c r="D252" s="30"/>
      <c r="E252" s="30"/>
      <c r="F252" s="31"/>
      <c r="G252" s="28"/>
      <c r="H252" s="28"/>
      <c r="I252" s="31"/>
      <c r="J252" s="28"/>
      <c r="K252" s="31"/>
      <c r="L252" s="39"/>
      <c r="M252" s="31"/>
      <c r="N252" s="39"/>
      <c r="O252" s="39"/>
      <c r="P252" s="39"/>
      <c r="Q252" s="31"/>
      <c r="R252" s="31"/>
      <c r="S252" s="31"/>
      <c r="T252" s="31"/>
      <c r="U252" s="31"/>
      <c r="V252" s="31"/>
      <c r="W252" s="39"/>
    </row>
    <row r="253" spans="1:25" ht="117.75" customHeight="1" x14ac:dyDescent="0.25">
      <c r="A253" s="29"/>
      <c r="C253" s="26"/>
      <c r="D253" s="30"/>
      <c r="E253" s="30"/>
      <c r="F253" s="31"/>
      <c r="G253" s="28"/>
      <c r="H253" s="28"/>
      <c r="I253" s="31"/>
      <c r="J253" s="28"/>
      <c r="K253" s="31"/>
      <c r="L253" s="39"/>
      <c r="M253" s="31"/>
      <c r="N253" s="39"/>
      <c r="O253" s="39"/>
      <c r="P253" s="39"/>
      <c r="Q253" s="31"/>
      <c r="R253" s="31"/>
      <c r="S253" s="31"/>
      <c r="T253" s="31"/>
      <c r="U253" s="31"/>
      <c r="V253" s="31"/>
      <c r="W253" s="39"/>
    </row>
    <row r="254" spans="1:25" ht="117.75" customHeight="1" x14ac:dyDescent="0.25">
      <c r="A254" s="29"/>
      <c r="C254" s="26"/>
      <c r="D254" s="30"/>
      <c r="E254" s="30"/>
      <c r="F254" s="31"/>
      <c r="G254" s="28"/>
      <c r="H254" s="28"/>
      <c r="I254" s="31"/>
      <c r="J254" s="28"/>
      <c r="K254" s="31"/>
      <c r="L254" s="39"/>
      <c r="M254" s="31"/>
      <c r="N254" s="39"/>
      <c r="O254" s="39"/>
      <c r="P254" s="39"/>
      <c r="Q254" s="31"/>
      <c r="R254" s="31"/>
      <c r="S254" s="31"/>
      <c r="T254" s="31"/>
      <c r="U254" s="31"/>
      <c r="V254" s="31"/>
      <c r="W254" s="39"/>
    </row>
    <row r="255" spans="1:25" ht="117.75" customHeight="1" x14ac:dyDescent="0.25">
      <c r="A255" s="29"/>
      <c r="C255" s="26"/>
      <c r="D255" s="30"/>
      <c r="E255" s="30"/>
      <c r="F255" s="31"/>
      <c r="G255" s="28"/>
      <c r="H255" s="28"/>
      <c r="I255" s="31"/>
      <c r="J255" s="28"/>
      <c r="K255" s="31"/>
      <c r="L255" s="39"/>
      <c r="M255" s="31"/>
      <c r="N255" s="39"/>
      <c r="O255" s="39"/>
      <c r="P255" s="39"/>
      <c r="Q255" s="31"/>
      <c r="R255" s="31"/>
      <c r="S255" s="31"/>
      <c r="T255" s="31"/>
      <c r="U255" s="31"/>
      <c r="V255" s="31"/>
      <c r="W255" s="39"/>
    </row>
    <row r="256" spans="1:25" ht="117.75" customHeight="1" x14ac:dyDescent="0.25">
      <c r="A256" s="29"/>
      <c r="C256" s="26"/>
      <c r="D256" s="30"/>
      <c r="E256" s="30"/>
      <c r="F256" s="31"/>
      <c r="G256" s="28"/>
      <c r="H256" s="28"/>
      <c r="I256" s="31"/>
      <c r="J256" s="28"/>
      <c r="K256" s="31"/>
      <c r="L256" s="39"/>
      <c r="M256" s="31"/>
      <c r="N256" s="39"/>
      <c r="O256" s="39"/>
      <c r="P256" s="39"/>
      <c r="Q256" s="31"/>
      <c r="R256" s="31"/>
      <c r="S256" s="31"/>
      <c r="T256" s="31"/>
      <c r="U256" s="31"/>
      <c r="V256" s="31"/>
      <c r="W256" s="39"/>
    </row>
    <row r="257" spans="1:23" ht="117.75" customHeight="1" x14ac:dyDescent="0.25">
      <c r="A257" s="29"/>
      <c r="C257" s="26"/>
      <c r="D257" s="30"/>
      <c r="E257" s="30"/>
      <c r="F257" s="31"/>
      <c r="G257" s="28"/>
      <c r="H257" s="28"/>
      <c r="I257" s="31"/>
      <c r="J257" s="28"/>
      <c r="K257" s="31"/>
      <c r="L257" s="39"/>
      <c r="M257" s="31"/>
      <c r="N257" s="39"/>
      <c r="O257" s="39"/>
      <c r="P257" s="39"/>
      <c r="Q257" s="31"/>
      <c r="R257" s="31"/>
      <c r="S257" s="31"/>
      <c r="T257" s="31"/>
      <c r="U257" s="31"/>
      <c r="V257" s="31"/>
      <c r="W257" s="39"/>
    </row>
    <row r="258" spans="1:23" ht="117.75" customHeight="1" x14ac:dyDescent="0.25">
      <c r="A258" s="29"/>
      <c r="C258" s="26"/>
      <c r="D258" s="30"/>
      <c r="E258" s="30"/>
      <c r="F258" s="31"/>
      <c r="G258" s="28"/>
      <c r="H258" s="28"/>
      <c r="I258" s="31"/>
      <c r="J258" s="28"/>
      <c r="K258" s="31"/>
      <c r="L258" s="39"/>
      <c r="M258" s="31"/>
      <c r="N258" s="39"/>
      <c r="O258" s="39"/>
      <c r="P258" s="39"/>
      <c r="Q258" s="31"/>
      <c r="R258" s="31"/>
      <c r="S258" s="31"/>
      <c r="T258" s="31"/>
      <c r="U258" s="31"/>
      <c r="V258" s="31"/>
      <c r="W258" s="39"/>
    </row>
    <row r="259" spans="1:23" ht="117.75" customHeight="1" x14ac:dyDescent="0.25">
      <c r="A259" s="29"/>
      <c r="C259" s="26"/>
      <c r="D259" s="30"/>
      <c r="E259" s="30"/>
      <c r="F259" s="31"/>
      <c r="G259" s="28"/>
      <c r="H259" s="28"/>
      <c r="I259" s="31"/>
      <c r="J259" s="28"/>
      <c r="K259" s="31"/>
      <c r="L259" s="39"/>
      <c r="M259" s="31"/>
      <c r="N259" s="39"/>
      <c r="O259" s="39"/>
      <c r="P259" s="39"/>
      <c r="Q259" s="31"/>
      <c r="R259" s="31"/>
      <c r="S259" s="31"/>
      <c r="T259" s="31"/>
      <c r="U259" s="31"/>
      <c r="V259" s="31"/>
      <c r="W259" s="39"/>
    </row>
    <row r="260" spans="1:23" ht="117.75" customHeight="1" x14ac:dyDescent="0.25">
      <c r="A260" s="29"/>
      <c r="C260" s="26"/>
      <c r="D260" s="30"/>
      <c r="E260" s="30"/>
      <c r="F260" s="31"/>
      <c r="G260" s="28"/>
      <c r="H260" s="28"/>
      <c r="I260" s="31"/>
      <c r="J260" s="28"/>
      <c r="K260" s="31"/>
      <c r="L260" s="39"/>
      <c r="M260" s="31"/>
      <c r="N260" s="39"/>
      <c r="O260" s="39"/>
      <c r="P260" s="39"/>
      <c r="Q260" s="31"/>
      <c r="R260" s="31"/>
      <c r="S260" s="31"/>
      <c r="T260" s="31"/>
      <c r="U260" s="31"/>
      <c r="V260" s="31"/>
      <c r="W260" s="39"/>
    </row>
    <row r="261" spans="1:23" ht="117.75" customHeight="1" x14ac:dyDescent="0.25">
      <c r="A261" s="29"/>
      <c r="C261" s="26"/>
      <c r="D261" s="30"/>
      <c r="E261" s="30"/>
      <c r="F261" s="31"/>
      <c r="G261" s="28"/>
      <c r="H261" s="28"/>
      <c r="I261" s="31"/>
      <c r="J261" s="28"/>
      <c r="K261" s="31"/>
      <c r="L261" s="39"/>
      <c r="M261" s="31"/>
      <c r="N261" s="39"/>
      <c r="O261" s="39"/>
      <c r="P261" s="39"/>
      <c r="Q261" s="31"/>
      <c r="R261" s="31"/>
      <c r="S261" s="31"/>
      <c r="T261" s="31"/>
      <c r="U261" s="31"/>
      <c r="V261" s="31"/>
      <c r="W261" s="39"/>
    </row>
    <row r="262" spans="1:23" ht="117.75" customHeight="1" x14ac:dyDescent="0.25">
      <c r="A262" s="29"/>
      <c r="C262" s="26"/>
      <c r="D262" s="30"/>
      <c r="E262" s="30"/>
      <c r="F262" s="31"/>
      <c r="G262" s="28"/>
      <c r="H262" s="28"/>
      <c r="I262" s="31"/>
      <c r="J262" s="28"/>
      <c r="K262" s="31"/>
      <c r="L262" s="39"/>
      <c r="M262" s="31"/>
      <c r="N262" s="39"/>
      <c r="O262" s="39"/>
      <c r="P262" s="39"/>
      <c r="Q262" s="31"/>
      <c r="R262" s="31"/>
      <c r="S262" s="31"/>
      <c r="T262" s="31"/>
      <c r="U262" s="31"/>
      <c r="V262" s="31"/>
      <c r="W262" s="39"/>
    </row>
    <row r="263" spans="1:23" ht="117.75" customHeight="1" x14ac:dyDescent="0.25">
      <c r="A263" s="29"/>
      <c r="C263" s="26"/>
      <c r="D263" s="30"/>
      <c r="E263" s="30"/>
      <c r="F263" s="31"/>
      <c r="G263" s="28"/>
      <c r="H263" s="28"/>
      <c r="I263" s="31"/>
      <c r="J263" s="28"/>
      <c r="K263" s="31"/>
      <c r="L263" s="39"/>
      <c r="M263" s="31"/>
      <c r="N263" s="39"/>
      <c r="O263" s="39"/>
      <c r="P263" s="39"/>
      <c r="Q263" s="31"/>
      <c r="R263" s="31"/>
      <c r="S263" s="31"/>
      <c r="T263" s="31"/>
      <c r="U263" s="31"/>
      <c r="V263" s="31"/>
      <c r="W263" s="39"/>
    </row>
    <row r="264" spans="1:23" ht="117.75" customHeight="1" x14ac:dyDescent="0.25">
      <c r="A264" s="29"/>
      <c r="C264" s="26"/>
      <c r="D264" s="30"/>
      <c r="E264" s="30"/>
      <c r="F264" s="31"/>
      <c r="G264" s="28"/>
      <c r="H264" s="28"/>
      <c r="I264" s="31"/>
      <c r="J264" s="28"/>
      <c r="K264" s="31"/>
      <c r="L264" s="39"/>
      <c r="M264" s="31"/>
      <c r="N264" s="39"/>
      <c r="O264" s="39"/>
      <c r="P264" s="39"/>
      <c r="Q264" s="31"/>
      <c r="R264" s="31"/>
      <c r="S264" s="31"/>
      <c r="T264" s="31"/>
      <c r="U264" s="31"/>
      <c r="V264" s="31"/>
      <c r="W264" s="39"/>
    </row>
    <row r="265" spans="1:23" ht="117.75" customHeight="1" x14ac:dyDescent="0.25">
      <c r="A265" s="29"/>
      <c r="C265" s="26"/>
      <c r="D265" s="30"/>
      <c r="E265" s="30"/>
      <c r="F265" s="31"/>
      <c r="G265" s="28"/>
      <c r="H265" s="28"/>
      <c r="I265" s="31"/>
      <c r="J265" s="28"/>
      <c r="K265" s="31"/>
      <c r="L265" s="39"/>
      <c r="M265" s="31"/>
      <c r="N265" s="39"/>
      <c r="O265" s="39"/>
      <c r="P265" s="39"/>
      <c r="Q265" s="31"/>
      <c r="R265" s="31"/>
      <c r="S265" s="31"/>
      <c r="T265" s="31"/>
      <c r="U265" s="31"/>
      <c r="V265" s="31"/>
      <c r="W265" s="39"/>
    </row>
    <row r="266" spans="1:23" ht="117.75" customHeight="1" x14ac:dyDescent="0.25">
      <c r="A266" s="29"/>
      <c r="C266" s="26"/>
      <c r="D266" s="30"/>
      <c r="E266" s="30"/>
      <c r="F266" s="31"/>
      <c r="G266" s="28"/>
      <c r="H266" s="28"/>
      <c r="I266" s="31"/>
      <c r="J266" s="28"/>
      <c r="K266" s="31"/>
      <c r="L266" s="39"/>
      <c r="M266" s="31"/>
      <c r="N266" s="39"/>
      <c r="O266" s="39"/>
      <c r="P266" s="39"/>
      <c r="Q266" s="31"/>
      <c r="R266" s="31"/>
      <c r="S266" s="31"/>
      <c r="T266" s="31"/>
      <c r="U266" s="31"/>
      <c r="V266" s="31"/>
      <c r="W266" s="39"/>
    </row>
    <row r="267" spans="1:23" ht="117.75" customHeight="1" x14ac:dyDescent="0.25">
      <c r="A267" s="29"/>
      <c r="C267" s="26"/>
      <c r="D267" s="30"/>
      <c r="E267" s="30"/>
      <c r="F267" s="31"/>
      <c r="G267" s="28"/>
      <c r="H267" s="28"/>
      <c r="I267" s="31"/>
      <c r="J267" s="28"/>
      <c r="K267" s="31"/>
      <c r="L267" s="39"/>
      <c r="M267" s="31"/>
      <c r="N267" s="39"/>
      <c r="O267" s="39"/>
      <c r="P267" s="39"/>
      <c r="Q267" s="31"/>
      <c r="R267" s="31"/>
      <c r="S267" s="31"/>
      <c r="T267" s="31"/>
      <c r="U267" s="31"/>
      <c r="V267" s="31"/>
      <c r="W267" s="39"/>
    </row>
    <row r="268" spans="1:23" ht="117.75" customHeight="1" x14ac:dyDescent="0.25">
      <c r="A268" s="29"/>
      <c r="C268" s="26"/>
      <c r="D268" s="30"/>
      <c r="E268" s="30"/>
      <c r="F268" s="31"/>
      <c r="G268" s="28"/>
      <c r="H268" s="28"/>
      <c r="I268" s="31"/>
      <c r="J268" s="28"/>
      <c r="K268" s="31"/>
      <c r="L268" s="39"/>
      <c r="M268" s="31"/>
      <c r="N268" s="39"/>
      <c r="O268" s="39"/>
      <c r="P268" s="39"/>
      <c r="Q268" s="31"/>
      <c r="R268" s="31"/>
      <c r="S268" s="31"/>
      <c r="T268" s="31"/>
      <c r="U268" s="31"/>
      <c r="V268" s="31"/>
      <c r="W268" s="39"/>
    </row>
    <row r="269" spans="1:23" ht="117.75" customHeight="1" x14ac:dyDescent="0.25">
      <c r="A269" s="29"/>
      <c r="C269" s="26"/>
      <c r="D269" s="30"/>
      <c r="E269" s="30"/>
      <c r="F269" s="31"/>
      <c r="G269" s="28"/>
      <c r="H269" s="28"/>
      <c r="I269" s="31"/>
      <c r="J269" s="28"/>
      <c r="K269" s="31"/>
      <c r="L269" s="39"/>
      <c r="M269" s="31"/>
      <c r="N269" s="39"/>
      <c r="O269" s="39"/>
      <c r="P269" s="39"/>
      <c r="Q269" s="31"/>
      <c r="R269" s="31"/>
      <c r="S269" s="31"/>
      <c r="T269" s="31"/>
      <c r="U269" s="31"/>
      <c r="V269" s="31"/>
      <c r="W269" s="39"/>
    </row>
    <row r="270" spans="1:23" ht="117.75" customHeight="1" x14ac:dyDescent="0.25">
      <c r="A270" s="29"/>
      <c r="C270" s="26"/>
      <c r="D270" s="30"/>
      <c r="E270" s="30"/>
      <c r="F270" s="31"/>
      <c r="G270" s="28"/>
      <c r="H270" s="28"/>
      <c r="I270" s="31"/>
      <c r="J270" s="28"/>
      <c r="K270" s="31"/>
      <c r="L270" s="39"/>
      <c r="M270" s="31"/>
      <c r="N270" s="39"/>
      <c r="O270" s="39"/>
      <c r="P270" s="39"/>
      <c r="Q270" s="31"/>
      <c r="R270" s="31"/>
      <c r="S270" s="31"/>
      <c r="T270" s="31"/>
      <c r="U270" s="31"/>
      <c r="V270" s="31"/>
      <c r="W270" s="39"/>
    </row>
    <row r="271" spans="1:23" ht="117.75" customHeight="1" x14ac:dyDescent="0.25">
      <c r="A271" s="29"/>
      <c r="C271" s="26"/>
      <c r="D271" s="30"/>
      <c r="E271" s="30"/>
      <c r="F271" s="31"/>
      <c r="G271" s="28"/>
      <c r="H271" s="28"/>
      <c r="I271" s="31"/>
      <c r="J271" s="28"/>
      <c r="K271" s="31"/>
      <c r="L271" s="39"/>
      <c r="M271" s="31"/>
      <c r="N271" s="39"/>
      <c r="O271" s="39"/>
      <c r="P271" s="39"/>
      <c r="Q271" s="31"/>
      <c r="R271" s="31"/>
      <c r="S271" s="31"/>
      <c r="T271" s="31"/>
      <c r="U271" s="31"/>
      <c r="V271" s="31"/>
      <c r="W271" s="39"/>
    </row>
    <row r="272" spans="1:23" ht="117.75" customHeight="1" x14ac:dyDescent="0.25">
      <c r="A272" s="29"/>
      <c r="C272" s="26"/>
      <c r="D272" s="30"/>
      <c r="E272" s="30"/>
      <c r="F272" s="31"/>
      <c r="G272" s="28"/>
      <c r="H272" s="28"/>
      <c r="I272" s="31"/>
      <c r="J272" s="28"/>
      <c r="K272" s="31"/>
      <c r="L272" s="39"/>
      <c r="M272" s="31"/>
      <c r="N272" s="39"/>
      <c r="O272" s="39"/>
      <c r="P272" s="39"/>
      <c r="Q272" s="31"/>
      <c r="R272" s="31"/>
      <c r="S272" s="31"/>
      <c r="T272" s="31"/>
      <c r="U272" s="31"/>
      <c r="V272" s="31"/>
      <c r="W272" s="39"/>
    </row>
    <row r="273" spans="1:23" ht="117.75" customHeight="1" x14ac:dyDescent="0.25">
      <c r="A273" s="29"/>
      <c r="C273" s="26"/>
      <c r="D273" s="30"/>
      <c r="E273" s="30"/>
      <c r="F273" s="31"/>
      <c r="G273" s="28"/>
      <c r="H273" s="28"/>
      <c r="I273" s="31"/>
      <c r="J273" s="28"/>
      <c r="K273" s="31"/>
      <c r="L273" s="39"/>
      <c r="M273" s="31"/>
      <c r="N273" s="39"/>
      <c r="O273" s="39"/>
      <c r="P273" s="39"/>
      <c r="Q273" s="31"/>
      <c r="R273" s="31"/>
      <c r="S273" s="31"/>
      <c r="T273" s="31"/>
      <c r="U273" s="31"/>
      <c r="V273" s="31"/>
      <c r="W273" s="39"/>
    </row>
    <row r="274" spans="1:23" ht="117.75" customHeight="1" x14ac:dyDescent="0.25">
      <c r="A274" s="29"/>
      <c r="C274" s="26"/>
      <c r="D274" s="30"/>
      <c r="E274" s="30"/>
      <c r="F274" s="31"/>
      <c r="G274" s="28"/>
      <c r="H274" s="28"/>
      <c r="I274" s="31"/>
      <c r="J274" s="28"/>
      <c r="K274" s="31"/>
      <c r="L274" s="39"/>
      <c r="M274" s="31"/>
      <c r="N274" s="39"/>
      <c r="O274" s="39"/>
      <c r="P274" s="39"/>
      <c r="Q274" s="31"/>
      <c r="R274" s="31"/>
      <c r="S274" s="31"/>
      <c r="T274" s="31"/>
      <c r="U274" s="31"/>
      <c r="V274" s="31"/>
      <c r="W274" s="39"/>
    </row>
    <row r="275" spans="1:23" ht="117.75" customHeight="1" x14ac:dyDescent="0.25">
      <c r="A275" s="29"/>
      <c r="C275" s="26"/>
      <c r="D275" s="30"/>
      <c r="E275" s="30"/>
      <c r="F275" s="31"/>
      <c r="G275" s="28"/>
      <c r="H275" s="28"/>
      <c r="I275" s="31"/>
      <c r="J275" s="28"/>
      <c r="K275" s="31"/>
      <c r="L275" s="39"/>
      <c r="M275" s="31"/>
      <c r="N275" s="39"/>
      <c r="O275" s="39"/>
      <c r="P275" s="39"/>
      <c r="Q275" s="31"/>
      <c r="R275" s="31"/>
      <c r="S275" s="31"/>
      <c r="T275" s="31"/>
      <c r="U275" s="31"/>
      <c r="V275" s="31"/>
      <c r="W275" s="39"/>
    </row>
    <row r="276" spans="1:23" ht="117.75" customHeight="1" x14ac:dyDescent="0.25">
      <c r="I276" s="27"/>
      <c r="O276" s="23"/>
      <c r="P276" s="23"/>
    </row>
    <row r="277" spans="1:23" ht="117.75" customHeight="1" x14ac:dyDescent="0.25">
      <c r="C277" s="26"/>
      <c r="I277" s="27"/>
      <c r="O277" s="23"/>
      <c r="P277" s="23"/>
    </row>
    <row r="278" spans="1:23" ht="117.75" customHeight="1" x14ac:dyDescent="0.25">
      <c r="C278" s="26"/>
      <c r="I278" s="27"/>
      <c r="O278" s="23"/>
      <c r="P278" s="23"/>
    </row>
    <row r="279" spans="1:23" ht="117.75" customHeight="1" x14ac:dyDescent="0.25">
      <c r="O279" s="23"/>
      <c r="P279" s="23"/>
    </row>
    <row r="280" spans="1:23" ht="117.75" customHeight="1" x14ac:dyDescent="0.25">
      <c r="I280" s="27"/>
      <c r="O280" s="23"/>
      <c r="P280" s="23"/>
    </row>
    <row r="281" spans="1:23" ht="117.75" customHeight="1" x14ac:dyDescent="0.25">
      <c r="I281" s="27"/>
      <c r="O281" s="23"/>
      <c r="P281" s="23"/>
    </row>
    <row r="282" spans="1:23" ht="117.75" customHeight="1" x14ac:dyDescent="0.25">
      <c r="I282" s="27"/>
      <c r="O282" s="23"/>
      <c r="P282" s="23"/>
    </row>
    <row r="283" spans="1:23" ht="117.75" customHeight="1" x14ac:dyDescent="0.25">
      <c r="I283" s="27"/>
      <c r="O283" s="23"/>
      <c r="P283" s="23"/>
    </row>
    <row r="284" spans="1:23" ht="117.75" customHeight="1" x14ac:dyDescent="0.25">
      <c r="I284" s="27"/>
      <c r="O284" s="23"/>
      <c r="P284" s="23"/>
    </row>
    <row r="285" spans="1:23" ht="117.75" customHeight="1" x14ac:dyDescent="0.25">
      <c r="C285" s="26"/>
      <c r="I285" s="27"/>
      <c r="O285" s="23"/>
      <c r="P285" s="23"/>
    </row>
    <row r="286" spans="1:23" ht="117.75" customHeight="1" x14ac:dyDescent="0.25">
      <c r="C286" s="26"/>
      <c r="I286" s="27"/>
      <c r="O286" s="23"/>
      <c r="P286" s="23"/>
    </row>
    <row r="287" spans="1:23" ht="117.75" customHeight="1" x14ac:dyDescent="0.25">
      <c r="O287" s="23"/>
      <c r="P287" s="23"/>
    </row>
    <row r="288" spans="1:23" ht="117.75" customHeight="1" x14ac:dyDescent="0.25">
      <c r="I288" s="27"/>
      <c r="O288" s="23"/>
      <c r="P288" s="23"/>
    </row>
    <row r="289" spans="3:16" ht="117.75" customHeight="1" x14ac:dyDescent="0.25">
      <c r="I289" s="27"/>
      <c r="O289" s="23"/>
      <c r="P289" s="23"/>
    </row>
    <row r="290" spans="3:16" ht="117.75" customHeight="1" x14ac:dyDescent="0.25">
      <c r="I290" s="27"/>
      <c r="O290" s="23"/>
      <c r="P290" s="23"/>
    </row>
    <row r="291" spans="3:16" ht="117.75" customHeight="1" x14ac:dyDescent="0.25">
      <c r="I291" s="27"/>
      <c r="O291" s="23"/>
      <c r="P291" s="23"/>
    </row>
    <row r="292" spans="3:16" ht="117.75" customHeight="1" x14ac:dyDescent="0.25">
      <c r="I292" s="27"/>
      <c r="O292" s="23"/>
      <c r="P292" s="23"/>
    </row>
    <row r="293" spans="3:16" ht="117.75" customHeight="1" x14ac:dyDescent="0.25">
      <c r="C293" s="26"/>
      <c r="I293" s="27"/>
      <c r="O293" s="23"/>
      <c r="P293" s="23"/>
    </row>
    <row r="294" spans="3:16" ht="117.75" customHeight="1" x14ac:dyDescent="0.25">
      <c r="C294" s="26"/>
      <c r="I294" s="27"/>
      <c r="O294" s="23"/>
      <c r="P294" s="23"/>
    </row>
    <row r="295" spans="3:16" ht="117.75" customHeight="1" x14ac:dyDescent="0.25">
      <c r="O295" s="23"/>
      <c r="P295" s="23"/>
    </row>
    <row r="296" spans="3:16" ht="117.75" customHeight="1" x14ac:dyDescent="0.25">
      <c r="I296" s="27"/>
      <c r="O296" s="23"/>
      <c r="P296" s="23"/>
    </row>
    <row r="297" spans="3:16" ht="117.75" customHeight="1" x14ac:dyDescent="0.25">
      <c r="I297" s="27"/>
      <c r="O297" s="23"/>
      <c r="P297" s="23"/>
    </row>
    <row r="298" spans="3:16" ht="117.75" customHeight="1" x14ac:dyDescent="0.25">
      <c r="I298" s="27"/>
      <c r="O298" s="23"/>
      <c r="P298" s="23"/>
    </row>
    <row r="299" spans="3:16" ht="117.75" customHeight="1" x14ac:dyDescent="0.25">
      <c r="I299" s="27"/>
      <c r="O299" s="23"/>
      <c r="P299" s="23"/>
    </row>
    <row r="300" spans="3:16" ht="117.75" customHeight="1" x14ac:dyDescent="0.25">
      <c r="I300" s="27"/>
      <c r="O300" s="23"/>
      <c r="P300" s="23"/>
    </row>
    <row r="301" spans="3:16" ht="117.75" customHeight="1" x14ac:dyDescent="0.25">
      <c r="C301" s="26"/>
      <c r="I301" s="27"/>
      <c r="O301" s="23"/>
      <c r="P301" s="23"/>
    </row>
    <row r="302" spans="3:16" ht="117.75" customHeight="1" x14ac:dyDescent="0.25">
      <c r="C302" s="26"/>
      <c r="I302" s="27"/>
      <c r="O302" s="23"/>
      <c r="P302" s="23"/>
    </row>
    <row r="303" spans="3:16" ht="117.75" customHeight="1" x14ac:dyDescent="0.25">
      <c r="O303" s="23"/>
      <c r="P303" s="23"/>
    </row>
    <row r="304" spans="3:16" ht="117.75" customHeight="1" x14ac:dyDescent="0.25">
      <c r="I304" s="27"/>
      <c r="O304" s="23"/>
      <c r="P304" s="23"/>
    </row>
    <row r="305" spans="3:16" ht="117.75" customHeight="1" x14ac:dyDescent="0.25">
      <c r="I305" s="27"/>
      <c r="O305" s="23"/>
      <c r="P305" s="23"/>
    </row>
    <row r="306" spans="3:16" ht="117.75" customHeight="1" x14ac:dyDescent="0.25">
      <c r="I306" s="27"/>
      <c r="O306" s="23"/>
      <c r="P306" s="23"/>
    </row>
    <row r="307" spans="3:16" ht="117.75" customHeight="1" x14ac:dyDescent="0.25">
      <c r="I307" s="27"/>
      <c r="O307" s="23"/>
      <c r="P307" s="23"/>
    </row>
    <row r="308" spans="3:16" ht="117.75" customHeight="1" x14ac:dyDescent="0.25">
      <c r="I308" s="27"/>
      <c r="O308" s="23"/>
      <c r="P308" s="23"/>
    </row>
    <row r="309" spans="3:16" ht="117.75" customHeight="1" x14ac:dyDescent="0.25">
      <c r="C309" s="26"/>
      <c r="I309" s="27"/>
      <c r="O309" s="23"/>
      <c r="P309" s="23"/>
    </row>
    <row r="310" spans="3:16" ht="117.75" customHeight="1" x14ac:dyDescent="0.25">
      <c r="C310" s="26"/>
      <c r="I310" s="27"/>
      <c r="O310" s="23"/>
      <c r="P310" s="23"/>
    </row>
    <row r="311" spans="3:16" ht="117.75" customHeight="1" x14ac:dyDescent="0.25">
      <c r="O311" s="23"/>
      <c r="P311" s="23"/>
    </row>
    <row r="312" spans="3:16" ht="117.75" customHeight="1" x14ac:dyDescent="0.25">
      <c r="I312" s="27"/>
      <c r="O312" s="23"/>
      <c r="P312" s="23"/>
    </row>
    <row r="313" spans="3:16" ht="117.75" customHeight="1" x14ac:dyDescent="0.25">
      <c r="I313" s="27"/>
      <c r="O313" s="23"/>
      <c r="P313" s="23"/>
    </row>
    <row r="314" spans="3:16" ht="117.75" customHeight="1" x14ac:dyDescent="0.25">
      <c r="I314" s="27"/>
      <c r="O314" s="23"/>
      <c r="P314" s="23"/>
    </row>
    <row r="315" spans="3:16" ht="117.75" customHeight="1" x14ac:dyDescent="0.25">
      <c r="I315" s="27"/>
      <c r="O315" s="23"/>
      <c r="P315" s="23"/>
    </row>
    <row r="316" spans="3:16" ht="117.75" customHeight="1" x14ac:dyDescent="0.25">
      <c r="I316" s="27"/>
      <c r="O316" s="23"/>
      <c r="P316" s="23"/>
    </row>
    <row r="317" spans="3:16" ht="117.75" customHeight="1" x14ac:dyDescent="0.25">
      <c r="C317" s="26"/>
      <c r="I317" s="27"/>
      <c r="O317" s="23"/>
      <c r="P317" s="23"/>
    </row>
    <row r="318" spans="3:16" ht="117.75" customHeight="1" x14ac:dyDescent="0.25">
      <c r="C318" s="26"/>
      <c r="I318" s="27"/>
      <c r="O318" s="23"/>
      <c r="P318" s="23"/>
    </row>
    <row r="319" spans="3:16" ht="117.75" customHeight="1" x14ac:dyDescent="0.25">
      <c r="O319" s="23"/>
      <c r="P319" s="23"/>
    </row>
    <row r="320" spans="3:16" ht="117.75" customHeight="1" x14ac:dyDescent="0.25">
      <c r="I320" s="27"/>
      <c r="O320" s="23"/>
      <c r="P320" s="23"/>
    </row>
    <row r="321" spans="1:22" ht="117.75" customHeight="1" x14ac:dyDescent="0.25">
      <c r="I321" s="27"/>
      <c r="O321" s="23"/>
      <c r="P321" s="23"/>
    </row>
    <row r="322" spans="1:22" ht="117.75" customHeight="1" x14ac:dyDescent="0.25">
      <c r="I322" s="27"/>
      <c r="O322" s="23"/>
      <c r="P322" s="23"/>
    </row>
    <row r="323" spans="1:22" ht="117.75" customHeight="1" x14ac:dyDescent="0.25">
      <c r="I323" s="27"/>
      <c r="O323" s="23"/>
      <c r="P323" s="23"/>
    </row>
    <row r="324" spans="1:22" ht="117.75" customHeight="1" x14ac:dyDescent="0.25">
      <c r="I324" s="27"/>
      <c r="O324" s="23"/>
      <c r="P324" s="23"/>
    </row>
    <row r="325" spans="1:22" ht="117.75" customHeight="1" x14ac:dyDescent="0.25">
      <c r="C325" s="26"/>
      <c r="I325" s="27"/>
      <c r="O325" s="23"/>
      <c r="P325" s="23"/>
    </row>
    <row r="326" spans="1:22" ht="117.75" customHeight="1" x14ac:dyDescent="0.25">
      <c r="C326" s="26"/>
      <c r="I326" s="27"/>
      <c r="O326" s="23"/>
      <c r="P326" s="23"/>
    </row>
    <row r="327" spans="1:22" ht="117.75" customHeight="1" x14ac:dyDescent="0.25">
      <c r="O327" s="23"/>
      <c r="P327" s="23"/>
    </row>
    <row r="328" spans="1:22" ht="117.75" customHeight="1" x14ac:dyDescent="0.25">
      <c r="I328" s="27"/>
      <c r="O328" s="23"/>
      <c r="P328" s="23"/>
    </row>
    <row r="329" spans="1:22" ht="117.75" customHeight="1" x14ac:dyDescent="0.25">
      <c r="I329" s="27"/>
      <c r="O329" s="23"/>
      <c r="P329" s="23"/>
    </row>
    <row r="330" spans="1:22" ht="117.75" customHeight="1" x14ac:dyDescent="0.25">
      <c r="I330" s="27"/>
      <c r="O330" s="23"/>
      <c r="P330" s="23"/>
    </row>
    <row r="331" spans="1:22" ht="117.75" customHeight="1" x14ac:dyDescent="0.25">
      <c r="I331" s="27"/>
      <c r="O331" s="23"/>
      <c r="P331" s="23"/>
    </row>
    <row r="332" spans="1:22" ht="117.75" customHeight="1" x14ac:dyDescent="0.25">
      <c r="A332" s="25"/>
      <c r="C332" s="38"/>
      <c r="D332" s="38"/>
      <c r="E332" s="35"/>
      <c r="F332" s="35"/>
      <c r="G332" s="35"/>
      <c r="H332" s="35"/>
      <c r="I332" s="35"/>
      <c r="J332" s="35"/>
      <c r="K332" s="35"/>
      <c r="L332" s="35"/>
      <c r="M332" s="35"/>
      <c r="N332" s="35"/>
      <c r="O332" s="35"/>
      <c r="P332" s="41"/>
      <c r="Q332" s="51"/>
      <c r="R332" s="51"/>
      <c r="S332" s="51"/>
      <c r="T332" s="51"/>
      <c r="U332" s="51"/>
      <c r="V332" s="51"/>
    </row>
    <row r="333" spans="1:22" ht="117.75" customHeight="1" x14ac:dyDescent="0.25">
      <c r="C333" s="26"/>
    </row>
    <row r="334" spans="1:22" ht="117.75" customHeight="1" x14ac:dyDescent="0.25">
      <c r="C334" s="26"/>
    </row>
    <row r="335" spans="1:22" ht="117.75" customHeight="1" x14ac:dyDescent="0.25">
      <c r="C335" s="26"/>
    </row>
    <row r="336" spans="1:22" ht="117.75" customHeight="1" x14ac:dyDescent="0.25">
      <c r="C336" s="26"/>
    </row>
    <row r="337" spans="3:3" ht="117.75" customHeight="1" x14ac:dyDescent="0.25">
      <c r="C337" s="26"/>
    </row>
    <row r="338" spans="3:3" ht="117.75" customHeight="1" x14ac:dyDescent="0.25">
      <c r="C338" s="26"/>
    </row>
    <row r="339" spans="3:3" ht="117.75" customHeight="1" x14ac:dyDescent="0.25">
      <c r="C339" s="26"/>
    </row>
    <row r="340" spans="3:3" ht="117.75" customHeight="1" x14ac:dyDescent="0.25">
      <c r="C340" s="26"/>
    </row>
    <row r="341" spans="3:3" ht="117.75" customHeight="1" x14ac:dyDescent="0.25">
      <c r="C341" s="26"/>
    </row>
    <row r="342" spans="3:3" ht="117.75" customHeight="1" x14ac:dyDescent="0.25">
      <c r="C342" s="26"/>
    </row>
    <row r="343" spans="3:3" ht="117.75" customHeight="1" x14ac:dyDescent="0.25">
      <c r="C343" s="26"/>
    </row>
    <row r="344" spans="3:3" ht="117.75" customHeight="1" x14ac:dyDescent="0.25">
      <c r="C344" s="26"/>
    </row>
    <row r="345" spans="3:3" ht="117.75" customHeight="1" x14ac:dyDescent="0.25">
      <c r="C345" s="26"/>
    </row>
    <row r="346" spans="3:3" ht="117.75" customHeight="1" x14ac:dyDescent="0.25">
      <c r="C346" s="26"/>
    </row>
    <row r="347" spans="3:3" ht="117.75" customHeight="1" x14ac:dyDescent="0.25">
      <c r="C347" s="26"/>
    </row>
    <row r="348" spans="3:3" ht="117.75" customHeight="1" x14ac:dyDescent="0.25">
      <c r="C348" s="26"/>
    </row>
    <row r="349" spans="3:3" ht="117.75" customHeight="1" x14ac:dyDescent="0.25">
      <c r="C349" s="26"/>
    </row>
    <row r="350" spans="3:3" ht="117.75" customHeight="1" x14ac:dyDescent="0.25">
      <c r="C350" s="26"/>
    </row>
    <row r="351" spans="3:3" ht="117.75" customHeight="1" x14ac:dyDescent="0.25">
      <c r="C351" s="26"/>
    </row>
    <row r="352" spans="3:3" ht="117.75" customHeight="1" x14ac:dyDescent="0.25">
      <c r="C352" s="26"/>
    </row>
    <row r="353" spans="3:3" ht="117.75" customHeight="1" x14ac:dyDescent="0.25">
      <c r="C353" s="26"/>
    </row>
    <row r="354" spans="3:3" ht="117.75" customHeight="1" x14ac:dyDescent="0.25">
      <c r="C354" s="26"/>
    </row>
    <row r="355" spans="3:3" ht="117.75" customHeight="1" x14ac:dyDescent="0.25">
      <c r="C355" s="26"/>
    </row>
    <row r="356" spans="3:3" ht="117.75" customHeight="1" x14ac:dyDescent="0.25">
      <c r="C356" s="26"/>
    </row>
    <row r="357" spans="3:3" ht="117.75" customHeight="1" x14ac:dyDescent="0.25">
      <c r="C357" s="26"/>
    </row>
    <row r="358" spans="3:3" ht="117.75" customHeight="1" x14ac:dyDescent="0.25">
      <c r="C358" s="26"/>
    </row>
    <row r="359" spans="3:3" ht="117.75" customHeight="1" x14ac:dyDescent="0.25">
      <c r="C359" s="26"/>
    </row>
    <row r="360" spans="3:3" ht="117.75" customHeight="1" x14ac:dyDescent="0.25">
      <c r="C360" s="26"/>
    </row>
    <row r="361" spans="3:3" ht="117.75" customHeight="1" x14ac:dyDescent="0.25">
      <c r="C361" s="26"/>
    </row>
    <row r="362" spans="3:3" ht="117.75" customHeight="1" x14ac:dyDescent="0.25">
      <c r="C362" s="26"/>
    </row>
    <row r="363" spans="3:3" ht="117.75" customHeight="1" x14ac:dyDescent="0.25">
      <c r="C363" s="26"/>
    </row>
    <row r="364" spans="3:3" ht="117.75" customHeight="1" x14ac:dyDescent="0.25">
      <c r="C364" s="26"/>
    </row>
    <row r="365" spans="3:3" ht="117.75" customHeight="1" x14ac:dyDescent="0.25">
      <c r="C365" s="26"/>
    </row>
    <row r="366" spans="3:3" ht="117.75" customHeight="1" x14ac:dyDescent="0.25">
      <c r="C366" s="26"/>
    </row>
    <row r="367" spans="3:3" ht="117.75" customHeight="1" x14ac:dyDescent="0.25">
      <c r="C367" s="26"/>
    </row>
    <row r="368" spans="3:3" ht="117.75" customHeight="1" x14ac:dyDescent="0.25">
      <c r="C368" s="26"/>
    </row>
    <row r="369" spans="3:3" ht="117.75" customHeight="1" x14ac:dyDescent="0.25">
      <c r="C369" s="26"/>
    </row>
    <row r="370" spans="3:3" ht="117.75" customHeight="1" x14ac:dyDescent="0.25">
      <c r="C370" s="26"/>
    </row>
    <row r="371" spans="3:3" ht="117.75" customHeight="1" x14ac:dyDescent="0.25">
      <c r="C371" s="26"/>
    </row>
    <row r="372" spans="3:3" ht="117.75" customHeight="1" x14ac:dyDescent="0.25">
      <c r="C372" s="26"/>
    </row>
    <row r="373" spans="3:3" ht="117.75" customHeight="1" x14ac:dyDescent="0.25">
      <c r="C373" s="26"/>
    </row>
    <row r="374" spans="3:3" ht="117.75" customHeight="1" x14ac:dyDescent="0.25">
      <c r="C374" s="26"/>
    </row>
    <row r="375" spans="3:3" ht="117.75" customHeight="1" x14ac:dyDescent="0.25">
      <c r="C375" s="26"/>
    </row>
    <row r="376" spans="3:3" ht="117.75" customHeight="1" x14ac:dyDescent="0.25">
      <c r="C376" s="26"/>
    </row>
    <row r="377" spans="3:3" ht="117.75" customHeight="1" x14ac:dyDescent="0.25">
      <c r="C377" s="26"/>
    </row>
    <row r="378" spans="3:3" ht="117.75" customHeight="1" x14ac:dyDescent="0.25">
      <c r="C378" s="26"/>
    </row>
    <row r="379" spans="3:3" ht="117.75" customHeight="1" x14ac:dyDescent="0.25">
      <c r="C379" s="26"/>
    </row>
    <row r="380" spans="3:3" ht="117.75" customHeight="1" x14ac:dyDescent="0.25">
      <c r="C380" s="26"/>
    </row>
    <row r="381" spans="3:3" ht="117.75" customHeight="1" x14ac:dyDescent="0.25">
      <c r="C381" s="26"/>
    </row>
    <row r="382" spans="3:3" ht="117.75" customHeight="1" x14ac:dyDescent="0.25">
      <c r="C382" s="26"/>
    </row>
    <row r="383" spans="3:3" ht="117.75" customHeight="1" x14ac:dyDescent="0.25">
      <c r="C383" s="26"/>
    </row>
    <row r="384" spans="3:3" ht="117.75" customHeight="1" x14ac:dyDescent="0.25">
      <c r="C384" s="26"/>
    </row>
    <row r="385" spans="3:3" ht="117.75" customHeight="1" x14ac:dyDescent="0.25">
      <c r="C385" s="26"/>
    </row>
    <row r="386" spans="3:3" ht="117.75" customHeight="1" x14ac:dyDescent="0.25">
      <c r="C386" s="26"/>
    </row>
    <row r="387" spans="3:3" ht="117.75" customHeight="1" x14ac:dyDescent="0.25">
      <c r="C387" s="26"/>
    </row>
    <row r="388" spans="3:3" ht="117.75" customHeight="1" x14ac:dyDescent="0.25">
      <c r="C388" s="26"/>
    </row>
    <row r="389" spans="3:3" ht="117.75" customHeight="1" x14ac:dyDescent="0.25">
      <c r="C389" s="26"/>
    </row>
    <row r="390" spans="3:3" ht="117.75" customHeight="1" x14ac:dyDescent="0.25">
      <c r="C390" s="26"/>
    </row>
    <row r="391" spans="3:3" ht="117.75" customHeight="1" x14ac:dyDescent="0.25">
      <c r="C391" s="26"/>
    </row>
    <row r="392" spans="3:3" ht="117.75" customHeight="1" x14ac:dyDescent="0.25">
      <c r="C392" s="26"/>
    </row>
    <row r="393" spans="3:3" ht="117.75" customHeight="1" x14ac:dyDescent="0.25">
      <c r="C393" s="26"/>
    </row>
    <row r="394" spans="3:3" ht="117.75" customHeight="1" x14ac:dyDescent="0.25">
      <c r="C394" s="26"/>
    </row>
    <row r="395" spans="3:3" ht="117.75" customHeight="1" x14ac:dyDescent="0.25">
      <c r="C395" s="26"/>
    </row>
    <row r="396" spans="3:3" ht="117.75" customHeight="1" x14ac:dyDescent="0.25">
      <c r="C396" s="26"/>
    </row>
    <row r="397" spans="3:3" ht="117.75" customHeight="1" x14ac:dyDescent="0.25">
      <c r="C397" s="26"/>
    </row>
    <row r="398" spans="3:3" ht="117.75" customHeight="1" x14ac:dyDescent="0.25">
      <c r="C398" s="26"/>
    </row>
    <row r="399" spans="3:3" ht="117.75" customHeight="1" x14ac:dyDescent="0.25">
      <c r="C399" s="26"/>
    </row>
    <row r="400" spans="3:3" ht="117.75" customHeight="1" x14ac:dyDescent="0.25">
      <c r="C400" s="26"/>
    </row>
    <row r="401" spans="3:3" ht="117.75" customHeight="1" x14ac:dyDescent="0.25">
      <c r="C401" s="26"/>
    </row>
    <row r="402" spans="3:3" ht="117.75" customHeight="1" x14ac:dyDescent="0.25">
      <c r="C402" s="26"/>
    </row>
    <row r="403" spans="3:3" ht="117.75" customHeight="1" x14ac:dyDescent="0.25">
      <c r="C403" s="26"/>
    </row>
    <row r="404" spans="3:3" ht="117.75" customHeight="1" x14ac:dyDescent="0.25">
      <c r="C404" s="26"/>
    </row>
    <row r="405" spans="3:3" ht="117.75" customHeight="1" x14ac:dyDescent="0.25">
      <c r="C405" s="26"/>
    </row>
    <row r="406" spans="3:3" ht="117.75" customHeight="1" x14ac:dyDescent="0.25">
      <c r="C406" s="26"/>
    </row>
    <row r="407" spans="3:3" ht="117.75" customHeight="1" x14ac:dyDescent="0.25">
      <c r="C407" s="26"/>
    </row>
    <row r="408" spans="3:3" ht="117.75" customHeight="1" x14ac:dyDescent="0.25">
      <c r="C408" s="26"/>
    </row>
    <row r="409" spans="3:3" ht="117.75" customHeight="1" x14ac:dyDescent="0.25">
      <c r="C409" s="26"/>
    </row>
    <row r="410" spans="3:3" ht="117.75" customHeight="1" x14ac:dyDescent="0.25">
      <c r="C410" s="26"/>
    </row>
    <row r="411" spans="3:3" ht="117.75" customHeight="1" x14ac:dyDescent="0.25">
      <c r="C411" s="26"/>
    </row>
    <row r="412" spans="3:3" ht="117.75" customHeight="1" x14ac:dyDescent="0.25">
      <c r="C412" s="26"/>
    </row>
    <row r="413" spans="3:3" ht="117.75" customHeight="1" x14ac:dyDescent="0.25">
      <c r="C413" s="26"/>
    </row>
    <row r="414" spans="3:3" ht="117.75" customHeight="1" x14ac:dyDescent="0.25">
      <c r="C414" s="26"/>
    </row>
    <row r="415" spans="3:3" ht="117.75" customHeight="1" x14ac:dyDescent="0.25">
      <c r="C415" s="26"/>
    </row>
    <row r="416" spans="3:3" ht="117.75" customHeight="1" x14ac:dyDescent="0.25">
      <c r="C416" s="26"/>
    </row>
    <row r="417" spans="3:3" ht="117.75" customHeight="1" x14ac:dyDescent="0.25">
      <c r="C417" s="26"/>
    </row>
    <row r="418" spans="3:3" ht="117.75" customHeight="1" x14ac:dyDescent="0.25">
      <c r="C418" s="26"/>
    </row>
    <row r="419" spans="3:3" ht="117.75" customHeight="1" x14ac:dyDescent="0.25">
      <c r="C419" s="26"/>
    </row>
    <row r="420" spans="3:3" ht="117.75" customHeight="1" x14ac:dyDescent="0.25">
      <c r="C420" s="26"/>
    </row>
    <row r="421" spans="3:3" ht="117.75" customHeight="1" x14ac:dyDescent="0.25">
      <c r="C421" s="26"/>
    </row>
    <row r="422" spans="3:3" ht="117.75" customHeight="1" x14ac:dyDescent="0.25">
      <c r="C422" s="26"/>
    </row>
    <row r="423" spans="3:3" ht="117.75" customHeight="1" x14ac:dyDescent="0.25">
      <c r="C423" s="26"/>
    </row>
    <row r="424" spans="3:3" ht="117.75" customHeight="1" x14ac:dyDescent="0.25">
      <c r="C424" s="26"/>
    </row>
    <row r="425" spans="3:3" ht="117.75" customHeight="1" x14ac:dyDescent="0.25">
      <c r="C425" s="26"/>
    </row>
    <row r="426" spans="3:3" ht="117.75" customHeight="1" x14ac:dyDescent="0.25">
      <c r="C426" s="26"/>
    </row>
    <row r="427" spans="3:3" ht="117.75" customHeight="1" x14ac:dyDescent="0.25">
      <c r="C427" s="26"/>
    </row>
    <row r="428" spans="3:3" ht="117.75" customHeight="1" x14ac:dyDescent="0.25">
      <c r="C428" s="26"/>
    </row>
    <row r="429" spans="3:3" ht="117.75" customHeight="1" x14ac:dyDescent="0.25">
      <c r="C429" s="26"/>
    </row>
    <row r="430" spans="3:3" ht="117.75" customHeight="1" x14ac:dyDescent="0.25">
      <c r="C430" s="26"/>
    </row>
    <row r="431" spans="3:3" ht="117.75" customHeight="1" x14ac:dyDescent="0.25">
      <c r="C431" s="26"/>
    </row>
    <row r="432" spans="3:3" ht="117.75" customHeight="1" x14ac:dyDescent="0.25">
      <c r="C432" s="26"/>
    </row>
    <row r="433" spans="3:3" ht="117.75" customHeight="1" x14ac:dyDescent="0.25">
      <c r="C433" s="26"/>
    </row>
    <row r="434" spans="3:3" ht="117.75" customHeight="1" x14ac:dyDescent="0.25">
      <c r="C434" s="26"/>
    </row>
    <row r="435" spans="3:3" ht="117.75" customHeight="1" x14ac:dyDescent="0.25">
      <c r="C435" s="26"/>
    </row>
    <row r="436" spans="3:3" ht="117.75" customHeight="1" x14ac:dyDescent="0.25">
      <c r="C436" s="26"/>
    </row>
    <row r="437" spans="3:3" ht="117.75" customHeight="1" x14ac:dyDescent="0.25">
      <c r="C437" s="26"/>
    </row>
    <row r="438" spans="3:3" ht="117.75" customHeight="1" x14ac:dyDescent="0.25">
      <c r="C438" s="26"/>
    </row>
    <row r="439" spans="3:3" ht="117.75" customHeight="1" x14ac:dyDescent="0.25">
      <c r="C439" s="26"/>
    </row>
    <row r="440" spans="3:3" ht="117.75" customHeight="1" x14ac:dyDescent="0.25">
      <c r="C440" s="26"/>
    </row>
    <row r="441" spans="3:3" ht="117.75" customHeight="1" x14ac:dyDescent="0.25">
      <c r="C441" s="26"/>
    </row>
    <row r="442" spans="3:3" ht="117.75" customHeight="1" x14ac:dyDescent="0.25">
      <c r="C442" s="26"/>
    </row>
    <row r="443" spans="3:3" ht="117.75" customHeight="1" x14ac:dyDescent="0.25">
      <c r="C443" s="26"/>
    </row>
    <row r="444" spans="3:3" ht="117.75" customHeight="1" x14ac:dyDescent="0.25">
      <c r="C444" s="26"/>
    </row>
    <row r="445" spans="3:3" ht="117.75" customHeight="1" x14ac:dyDescent="0.25">
      <c r="C445" s="26"/>
    </row>
    <row r="446" spans="3:3" ht="117.75" customHeight="1" x14ac:dyDescent="0.25">
      <c r="C446" s="26"/>
    </row>
    <row r="447" spans="3:3" ht="117.75" customHeight="1" x14ac:dyDescent="0.25">
      <c r="C447" s="26"/>
    </row>
    <row r="448" spans="3:3" ht="117.75" customHeight="1" x14ac:dyDescent="0.25">
      <c r="C448" s="26"/>
    </row>
    <row r="449" spans="3:3" ht="117.75" customHeight="1" x14ac:dyDescent="0.25">
      <c r="C449" s="26"/>
    </row>
    <row r="450" spans="3:3" ht="117.75" customHeight="1" x14ac:dyDescent="0.25">
      <c r="C450" s="26"/>
    </row>
    <row r="451" spans="3:3" ht="117.75" customHeight="1" x14ac:dyDescent="0.25">
      <c r="C451" s="26"/>
    </row>
    <row r="452" spans="3:3" ht="117.75" customHeight="1" x14ac:dyDescent="0.25">
      <c r="C452" s="26"/>
    </row>
    <row r="453" spans="3:3" ht="117.75" customHeight="1" x14ac:dyDescent="0.25">
      <c r="C453" s="26"/>
    </row>
    <row r="454" spans="3:3" ht="117.75" customHeight="1" x14ac:dyDescent="0.25">
      <c r="C454" s="26"/>
    </row>
    <row r="455" spans="3:3" ht="117.75" customHeight="1" x14ac:dyDescent="0.25">
      <c r="C455" s="26"/>
    </row>
    <row r="456" spans="3:3" ht="117.75" customHeight="1" x14ac:dyDescent="0.25">
      <c r="C456" s="26"/>
    </row>
    <row r="457" spans="3:3" ht="117.75" customHeight="1" x14ac:dyDescent="0.25">
      <c r="C457" s="26"/>
    </row>
    <row r="458" spans="3:3" ht="117.75" customHeight="1" x14ac:dyDescent="0.25">
      <c r="C458" s="26"/>
    </row>
    <row r="459" spans="3:3" ht="117.75" customHeight="1" x14ac:dyDescent="0.25">
      <c r="C459" s="26"/>
    </row>
    <row r="460" spans="3:3" ht="117.75" customHeight="1" x14ac:dyDescent="0.25">
      <c r="C460" s="26"/>
    </row>
    <row r="461" spans="3:3" ht="117.75" customHeight="1" x14ac:dyDescent="0.25">
      <c r="C461" s="26"/>
    </row>
    <row r="462" spans="3:3" ht="117.75" customHeight="1" x14ac:dyDescent="0.25">
      <c r="C462" s="26"/>
    </row>
    <row r="463" spans="3:3" ht="117.75" customHeight="1" x14ac:dyDescent="0.25">
      <c r="C463" s="26"/>
    </row>
    <row r="464" spans="3:3" ht="117.75" customHeight="1" x14ac:dyDescent="0.25">
      <c r="C464" s="26"/>
    </row>
    <row r="465" spans="3:3" ht="117.75" customHeight="1" x14ac:dyDescent="0.25">
      <c r="C465" s="26"/>
    </row>
    <row r="466" spans="3:3" ht="117.75" customHeight="1" x14ac:dyDescent="0.25">
      <c r="C466" s="26"/>
    </row>
    <row r="467" spans="3:3" ht="117.75" customHeight="1" x14ac:dyDescent="0.25">
      <c r="C467" s="26"/>
    </row>
    <row r="468" spans="3:3" ht="117.75" customHeight="1" x14ac:dyDescent="0.25">
      <c r="C468" s="26"/>
    </row>
    <row r="469" spans="3:3" ht="117.75" customHeight="1" x14ac:dyDescent="0.25">
      <c r="C469" s="26"/>
    </row>
    <row r="470" spans="3:3" ht="117.75" customHeight="1" x14ac:dyDescent="0.25">
      <c r="C470" s="26"/>
    </row>
    <row r="471" spans="3:3" ht="117.75" customHeight="1" x14ac:dyDescent="0.25">
      <c r="C471" s="26"/>
    </row>
    <row r="472" spans="3:3" ht="117.75" customHeight="1" x14ac:dyDescent="0.25">
      <c r="C472" s="26"/>
    </row>
    <row r="473" spans="3:3" ht="117.75" customHeight="1" x14ac:dyDescent="0.25">
      <c r="C473" s="26"/>
    </row>
    <row r="474" spans="3:3" ht="117.75" customHeight="1" x14ac:dyDescent="0.25">
      <c r="C474" s="26"/>
    </row>
    <row r="475" spans="3:3" ht="117.75" customHeight="1" x14ac:dyDescent="0.25">
      <c r="C475" s="26"/>
    </row>
    <row r="476" spans="3:3" ht="117.75" customHeight="1" x14ac:dyDescent="0.25">
      <c r="C476" s="26"/>
    </row>
    <row r="477" spans="3:3" ht="117.75" customHeight="1" x14ac:dyDescent="0.25">
      <c r="C477" s="26"/>
    </row>
    <row r="478" spans="3:3" ht="117.75" customHeight="1" x14ac:dyDescent="0.25">
      <c r="C478" s="26"/>
    </row>
    <row r="479" spans="3:3" ht="117.75" customHeight="1" x14ac:dyDescent="0.25">
      <c r="C479" s="26"/>
    </row>
    <row r="480" spans="3:3" ht="117.75" customHeight="1" x14ac:dyDescent="0.25">
      <c r="C480" s="26"/>
    </row>
    <row r="481" spans="3:3" ht="117.75" customHeight="1" x14ac:dyDescent="0.25">
      <c r="C481" s="26"/>
    </row>
    <row r="482" spans="3:3" ht="117.75" customHeight="1" x14ac:dyDescent="0.25">
      <c r="C482" s="26"/>
    </row>
    <row r="483" spans="3:3" ht="117.75" customHeight="1" x14ac:dyDescent="0.25">
      <c r="C483" s="26"/>
    </row>
    <row r="484" spans="3:3" ht="117.75" customHeight="1" x14ac:dyDescent="0.25">
      <c r="C484" s="26"/>
    </row>
    <row r="485" spans="3:3" ht="117.75" customHeight="1" x14ac:dyDescent="0.25">
      <c r="C485" s="26"/>
    </row>
    <row r="486" spans="3:3" ht="117.75" customHeight="1" x14ac:dyDescent="0.25">
      <c r="C486" s="26"/>
    </row>
    <row r="487" spans="3:3" ht="117.75" customHeight="1" x14ac:dyDescent="0.25">
      <c r="C487" s="26"/>
    </row>
    <row r="488" spans="3:3" ht="117.75" customHeight="1" x14ac:dyDescent="0.25">
      <c r="C488" s="26"/>
    </row>
    <row r="489" spans="3:3" ht="117.75" customHeight="1" x14ac:dyDescent="0.25">
      <c r="C489" s="26"/>
    </row>
    <row r="490" spans="3:3" ht="117.75" customHeight="1" x14ac:dyDescent="0.25">
      <c r="C490" s="26"/>
    </row>
    <row r="491" spans="3:3" ht="117.75" customHeight="1" x14ac:dyDescent="0.25">
      <c r="C491" s="26"/>
    </row>
    <row r="492" spans="3:3" ht="117.75" customHeight="1" x14ac:dyDescent="0.25">
      <c r="C492" s="26"/>
    </row>
    <row r="493" spans="3:3" ht="117.75" customHeight="1" x14ac:dyDescent="0.25">
      <c r="C493" s="26"/>
    </row>
    <row r="494" spans="3:3" ht="117.75" customHeight="1" x14ac:dyDescent="0.25">
      <c r="C494" s="26"/>
    </row>
    <row r="495" spans="3:3" ht="117.75" customHeight="1" x14ac:dyDescent="0.25">
      <c r="C495" s="26"/>
    </row>
    <row r="496" spans="3:3" ht="117.75" customHeight="1" x14ac:dyDescent="0.25">
      <c r="C496" s="26"/>
    </row>
    <row r="497" spans="3:3" ht="117.75" customHeight="1" x14ac:dyDescent="0.25">
      <c r="C497" s="26"/>
    </row>
    <row r="498" spans="3:3" ht="117.75" customHeight="1" x14ac:dyDescent="0.25">
      <c r="C498" s="26"/>
    </row>
    <row r="499" spans="3:3" ht="117.75" customHeight="1" x14ac:dyDescent="0.25">
      <c r="C499" s="26"/>
    </row>
    <row r="500" spans="3:3" ht="117.75" customHeight="1" x14ac:dyDescent="0.25">
      <c r="C500" s="26"/>
    </row>
    <row r="501" spans="3:3" ht="117.75" customHeight="1" x14ac:dyDescent="0.25">
      <c r="C501" s="26"/>
    </row>
    <row r="502" spans="3:3" ht="117.75" customHeight="1" x14ac:dyDescent="0.25">
      <c r="C502" s="26"/>
    </row>
    <row r="503" spans="3:3" ht="117.75" customHeight="1" x14ac:dyDescent="0.25">
      <c r="C503" s="26"/>
    </row>
    <row r="504" spans="3:3" ht="117.75" customHeight="1" x14ac:dyDescent="0.25">
      <c r="C504" s="26"/>
    </row>
    <row r="505" spans="3:3" ht="117.75" customHeight="1" x14ac:dyDescent="0.25">
      <c r="C505" s="26"/>
    </row>
    <row r="506" spans="3:3" ht="117.75" customHeight="1" x14ac:dyDescent="0.25">
      <c r="C506" s="26"/>
    </row>
  </sheetData>
  <sheetProtection selectLockedCells="1"/>
  <mergeCells count="96">
    <mergeCell ref="A14:N14"/>
    <mergeCell ref="A51:A52"/>
    <mergeCell ref="O40:P40"/>
    <mergeCell ref="A63:AF63"/>
    <mergeCell ref="O30:P30"/>
    <mergeCell ref="Q30:R30"/>
    <mergeCell ref="O31:R32"/>
    <mergeCell ref="O25:R25"/>
    <mergeCell ref="O26:P27"/>
    <mergeCell ref="Q26:R27"/>
    <mergeCell ref="O28:P29"/>
    <mergeCell ref="Q28:R29"/>
    <mergeCell ref="S14:AF14"/>
    <mergeCell ref="O14:R14"/>
    <mergeCell ref="S24:AF24"/>
    <mergeCell ref="S31:S32"/>
    <mergeCell ref="A13:AF13"/>
    <mergeCell ref="O21:R22"/>
    <mergeCell ref="O24:R24"/>
    <mergeCell ref="O8:R9"/>
    <mergeCell ref="A31:A32"/>
    <mergeCell ref="O11:P11"/>
    <mergeCell ref="A23:AF23"/>
    <mergeCell ref="Q18:R19"/>
    <mergeCell ref="L9:M9"/>
    <mergeCell ref="Q11:R11"/>
    <mergeCell ref="J9:K9"/>
    <mergeCell ref="E9:F9"/>
    <mergeCell ref="Y11:AE11"/>
    <mergeCell ref="G9:I9"/>
    <mergeCell ref="E11:F11"/>
    <mergeCell ref="G11:M11"/>
    <mergeCell ref="S21:S22"/>
    <mergeCell ref="Q20:R20"/>
    <mergeCell ref="S34:AF34"/>
    <mergeCell ref="A33:AF33"/>
    <mergeCell ref="A43:AF43"/>
    <mergeCell ref="A41:A42"/>
    <mergeCell ref="O38:P39"/>
    <mergeCell ref="A24:N24"/>
    <mergeCell ref="O34:R34"/>
    <mergeCell ref="A34:N34"/>
    <mergeCell ref="A21:A22"/>
    <mergeCell ref="Q40:R40"/>
    <mergeCell ref="O35:R35"/>
    <mergeCell ref="O36:P37"/>
    <mergeCell ref="Q36:R37"/>
    <mergeCell ref="S41:S42"/>
    <mergeCell ref="O15:R15"/>
    <mergeCell ref="O16:P17"/>
    <mergeCell ref="Q16:R17"/>
    <mergeCell ref="O18:P19"/>
    <mergeCell ref="O20:P20"/>
    <mergeCell ref="Q38:R39"/>
    <mergeCell ref="O61:R62"/>
    <mergeCell ref="O58:P60"/>
    <mergeCell ref="Q58:R60"/>
    <mergeCell ref="O44:R44"/>
    <mergeCell ref="A54:N54"/>
    <mergeCell ref="S54:AF54"/>
    <mergeCell ref="O54:R54"/>
    <mergeCell ref="O55:R55"/>
    <mergeCell ref="O56:P57"/>
    <mergeCell ref="Q56:R57"/>
    <mergeCell ref="AD3:AE4"/>
    <mergeCell ref="A53:AF53"/>
    <mergeCell ref="AB9:AC9"/>
    <mergeCell ref="S51:S52"/>
    <mergeCell ref="O45:R45"/>
    <mergeCell ref="O46:P47"/>
    <mergeCell ref="Q46:R47"/>
    <mergeCell ref="O48:P49"/>
    <mergeCell ref="Q48:R49"/>
    <mergeCell ref="O50:P50"/>
    <mergeCell ref="Q50:R50"/>
    <mergeCell ref="O51:R52"/>
    <mergeCell ref="W11:X11"/>
    <mergeCell ref="A44:N44"/>
    <mergeCell ref="S44:AF44"/>
    <mergeCell ref="O41:R42"/>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s>
  <conditionalFormatting sqref="A63">
    <cfRule type="iconSet" priority="126">
      <iconSet>
        <cfvo type="percent" val="0"/>
        <cfvo type="num" val="1.8"/>
        <cfvo type="num" val="3"/>
      </iconSet>
    </cfRule>
  </conditionalFormatting>
  <conditionalFormatting sqref="A63">
    <cfRule type="iconSet" priority="125">
      <iconSet reverse="1">
        <cfvo type="percent" val="0"/>
        <cfvo type="num" val="0.3"/>
        <cfvo type="num" val="0.4"/>
      </iconSet>
    </cfRule>
  </conditionalFormatting>
  <conditionalFormatting sqref="A63">
    <cfRule type="iconSet" priority="124">
      <iconSet reverse="1">
        <cfvo type="percent" val="0"/>
        <cfvo type="num" val="0.18"/>
        <cfvo type="num" val="0.21"/>
      </iconSet>
    </cfRule>
  </conditionalFormatting>
  <conditionalFormatting sqref="A25">
    <cfRule type="iconSet" priority="113">
      <iconSet>
        <cfvo type="percent" val="0"/>
        <cfvo type="num" val="1.8"/>
        <cfvo type="num" val="3"/>
      </iconSet>
    </cfRule>
  </conditionalFormatting>
  <conditionalFormatting sqref="A54">
    <cfRule type="iconSet" priority="95">
      <iconSet reverse="1">
        <cfvo type="percent" val="0"/>
        <cfvo type="num" val="2"/>
        <cfvo type="num" val="3.5"/>
      </iconSet>
    </cfRule>
  </conditionalFormatting>
  <conditionalFormatting sqref="A54">
    <cfRule type="iconSet" priority="94">
      <iconSet>
        <cfvo type="percent" val="0"/>
        <cfvo type="num" val="1.8"/>
        <cfvo type="num" val="3"/>
      </iconSet>
    </cfRule>
  </conditionalFormatting>
  <conditionalFormatting sqref="A54">
    <cfRule type="iconSet" priority="93">
      <iconSet>
        <cfvo type="percent" val="0"/>
        <cfvo type="num" val="2.99"/>
        <cfvo type="num" val="3.5"/>
      </iconSet>
    </cfRule>
  </conditionalFormatting>
  <conditionalFormatting sqref="S54">
    <cfRule type="iconSet" priority="16">
      <iconSet reverse="1">
        <cfvo type="percent" val="0"/>
        <cfvo type="num" val="2"/>
        <cfvo type="num" val="3.5"/>
      </iconSet>
    </cfRule>
  </conditionalFormatting>
  <conditionalFormatting sqref="S54">
    <cfRule type="iconSet" priority="15">
      <iconSet>
        <cfvo type="percent" val="0"/>
        <cfvo type="num" val="1.8"/>
        <cfvo type="num" val="3"/>
      </iconSet>
    </cfRule>
  </conditionalFormatting>
  <conditionalFormatting sqref="S54">
    <cfRule type="iconSet" priority="14">
      <iconSet>
        <cfvo type="percent" val="0"/>
        <cfvo type="num" val="2.99"/>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371475</xdr:colOff>
                <xdr:row>5</xdr:row>
                <xdr:rowOff>104775</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18" id="{00000000-000E-0000-0000-00007E010000}">
            <xm:f>calculations!E60&lt;0.75</xm:f>
            <x14:dxf>
              <fill>
                <patternFill>
                  <bgColor rgb="FFFF0000"/>
                </patternFill>
              </fill>
            </x14:dxf>
          </x14:cfRule>
          <x14:cfRule type="expression" priority="419" id="{00000000-000E-0000-0000-00007F010000}">
            <xm:f>AND(calculations!E60&gt;=0.75,calculations!E60&lt;=0.84999)</xm:f>
            <x14:dxf>
              <fill>
                <patternFill>
                  <bgColor rgb="FFFFFF00"/>
                </patternFill>
              </fill>
            </x14:dxf>
          </x14:cfRule>
          <x14:cfRule type="expression" priority="420" id="{00000000-000E-0000-0000-000080010000}">
            <xm:f>calculations!E60&gt;0.94</xm:f>
            <x14:dxf>
              <font>
                <color theme="0"/>
              </font>
              <fill>
                <patternFill>
                  <bgColor theme="1"/>
                </patternFill>
              </fill>
            </x14:dxf>
          </x14:cfRule>
          <x14:cfRule type="expression" priority="421" id="{00000000-000E-0000-0000-000081010000}">
            <xm:f>AND(calculations!E60&gt;=0.85,calculations!E60&lt;=0.93999)</xm:f>
            <x14:dxf>
              <fill>
                <patternFill>
                  <bgColor rgb="FF00B050"/>
                </patternFill>
              </fill>
            </x14:dxf>
          </x14:cfRule>
          <xm:sqref>A14</xm:sqref>
        </x14:conditionalFormatting>
        <x14:conditionalFormatting xmlns:xm="http://schemas.microsoft.com/office/excel/2006/main">
          <x14:cfRule type="expression" priority="422" id="{00000000-000E-0000-0000-000082010000}">
            <xm:f>calculations!J60&lt;0.75</xm:f>
            <x14:dxf>
              <fill>
                <patternFill>
                  <bgColor rgb="FFFF0000"/>
                </patternFill>
              </fill>
            </x14:dxf>
          </x14:cfRule>
          <x14:cfRule type="expression" priority="423" id="{00000000-000E-0000-0000-000083010000}">
            <xm:f>AND(calculations!J60&gt;=0.75,calculations!J60&lt;=0.84999)</xm:f>
            <x14:dxf>
              <fill>
                <patternFill>
                  <bgColor rgb="FFFFFF00"/>
                </patternFill>
              </fill>
            </x14:dxf>
          </x14:cfRule>
          <x14:cfRule type="expression" priority="424" id="{00000000-000E-0000-0000-000084010000}">
            <xm:f>calculations!J60&gt;0.94</xm:f>
            <x14:dxf>
              <font>
                <color theme="0"/>
              </font>
              <fill>
                <patternFill>
                  <bgColor theme="1"/>
                </patternFill>
              </fill>
            </x14:dxf>
          </x14:cfRule>
          <x14:cfRule type="expression" priority="425" id="{00000000-000E-0000-0000-000085010000}">
            <xm:f>AND(calculations!J60&gt;=0.85,calculations!J60&lt;=0.93999)</xm:f>
            <x14:dxf>
              <fill>
                <patternFill>
                  <bgColor rgb="FF00B050"/>
                </patternFill>
              </fill>
            </x14:dxf>
          </x14:cfRule>
          <xm:sqref>A24</xm:sqref>
        </x14:conditionalFormatting>
        <x14:conditionalFormatting xmlns:xm="http://schemas.microsoft.com/office/excel/2006/main">
          <x14:cfRule type="expression" priority="426" id="{00000000-000E-0000-0000-000086010000}">
            <xm:f>calculations!H60&lt;0.75</xm:f>
            <x14:dxf>
              <fill>
                <patternFill>
                  <bgColor rgb="FFFF0000"/>
                </patternFill>
              </fill>
            </x14:dxf>
          </x14:cfRule>
          <x14:cfRule type="expression" priority="427" id="{00000000-000E-0000-0000-000087010000}">
            <xm:f>AND(calculations!H60&gt;=0.75,calculations!H60&lt;=0.84999)</xm:f>
            <x14:dxf>
              <fill>
                <patternFill>
                  <bgColor rgb="FFFFFF00"/>
                </patternFill>
              </fill>
            </x14:dxf>
          </x14:cfRule>
          <x14:cfRule type="expression" priority="428" id="{00000000-000E-0000-0000-000088010000}">
            <xm:f>calculations!H60&gt;0.94</xm:f>
            <x14:dxf>
              <font>
                <color theme="0"/>
              </font>
              <fill>
                <patternFill>
                  <bgColor theme="1"/>
                </patternFill>
              </fill>
            </x14:dxf>
          </x14:cfRule>
          <x14:cfRule type="expression" priority="429" id="{00000000-000E-0000-0000-000089010000}">
            <xm:f>AND(calculations!H60&gt;=0.85,calculations!H60&lt;=0.93999)</xm:f>
            <x14:dxf>
              <fill>
                <patternFill>
                  <bgColor rgb="FF00B050"/>
                </patternFill>
              </fill>
            </x14:dxf>
          </x14:cfRule>
          <xm:sqref>A34</xm:sqref>
        </x14:conditionalFormatting>
        <x14:conditionalFormatting xmlns:xm="http://schemas.microsoft.com/office/excel/2006/main">
          <x14:cfRule type="iconSet" priority="417"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I36:I39</xm:sqref>
        </x14:conditionalFormatting>
        <x14:conditionalFormatting xmlns:xm="http://schemas.microsoft.com/office/excel/2006/main">
          <x14:cfRule type="expression" priority="434" id="{1F432AFE-B48C-40FD-8391-1CF76A390695}">
            <xm:f>calculations!M60&lt;0.75</xm:f>
            <x14:dxf>
              <fill>
                <patternFill>
                  <bgColor rgb="FFFF0000"/>
                </patternFill>
              </fill>
            </x14:dxf>
          </x14:cfRule>
          <x14:cfRule type="expression" priority="435" id="{5D5C14AC-6869-4800-8974-9F994D93A503}">
            <xm:f>AND(calculations!M60&gt;=0.85,calculations!M60&lt;=0.94)</xm:f>
            <x14:dxf>
              <fill>
                <patternFill>
                  <bgColor rgb="FF00B050"/>
                </patternFill>
              </fill>
            </x14:dxf>
          </x14:cfRule>
          <x14:cfRule type="expression" priority="436" id="{542F8E34-8368-41DE-A0BA-6662B2AD935A}">
            <xm:f>AND(calculations!M60&gt;=0.75,calculations!M60&lt;=0.84999)</xm:f>
            <x14:dxf>
              <fill>
                <patternFill>
                  <bgColor rgb="FFFFFF00"/>
                </patternFill>
              </fill>
            </x14:dxf>
          </x14:cfRule>
          <x14:cfRule type="expression" priority="437" id="{E3602DCB-D481-4BD6-AF8E-E5E5AA7F5D43}">
            <xm:f>calculations!M60&gt;0.94</xm:f>
            <x14:dxf>
              <font>
                <color theme="0"/>
              </font>
              <fill>
                <patternFill>
                  <bgColor theme="1"/>
                </patternFill>
              </fill>
            </x14:dxf>
          </x14:cfRule>
          <xm:sqref>A44</xm:sqref>
        </x14:conditionalFormatting>
        <x14:conditionalFormatting xmlns:xm="http://schemas.microsoft.com/office/excel/2006/main">
          <x14:cfRule type="expression" priority="438" stopIfTrue="1" id="{00000000-000E-0000-0000-000080010000}">
            <xm:f>calculations!AA60&gt;0.94</xm:f>
            <x14:dxf>
              <font>
                <color theme="0"/>
              </font>
              <fill>
                <patternFill>
                  <bgColor theme="1"/>
                </patternFill>
              </fill>
            </x14:dxf>
          </x14:cfRule>
          <x14:cfRule type="expression" priority="439" stopIfTrue="1" id="{00000000-000E-0000-0000-000081010000}">
            <xm:f>AND(calculations!AA60&gt;=0.85,calculations!AA60&lt;=0.93999)</xm:f>
            <x14:dxf>
              <fill>
                <patternFill>
                  <bgColor rgb="FF00B050"/>
                </patternFill>
              </fill>
            </x14:dxf>
          </x14:cfRule>
          <x14:cfRule type="expression" priority="440" stopIfTrue="1" id="{00000000-000E-0000-0000-00007F010000}">
            <xm:f>AND(calculations!AA60&gt;=0.75,calculations!AA60&lt;=0.84999)</xm:f>
            <x14:dxf>
              <fill>
                <patternFill>
                  <bgColor rgb="FFFFFF00"/>
                </patternFill>
              </fill>
            </x14:dxf>
          </x14:cfRule>
          <x14:cfRule type="expression" priority="441" id="{00000000-000E-0000-0000-00007E010000}">
            <xm:f>calculations!AA60&lt;0.75</xm:f>
            <x14:dxf>
              <fill>
                <patternFill>
                  <bgColor rgb="FFFF0000"/>
                </patternFill>
              </fill>
            </x14:dxf>
          </x14:cfRule>
          <xm:sqref>S24</xm:sqref>
        </x14:conditionalFormatting>
        <x14:conditionalFormatting xmlns:xm="http://schemas.microsoft.com/office/excel/2006/main">
          <x14:cfRule type="expression" priority="10" id="{C7B8C264-FA54-45D9-904A-3563F50E8C54}">
            <xm:f>calculations!V60&lt;0.75</xm:f>
            <x14:dxf>
              <fill>
                <patternFill>
                  <bgColor rgb="FFFF0000"/>
                </patternFill>
              </fill>
            </x14:dxf>
          </x14:cfRule>
          <x14:cfRule type="expression" priority="11" id="{4696B18B-14D3-4FA9-8E10-F3410ED461DD}">
            <xm:f>AND(calculations!V60&gt;=0.75,calculations!V60&lt;=0.84999)</xm:f>
            <x14:dxf>
              <fill>
                <patternFill>
                  <bgColor rgb="FFFFFF00"/>
                </patternFill>
              </fill>
            </x14:dxf>
          </x14:cfRule>
          <x14:cfRule type="expression" priority="12" id="{1851A584-28F2-446B-8CE1-3996C144E7BF}">
            <xm:f>calculations!V60&gt;0.94</xm:f>
            <x14:dxf>
              <font>
                <color theme="0"/>
              </font>
              <fill>
                <patternFill>
                  <bgColor theme="1"/>
                </patternFill>
              </fill>
            </x14:dxf>
          </x14:cfRule>
          <x14:cfRule type="expression" priority="13" id="{76BD946F-D404-4D11-9828-EC740A564AE2}">
            <xm:f>AND(calculations!V60&gt;=0.85,calculations!V60&lt;=0.93999)</xm:f>
            <x14:dxf>
              <fill>
                <patternFill>
                  <bgColor rgb="FF00B050"/>
                </patternFill>
              </fill>
            </x14:dxf>
          </x14:cfRule>
          <xm:sqref>S14</xm:sqref>
        </x14:conditionalFormatting>
        <x14:conditionalFormatting xmlns:xm="http://schemas.microsoft.com/office/excel/2006/main">
          <x14:cfRule type="expression" priority="5" id="{23C92A72-64FD-49E8-BF9E-D28122654E99}">
            <xm:f>calculations!$Y$60&lt;0.75</xm:f>
            <x14:dxf>
              <fill>
                <patternFill>
                  <bgColor rgb="FFFF0000"/>
                </patternFill>
              </fill>
            </x14:dxf>
          </x14:cfRule>
          <x14:cfRule type="expression" priority="6" id="{EA17EC75-29DC-4C33-8E74-6314FC07F8DA}">
            <xm:f>calculations!$Y$60&gt;0.94</xm:f>
            <x14:dxf>
              <font>
                <color theme="0"/>
              </font>
              <fill>
                <patternFill>
                  <bgColor theme="1"/>
                </patternFill>
              </fill>
            </x14:dxf>
          </x14:cfRule>
          <x14:cfRule type="expression" priority="8" id="{2913FC94-5D22-4A4C-BC75-1BFBF0378DED}">
            <xm:f>AND(calculations!$Y$60&gt;=0.85,calculations!$Y$60&lt;=0.93999)</xm:f>
            <x14:dxf>
              <fill>
                <patternFill>
                  <bgColor rgb="FF00B050"/>
                </patternFill>
              </fill>
            </x14:dxf>
          </x14:cfRule>
          <x14:cfRule type="expression" priority="9" id="{FF335796-B731-41E1-A99D-CF982E4EA417}">
            <xm:f>AND(calculations!$Y$60&gt;=0.75,calculations!$Y$60&lt;=0.84999)</xm:f>
            <x14:dxf>
              <fill>
                <patternFill>
                  <bgColor rgb="FFFFFF00"/>
                </patternFill>
              </fill>
            </x14:dxf>
          </x14:cfRule>
          <xm:sqref>S34</xm:sqref>
        </x14:conditionalFormatting>
        <x14:conditionalFormatting xmlns:xm="http://schemas.microsoft.com/office/excel/2006/main">
          <x14:cfRule type="expression" priority="1" id="{3BD305D7-B857-41C4-B768-10005D284FF6}">
            <xm:f>calculations!AD60&lt;0.75</xm:f>
            <x14:dxf>
              <fill>
                <patternFill>
                  <bgColor rgb="FFFF0000"/>
                </patternFill>
              </fill>
            </x14:dxf>
          </x14:cfRule>
          <x14:cfRule type="expression" priority="2" id="{73A73533-E3EE-4A57-802B-5D44C6A5588B}">
            <xm:f>AND(calculations!AD60&gt;=0.85,calculations!AD60&lt;=0.94)</xm:f>
            <x14:dxf>
              <fill>
                <patternFill>
                  <bgColor rgb="FF00B050"/>
                </patternFill>
              </fill>
            </x14:dxf>
          </x14:cfRule>
          <x14:cfRule type="expression" priority="3" id="{645F65C3-7D0A-44E1-8847-93DB4F6853AF}">
            <xm:f>AND(calculations!AD60&gt;=0.75,calculations!AD60&lt;=0.84999)</xm:f>
            <x14:dxf>
              <fill>
                <patternFill>
                  <bgColor rgb="FFFFFF00"/>
                </patternFill>
              </fill>
            </x14:dxf>
          </x14:cfRule>
          <x14:cfRule type="expression" priority="4" id="{7501E859-A3CC-4BD4-880B-10D2FC33644E}">
            <xm:f>calculations!AD60&gt;0.94</xm:f>
            <x14:dxf>
              <font>
                <color theme="0"/>
              </font>
              <fill>
                <patternFill>
                  <bgColor theme="1"/>
                </patternFill>
              </fill>
            </x14:dxf>
          </x14:cfRule>
          <xm:sqref>S44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lists!$G$5:$G$96</xm:f>
          </x14:formula1>
          <xm:sqref>O11:P11</xm:sqref>
        </x14:dataValidation>
        <x14:dataValidation type="list" allowBlank="1" showInputMessage="1" showErrorMessage="1" xr:uid="{00000000-0002-0000-0000-000001000000}">
          <x14:formula1>
            <xm:f>lists!$G$5:$G$106</xm:f>
          </x14:formula1>
          <xm:sqref>Q11:R11</xm:sqref>
        </x14:dataValidation>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lists!$A$4:$A$16</xm:f>
          </x14:formula1>
          <xm:sqref>AD9:AE9 L9:M9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8"/>
  <sheetViews>
    <sheetView workbookViewId="0">
      <selection activeCell="R1" sqref="R1"/>
    </sheetView>
  </sheetViews>
  <sheetFormatPr defaultColWidth="0" defaultRowHeight="15" zeroHeight="1" x14ac:dyDescent="0.25"/>
  <cols>
    <col min="1" max="20" width="9.140625" customWidth="1"/>
    <col min="21" max="16384" width="9.140625" hidden="1"/>
  </cols>
  <sheetData>
    <row r="1" spans="1:20" s="20" customFormat="1" ht="31.5" x14ac:dyDescent="0.5">
      <c r="A1" s="352" t="s">
        <v>294</v>
      </c>
      <c r="B1" s="352"/>
      <c r="C1" s="352"/>
      <c r="D1" s="352"/>
      <c r="E1" s="352"/>
      <c r="F1" s="352"/>
      <c r="G1" s="352"/>
      <c r="H1" s="352"/>
      <c r="I1" s="352"/>
      <c r="J1" s="352"/>
      <c r="K1" s="352"/>
      <c r="L1" s="352"/>
      <c r="M1" s="352"/>
      <c r="N1" s="352"/>
      <c r="O1" s="352"/>
      <c r="P1" s="352"/>
      <c r="Q1" s="82"/>
      <c r="R1" s="94" t="s">
        <v>50</v>
      </c>
      <c r="S1" s="82"/>
      <c r="T1" s="82"/>
    </row>
    <row r="2" spans="1:20" s="20" customFormat="1" x14ac:dyDescent="0.25">
      <c r="A2" s="82"/>
      <c r="B2" s="82"/>
      <c r="C2" s="82"/>
      <c r="D2" s="82"/>
      <c r="E2" s="82"/>
      <c r="F2" s="82"/>
      <c r="G2" s="82"/>
      <c r="H2" s="82"/>
      <c r="I2" s="82"/>
      <c r="J2" s="82"/>
      <c r="K2" s="82"/>
      <c r="L2" s="82"/>
      <c r="M2" s="82"/>
      <c r="N2" s="82"/>
      <c r="O2" s="82"/>
      <c r="P2" s="82"/>
      <c r="Q2" s="82"/>
      <c r="R2" s="82"/>
      <c r="S2" s="82"/>
      <c r="T2" s="82"/>
    </row>
    <row r="3" spans="1:20" s="20" customFormat="1" ht="19.5" thickBot="1" x14ac:dyDescent="0.35">
      <c r="A3" s="353" t="s">
        <v>295</v>
      </c>
      <c r="B3" s="353"/>
      <c r="C3" s="353"/>
      <c r="D3" s="353"/>
      <c r="E3" s="353"/>
      <c r="F3" s="353"/>
      <c r="G3" s="353"/>
      <c r="H3" s="353"/>
      <c r="I3" s="353"/>
      <c r="J3" s="106"/>
      <c r="K3" s="106"/>
      <c r="L3" s="106"/>
      <c r="M3" s="106"/>
      <c r="N3" s="106"/>
      <c r="O3" s="106"/>
      <c r="P3" s="106"/>
      <c r="Q3" s="106"/>
      <c r="R3" s="106"/>
      <c r="S3" s="106"/>
      <c r="T3" s="82"/>
    </row>
    <row r="4" spans="1:20" s="20" customFormat="1" x14ac:dyDescent="0.25">
      <c r="A4" s="96" t="s">
        <v>296</v>
      </c>
      <c r="B4" s="82"/>
      <c r="C4" s="82"/>
      <c r="D4" s="82"/>
      <c r="E4" s="82"/>
      <c r="F4" s="82"/>
      <c r="G4" s="82"/>
      <c r="H4" s="82"/>
      <c r="I4" s="82"/>
      <c r="J4" s="82"/>
      <c r="K4" s="82"/>
      <c r="L4" s="82"/>
      <c r="M4" s="82"/>
      <c r="N4" s="82"/>
      <c r="O4" s="82"/>
      <c r="P4" s="82"/>
      <c r="Q4" s="82"/>
      <c r="R4" s="82"/>
      <c r="S4" s="82"/>
      <c r="T4" s="82"/>
    </row>
    <row r="5" spans="1:20" s="20" customFormat="1" x14ac:dyDescent="0.25">
      <c r="A5" s="82"/>
      <c r="B5" s="82"/>
      <c r="C5" s="82"/>
      <c r="D5" s="82"/>
      <c r="E5" s="82"/>
      <c r="F5" s="82"/>
      <c r="G5" s="82"/>
      <c r="H5" s="82"/>
      <c r="I5" s="82"/>
      <c r="J5" s="82"/>
      <c r="K5" s="82"/>
      <c r="L5" s="82"/>
      <c r="M5" s="82"/>
      <c r="N5" s="82"/>
      <c r="O5" s="82"/>
      <c r="P5" s="82"/>
      <c r="Q5" s="82"/>
      <c r="R5" s="82"/>
      <c r="S5" s="82"/>
      <c r="T5" s="82"/>
    </row>
    <row r="6" spans="1:20" s="20" customFormat="1" ht="19.5" thickBot="1" x14ac:dyDescent="0.35">
      <c r="A6" s="353" t="s">
        <v>301</v>
      </c>
      <c r="B6" s="353"/>
      <c r="C6" s="353"/>
      <c r="D6" s="353"/>
      <c r="E6" s="353"/>
      <c r="F6" s="353"/>
      <c r="G6" s="353"/>
      <c r="H6" s="353"/>
      <c r="I6" s="353"/>
      <c r="J6" s="82"/>
      <c r="K6" s="353" t="s">
        <v>297</v>
      </c>
      <c r="L6" s="353"/>
      <c r="M6" s="353"/>
      <c r="N6" s="353"/>
      <c r="O6" s="353"/>
      <c r="P6" s="353"/>
      <c r="Q6" s="353"/>
      <c r="R6" s="353"/>
      <c r="S6" s="353"/>
      <c r="T6" s="82"/>
    </row>
    <row r="7" spans="1:20" s="20" customFormat="1" ht="23.25" customHeight="1" x14ac:dyDescent="0.25">
      <c r="A7" s="354" t="s">
        <v>299</v>
      </c>
      <c r="B7" s="354"/>
      <c r="C7" s="354"/>
      <c r="D7" s="354"/>
      <c r="E7" s="354"/>
      <c r="F7" s="354"/>
      <c r="G7" s="354"/>
      <c r="H7" s="354"/>
      <c r="I7" s="354"/>
      <c r="J7" s="82"/>
      <c r="K7" s="343" t="s">
        <v>302</v>
      </c>
      <c r="L7" s="344"/>
      <c r="M7" s="344"/>
      <c r="N7" s="344"/>
      <c r="O7" s="344"/>
      <c r="P7" s="344"/>
      <c r="Q7" s="344"/>
      <c r="R7" s="344"/>
      <c r="S7" s="345"/>
      <c r="T7" s="82"/>
    </row>
    <row r="8" spans="1:20" s="20" customFormat="1" ht="23.25" customHeight="1" thickBot="1" x14ac:dyDescent="0.3">
      <c r="A8" s="354"/>
      <c r="B8" s="354"/>
      <c r="C8" s="354"/>
      <c r="D8" s="354"/>
      <c r="E8" s="354"/>
      <c r="F8" s="354"/>
      <c r="G8" s="354"/>
      <c r="H8" s="354"/>
      <c r="I8" s="354"/>
      <c r="J8" s="82"/>
      <c r="K8" s="349"/>
      <c r="L8" s="350"/>
      <c r="M8" s="350"/>
      <c r="N8" s="350"/>
      <c r="O8" s="350"/>
      <c r="P8" s="350"/>
      <c r="Q8" s="350"/>
      <c r="R8" s="350"/>
      <c r="S8" s="351"/>
      <c r="T8" s="82"/>
    </row>
    <row r="9" spans="1:20" s="20" customFormat="1" ht="10.5" customHeight="1" thickBot="1" x14ac:dyDescent="0.3">
      <c r="A9" s="95"/>
      <c r="B9" s="95"/>
      <c r="C9" s="95"/>
      <c r="D9" s="95"/>
      <c r="E9" s="95"/>
      <c r="F9" s="95"/>
      <c r="G9" s="95"/>
      <c r="H9" s="95"/>
      <c r="I9" s="95"/>
      <c r="J9" s="82"/>
      <c r="K9" s="342"/>
      <c r="L9" s="342"/>
      <c r="M9" s="342"/>
      <c r="N9" s="342"/>
      <c r="O9" s="342"/>
      <c r="P9" s="342"/>
      <c r="Q9" s="342"/>
      <c r="R9" s="342"/>
      <c r="S9" s="342"/>
      <c r="T9" s="82"/>
    </row>
    <row r="10" spans="1:20" s="20" customFormat="1" ht="23.25" customHeight="1" x14ac:dyDescent="0.25">
      <c r="A10" s="355" t="s">
        <v>308</v>
      </c>
      <c r="B10" s="356"/>
      <c r="C10" s="356"/>
      <c r="D10" s="356"/>
      <c r="E10" s="356"/>
      <c r="F10" s="356"/>
      <c r="G10" s="356"/>
      <c r="H10" s="356"/>
      <c r="I10" s="357"/>
      <c r="J10" s="82"/>
      <c r="K10" s="343" t="s">
        <v>304</v>
      </c>
      <c r="L10" s="344"/>
      <c r="M10" s="344"/>
      <c r="N10" s="344"/>
      <c r="O10" s="344"/>
      <c r="P10" s="344"/>
      <c r="Q10" s="344"/>
      <c r="R10" s="344"/>
      <c r="S10" s="345"/>
      <c r="T10" s="82"/>
    </row>
    <row r="11" spans="1:20" s="20" customFormat="1" ht="23.25" customHeight="1" x14ac:dyDescent="0.25">
      <c r="A11" s="358"/>
      <c r="B11" s="359"/>
      <c r="C11" s="359"/>
      <c r="D11" s="359"/>
      <c r="E11" s="359"/>
      <c r="F11" s="359"/>
      <c r="G11" s="359"/>
      <c r="H11" s="359"/>
      <c r="I11" s="360"/>
      <c r="J11" s="82"/>
      <c r="K11" s="346"/>
      <c r="L11" s="347"/>
      <c r="M11" s="347"/>
      <c r="N11" s="347"/>
      <c r="O11" s="347"/>
      <c r="P11" s="347"/>
      <c r="Q11" s="347"/>
      <c r="R11" s="347"/>
      <c r="S11" s="348"/>
      <c r="T11" s="82"/>
    </row>
    <row r="12" spans="1:20" s="20" customFormat="1" ht="23.25" customHeight="1" thickBot="1" x14ac:dyDescent="0.3">
      <c r="A12" s="97"/>
      <c r="B12" s="98"/>
      <c r="C12" s="98"/>
      <c r="D12" s="98"/>
      <c r="E12" s="98"/>
      <c r="F12" s="98"/>
      <c r="G12" s="98"/>
      <c r="H12" s="98"/>
      <c r="I12" s="99"/>
      <c r="J12" s="82"/>
      <c r="K12" s="349"/>
      <c r="L12" s="350"/>
      <c r="M12" s="350"/>
      <c r="N12" s="350"/>
      <c r="O12" s="350"/>
      <c r="P12" s="350"/>
      <c r="Q12" s="350"/>
      <c r="R12" s="350"/>
      <c r="S12" s="351"/>
      <c r="T12" s="82"/>
    </row>
    <row r="13" spans="1:20" s="20" customFormat="1" ht="10.5" customHeight="1" thickBot="1" x14ac:dyDescent="0.3">
      <c r="A13" s="100"/>
      <c r="B13" s="101"/>
      <c r="C13" s="101"/>
      <c r="D13" s="101"/>
      <c r="E13" s="101"/>
      <c r="F13" s="101"/>
      <c r="G13" s="101"/>
      <c r="H13" s="101"/>
      <c r="I13" s="102"/>
      <c r="J13" s="82"/>
      <c r="K13" s="342"/>
      <c r="L13" s="342"/>
      <c r="M13" s="342"/>
      <c r="N13" s="342"/>
      <c r="O13" s="342"/>
      <c r="P13" s="342"/>
      <c r="Q13" s="342"/>
      <c r="R13" s="342"/>
      <c r="S13" s="342"/>
      <c r="T13" s="82"/>
    </row>
    <row r="14" spans="1:20" s="20" customFormat="1" ht="23.25" customHeight="1" x14ac:dyDescent="0.25">
      <c r="A14" s="100"/>
      <c r="B14" s="101"/>
      <c r="C14" s="101"/>
      <c r="D14" s="101"/>
      <c r="E14" s="101"/>
      <c r="F14" s="101"/>
      <c r="G14" s="101"/>
      <c r="H14" s="101"/>
      <c r="I14" s="102"/>
      <c r="J14" s="82"/>
      <c r="K14" s="343" t="s">
        <v>303</v>
      </c>
      <c r="L14" s="344"/>
      <c r="M14" s="344"/>
      <c r="N14" s="344"/>
      <c r="O14" s="344"/>
      <c r="P14" s="344"/>
      <c r="Q14" s="344"/>
      <c r="R14" s="344"/>
      <c r="S14" s="345"/>
      <c r="T14" s="82"/>
    </row>
    <row r="15" spans="1:20" s="20" customFormat="1" ht="23.25" customHeight="1" thickBot="1" x14ac:dyDescent="0.3">
      <c r="A15" s="103"/>
      <c r="B15" s="104"/>
      <c r="C15" s="104"/>
      <c r="D15" s="104"/>
      <c r="E15" s="104"/>
      <c r="F15" s="104"/>
      <c r="G15" s="104"/>
      <c r="H15" s="104"/>
      <c r="I15" s="105"/>
      <c r="J15" s="82"/>
      <c r="K15" s="349"/>
      <c r="L15" s="350"/>
      <c r="M15" s="350"/>
      <c r="N15" s="350"/>
      <c r="O15" s="350"/>
      <c r="P15" s="350"/>
      <c r="Q15" s="350"/>
      <c r="R15" s="350"/>
      <c r="S15" s="351"/>
      <c r="T15" s="82"/>
    </row>
    <row r="16" spans="1:20" s="20" customFormat="1" ht="10.5" customHeight="1" thickBot="1" x14ac:dyDescent="0.3">
      <c r="A16" s="95"/>
      <c r="B16" s="95"/>
      <c r="C16" s="95"/>
      <c r="D16" s="95"/>
      <c r="E16" s="95"/>
      <c r="F16" s="95"/>
      <c r="G16" s="95"/>
      <c r="H16" s="95"/>
      <c r="I16" s="95"/>
      <c r="J16" s="82"/>
      <c r="K16" s="342"/>
      <c r="L16" s="342"/>
      <c r="M16" s="342"/>
      <c r="N16" s="342"/>
      <c r="O16" s="342"/>
      <c r="P16" s="342"/>
      <c r="Q16" s="342"/>
      <c r="R16" s="342"/>
      <c r="S16" s="342"/>
      <c r="T16" s="82"/>
    </row>
    <row r="17" spans="1:20" s="20" customFormat="1" ht="23.25" customHeight="1" x14ac:dyDescent="0.25">
      <c r="A17" s="355" t="s">
        <v>298</v>
      </c>
      <c r="B17" s="356"/>
      <c r="C17" s="356"/>
      <c r="D17" s="356"/>
      <c r="E17" s="356"/>
      <c r="F17" s="356"/>
      <c r="G17" s="356"/>
      <c r="H17" s="356"/>
      <c r="I17" s="357"/>
      <c r="J17" s="82"/>
      <c r="K17" s="343" t="s">
        <v>309</v>
      </c>
      <c r="L17" s="344"/>
      <c r="M17" s="344"/>
      <c r="N17" s="344"/>
      <c r="O17" s="344"/>
      <c r="P17" s="344"/>
      <c r="Q17" s="344"/>
      <c r="R17" s="344"/>
      <c r="S17" s="345"/>
      <c r="T17" s="82"/>
    </row>
    <row r="18" spans="1:20" s="20" customFormat="1" ht="23.25" customHeight="1" thickBot="1" x14ac:dyDescent="0.3">
      <c r="A18" s="358"/>
      <c r="B18" s="359"/>
      <c r="C18" s="359"/>
      <c r="D18" s="359"/>
      <c r="E18" s="359"/>
      <c r="F18" s="359"/>
      <c r="G18" s="359"/>
      <c r="H18" s="359"/>
      <c r="I18" s="360"/>
      <c r="J18" s="82"/>
      <c r="K18" s="349"/>
      <c r="L18" s="350"/>
      <c r="M18" s="350"/>
      <c r="N18" s="350"/>
      <c r="O18" s="350"/>
      <c r="P18" s="350"/>
      <c r="Q18" s="350"/>
      <c r="R18" s="350"/>
      <c r="S18" s="351"/>
      <c r="T18" s="82"/>
    </row>
    <row r="19" spans="1:20" s="20" customFormat="1" ht="10.5" customHeight="1" thickBot="1" x14ac:dyDescent="0.3">
      <c r="A19" s="100"/>
      <c r="B19" s="101"/>
      <c r="C19" s="101"/>
      <c r="D19" s="101"/>
      <c r="E19" s="101"/>
      <c r="F19" s="101"/>
      <c r="G19" s="101"/>
      <c r="H19" s="101"/>
      <c r="I19" s="102"/>
      <c r="J19" s="82"/>
      <c r="K19" s="342"/>
      <c r="L19" s="342"/>
      <c r="M19" s="342"/>
      <c r="N19" s="342"/>
      <c r="O19" s="342"/>
      <c r="P19" s="342"/>
      <c r="Q19" s="342"/>
      <c r="R19" s="342"/>
      <c r="S19" s="342"/>
      <c r="T19" s="82"/>
    </row>
    <row r="20" spans="1:20" s="20" customFormat="1" ht="23.25" customHeight="1" x14ac:dyDescent="0.25">
      <c r="A20" s="100"/>
      <c r="B20" s="101"/>
      <c r="C20" s="101"/>
      <c r="D20" s="101"/>
      <c r="E20" s="101"/>
      <c r="F20" s="101"/>
      <c r="G20" s="101"/>
      <c r="H20" s="101"/>
      <c r="I20" s="102"/>
      <c r="J20" s="82"/>
      <c r="K20" s="343" t="s">
        <v>305</v>
      </c>
      <c r="L20" s="344"/>
      <c r="M20" s="344"/>
      <c r="N20" s="344"/>
      <c r="O20" s="344"/>
      <c r="P20" s="344"/>
      <c r="Q20" s="344"/>
      <c r="R20" s="344"/>
      <c r="S20" s="345"/>
      <c r="T20" s="82"/>
    </row>
    <row r="21" spans="1:20" s="20" customFormat="1" ht="23.25" customHeight="1" x14ac:dyDescent="0.25">
      <c r="A21" s="100"/>
      <c r="B21" s="101"/>
      <c r="C21" s="101"/>
      <c r="D21" s="101"/>
      <c r="E21" s="101"/>
      <c r="F21" s="101"/>
      <c r="G21" s="101"/>
      <c r="H21" s="101"/>
      <c r="I21" s="102"/>
      <c r="J21" s="82"/>
      <c r="K21" s="346"/>
      <c r="L21" s="347"/>
      <c r="M21" s="347"/>
      <c r="N21" s="347"/>
      <c r="O21" s="347"/>
      <c r="P21" s="347"/>
      <c r="Q21" s="347"/>
      <c r="R21" s="347"/>
      <c r="S21" s="348"/>
      <c r="T21" s="82"/>
    </row>
    <row r="22" spans="1:20" s="20" customFormat="1" ht="23.25" customHeight="1" thickBot="1" x14ac:dyDescent="0.3">
      <c r="A22" s="103"/>
      <c r="B22" s="104"/>
      <c r="C22" s="104"/>
      <c r="D22" s="104"/>
      <c r="E22" s="104"/>
      <c r="F22" s="104"/>
      <c r="G22" s="104"/>
      <c r="H22" s="104"/>
      <c r="I22" s="105"/>
      <c r="J22" s="82"/>
      <c r="K22" s="349"/>
      <c r="L22" s="350"/>
      <c r="M22" s="350"/>
      <c r="N22" s="350"/>
      <c r="O22" s="350"/>
      <c r="P22" s="350"/>
      <c r="Q22" s="350"/>
      <c r="R22" s="350"/>
      <c r="S22" s="351"/>
      <c r="T22" s="82"/>
    </row>
    <row r="23" spans="1:20" s="20" customFormat="1" ht="10.5" customHeight="1" thickBot="1" x14ac:dyDescent="0.3">
      <c r="A23" s="95"/>
      <c r="B23" s="95"/>
      <c r="C23" s="95"/>
      <c r="D23" s="95"/>
      <c r="E23" s="95"/>
      <c r="F23" s="95"/>
      <c r="G23" s="95"/>
      <c r="H23" s="95"/>
      <c r="I23" s="95"/>
      <c r="J23" s="82"/>
      <c r="K23" s="342"/>
      <c r="L23" s="342"/>
      <c r="M23" s="342"/>
      <c r="N23" s="342"/>
      <c r="O23" s="342"/>
      <c r="P23" s="342"/>
      <c r="Q23" s="342"/>
      <c r="R23" s="342"/>
      <c r="S23" s="342"/>
      <c r="T23" s="82"/>
    </row>
    <row r="24" spans="1:20" s="20" customFormat="1" ht="23.25" customHeight="1" x14ac:dyDescent="0.25">
      <c r="A24" s="355" t="s">
        <v>300</v>
      </c>
      <c r="B24" s="356"/>
      <c r="C24" s="356"/>
      <c r="D24" s="356"/>
      <c r="E24" s="356"/>
      <c r="F24" s="356"/>
      <c r="G24" s="356"/>
      <c r="H24" s="356"/>
      <c r="I24" s="357"/>
      <c r="J24" s="82"/>
      <c r="K24" s="343" t="s">
        <v>306</v>
      </c>
      <c r="L24" s="344"/>
      <c r="M24" s="344"/>
      <c r="N24" s="344"/>
      <c r="O24" s="344"/>
      <c r="P24" s="344"/>
      <c r="Q24" s="344"/>
      <c r="R24" s="344"/>
      <c r="S24" s="345"/>
      <c r="T24" s="82"/>
    </row>
    <row r="25" spans="1:20" s="20" customFormat="1" ht="23.25" customHeight="1" thickBot="1" x14ac:dyDescent="0.3">
      <c r="A25" s="358"/>
      <c r="B25" s="359"/>
      <c r="C25" s="359"/>
      <c r="D25" s="359"/>
      <c r="E25" s="359"/>
      <c r="F25" s="359"/>
      <c r="G25" s="359"/>
      <c r="H25" s="359"/>
      <c r="I25" s="360"/>
      <c r="J25" s="82"/>
      <c r="K25" s="349"/>
      <c r="L25" s="350"/>
      <c r="M25" s="350"/>
      <c r="N25" s="350"/>
      <c r="O25" s="350"/>
      <c r="P25" s="350"/>
      <c r="Q25" s="350"/>
      <c r="R25" s="350"/>
      <c r="S25" s="351"/>
      <c r="T25" s="82"/>
    </row>
    <row r="26" spans="1:20" s="20" customFormat="1" ht="10.5" customHeight="1" thickBot="1" x14ac:dyDescent="0.3">
      <c r="A26" s="100"/>
      <c r="B26" s="101"/>
      <c r="C26" s="101"/>
      <c r="D26" s="101"/>
      <c r="E26" s="101"/>
      <c r="F26" s="101"/>
      <c r="G26" s="101"/>
      <c r="H26" s="101"/>
      <c r="I26" s="102"/>
      <c r="J26" s="82"/>
      <c r="K26" s="342"/>
      <c r="L26" s="342"/>
      <c r="M26" s="342"/>
      <c r="N26" s="342"/>
      <c r="O26" s="342"/>
      <c r="P26" s="342"/>
      <c r="Q26" s="342"/>
      <c r="R26" s="342"/>
      <c r="S26" s="342"/>
      <c r="T26" s="82"/>
    </row>
    <row r="27" spans="1:20" s="20" customFormat="1" ht="23.25" customHeight="1" x14ac:dyDescent="0.25">
      <c r="A27" s="100"/>
      <c r="B27" s="101"/>
      <c r="C27" s="101"/>
      <c r="D27" s="101"/>
      <c r="E27" s="101"/>
      <c r="F27" s="101"/>
      <c r="G27" s="101"/>
      <c r="H27" s="101"/>
      <c r="I27" s="102"/>
      <c r="J27" s="82"/>
      <c r="K27" s="343" t="s">
        <v>307</v>
      </c>
      <c r="L27" s="344"/>
      <c r="M27" s="344"/>
      <c r="N27" s="344"/>
      <c r="O27" s="344"/>
      <c r="P27" s="344"/>
      <c r="Q27" s="344"/>
      <c r="R27" s="344"/>
      <c r="S27" s="345"/>
      <c r="T27" s="82"/>
    </row>
    <row r="28" spans="1:20" s="20" customFormat="1" ht="23.25" customHeight="1" thickBot="1" x14ac:dyDescent="0.3">
      <c r="A28" s="100"/>
      <c r="B28" s="101"/>
      <c r="C28" s="101"/>
      <c r="D28" s="101"/>
      <c r="E28" s="101"/>
      <c r="F28" s="101"/>
      <c r="G28" s="101"/>
      <c r="H28" s="101"/>
      <c r="I28" s="102"/>
      <c r="J28" s="82"/>
      <c r="K28" s="349"/>
      <c r="L28" s="350"/>
      <c r="M28" s="350"/>
      <c r="N28" s="350"/>
      <c r="O28" s="350"/>
      <c r="P28" s="350"/>
      <c r="Q28" s="350"/>
      <c r="R28" s="350"/>
      <c r="S28" s="351"/>
      <c r="T28" s="82"/>
    </row>
    <row r="29" spans="1:20" s="20" customFormat="1" ht="10.5" customHeight="1" thickBot="1" x14ac:dyDescent="0.3">
      <c r="A29" s="103"/>
      <c r="B29" s="104"/>
      <c r="C29" s="104"/>
      <c r="D29" s="104"/>
      <c r="E29" s="104"/>
      <c r="F29" s="104"/>
      <c r="G29" s="104"/>
      <c r="H29" s="104"/>
      <c r="I29" s="105"/>
      <c r="J29" s="82"/>
      <c r="K29" s="107"/>
      <c r="L29" s="107"/>
      <c r="M29" s="107"/>
      <c r="N29" s="107"/>
      <c r="O29" s="107"/>
      <c r="P29" s="107"/>
      <c r="Q29" s="107"/>
      <c r="R29" s="107"/>
      <c r="S29" s="107"/>
      <c r="T29" s="82"/>
    </row>
    <row r="30" spans="1:20" s="82" customFormat="1" ht="23.25" customHeight="1" x14ac:dyDescent="0.25">
      <c r="A30" s="91"/>
      <c r="B30" s="91"/>
      <c r="C30" s="91"/>
      <c r="D30" s="91"/>
      <c r="E30" s="91"/>
      <c r="F30" s="91"/>
      <c r="G30" s="91"/>
      <c r="H30" s="91"/>
      <c r="I30" s="91"/>
      <c r="K30" s="343" t="s">
        <v>310</v>
      </c>
      <c r="L30" s="344"/>
      <c r="M30" s="344"/>
      <c r="N30" s="344"/>
      <c r="O30" s="344"/>
      <c r="P30" s="344"/>
      <c r="Q30" s="344"/>
      <c r="R30" s="344"/>
      <c r="S30" s="345"/>
    </row>
    <row r="31" spans="1:20" s="20" customFormat="1" ht="23.25" customHeight="1" x14ac:dyDescent="0.25">
      <c r="A31" s="82"/>
      <c r="B31" s="82"/>
      <c r="C31" s="82"/>
      <c r="D31" s="82"/>
      <c r="E31" s="82"/>
      <c r="F31" s="82"/>
      <c r="G31" s="82"/>
      <c r="H31" s="82"/>
      <c r="I31" s="82"/>
      <c r="J31" s="82"/>
      <c r="K31" s="346"/>
      <c r="L31" s="347"/>
      <c r="M31" s="347"/>
      <c r="N31" s="347"/>
      <c r="O31" s="347"/>
      <c r="P31" s="347"/>
      <c r="Q31" s="347"/>
      <c r="R31" s="347"/>
      <c r="S31" s="348"/>
      <c r="T31" s="82"/>
    </row>
    <row r="32" spans="1:20" s="20" customFormat="1" ht="23.25" customHeight="1" thickBot="1" x14ac:dyDescent="0.3">
      <c r="A32" s="82"/>
      <c r="B32" s="82"/>
      <c r="C32" s="82"/>
      <c r="D32" s="82"/>
      <c r="E32" s="82"/>
      <c r="F32" s="82"/>
      <c r="G32" s="82"/>
      <c r="H32" s="82"/>
      <c r="I32" s="82"/>
      <c r="J32" s="82"/>
      <c r="K32" s="349"/>
      <c r="L32" s="350"/>
      <c r="M32" s="350"/>
      <c r="N32" s="350"/>
      <c r="O32" s="350"/>
      <c r="P32" s="350"/>
      <c r="Q32" s="350"/>
      <c r="R32" s="350"/>
      <c r="S32" s="351"/>
      <c r="T32" s="82"/>
    </row>
    <row r="33" spans="1:20" s="20" customFormat="1" x14ac:dyDescent="0.25">
      <c r="A33" s="82"/>
      <c r="B33" s="82"/>
      <c r="C33" s="82"/>
      <c r="D33" s="82"/>
      <c r="E33" s="82"/>
      <c r="F33" s="82"/>
      <c r="G33" s="82"/>
      <c r="H33" s="82"/>
      <c r="I33" s="82"/>
      <c r="J33" s="82"/>
      <c r="K33" s="82"/>
      <c r="L33" s="82"/>
      <c r="M33" s="82"/>
      <c r="N33" s="82"/>
      <c r="O33" s="82"/>
      <c r="P33" s="82"/>
      <c r="Q33" s="82"/>
      <c r="R33" s="82"/>
      <c r="S33" s="82"/>
      <c r="T33" s="82"/>
    </row>
    <row r="34" spans="1:20" s="20" customFormat="1" hidden="1" x14ac:dyDescent="0.25">
      <c r="J34" s="82"/>
      <c r="K34" s="82"/>
      <c r="L34" s="82"/>
      <c r="M34" s="82"/>
      <c r="N34" s="82"/>
      <c r="O34" s="82"/>
      <c r="P34" s="82"/>
      <c r="Q34" s="82"/>
    </row>
    <row r="35" spans="1:20" s="20" customFormat="1" hidden="1" x14ac:dyDescent="0.25">
      <c r="J35" s="82"/>
      <c r="K35" s="82"/>
      <c r="L35" s="82"/>
      <c r="M35" s="82"/>
      <c r="N35" s="82"/>
      <c r="O35" s="82"/>
      <c r="P35" s="82"/>
      <c r="Q35" s="82"/>
    </row>
    <row r="36" spans="1:20" s="20" customFormat="1" hidden="1" x14ac:dyDescent="0.25">
      <c r="J36" s="82"/>
      <c r="K36" s="82"/>
      <c r="L36" s="82"/>
      <c r="M36" s="82"/>
      <c r="N36" s="82"/>
      <c r="O36" s="82"/>
      <c r="P36" s="82"/>
      <c r="Q36" s="82"/>
    </row>
    <row r="37" spans="1:20" s="20" customFormat="1" hidden="1" x14ac:dyDescent="0.25">
      <c r="J37" s="82"/>
      <c r="K37" s="82"/>
      <c r="L37" s="82"/>
      <c r="M37" s="82"/>
      <c r="N37" s="82"/>
      <c r="O37" s="82"/>
      <c r="P37" s="82"/>
      <c r="Q37" s="82"/>
    </row>
    <row r="38" spans="1:20" s="20" customFormat="1" hidden="1" x14ac:dyDescent="0.25">
      <c r="J38" s="82"/>
      <c r="K38" s="82"/>
      <c r="L38" s="82"/>
      <c r="M38" s="82"/>
      <c r="N38" s="82"/>
      <c r="O38" s="82"/>
      <c r="P38" s="82"/>
      <c r="Q38" s="82"/>
    </row>
    <row r="39" spans="1:20" hidden="1" x14ac:dyDescent="0.25">
      <c r="J39" s="82"/>
      <c r="K39" s="82"/>
      <c r="L39" s="82"/>
      <c r="M39" s="82"/>
      <c r="N39" s="82"/>
      <c r="O39" s="82"/>
      <c r="P39" s="82"/>
      <c r="Q39" s="82"/>
    </row>
    <row r="40" spans="1:20" hidden="1" x14ac:dyDescent="0.25">
      <c r="J40" s="82"/>
      <c r="K40" s="82"/>
      <c r="L40" s="82"/>
      <c r="M40" s="82"/>
      <c r="N40" s="82"/>
      <c r="O40" s="82"/>
      <c r="P40" s="82"/>
      <c r="Q40" s="82"/>
    </row>
    <row r="41" spans="1:20" s="20" customFormat="1" hidden="1" x14ac:dyDescent="0.25">
      <c r="J41" s="82"/>
      <c r="K41" s="82"/>
      <c r="L41" s="82"/>
      <c r="M41" s="82"/>
      <c r="N41" s="82"/>
      <c r="O41" s="82"/>
      <c r="P41" s="82"/>
      <c r="Q41" s="82"/>
    </row>
    <row r="42" spans="1:20" hidden="1" x14ac:dyDescent="0.25">
      <c r="J42" s="82"/>
      <c r="K42" s="82"/>
      <c r="L42" s="82"/>
      <c r="M42" s="82"/>
      <c r="N42" s="82"/>
      <c r="O42" s="82"/>
      <c r="P42" s="82"/>
      <c r="Q42" s="82"/>
    </row>
    <row r="43" spans="1:20" hidden="1" x14ac:dyDescent="0.25">
      <c r="J43" s="82"/>
      <c r="K43" s="82"/>
      <c r="L43" s="82"/>
      <c r="M43" s="82"/>
      <c r="N43" s="82"/>
      <c r="O43" s="82"/>
      <c r="P43" s="82"/>
      <c r="Q43" s="82"/>
    </row>
    <row r="44" spans="1:20" s="20" customFormat="1" hidden="1" x14ac:dyDescent="0.25">
      <c r="J44" s="82"/>
      <c r="K44" s="82"/>
      <c r="L44" s="82"/>
      <c r="M44" s="82"/>
      <c r="N44" s="82"/>
      <c r="O44" s="82"/>
      <c r="P44" s="82"/>
      <c r="Q44" s="82"/>
    </row>
    <row r="45" spans="1:20" hidden="1" x14ac:dyDescent="0.25">
      <c r="J45" s="82"/>
      <c r="K45" s="82"/>
      <c r="L45" s="82"/>
      <c r="M45" s="82"/>
      <c r="N45" s="82"/>
      <c r="O45" s="82"/>
      <c r="P45" s="82"/>
      <c r="Q45" s="82"/>
    </row>
    <row r="46" spans="1:20" s="20" customFormat="1" hidden="1" x14ac:dyDescent="0.25">
      <c r="J46" s="82"/>
      <c r="K46" s="82"/>
      <c r="L46" s="82"/>
      <c r="M46" s="82"/>
      <c r="N46" s="82"/>
      <c r="O46" s="82"/>
      <c r="P46" s="82"/>
      <c r="Q46" s="82"/>
    </row>
    <row r="47" spans="1:20" hidden="1" x14ac:dyDescent="0.25">
      <c r="J47" s="82"/>
      <c r="K47" s="82"/>
      <c r="L47" s="82"/>
      <c r="M47" s="82"/>
      <c r="N47" s="82"/>
      <c r="O47" s="82"/>
      <c r="P47" s="82"/>
      <c r="Q47" s="82"/>
    </row>
    <row r="48" spans="1:20" s="20" customFormat="1" hidden="1" x14ac:dyDescent="0.25">
      <c r="J48" s="82"/>
      <c r="K48" s="82"/>
      <c r="L48" s="82"/>
      <c r="M48" s="82"/>
      <c r="N48" s="82"/>
      <c r="O48" s="82"/>
      <c r="P48" s="82"/>
      <c r="Q48" s="82"/>
    </row>
    <row r="49" spans="1:17" hidden="1" x14ac:dyDescent="0.25">
      <c r="J49" s="82"/>
      <c r="K49" s="82"/>
      <c r="L49" s="82"/>
      <c r="M49" s="82"/>
      <c r="N49" s="82"/>
      <c r="O49" s="82"/>
      <c r="P49" s="82"/>
      <c r="Q49" s="82"/>
    </row>
    <row r="50" spans="1:17" hidden="1" x14ac:dyDescent="0.25">
      <c r="J50" s="82"/>
      <c r="K50" s="82"/>
      <c r="L50" s="82"/>
      <c r="M50" s="82"/>
      <c r="N50" s="82"/>
      <c r="O50" s="82"/>
      <c r="P50" s="82"/>
      <c r="Q50" s="82"/>
    </row>
    <row r="51" spans="1:17" s="20" customFormat="1" hidden="1" x14ac:dyDescent="0.25">
      <c r="J51" s="82"/>
      <c r="K51" s="82"/>
      <c r="L51" s="82"/>
      <c r="M51" s="82"/>
      <c r="N51" s="82"/>
      <c r="O51" s="82"/>
      <c r="P51" s="82"/>
      <c r="Q51" s="82"/>
    </row>
    <row r="52" spans="1:17" ht="15" hidden="1" customHeight="1" x14ac:dyDescent="0.25">
      <c r="J52" s="82"/>
      <c r="K52" s="82"/>
      <c r="L52" s="82"/>
      <c r="M52" s="82"/>
      <c r="N52" s="82"/>
      <c r="O52" s="82"/>
      <c r="P52" s="82"/>
      <c r="Q52" s="82"/>
    </row>
    <row r="53" spans="1:17" hidden="1" x14ac:dyDescent="0.25">
      <c r="J53" s="82"/>
      <c r="K53" s="82"/>
      <c r="L53" s="82"/>
      <c r="M53" s="82"/>
      <c r="N53" s="82"/>
      <c r="O53" s="82"/>
      <c r="P53" s="82"/>
      <c r="Q53" s="82"/>
    </row>
    <row r="54" spans="1:17" hidden="1" x14ac:dyDescent="0.25">
      <c r="A54" s="82"/>
      <c r="B54" s="82"/>
      <c r="C54" s="82"/>
      <c r="D54" s="82"/>
      <c r="E54" s="82"/>
      <c r="F54" s="82"/>
      <c r="G54" s="82"/>
      <c r="H54" s="82"/>
      <c r="I54" s="82"/>
      <c r="J54" s="82"/>
      <c r="K54" s="82"/>
      <c r="L54" s="82"/>
      <c r="M54" s="82"/>
      <c r="N54" s="82"/>
      <c r="O54" s="82"/>
      <c r="P54" s="82"/>
      <c r="Q54" s="82"/>
    </row>
    <row r="55" spans="1:17" hidden="1" x14ac:dyDescent="0.25">
      <c r="A55" s="82"/>
      <c r="B55" s="82"/>
      <c r="C55" s="82"/>
      <c r="D55" s="82"/>
      <c r="E55" s="82"/>
      <c r="F55" s="82"/>
      <c r="G55" s="82"/>
      <c r="H55" s="82"/>
      <c r="I55" s="82"/>
      <c r="J55" s="82"/>
      <c r="K55" s="82"/>
      <c r="L55" s="82"/>
      <c r="M55" s="82"/>
      <c r="N55" s="82"/>
      <c r="O55" s="82"/>
      <c r="P55" s="82"/>
      <c r="Q55" s="82"/>
    </row>
    <row r="56" spans="1:17" hidden="1" x14ac:dyDescent="0.25">
      <c r="A56" s="82"/>
      <c r="B56" s="82"/>
      <c r="C56" s="82"/>
      <c r="D56" s="82"/>
      <c r="E56" s="82"/>
      <c r="F56" s="82"/>
      <c r="G56" s="82"/>
      <c r="H56" s="82"/>
      <c r="I56" s="82"/>
      <c r="J56" s="82"/>
      <c r="K56" s="82"/>
      <c r="L56" s="82"/>
      <c r="M56" s="82"/>
      <c r="N56" s="82"/>
      <c r="O56" s="82"/>
      <c r="P56" s="82"/>
      <c r="Q56" s="82"/>
    </row>
    <row r="57" spans="1:17" hidden="1" x14ac:dyDescent="0.25">
      <c r="A57" s="82"/>
      <c r="B57" s="82"/>
      <c r="C57" s="82"/>
      <c r="D57" s="82"/>
      <c r="E57" s="82"/>
      <c r="F57" s="82"/>
      <c r="G57" s="82"/>
      <c r="H57" s="82"/>
      <c r="I57" s="82"/>
      <c r="J57" s="82"/>
      <c r="K57" s="82"/>
      <c r="L57" s="82"/>
      <c r="M57" s="82"/>
      <c r="N57" s="82"/>
      <c r="O57" s="82"/>
      <c r="P57" s="82"/>
      <c r="Q57" s="82"/>
    </row>
    <row r="58" spans="1:17" hidden="1" x14ac:dyDescent="0.25"/>
  </sheetData>
  <mergeCells count="22">
    <mergeCell ref="K17:S18"/>
    <mergeCell ref="A7:I8"/>
    <mergeCell ref="A24:I25"/>
    <mergeCell ref="A10:I11"/>
    <mergeCell ref="A17:I18"/>
    <mergeCell ref="K19:S19"/>
    <mergeCell ref="K23:S23"/>
    <mergeCell ref="A1:P1"/>
    <mergeCell ref="A3:I3"/>
    <mergeCell ref="K9:S9"/>
    <mergeCell ref="K13:S13"/>
    <mergeCell ref="K16:S16"/>
    <mergeCell ref="K6:S6"/>
    <mergeCell ref="K7:S8"/>
    <mergeCell ref="K10:S12"/>
    <mergeCell ref="K14:S15"/>
    <mergeCell ref="A6:I6"/>
    <mergeCell ref="K26:S26"/>
    <mergeCell ref="K30:S32"/>
    <mergeCell ref="K20:S22"/>
    <mergeCell ref="K24:S25"/>
    <mergeCell ref="K27:S28"/>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85546875" defaultRowHeight="15" x14ac:dyDescent="0.25"/>
  <sheetData>
    <row r="1" spans="1:4" ht="24" thickBot="1" x14ac:dyDescent="0.3">
      <c r="A1" s="361" t="s">
        <v>315</v>
      </c>
      <c r="B1" s="362"/>
      <c r="C1" s="362"/>
      <c r="D1" s="363"/>
    </row>
    <row r="2" spans="1:4" ht="19.5" thickTop="1" x14ac:dyDescent="0.25">
      <c r="A2" s="53" t="s">
        <v>31</v>
      </c>
      <c r="B2" s="54" t="s">
        <v>35</v>
      </c>
      <c r="C2" s="54"/>
      <c r="D2" s="55"/>
    </row>
    <row r="3" spans="1:4" ht="18.75" x14ac:dyDescent="0.25">
      <c r="A3" s="11" t="s">
        <v>2</v>
      </c>
      <c r="B3" s="12" t="s">
        <v>34</v>
      </c>
      <c r="C3" s="12"/>
      <c r="D3" s="17"/>
    </row>
    <row r="4" spans="1:4" ht="18.75" x14ac:dyDescent="0.25">
      <c r="A4" s="1" t="s">
        <v>0</v>
      </c>
      <c r="B4" s="2" t="s">
        <v>38</v>
      </c>
      <c r="C4" s="2"/>
      <c r="D4" s="44"/>
    </row>
    <row r="5" spans="1:4" ht="18.75" x14ac:dyDescent="0.25">
      <c r="A5" s="11" t="s">
        <v>3</v>
      </c>
      <c r="B5" s="12" t="s">
        <v>7</v>
      </c>
      <c r="C5" s="12"/>
      <c r="D5" s="17"/>
    </row>
    <row r="6" spans="1:4" ht="18.75" x14ac:dyDescent="0.25">
      <c r="A6" s="1" t="s">
        <v>4</v>
      </c>
      <c r="B6" s="2" t="s">
        <v>36</v>
      </c>
      <c r="C6" s="2"/>
      <c r="D6" s="108"/>
    </row>
    <row r="7" spans="1:4" ht="18.75" x14ac:dyDescent="0.25">
      <c r="A7" s="11" t="s">
        <v>312</v>
      </c>
      <c r="B7" s="12" t="s">
        <v>313</v>
      </c>
      <c r="C7" s="12"/>
      <c r="D7" s="17"/>
    </row>
    <row r="8" spans="1:4" ht="19.5" thickBot="1" x14ac:dyDescent="0.3">
      <c r="A8" s="56" t="s">
        <v>311</v>
      </c>
      <c r="B8" s="57" t="s">
        <v>314</v>
      </c>
      <c r="C8" s="57"/>
      <c r="D8" s="58"/>
    </row>
    <row r="9" spans="1:4" ht="15.75" thickTop="1" x14ac:dyDescent="0.25"/>
    <row r="10" spans="1:4" x14ac:dyDescent="0.25">
      <c r="A10" s="364" t="s">
        <v>50</v>
      </c>
      <c r="B10" s="364"/>
      <c r="C10" s="364"/>
    </row>
  </sheetData>
  <mergeCells count="2">
    <mergeCell ref="A1:D1"/>
    <mergeCell ref="A10:C10"/>
  </mergeCells>
  <conditionalFormatting sqref="D3:D4">
    <cfRule type="iconSet" priority="11">
      <iconSet>
        <cfvo type="percent" val="0"/>
        <cfvo type="num" val="0.8"/>
        <cfvo type="num" val="0.85"/>
      </iconSet>
    </cfRule>
  </conditionalFormatting>
  <conditionalFormatting sqref="D6">
    <cfRule type="iconSet" priority="10">
      <iconSet>
        <cfvo type="percent" val="0"/>
        <cfvo type="num" val="0.69989999999999997"/>
        <cfvo type="num" val="0.7"/>
      </iconSet>
    </cfRule>
  </conditionalFormatting>
  <conditionalFormatting sqref="D5">
    <cfRule type="iconSet" priority="9">
      <iconSet reverse="1">
        <cfvo type="percent" val="0"/>
        <cfvo type="num" val="2"/>
        <cfvo type="num" val="2.8"/>
      </iconSet>
    </cfRule>
  </conditionalFormatting>
  <conditionalFormatting sqref="D2:D3">
    <cfRule type="iconSet" priority="8">
      <iconSet>
        <cfvo type="percent" val="0"/>
        <cfvo type="num" val="0.8"/>
        <cfvo type="num" val="0.85"/>
      </iconSet>
    </cfRule>
  </conditionalFormatting>
  <conditionalFormatting sqref="D5">
    <cfRule type="iconSet" priority="7">
      <iconSet>
        <cfvo type="percent" val="0"/>
        <cfvo type="num" val="0.69989999999999997"/>
        <cfvo type="num" val="0.7"/>
      </iconSet>
    </cfRule>
  </conditionalFormatting>
  <conditionalFormatting sqref="D4">
    <cfRule type="iconSet" priority="6">
      <iconSet reverse="1">
        <cfvo type="percent" val="0"/>
        <cfvo type="num" val="2"/>
        <cfvo type="num" val="2.8"/>
      </iconSet>
    </cfRule>
  </conditionalFormatting>
  <conditionalFormatting sqref="D6">
    <cfRule type="iconSet" priority="5">
      <iconSet reverse="1">
        <cfvo type="percent" val="0"/>
        <cfvo type="num" val="0.25"/>
        <cfvo type="num" val="0.39"/>
      </iconSet>
    </cfRule>
  </conditionalFormatting>
  <conditionalFormatting sqref="D8">
    <cfRule type="iconSet" priority="4">
      <iconSet>
        <cfvo type="percent" val="0"/>
        <cfvo type="num" val="0.69989999999999997"/>
        <cfvo type="num" val="0.7"/>
      </iconSet>
    </cfRule>
  </conditionalFormatting>
  <conditionalFormatting sqref="D7">
    <cfRule type="iconSet" priority="3">
      <iconSet reverse="1">
        <cfvo type="percent" val="0"/>
        <cfvo type="num" val="2"/>
        <cfvo type="num" val="2.8"/>
      </iconSet>
    </cfRule>
  </conditionalFormatting>
  <conditionalFormatting sqref="D7">
    <cfRule type="iconSet" priority="2">
      <iconSet>
        <cfvo type="percent" val="0"/>
        <cfvo type="num" val="0.69989999999999997"/>
        <cfvo type="num" val="0.7"/>
      </iconSet>
    </cfRule>
  </conditionalFormatting>
  <conditionalFormatting sqref="D8">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dimension ref="A1:T11261"/>
  <sheetViews>
    <sheetView zoomScaleNormal="100" workbookViewId="0">
      <pane ySplit="1" topLeftCell="A11236" activePane="bottomLeft" state="frozen"/>
      <selection pane="bottomLeft" activeCell="A11262" sqref="A11262"/>
    </sheetView>
  </sheetViews>
  <sheetFormatPr defaultColWidth="8.85546875" defaultRowHeight="15" x14ac:dyDescent="0.25"/>
  <cols>
    <col min="1" max="1" width="48.85546875" style="177" bestFit="1" customWidth="1"/>
    <col min="2" max="2" width="55.85546875" bestFit="1" customWidth="1"/>
    <col min="3" max="3" width="64.42578125" customWidth="1"/>
    <col min="4" max="4" width="10.140625" style="20" bestFit="1" customWidth="1"/>
    <col min="5" max="5" width="10.7109375" style="26" bestFit="1" customWidth="1"/>
  </cols>
  <sheetData>
    <row r="1" spans="1:19" x14ac:dyDescent="0.25">
      <c r="A1" s="177" t="s">
        <v>494</v>
      </c>
      <c r="B1" t="s">
        <v>493</v>
      </c>
      <c r="C1" t="s">
        <v>492</v>
      </c>
      <c r="D1" s="178" t="s">
        <v>998</v>
      </c>
      <c r="E1" s="26" t="s">
        <v>21</v>
      </c>
      <c r="F1" t="s">
        <v>22</v>
      </c>
      <c r="G1" t="s">
        <v>23</v>
      </c>
      <c r="H1" t="s">
        <v>33</v>
      </c>
      <c r="I1" t="s">
        <v>24</v>
      </c>
      <c r="J1" t="s">
        <v>32</v>
      </c>
      <c r="K1" t="s">
        <v>8</v>
      </c>
      <c r="L1" t="s">
        <v>27</v>
      </c>
      <c r="M1" t="s">
        <v>9</v>
      </c>
      <c r="N1" t="s">
        <v>40</v>
      </c>
      <c r="O1" t="s">
        <v>382</v>
      </c>
      <c r="P1" t="s">
        <v>25</v>
      </c>
      <c r="Q1" t="s">
        <v>26</v>
      </c>
      <c r="R1" t="s">
        <v>37</v>
      </c>
      <c r="S1" t="s">
        <v>39</v>
      </c>
    </row>
    <row r="2" spans="1:19" x14ac:dyDescent="0.25">
      <c r="A2" s="177" t="s">
        <v>11459</v>
      </c>
      <c r="B2" t="s">
        <v>11460</v>
      </c>
      <c r="C2" t="s">
        <v>198</v>
      </c>
      <c r="D2" s="20" t="s">
        <v>1002</v>
      </c>
      <c r="E2" s="26">
        <v>41000</v>
      </c>
    </row>
    <row r="3" spans="1:19" x14ac:dyDescent="0.25">
      <c r="A3" s="177" t="s">
        <v>13175</v>
      </c>
      <c r="B3" t="s">
        <v>13086</v>
      </c>
      <c r="C3" s="20" t="s">
        <v>1051</v>
      </c>
      <c r="D3" s="20" t="s">
        <v>1002</v>
      </c>
      <c r="E3" s="26">
        <v>41000</v>
      </c>
    </row>
    <row r="4" spans="1:19" x14ac:dyDescent="0.25">
      <c r="A4" s="177" t="s">
        <v>2964</v>
      </c>
      <c r="B4" t="s">
        <v>2965</v>
      </c>
      <c r="C4" t="s">
        <v>242</v>
      </c>
      <c r="D4" s="20" t="s">
        <v>1000</v>
      </c>
      <c r="E4" s="26">
        <v>41000</v>
      </c>
      <c r="F4">
        <v>0</v>
      </c>
      <c r="G4">
        <v>0</v>
      </c>
      <c r="H4" t="e">
        <v>#DIV/0!</v>
      </c>
      <c r="I4">
        <v>0</v>
      </c>
      <c r="J4">
        <v>0</v>
      </c>
      <c r="L4">
        <v>0</v>
      </c>
      <c r="M4" t="e">
        <v>#DIV/0!</v>
      </c>
      <c r="N4">
        <v>0</v>
      </c>
      <c r="P4">
        <v>0</v>
      </c>
      <c r="Q4">
        <v>0</v>
      </c>
      <c r="R4" t="e">
        <v>#DIV/0!</v>
      </c>
      <c r="S4">
        <v>0</v>
      </c>
    </row>
    <row r="5" spans="1:19" x14ac:dyDescent="0.25">
      <c r="A5" s="177" t="s">
        <v>2789</v>
      </c>
      <c r="B5" t="s">
        <v>2790</v>
      </c>
      <c r="C5" s="20" t="s">
        <v>2724</v>
      </c>
      <c r="D5" s="20" t="s">
        <v>1000</v>
      </c>
      <c r="E5" s="26">
        <v>41000</v>
      </c>
      <c r="F5">
        <v>0</v>
      </c>
      <c r="G5">
        <v>0</v>
      </c>
      <c r="H5" t="e">
        <v>#DIV/0!</v>
      </c>
      <c r="I5">
        <v>0</v>
      </c>
      <c r="J5">
        <v>0</v>
      </c>
      <c r="L5">
        <v>0</v>
      </c>
      <c r="M5" t="e">
        <v>#DIV/0!</v>
      </c>
      <c r="N5">
        <v>0</v>
      </c>
      <c r="P5">
        <v>0</v>
      </c>
      <c r="Q5">
        <v>0</v>
      </c>
      <c r="R5" t="e">
        <v>#DIV/0!</v>
      </c>
      <c r="S5">
        <v>0</v>
      </c>
    </row>
    <row r="6" spans="1:19" x14ac:dyDescent="0.25">
      <c r="A6" s="177" t="s">
        <v>2544</v>
      </c>
      <c r="B6" t="s">
        <v>2545</v>
      </c>
      <c r="C6" t="s">
        <v>237</v>
      </c>
      <c r="D6" s="20" t="s">
        <v>1000</v>
      </c>
      <c r="E6" s="26">
        <v>41000</v>
      </c>
      <c r="F6">
        <v>0</v>
      </c>
      <c r="G6">
        <v>0</v>
      </c>
      <c r="H6" t="e">
        <v>#DIV/0!</v>
      </c>
      <c r="I6">
        <v>0</v>
      </c>
      <c r="J6">
        <v>0</v>
      </c>
      <c r="K6" t="e">
        <v>#DIV/0!</v>
      </c>
      <c r="L6">
        <v>0</v>
      </c>
      <c r="M6" t="e">
        <v>#DIV/0!</v>
      </c>
      <c r="N6">
        <v>0</v>
      </c>
      <c r="O6">
        <v>0</v>
      </c>
      <c r="P6">
        <v>0</v>
      </c>
      <c r="Q6">
        <v>0</v>
      </c>
      <c r="R6" t="e">
        <v>#DIV/0!</v>
      </c>
      <c r="S6">
        <v>0</v>
      </c>
    </row>
    <row r="7" spans="1:19" x14ac:dyDescent="0.25">
      <c r="A7" s="177" t="s">
        <v>892</v>
      </c>
      <c r="B7" t="s">
        <v>893</v>
      </c>
      <c r="C7" t="s">
        <v>238</v>
      </c>
      <c r="D7" s="20" t="s">
        <v>1000</v>
      </c>
      <c r="E7" s="26">
        <v>41000</v>
      </c>
      <c r="F7">
        <v>0</v>
      </c>
      <c r="G7">
        <v>0</v>
      </c>
      <c r="I7">
        <v>0</v>
      </c>
      <c r="J7">
        <v>0</v>
      </c>
      <c r="L7">
        <v>0</v>
      </c>
      <c r="M7" t="e">
        <v>#DIV/0!</v>
      </c>
      <c r="N7">
        <v>0</v>
      </c>
      <c r="O7">
        <v>0</v>
      </c>
      <c r="P7">
        <v>9</v>
      </c>
      <c r="Q7">
        <v>12</v>
      </c>
      <c r="R7">
        <v>0.75</v>
      </c>
      <c r="S7">
        <v>0</v>
      </c>
    </row>
    <row r="8" spans="1:19" x14ac:dyDescent="0.25">
      <c r="A8" s="177" t="s">
        <v>2196</v>
      </c>
      <c r="B8" t="s">
        <v>2197</v>
      </c>
      <c r="C8" t="s">
        <v>239</v>
      </c>
      <c r="D8" s="20" t="s">
        <v>1000</v>
      </c>
      <c r="E8" s="26">
        <v>41000</v>
      </c>
      <c r="F8">
        <v>0</v>
      </c>
      <c r="G8">
        <v>0</v>
      </c>
      <c r="H8" t="e">
        <v>#DIV/0!</v>
      </c>
      <c r="I8">
        <v>0</v>
      </c>
      <c r="J8">
        <v>0</v>
      </c>
      <c r="L8">
        <v>0</v>
      </c>
      <c r="M8" t="e">
        <v>#DIV/0!</v>
      </c>
      <c r="N8">
        <v>0</v>
      </c>
      <c r="O8">
        <v>0</v>
      </c>
      <c r="P8">
        <v>0</v>
      </c>
      <c r="Q8">
        <v>0</v>
      </c>
      <c r="R8" t="e">
        <v>#DIV/0!</v>
      </c>
      <c r="S8">
        <v>0</v>
      </c>
    </row>
    <row r="9" spans="1:19" x14ac:dyDescent="0.25">
      <c r="A9" s="177" t="s">
        <v>2021</v>
      </c>
      <c r="B9" t="s">
        <v>2022</v>
      </c>
      <c r="C9" s="20" t="s">
        <v>1988</v>
      </c>
      <c r="D9" s="20" t="s">
        <v>1000</v>
      </c>
      <c r="E9" s="26">
        <v>41000</v>
      </c>
      <c r="F9">
        <v>0</v>
      </c>
      <c r="G9">
        <v>0</v>
      </c>
      <c r="H9" t="e">
        <v>#DIV/0!</v>
      </c>
      <c r="I9">
        <v>0</v>
      </c>
      <c r="L9">
        <v>0</v>
      </c>
      <c r="M9" t="e">
        <v>#DIV/0!</v>
      </c>
      <c r="N9">
        <v>0</v>
      </c>
      <c r="P9">
        <v>0</v>
      </c>
      <c r="Q9">
        <v>1</v>
      </c>
      <c r="R9">
        <v>0</v>
      </c>
      <c r="S9">
        <v>0</v>
      </c>
    </row>
    <row r="10" spans="1:19" x14ac:dyDescent="0.25">
      <c r="A10" s="177" t="s">
        <v>1773</v>
      </c>
      <c r="B10" t="s">
        <v>1774</v>
      </c>
      <c r="C10" t="s">
        <v>240</v>
      </c>
      <c r="D10" s="20" t="s">
        <v>1000</v>
      </c>
      <c r="E10" s="26">
        <v>41000</v>
      </c>
      <c r="F10">
        <v>0</v>
      </c>
      <c r="G10">
        <v>0</v>
      </c>
      <c r="H10" t="e">
        <v>#DIV/0!</v>
      </c>
      <c r="I10">
        <v>0</v>
      </c>
      <c r="J10">
        <v>0</v>
      </c>
      <c r="L10">
        <v>0</v>
      </c>
      <c r="M10" t="e">
        <v>#DIV/0!</v>
      </c>
      <c r="N10">
        <v>0</v>
      </c>
      <c r="P10">
        <v>0</v>
      </c>
      <c r="Q10">
        <v>0</v>
      </c>
      <c r="R10" t="e">
        <v>#DIV/0!</v>
      </c>
      <c r="S10">
        <v>0</v>
      </c>
    </row>
    <row r="11" spans="1:19" x14ac:dyDescent="0.25">
      <c r="A11" s="177" t="s">
        <v>1598</v>
      </c>
      <c r="B11" t="s">
        <v>1599</v>
      </c>
      <c r="C11" t="s">
        <v>241</v>
      </c>
      <c r="D11" s="20" t="s">
        <v>1000</v>
      </c>
      <c r="E11" s="26">
        <v>41000</v>
      </c>
      <c r="F11">
        <v>0</v>
      </c>
      <c r="G11">
        <v>0</v>
      </c>
      <c r="H11" t="e">
        <v>#DIV/0!</v>
      </c>
      <c r="I11">
        <v>0</v>
      </c>
      <c r="L11">
        <v>0</v>
      </c>
      <c r="M11" t="e">
        <v>#DIV/0!</v>
      </c>
      <c r="N11">
        <v>0</v>
      </c>
      <c r="P11">
        <v>0</v>
      </c>
      <c r="Q11">
        <v>0</v>
      </c>
      <c r="R11" t="e">
        <v>#DIV/0!</v>
      </c>
    </row>
    <row r="12" spans="1:19" x14ac:dyDescent="0.25">
      <c r="A12" s="177" t="s">
        <v>1064</v>
      </c>
      <c r="B12" t="s">
        <v>1148</v>
      </c>
      <c r="C12" t="s">
        <v>235</v>
      </c>
      <c r="D12" s="20" t="s">
        <v>1002</v>
      </c>
      <c r="E12" s="26">
        <v>41000</v>
      </c>
      <c r="F12">
        <v>0</v>
      </c>
      <c r="G12">
        <v>0</v>
      </c>
      <c r="H12" t="e">
        <v>#DIV/0!</v>
      </c>
      <c r="I12">
        <v>0</v>
      </c>
      <c r="J12">
        <v>0</v>
      </c>
      <c r="K12" t="e">
        <v>#DIV/0!</v>
      </c>
      <c r="L12">
        <v>0</v>
      </c>
      <c r="M12" t="e">
        <v>#DIV/0!</v>
      </c>
      <c r="N12">
        <v>0</v>
      </c>
      <c r="P12">
        <v>9</v>
      </c>
      <c r="Q12">
        <v>13</v>
      </c>
      <c r="R12">
        <v>0.69230769230769229</v>
      </c>
      <c r="S12">
        <v>0</v>
      </c>
    </row>
    <row r="13" spans="1:19" x14ac:dyDescent="0.25">
      <c r="A13" s="177" t="s">
        <v>11461</v>
      </c>
      <c r="B13" t="s">
        <v>11462</v>
      </c>
      <c r="C13" t="s">
        <v>199</v>
      </c>
      <c r="D13" s="20" t="s">
        <v>1002</v>
      </c>
      <c r="E13" s="26">
        <v>41000</v>
      </c>
      <c r="N13">
        <v>0</v>
      </c>
      <c r="S13">
        <v>0</v>
      </c>
    </row>
    <row r="14" spans="1:19" x14ac:dyDescent="0.25">
      <c r="A14" s="177" t="s">
        <v>11378</v>
      </c>
      <c r="B14" t="s">
        <v>11379</v>
      </c>
      <c r="C14" t="s">
        <v>201</v>
      </c>
      <c r="D14" s="20" t="s">
        <v>1000</v>
      </c>
      <c r="E14" s="26">
        <v>41000</v>
      </c>
    </row>
    <row r="15" spans="1:19" x14ac:dyDescent="0.25">
      <c r="A15" s="177" t="s">
        <v>12176</v>
      </c>
      <c r="B15" t="s">
        <v>12177</v>
      </c>
      <c r="C15" t="s">
        <v>200</v>
      </c>
      <c r="D15" s="20" t="s">
        <v>1000</v>
      </c>
      <c r="E15" s="26">
        <v>41000</v>
      </c>
      <c r="R15" t="e">
        <v>#DIV/0!</v>
      </c>
    </row>
    <row r="16" spans="1:19" x14ac:dyDescent="0.25">
      <c r="A16" s="177" t="s">
        <v>12460</v>
      </c>
      <c r="B16" t="s">
        <v>12461</v>
      </c>
      <c r="C16" t="s">
        <v>202</v>
      </c>
      <c r="D16" s="20" t="s">
        <v>1000</v>
      </c>
      <c r="E16" s="26">
        <v>41000</v>
      </c>
    </row>
    <row r="17" spans="1:19" x14ac:dyDescent="0.25">
      <c r="A17" s="177" t="s">
        <v>10997</v>
      </c>
      <c r="B17" t="s">
        <v>10998</v>
      </c>
      <c r="C17" t="s">
        <v>228</v>
      </c>
      <c r="D17" s="20" t="s">
        <v>1000</v>
      </c>
      <c r="E17" s="26">
        <v>41000</v>
      </c>
    </row>
    <row r="18" spans="1:19" x14ac:dyDescent="0.25">
      <c r="A18" s="177" t="s">
        <v>10822</v>
      </c>
      <c r="B18" t="s">
        <v>10823</v>
      </c>
      <c r="C18" t="s">
        <v>227</v>
      </c>
      <c r="D18" s="20" t="s">
        <v>1002</v>
      </c>
      <c r="E18" s="26">
        <v>41000</v>
      </c>
    </row>
    <row r="19" spans="1:19" x14ac:dyDescent="0.25">
      <c r="A19" s="177" t="s">
        <v>10647</v>
      </c>
      <c r="B19" t="s">
        <v>10648</v>
      </c>
      <c r="C19" t="s">
        <v>203</v>
      </c>
      <c r="D19" s="20" t="s">
        <v>1002</v>
      </c>
      <c r="E19" s="26">
        <v>41000</v>
      </c>
    </row>
    <row r="20" spans="1:19" x14ac:dyDescent="0.25">
      <c r="A20" s="177" t="s">
        <v>10472</v>
      </c>
      <c r="B20" t="s">
        <v>10473</v>
      </c>
      <c r="C20" t="s">
        <v>205</v>
      </c>
      <c r="D20" s="20" t="s">
        <v>1000</v>
      </c>
      <c r="E20" s="26">
        <v>41000</v>
      </c>
    </row>
    <row r="21" spans="1:19" x14ac:dyDescent="0.25">
      <c r="A21" s="177" t="s">
        <v>10296</v>
      </c>
      <c r="B21" t="s">
        <v>10297</v>
      </c>
      <c r="C21" t="s">
        <v>204</v>
      </c>
      <c r="D21" s="20" t="s">
        <v>1000</v>
      </c>
      <c r="E21" s="26">
        <v>41000</v>
      </c>
    </row>
    <row r="22" spans="1:19" x14ac:dyDescent="0.25">
      <c r="A22" s="177" t="s">
        <v>10231</v>
      </c>
      <c r="B22" t="s">
        <v>10232</v>
      </c>
      <c r="C22" t="s">
        <v>206</v>
      </c>
      <c r="D22" s="20" t="s">
        <v>1000</v>
      </c>
      <c r="E22" s="26">
        <v>41000</v>
      </c>
    </row>
    <row r="23" spans="1:19" x14ac:dyDescent="0.25">
      <c r="A23" s="177" t="s">
        <v>9800</v>
      </c>
      <c r="B23" t="s">
        <v>9801</v>
      </c>
      <c r="C23" t="s">
        <v>223</v>
      </c>
      <c r="D23" s="20" t="s">
        <v>1002</v>
      </c>
      <c r="E23" s="26">
        <v>41000</v>
      </c>
      <c r="R23" t="e">
        <v>#DIV/0!</v>
      </c>
    </row>
    <row r="24" spans="1:19" x14ac:dyDescent="0.25">
      <c r="A24" s="177" t="s">
        <v>9625</v>
      </c>
      <c r="B24" t="s">
        <v>9626</v>
      </c>
      <c r="C24" t="s">
        <v>224</v>
      </c>
      <c r="D24" s="20" t="s">
        <v>1000</v>
      </c>
      <c r="E24" s="26">
        <v>41000</v>
      </c>
      <c r="R24" t="e">
        <v>#DIV/0!</v>
      </c>
    </row>
    <row r="25" spans="1:19" x14ac:dyDescent="0.25">
      <c r="A25" s="177" t="s">
        <v>9234</v>
      </c>
      <c r="B25" t="s">
        <v>9235</v>
      </c>
      <c r="C25" t="s">
        <v>211</v>
      </c>
      <c r="D25" s="20" t="s">
        <v>1000</v>
      </c>
      <c r="E25" s="26">
        <v>41000</v>
      </c>
    </row>
    <row r="26" spans="1:19" x14ac:dyDescent="0.25">
      <c r="A26" s="177" t="s">
        <v>9059</v>
      </c>
      <c r="B26" t="s">
        <v>9060</v>
      </c>
      <c r="C26" t="s">
        <v>207</v>
      </c>
      <c r="D26" s="20" t="s">
        <v>1002</v>
      </c>
      <c r="E26" s="26">
        <v>41000</v>
      </c>
      <c r="N26">
        <v>0</v>
      </c>
      <c r="P26">
        <v>0</v>
      </c>
      <c r="Q26">
        <v>0</v>
      </c>
      <c r="R26" t="e">
        <v>#DIV/0!</v>
      </c>
      <c r="S26">
        <v>0</v>
      </c>
    </row>
    <row r="27" spans="1:19" x14ac:dyDescent="0.25">
      <c r="A27" s="177" t="s">
        <v>8994</v>
      </c>
      <c r="B27" t="s">
        <v>8995</v>
      </c>
      <c r="C27" t="s">
        <v>894</v>
      </c>
      <c r="D27" s="20" t="s">
        <v>1000</v>
      </c>
      <c r="E27" s="26">
        <v>41000</v>
      </c>
      <c r="R27" t="e">
        <v>#DIV/0!</v>
      </c>
    </row>
    <row r="28" spans="1:19" x14ac:dyDescent="0.25">
      <c r="A28" s="177" t="s">
        <v>8819</v>
      </c>
      <c r="B28" t="s">
        <v>8820</v>
      </c>
      <c r="C28" t="s">
        <v>210</v>
      </c>
      <c r="D28" s="20" t="s">
        <v>1000</v>
      </c>
      <c r="E28" s="26">
        <v>41000</v>
      </c>
    </row>
    <row r="29" spans="1:19" x14ac:dyDescent="0.25">
      <c r="A29" s="177" t="s">
        <v>8644</v>
      </c>
      <c r="B29" t="s">
        <v>8645</v>
      </c>
      <c r="C29" t="s">
        <v>208</v>
      </c>
      <c r="D29" s="20" t="s">
        <v>1000</v>
      </c>
      <c r="E29" s="26">
        <v>41000</v>
      </c>
      <c r="R29" t="e">
        <v>#DIV/0!</v>
      </c>
    </row>
    <row r="30" spans="1:19" x14ac:dyDescent="0.25">
      <c r="A30" s="177" t="s">
        <v>8395</v>
      </c>
      <c r="B30" t="s">
        <v>8396</v>
      </c>
      <c r="C30" t="s">
        <v>213</v>
      </c>
      <c r="D30" s="20" t="s">
        <v>1000</v>
      </c>
      <c r="E30" s="26">
        <v>41000</v>
      </c>
    </row>
    <row r="31" spans="1:19" x14ac:dyDescent="0.25">
      <c r="A31" s="177" t="s">
        <v>8220</v>
      </c>
      <c r="B31" t="s">
        <v>8221</v>
      </c>
      <c r="C31" t="s">
        <v>212</v>
      </c>
      <c r="D31" s="20" t="s">
        <v>1002</v>
      </c>
      <c r="E31" s="26">
        <v>41000</v>
      </c>
      <c r="F31">
        <v>0</v>
      </c>
      <c r="G31">
        <v>0</v>
      </c>
      <c r="H31" t="e">
        <v>#DIV/0!</v>
      </c>
      <c r="I31">
        <v>0</v>
      </c>
      <c r="J31">
        <v>0</v>
      </c>
      <c r="K31" t="e">
        <v>#DIV/0!</v>
      </c>
      <c r="L31">
        <v>0</v>
      </c>
      <c r="M31" t="e">
        <v>#DIV/0!</v>
      </c>
      <c r="N31">
        <v>0</v>
      </c>
      <c r="P31">
        <v>0</v>
      </c>
      <c r="Q31">
        <v>0</v>
      </c>
      <c r="R31" t="e">
        <v>#DIV/0!</v>
      </c>
      <c r="S31">
        <v>0</v>
      </c>
    </row>
    <row r="32" spans="1:19" x14ac:dyDescent="0.25">
      <c r="A32" s="177" t="s">
        <v>8155</v>
      </c>
      <c r="B32" t="s">
        <v>8156</v>
      </c>
      <c r="C32" s="20" t="s">
        <v>8154</v>
      </c>
      <c r="D32" s="20" t="s">
        <v>1000</v>
      </c>
      <c r="E32" s="26">
        <v>41000</v>
      </c>
    </row>
    <row r="33" spans="1:20" x14ac:dyDescent="0.25">
      <c r="A33" s="177" t="s">
        <v>7919</v>
      </c>
      <c r="B33" t="s">
        <v>7920</v>
      </c>
      <c r="C33" t="s">
        <v>225</v>
      </c>
      <c r="D33" s="20" t="s">
        <v>1002</v>
      </c>
      <c r="E33" s="26">
        <v>41000</v>
      </c>
      <c r="R33" t="e">
        <v>#DIV/0!</v>
      </c>
    </row>
    <row r="34" spans="1:20" x14ac:dyDescent="0.25">
      <c r="A34" s="177" t="s">
        <v>7718</v>
      </c>
      <c r="B34" t="s">
        <v>7719</v>
      </c>
      <c r="C34" t="s">
        <v>226</v>
      </c>
      <c r="D34" s="20" t="s">
        <v>1000</v>
      </c>
      <c r="E34" s="26">
        <v>41000</v>
      </c>
      <c r="R34" t="e">
        <v>#DIV/0!</v>
      </c>
    </row>
    <row r="35" spans="1:20" x14ac:dyDescent="0.25">
      <c r="A35" s="177" t="s">
        <v>7531</v>
      </c>
      <c r="B35" t="s">
        <v>7532</v>
      </c>
      <c r="C35" s="20" t="s">
        <v>901</v>
      </c>
      <c r="D35" s="20" t="s">
        <v>1000</v>
      </c>
      <c r="E35" s="26">
        <v>41000</v>
      </c>
      <c r="P35">
        <v>0</v>
      </c>
      <c r="Q35">
        <v>1</v>
      </c>
      <c r="R35">
        <v>0</v>
      </c>
    </row>
    <row r="36" spans="1:20" x14ac:dyDescent="0.25">
      <c r="A36" s="177" t="s">
        <v>7184</v>
      </c>
      <c r="B36" t="s">
        <v>7185</v>
      </c>
      <c r="C36" s="20" t="s">
        <v>1052</v>
      </c>
      <c r="D36" s="20" t="s">
        <v>1000</v>
      </c>
      <c r="E36" s="26">
        <v>41000</v>
      </c>
      <c r="P36">
        <v>0</v>
      </c>
      <c r="Q36">
        <v>1</v>
      </c>
      <c r="R36">
        <v>0</v>
      </c>
    </row>
    <row r="37" spans="1:20" x14ac:dyDescent="0.25">
      <c r="A37" s="177" t="s">
        <v>6979</v>
      </c>
      <c r="B37" t="s">
        <v>6980</v>
      </c>
      <c r="C37" t="s">
        <v>232</v>
      </c>
      <c r="D37" s="20" t="s">
        <v>1002</v>
      </c>
      <c r="E37" s="26">
        <v>41000</v>
      </c>
      <c r="R37" t="e">
        <v>#DIV/0!</v>
      </c>
    </row>
    <row r="38" spans="1:20" x14ac:dyDescent="0.25">
      <c r="A38" s="177" t="s">
        <v>6788</v>
      </c>
      <c r="B38" t="s">
        <v>6789</v>
      </c>
      <c r="C38" t="s">
        <v>231</v>
      </c>
      <c r="D38" s="20" t="s">
        <v>1000</v>
      </c>
      <c r="E38" s="26">
        <v>41000</v>
      </c>
      <c r="R38" t="e">
        <v>#DIV/0!</v>
      </c>
    </row>
    <row r="39" spans="1:20" x14ac:dyDescent="0.25">
      <c r="A39" s="177" t="s">
        <v>6613</v>
      </c>
      <c r="B39" t="s">
        <v>6614</v>
      </c>
      <c r="C39" t="s">
        <v>317</v>
      </c>
      <c r="D39" s="20" t="s">
        <v>1002</v>
      </c>
      <c r="E39" s="26">
        <v>41000</v>
      </c>
      <c r="R39" t="e">
        <v>#DIV/0!</v>
      </c>
    </row>
    <row r="40" spans="1:20" x14ac:dyDescent="0.25">
      <c r="A40" s="177" t="s">
        <v>6438</v>
      </c>
      <c r="B40" t="s">
        <v>6439</v>
      </c>
      <c r="C40" t="s">
        <v>316</v>
      </c>
      <c r="D40" s="20" t="s">
        <v>1000</v>
      </c>
      <c r="E40" s="26">
        <v>41000</v>
      </c>
      <c r="R40" t="e">
        <v>#DIV/0!</v>
      </c>
    </row>
    <row r="41" spans="1:20" x14ac:dyDescent="0.25">
      <c r="A41" s="177" t="s">
        <v>6189</v>
      </c>
      <c r="B41" t="s">
        <v>6190</v>
      </c>
      <c r="C41" t="s">
        <v>214</v>
      </c>
      <c r="D41" s="20" t="s">
        <v>1002</v>
      </c>
      <c r="E41" s="26">
        <v>41000</v>
      </c>
    </row>
    <row r="42" spans="1:20" x14ac:dyDescent="0.25">
      <c r="A42" s="177" t="s">
        <v>6014</v>
      </c>
      <c r="B42" t="s">
        <v>6015</v>
      </c>
      <c r="C42" t="s">
        <v>215</v>
      </c>
      <c r="D42" s="20" t="s">
        <v>1000</v>
      </c>
      <c r="E42" s="26">
        <v>41000</v>
      </c>
    </row>
    <row r="43" spans="1:20" x14ac:dyDescent="0.25">
      <c r="A43" s="177" t="s">
        <v>5839</v>
      </c>
      <c r="B43" t="s">
        <v>5840</v>
      </c>
      <c r="C43" t="s">
        <v>216</v>
      </c>
      <c r="D43" s="20" t="s">
        <v>1000</v>
      </c>
      <c r="E43" s="26">
        <v>41000</v>
      </c>
    </row>
    <row r="44" spans="1:20" x14ac:dyDescent="0.25">
      <c r="A44" s="177" t="s">
        <v>5411</v>
      </c>
      <c r="B44" t="s">
        <v>5412</v>
      </c>
      <c r="C44" s="20" t="s">
        <v>903</v>
      </c>
      <c r="D44" s="20" t="s">
        <v>1000</v>
      </c>
      <c r="E44" s="26">
        <v>41000</v>
      </c>
    </row>
    <row r="45" spans="1:20" x14ac:dyDescent="0.25">
      <c r="A45" s="177" t="s">
        <v>5595</v>
      </c>
      <c r="B45" t="s">
        <v>5596</v>
      </c>
      <c r="C45" s="20" t="s">
        <v>1047</v>
      </c>
      <c r="D45" s="20" t="s">
        <v>1000</v>
      </c>
      <c r="E45" s="26">
        <v>41000</v>
      </c>
      <c r="R45" t="e">
        <v>#DIV/0!</v>
      </c>
    </row>
    <row r="46" spans="1:20" x14ac:dyDescent="0.25">
      <c r="A46" s="177" t="s">
        <v>5176</v>
      </c>
      <c r="B46" t="s">
        <v>5177</v>
      </c>
      <c r="C46" s="20" t="s">
        <v>1053</v>
      </c>
      <c r="D46" s="20" t="s">
        <v>1000</v>
      </c>
      <c r="E46" s="26">
        <v>41000</v>
      </c>
    </row>
    <row r="47" spans="1:20" x14ac:dyDescent="0.25">
      <c r="A47" s="177" t="s">
        <v>4971</v>
      </c>
      <c r="B47" t="s">
        <v>4972</v>
      </c>
      <c r="C47" t="s">
        <v>229</v>
      </c>
      <c r="D47" s="20" t="s">
        <v>1000</v>
      </c>
      <c r="E47" s="26">
        <v>41000</v>
      </c>
    </row>
    <row r="48" spans="1:20" x14ac:dyDescent="0.25">
      <c r="A48" s="177" t="s">
        <v>4796</v>
      </c>
      <c r="B48" t="s">
        <v>4797</v>
      </c>
      <c r="C48" t="s">
        <v>230</v>
      </c>
      <c r="D48" s="20" t="s">
        <v>1002</v>
      </c>
      <c r="E48" s="26">
        <v>41000</v>
      </c>
      <c r="T48">
        <v>0</v>
      </c>
    </row>
    <row r="49" spans="1:20" x14ac:dyDescent="0.25">
      <c r="A49" s="177" t="s">
        <v>4621</v>
      </c>
      <c r="B49" t="s">
        <v>4622</v>
      </c>
      <c r="C49" t="s">
        <v>234</v>
      </c>
      <c r="D49" s="20" t="s">
        <v>1002</v>
      </c>
      <c r="E49" s="26">
        <v>41000</v>
      </c>
      <c r="R49" t="e">
        <v>#DIV/0!</v>
      </c>
      <c r="T49" t="e">
        <v>#DIV/0!</v>
      </c>
    </row>
    <row r="50" spans="1:20" x14ac:dyDescent="0.25">
      <c r="A50" s="177" t="s">
        <v>4446</v>
      </c>
      <c r="B50" t="s">
        <v>4447</v>
      </c>
      <c r="C50" t="s">
        <v>233</v>
      </c>
      <c r="D50" s="20" t="s">
        <v>1000</v>
      </c>
      <c r="E50" s="26">
        <v>41000</v>
      </c>
      <c r="R50" t="e">
        <v>#DIV/0!</v>
      </c>
      <c r="T50">
        <v>0</v>
      </c>
    </row>
    <row r="51" spans="1:20" x14ac:dyDescent="0.25">
      <c r="A51" s="177" t="s">
        <v>4271</v>
      </c>
      <c r="B51" t="s">
        <v>4272</v>
      </c>
      <c r="C51" t="s">
        <v>217</v>
      </c>
      <c r="D51" s="20" t="s">
        <v>1002</v>
      </c>
      <c r="E51" s="26">
        <v>41000</v>
      </c>
      <c r="R51" t="e">
        <v>#DIV/0!</v>
      </c>
      <c r="T51">
        <v>0</v>
      </c>
    </row>
    <row r="52" spans="1:20" x14ac:dyDescent="0.25">
      <c r="A52" s="177" t="s">
        <v>4206</v>
      </c>
      <c r="B52" t="s">
        <v>4207</v>
      </c>
      <c r="C52" t="s">
        <v>895</v>
      </c>
      <c r="D52" s="20" t="s">
        <v>1000</v>
      </c>
      <c r="E52" s="26">
        <v>41000</v>
      </c>
      <c r="T52">
        <v>0</v>
      </c>
    </row>
    <row r="53" spans="1:20" x14ac:dyDescent="0.25">
      <c r="A53" s="177" t="s">
        <v>4031</v>
      </c>
      <c r="B53" t="s">
        <v>4032</v>
      </c>
      <c r="C53" t="s">
        <v>218</v>
      </c>
      <c r="D53" s="20" t="s">
        <v>1000</v>
      </c>
      <c r="E53" s="26">
        <v>41000</v>
      </c>
      <c r="R53" t="e">
        <v>#DIV/0!</v>
      </c>
      <c r="T53">
        <v>0</v>
      </c>
    </row>
    <row r="54" spans="1:20" x14ac:dyDescent="0.25">
      <c r="A54" s="177" t="s">
        <v>3856</v>
      </c>
      <c r="B54" t="s">
        <v>3857</v>
      </c>
      <c r="C54" t="s">
        <v>219</v>
      </c>
      <c r="D54" s="20" t="s">
        <v>1000</v>
      </c>
      <c r="E54" s="26">
        <v>41000</v>
      </c>
      <c r="T54">
        <v>0</v>
      </c>
    </row>
    <row r="55" spans="1:20" x14ac:dyDescent="0.25">
      <c r="A55" s="177" t="s">
        <v>3489</v>
      </c>
      <c r="B55" t="s">
        <v>3490</v>
      </c>
      <c r="C55" t="s">
        <v>220</v>
      </c>
      <c r="D55" s="20" t="s">
        <v>1002</v>
      </c>
      <c r="E55" s="26">
        <v>41000</v>
      </c>
      <c r="P55">
        <v>9</v>
      </c>
      <c r="Q55">
        <v>12</v>
      </c>
      <c r="R55">
        <v>0.75</v>
      </c>
      <c r="T55">
        <v>0</v>
      </c>
    </row>
    <row r="56" spans="1:20" x14ac:dyDescent="0.25">
      <c r="A56" s="177" t="s">
        <v>3314</v>
      </c>
      <c r="B56" t="s">
        <v>3315</v>
      </c>
      <c r="C56" t="s">
        <v>221</v>
      </c>
      <c r="D56" s="20" t="s">
        <v>1000</v>
      </c>
      <c r="E56" s="26">
        <v>41000</v>
      </c>
      <c r="P56">
        <v>9</v>
      </c>
      <c r="Q56">
        <v>12</v>
      </c>
      <c r="R56">
        <v>0.75</v>
      </c>
      <c r="T56" t="e">
        <v>#DIV/0!</v>
      </c>
    </row>
    <row r="57" spans="1:20" x14ac:dyDescent="0.25">
      <c r="A57" s="177" t="s">
        <v>3139</v>
      </c>
      <c r="B57" t="s">
        <v>3140</v>
      </c>
      <c r="C57" t="s">
        <v>222</v>
      </c>
      <c r="D57" s="20" t="s">
        <v>1000</v>
      </c>
      <c r="E57" s="26">
        <v>41000</v>
      </c>
    </row>
    <row r="58" spans="1:20" x14ac:dyDescent="0.25">
      <c r="A58" s="177" t="s">
        <v>11973</v>
      </c>
      <c r="B58" t="s">
        <v>11974</v>
      </c>
      <c r="C58" t="s">
        <v>1051</v>
      </c>
      <c r="D58" s="20" t="s">
        <v>1000</v>
      </c>
      <c r="E58" s="26">
        <v>41000</v>
      </c>
    </row>
    <row r="59" spans="1:20" x14ac:dyDescent="0.25">
      <c r="A59" s="177" t="s">
        <v>13339</v>
      </c>
      <c r="B59" t="s">
        <v>13340</v>
      </c>
      <c r="C59" s="20" t="s">
        <v>242</v>
      </c>
      <c r="D59" s="20" t="s">
        <v>1002</v>
      </c>
      <c r="E59" s="26">
        <v>41000</v>
      </c>
      <c r="F59">
        <v>0</v>
      </c>
      <c r="G59">
        <v>0</v>
      </c>
      <c r="H59" t="e">
        <v>#DIV/0!</v>
      </c>
      <c r="I59">
        <v>0</v>
      </c>
      <c r="J59">
        <v>0</v>
      </c>
      <c r="L59">
        <v>0</v>
      </c>
      <c r="M59" t="e">
        <v>#DIV/0!</v>
      </c>
      <c r="N59">
        <v>0</v>
      </c>
      <c r="P59">
        <v>0</v>
      </c>
      <c r="Q59">
        <v>0</v>
      </c>
      <c r="R59" t="e">
        <v>#DIV/0!</v>
      </c>
      <c r="S59">
        <v>0</v>
      </c>
    </row>
    <row r="60" spans="1:20" x14ac:dyDescent="0.25">
      <c r="A60" s="177" t="s">
        <v>13516</v>
      </c>
      <c r="B60" t="s">
        <v>13517</v>
      </c>
      <c r="C60" t="s">
        <v>237</v>
      </c>
      <c r="D60" s="20" t="s">
        <v>1002</v>
      </c>
      <c r="E60" s="26">
        <v>41000</v>
      </c>
      <c r="F60">
        <v>0</v>
      </c>
      <c r="G60">
        <v>0</v>
      </c>
      <c r="H60" t="e">
        <v>#DIV/0!</v>
      </c>
      <c r="I60">
        <v>0</v>
      </c>
      <c r="J60">
        <v>0</v>
      </c>
      <c r="K60" t="e">
        <v>#DIV/0!</v>
      </c>
      <c r="L60">
        <v>0</v>
      </c>
      <c r="M60" t="e">
        <v>#DIV/0!</v>
      </c>
      <c r="N60">
        <v>0</v>
      </c>
      <c r="O60">
        <v>0</v>
      </c>
      <c r="P60">
        <v>0</v>
      </c>
      <c r="Q60">
        <v>0</v>
      </c>
      <c r="R60" t="e">
        <v>#DIV/0!</v>
      </c>
      <c r="S60">
        <v>0</v>
      </c>
    </row>
    <row r="61" spans="1:20" x14ac:dyDescent="0.25">
      <c r="A61" s="177" t="s">
        <v>892</v>
      </c>
      <c r="B61" t="s">
        <v>893</v>
      </c>
      <c r="C61" s="20" t="s">
        <v>238</v>
      </c>
      <c r="D61" s="20" t="s">
        <v>1002</v>
      </c>
      <c r="E61" s="26">
        <v>41000</v>
      </c>
      <c r="F61">
        <v>0</v>
      </c>
      <c r="G61">
        <v>0</v>
      </c>
      <c r="I61">
        <v>0</v>
      </c>
      <c r="J61">
        <v>0</v>
      </c>
      <c r="L61">
        <v>0</v>
      </c>
      <c r="M61" t="e">
        <v>#DIV/0!</v>
      </c>
      <c r="N61">
        <v>0</v>
      </c>
      <c r="O61">
        <v>0</v>
      </c>
      <c r="P61">
        <v>9</v>
      </c>
      <c r="Q61">
        <v>12</v>
      </c>
      <c r="R61">
        <v>0.75</v>
      </c>
      <c r="S61">
        <v>0</v>
      </c>
    </row>
    <row r="62" spans="1:20" x14ac:dyDescent="0.25">
      <c r="A62" s="177" t="s">
        <v>13868</v>
      </c>
      <c r="B62" t="s">
        <v>13869</v>
      </c>
      <c r="C62" t="s">
        <v>239</v>
      </c>
      <c r="D62" s="20" t="s">
        <v>1002</v>
      </c>
      <c r="E62" s="26">
        <v>41000</v>
      </c>
      <c r="F62">
        <v>0</v>
      </c>
      <c r="G62">
        <v>0</v>
      </c>
      <c r="H62" t="e">
        <v>#DIV/0!</v>
      </c>
      <c r="I62">
        <v>0</v>
      </c>
      <c r="J62">
        <v>0</v>
      </c>
      <c r="L62">
        <v>0</v>
      </c>
      <c r="M62" t="e">
        <v>#DIV/0!</v>
      </c>
      <c r="N62">
        <v>0</v>
      </c>
      <c r="O62">
        <v>0</v>
      </c>
      <c r="P62">
        <v>0</v>
      </c>
      <c r="Q62">
        <v>0</v>
      </c>
      <c r="R62" t="e">
        <v>#DIV/0!</v>
      </c>
      <c r="S62">
        <v>0</v>
      </c>
    </row>
    <row r="63" spans="1:20" x14ac:dyDescent="0.25">
      <c r="A63" s="177" t="s">
        <v>14055</v>
      </c>
      <c r="B63" t="s">
        <v>14056</v>
      </c>
      <c r="C63" t="s">
        <v>240</v>
      </c>
      <c r="D63" s="20" t="s">
        <v>1002</v>
      </c>
      <c r="E63" s="26">
        <v>41000</v>
      </c>
      <c r="F63">
        <v>0</v>
      </c>
      <c r="G63">
        <v>0</v>
      </c>
      <c r="H63" t="e">
        <v>#DIV/0!</v>
      </c>
      <c r="I63">
        <v>0</v>
      </c>
      <c r="J63">
        <v>0</v>
      </c>
      <c r="L63">
        <v>0</v>
      </c>
      <c r="M63" t="e">
        <v>#DIV/0!</v>
      </c>
      <c r="N63">
        <v>0</v>
      </c>
      <c r="P63">
        <v>0</v>
      </c>
      <c r="Q63">
        <v>0</v>
      </c>
      <c r="R63" t="e">
        <v>#DIV/0!</v>
      </c>
      <c r="S63">
        <v>0</v>
      </c>
    </row>
    <row r="64" spans="1:20" x14ac:dyDescent="0.25">
      <c r="A64" s="177" t="s">
        <v>14232</v>
      </c>
      <c r="B64" t="s">
        <v>14233</v>
      </c>
      <c r="C64" t="s">
        <v>241</v>
      </c>
      <c r="D64" s="20" t="s">
        <v>1002</v>
      </c>
      <c r="E64" s="26">
        <v>41000</v>
      </c>
      <c r="F64">
        <v>0</v>
      </c>
      <c r="G64">
        <v>0</v>
      </c>
      <c r="H64" t="e">
        <v>#DIV/0!</v>
      </c>
      <c r="I64">
        <v>0</v>
      </c>
      <c r="L64">
        <v>0</v>
      </c>
      <c r="M64" t="e">
        <v>#DIV/0!</v>
      </c>
      <c r="N64">
        <v>0</v>
      </c>
      <c r="P64">
        <v>0</v>
      </c>
      <c r="Q64">
        <v>0</v>
      </c>
      <c r="R64" t="e">
        <v>#DIV/0!</v>
      </c>
    </row>
    <row r="65" spans="1:19" x14ac:dyDescent="0.25">
      <c r="A65" s="177" t="s">
        <v>14561</v>
      </c>
      <c r="B65" t="s">
        <v>14562</v>
      </c>
      <c r="C65" s="20" t="s">
        <v>199</v>
      </c>
      <c r="D65" s="20" t="s">
        <v>1000</v>
      </c>
      <c r="E65" s="26">
        <v>41000</v>
      </c>
      <c r="N65">
        <v>0</v>
      </c>
      <c r="S65">
        <v>0</v>
      </c>
    </row>
    <row r="66" spans="1:19" x14ac:dyDescent="0.25">
      <c r="A66" s="177" t="s">
        <v>14736</v>
      </c>
      <c r="B66" t="s">
        <v>14737</v>
      </c>
      <c r="C66" t="s">
        <v>201</v>
      </c>
      <c r="D66" s="20" t="s">
        <v>1002</v>
      </c>
      <c r="E66" s="26">
        <v>41000</v>
      </c>
    </row>
    <row r="67" spans="1:19" x14ac:dyDescent="0.25">
      <c r="A67" s="177" t="s">
        <v>14827</v>
      </c>
      <c r="B67" t="s">
        <v>14828</v>
      </c>
      <c r="C67" t="s">
        <v>200</v>
      </c>
      <c r="D67" s="20" t="s">
        <v>1002</v>
      </c>
      <c r="E67" s="26">
        <v>41000</v>
      </c>
      <c r="R67" t="e">
        <v>#DIV/0!</v>
      </c>
    </row>
    <row r="68" spans="1:19" x14ac:dyDescent="0.25">
      <c r="A68" s="177" t="s">
        <v>15004</v>
      </c>
      <c r="B68" t="s">
        <v>15005</v>
      </c>
      <c r="C68" t="s">
        <v>202</v>
      </c>
      <c r="D68" s="20" t="s">
        <v>1002</v>
      </c>
      <c r="E68" s="26">
        <v>41000</v>
      </c>
    </row>
    <row r="69" spans="1:19" x14ac:dyDescent="0.25">
      <c r="A69" s="177" t="s">
        <v>15547</v>
      </c>
      <c r="B69" t="s">
        <v>15548</v>
      </c>
      <c r="C69" t="s">
        <v>228</v>
      </c>
      <c r="D69" s="20" t="s">
        <v>1002</v>
      </c>
      <c r="E69" s="26">
        <v>41000</v>
      </c>
    </row>
    <row r="70" spans="1:19" x14ac:dyDescent="0.25">
      <c r="A70" s="177" t="s">
        <v>15708</v>
      </c>
      <c r="B70" t="s">
        <v>15709</v>
      </c>
      <c r="C70" t="s">
        <v>227</v>
      </c>
      <c r="D70" s="20" t="s">
        <v>1000</v>
      </c>
      <c r="E70" s="26">
        <v>41000</v>
      </c>
    </row>
    <row r="71" spans="1:19" x14ac:dyDescent="0.25">
      <c r="A71" s="177" t="s">
        <v>15885</v>
      </c>
      <c r="B71" t="s">
        <v>15886</v>
      </c>
      <c r="C71" t="s">
        <v>203</v>
      </c>
      <c r="D71" s="20" t="s">
        <v>1000</v>
      </c>
      <c r="E71" s="26">
        <v>41000</v>
      </c>
    </row>
    <row r="72" spans="1:19" x14ac:dyDescent="0.25">
      <c r="A72" s="177" t="s">
        <v>16064</v>
      </c>
      <c r="B72" t="s">
        <v>16065</v>
      </c>
      <c r="C72" t="s">
        <v>205</v>
      </c>
      <c r="D72" s="20" t="s">
        <v>1002</v>
      </c>
      <c r="E72" s="26">
        <v>41000</v>
      </c>
    </row>
    <row r="73" spans="1:19" x14ac:dyDescent="0.25">
      <c r="A73" s="177" t="s">
        <v>16241</v>
      </c>
      <c r="B73" t="s">
        <v>16242</v>
      </c>
      <c r="C73" t="s">
        <v>204</v>
      </c>
      <c r="D73" s="20" t="s">
        <v>1002</v>
      </c>
      <c r="E73" s="26">
        <v>41000</v>
      </c>
    </row>
    <row r="74" spans="1:19" x14ac:dyDescent="0.25">
      <c r="A74" s="177" t="s">
        <v>16418</v>
      </c>
      <c r="B74" t="s">
        <v>16419</v>
      </c>
      <c r="C74" t="s">
        <v>206</v>
      </c>
      <c r="D74" s="20" t="s">
        <v>1002</v>
      </c>
      <c r="E74" s="26">
        <v>41000</v>
      </c>
    </row>
    <row r="75" spans="1:19" x14ac:dyDescent="0.25">
      <c r="A75" s="177" t="s">
        <v>16559</v>
      </c>
      <c r="B75" t="s">
        <v>16560</v>
      </c>
      <c r="C75" t="s">
        <v>223</v>
      </c>
      <c r="D75" s="20" t="s">
        <v>1000</v>
      </c>
      <c r="E75" s="26">
        <v>41000</v>
      </c>
      <c r="R75" t="e">
        <v>#DIV/0!</v>
      </c>
    </row>
    <row r="76" spans="1:19" x14ac:dyDescent="0.25">
      <c r="A76" s="177" t="s">
        <v>16738</v>
      </c>
      <c r="B76" t="s">
        <v>16739</v>
      </c>
      <c r="C76" t="s">
        <v>224</v>
      </c>
      <c r="D76" s="20" t="s">
        <v>1002</v>
      </c>
      <c r="E76" s="26">
        <v>41000</v>
      </c>
      <c r="R76" t="e">
        <v>#DIV/0!</v>
      </c>
    </row>
    <row r="77" spans="1:19" x14ac:dyDescent="0.25">
      <c r="A77" s="177" t="s">
        <v>17175</v>
      </c>
      <c r="B77" t="s">
        <v>17176</v>
      </c>
      <c r="C77" t="s">
        <v>225</v>
      </c>
      <c r="D77" s="20" t="s">
        <v>1000</v>
      </c>
      <c r="E77" s="26">
        <v>41000</v>
      </c>
      <c r="R77" t="e">
        <v>#DIV/0!</v>
      </c>
    </row>
    <row r="78" spans="1:19" x14ac:dyDescent="0.25">
      <c r="A78" s="177" t="s">
        <v>17382</v>
      </c>
      <c r="B78" t="s">
        <v>17383</v>
      </c>
      <c r="C78" t="s">
        <v>226</v>
      </c>
      <c r="D78" s="20" t="s">
        <v>1002</v>
      </c>
      <c r="E78" s="26">
        <v>41000</v>
      </c>
      <c r="R78" t="e">
        <v>#DIV/0!</v>
      </c>
    </row>
    <row r="79" spans="1:19" x14ac:dyDescent="0.25">
      <c r="A79" s="177" t="s">
        <v>17559</v>
      </c>
      <c r="B79" t="s">
        <v>17560</v>
      </c>
      <c r="C79" t="s">
        <v>232</v>
      </c>
      <c r="D79" s="20" t="s">
        <v>1000</v>
      </c>
      <c r="E79" s="26">
        <v>41000</v>
      </c>
      <c r="R79" t="e">
        <v>#DIV/0!</v>
      </c>
    </row>
    <row r="80" spans="1:19" x14ac:dyDescent="0.25">
      <c r="A80" s="177" t="s">
        <v>17756</v>
      </c>
      <c r="B80" t="s">
        <v>17757</v>
      </c>
      <c r="C80" t="s">
        <v>231</v>
      </c>
      <c r="D80" s="20" t="s">
        <v>1002</v>
      </c>
      <c r="E80" s="26">
        <v>41000</v>
      </c>
      <c r="R80" t="e">
        <v>#DIV/0!</v>
      </c>
    </row>
    <row r="81" spans="1:19" x14ac:dyDescent="0.25">
      <c r="A81" s="177" t="s">
        <v>17933</v>
      </c>
      <c r="B81" t="s">
        <v>17934</v>
      </c>
      <c r="C81" t="s">
        <v>317</v>
      </c>
      <c r="D81" s="20" t="s">
        <v>1000</v>
      </c>
      <c r="E81" s="26">
        <v>41000</v>
      </c>
      <c r="R81" t="e">
        <v>#DIV/0!</v>
      </c>
    </row>
    <row r="82" spans="1:19" x14ac:dyDescent="0.25">
      <c r="A82" s="177" t="s">
        <v>18112</v>
      </c>
      <c r="B82" t="s">
        <v>18113</v>
      </c>
      <c r="C82" t="s">
        <v>316</v>
      </c>
      <c r="D82" s="20" t="s">
        <v>1002</v>
      </c>
      <c r="E82" s="26">
        <v>41000</v>
      </c>
      <c r="R82" t="e">
        <v>#DIV/0!</v>
      </c>
    </row>
    <row r="83" spans="1:19" x14ac:dyDescent="0.25">
      <c r="A83" s="177" t="s">
        <v>18365</v>
      </c>
      <c r="B83" t="s">
        <v>18366</v>
      </c>
      <c r="C83" t="s">
        <v>214</v>
      </c>
      <c r="D83" s="20" t="s">
        <v>1000</v>
      </c>
      <c r="E83" s="26">
        <v>41000</v>
      </c>
    </row>
    <row r="84" spans="1:19" x14ac:dyDescent="0.25">
      <c r="A84" s="177" t="s">
        <v>18544</v>
      </c>
      <c r="B84" t="s">
        <v>18545</v>
      </c>
      <c r="C84" t="s">
        <v>215</v>
      </c>
      <c r="D84" s="20" t="s">
        <v>1002</v>
      </c>
      <c r="E84" s="26">
        <v>41000</v>
      </c>
    </row>
    <row r="85" spans="1:19" x14ac:dyDescent="0.25">
      <c r="A85" s="177" t="s">
        <v>18721</v>
      </c>
      <c r="B85" t="s">
        <v>18722</v>
      </c>
      <c r="C85" t="s">
        <v>216</v>
      </c>
      <c r="D85" s="20" t="s">
        <v>1002</v>
      </c>
      <c r="E85" s="26">
        <v>41000</v>
      </c>
    </row>
    <row r="86" spans="1:19" x14ac:dyDescent="0.25">
      <c r="A86" s="177" t="s">
        <v>18898</v>
      </c>
      <c r="B86" t="s">
        <v>18899</v>
      </c>
      <c r="C86" t="s">
        <v>229</v>
      </c>
      <c r="D86" s="20" t="s">
        <v>1002</v>
      </c>
      <c r="E86" s="26">
        <v>41000</v>
      </c>
    </row>
    <row r="87" spans="1:19" x14ac:dyDescent="0.25">
      <c r="A87" s="177" t="s">
        <v>19075</v>
      </c>
      <c r="B87" t="s">
        <v>19076</v>
      </c>
      <c r="C87" t="s">
        <v>230</v>
      </c>
      <c r="D87" s="20" t="s">
        <v>1000</v>
      </c>
      <c r="E87" s="26">
        <v>41000</v>
      </c>
    </row>
    <row r="88" spans="1:19" x14ac:dyDescent="0.25">
      <c r="A88" s="177" t="s">
        <v>19254</v>
      </c>
      <c r="B88" t="s">
        <v>19255</v>
      </c>
      <c r="C88" s="20" t="s">
        <v>234</v>
      </c>
      <c r="D88" s="20" t="s">
        <v>1000</v>
      </c>
      <c r="E88" s="26">
        <v>41000</v>
      </c>
      <c r="R88" t="e">
        <v>#DIV/0!</v>
      </c>
    </row>
    <row r="89" spans="1:19" x14ac:dyDescent="0.25">
      <c r="A89" s="177" t="s">
        <v>19433</v>
      </c>
      <c r="B89" t="s">
        <v>19434</v>
      </c>
      <c r="C89" t="s">
        <v>233</v>
      </c>
      <c r="D89" s="20" t="s">
        <v>1002</v>
      </c>
      <c r="E89" s="26">
        <v>41000</v>
      </c>
      <c r="R89" t="e">
        <v>#DIV/0!</v>
      </c>
    </row>
    <row r="90" spans="1:19" x14ac:dyDescent="0.25">
      <c r="A90" s="177" t="s">
        <v>19808</v>
      </c>
      <c r="B90" t="s">
        <v>19809</v>
      </c>
      <c r="C90" t="s">
        <v>220</v>
      </c>
      <c r="D90" s="20" t="s">
        <v>1000</v>
      </c>
      <c r="E90" s="26">
        <v>41000</v>
      </c>
      <c r="P90">
        <v>9</v>
      </c>
      <c r="Q90">
        <v>12</v>
      </c>
      <c r="R90">
        <v>0.75</v>
      </c>
    </row>
    <row r="91" spans="1:19" x14ac:dyDescent="0.25">
      <c r="A91" s="177" t="s">
        <v>19987</v>
      </c>
      <c r="B91" t="s">
        <v>19988</v>
      </c>
      <c r="C91" s="20" t="s">
        <v>221</v>
      </c>
      <c r="D91" s="20" t="s">
        <v>1002</v>
      </c>
      <c r="E91" s="26">
        <v>41000</v>
      </c>
      <c r="P91">
        <v>9</v>
      </c>
      <c r="Q91">
        <v>12</v>
      </c>
      <c r="R91">
        <v>0.75</v>
      </c>
    </row>
    <row r="92" spans="1:19" x14ac:dyDescent="0.25">
      <c r="A92" s="177" t="s">
        <v>20164</v>
      </c>
      <c r="B92" t="s">
        <v>20165</v>
      </c>
      <c r="C92" s="20" t="s">
        <v>222</v>
      </c>
      <c r="D92" s="20" t="s">
        <v>1002</v>
      </c>
      <c r="E92" s="26">
        <v>41000</v>
      </c>
    </row>
    <row r="93" spans="1:19" x14ac:dyDescent="0.25">
      <c r="A93" s="177" t="s">
        <v>20341</v>
      </c>
      <c r="B93" t="s">
        <v>20342</v>
      </c>
      <c r="C93" t="s">
        <v>211</v>
      </c>
      <c r="D93" s="20" t="s">
        <v>1002</v>
      </c>
      <c r="E93" s="26">
        <v>41000</v>
      </c>
    </row>
    <row r="94" spans="1:19" x14ac:dyDescent="0.25">
      <c r="A94" s="177" t="s">
        <v>20518</v>
      </c>
      <c r="B94" t="s">
        <v>20519</v>
      </c>
      <c r="C94" t="s">
        <v>207</v>
      </c>
      <c r="D94" s="20" t="s">
        <v>1000</v>
      </c>
      <c r="E94" s="26">
        <v>41000</v>
      </c>
      <c r="N94">
        <v>0</v>
      </c>
      <c r="P94">
        <v>0</v>
      </c>
      <c r="Q94">
        <v>0</v>
      </c>
      <c r="R94" t="e">
        <v>#DIV/0!</v>
      </c>
      <c r="S94">
        <v>0</v>
      </c>
    </row>
    <row r="95" spans="1:19" x14ac:dyDescent="0.25">
      <c r="A95" s="177" t="s">
        <v>20697</v>
      </c>
      <c r="B95" t="s">
        <v>20698</v>
      </c>
      <c r="C95" t="s">
        <v>894</v>
      </c>
      <c r="D95" s="20" t="s">
        <v>1002</v>
      </c>
      <c r="E95" s="26">
        <v>41000</v>
      </c>
      <c r="R95" t="e">
        <v>#DIV/0!</v>
      </c>
    </row>
    <row r="96" spans="1:19" x14ac:dyDescent="0.25">
      <c r="A96" s="177" t="s">
        <v>20762</v>
      </c>
      <c r="B96" t="s">
        <v>20763</v>
      </c>
      <c r="C96" t="s">
        <v>210</v>
      </c>
      <c r="D96" s="20" t="s">
        <v>1002</v>
      </c>
      <c r="E96" s="26">
        <v>41000</v>
      </c>
    </row>
    <row r="97" spans="1:20" x14ac:dyDescent="0.25">
      <c r="A97" s="177" t="s">
        <v>20939</v>
      </c>
      <c r="B97" t="s">
        <v>20940</v>
      </c>
      <c r="C97" t="s">
        <v>208</v>
      </c>
      <c r="D97" s="20" t="s">
        <v>1002</v>
      </c>
      <c r="E97" s="26">
        <v>41000</v>
      </c>
      <c r="R97" t="e">
        <v>#DIV/0!</v>
      </c>
    </row>
    <row r="98" spans="1:20" x14ac:dyDescent="0.25">
      <c r="A98" s="177" t="s">
        <v>21194</v>
      </c>
      <c r="B98" t="s">
        <v>21195</v>
      </c>
      <c r="C98" t="s">
        <v>213</v>
      </c>
      <c r="D98" s="20" t="s">
        <v>1002</v>
      </c>
      <c r="E98" s="26">
        <v>41000</v>
      </c>
    </row>
    <row r="99" spans="1:20" x14ac:dyDescent="0.25">
      <c r="A99" s="177" t="s">
        <v>21371</v>
      </c>
      <c r="B99" t="s">
        <v>21372</v>
      </c>
      <c r="C99" t="s">
        <v>8154</v>
      </c>
      <c r="D99" s="20" t="s">
        <v>1002</v>
      </c>
      <c r="E99" s="26">
        <v>41000</v>
      </c>
    </row>
    <row r="100" spans="1:20" x14ac:dyDescent="0.25">
      <c r="A100" s="177" t="s">
        <v>21436</v>
      </c>
      <c r="B100" t="s">
        <v>21437</v>
      </c>
      <c r="C100" s="20" t="s">
        <v>212</v>
      </c>
      <c r="D100" s="20" t="s">
        <v>1000</v>
      </c>
      <c r="E100" s="26">
        <v>41000</v>
      </c>
      <c r="F100">
        <v>0</v>
      </c>
      <c r="G100">
        <v>0</v>
      </c>
      <c r="H100" t="e">
        <v>#DIV/0!</v>
      </c>
      <c r="I100">
        <v>0</v>
      </c>
      <c r="J100">
        <v>0</v>
      </c>
      <c r="K100" t="e">
        <v>#DIV/0!</v>
      </c>
      <c r="L100">
        <v>0</v>
      </c>
      <c r="M100" t="e">
        <v>#DIV/0!</v>
      </c>
      <c r="N100">
        <v>0</v>
      </c>
      <c r="P100">
        <v>0</v>
      </c>
      <c r="Q100">
        <v>0</v>
      </c>
      <c r="R100" t="e">
        <v>#DIV/0!</v>
      </c>
      <c r="S100">
        <v>0</v>
      </c>
    </row>
    <row r="101" spans="1:20" x14ac:dyDescent="0.25">
      <c r="A101" s="177" t="s">
        <v>21645</v>
      </c>
      <c r="B101" t="s">
        <v>21646</v>
      </c>
      <c r="C101" s="20" t="s">
        <v>217</v>
      </c>
      <c r="D101" s="20" t="s">
        <v>1000</v>
      </c>
      <c r="E101" s="26">
        <v>41000</v>
      </c>
      <c r="R101" t="e">
        <v>#DIV/0!</v>
      </c>
    </row>
    <row r="102" spans="1:20" x14ac:dyDescent="0.25">
      <c r="A102" s="177" t="s">
        <v>21824</v>
      </c>
      <c r="B102" t="s">
        <v>21825</v>
      </c>
      <c r="C102" s="20" t="s">
        <v>895</v>
      </c>
      <c r="D102" s="20" t="s">
        <v>1002</v>
      </c>
      <c r="E102" s="26">
        <v>41000</v>
      </c>
    </row>
    <row r="103" spans="1:20" x14ac:dyDescent="0.25">
      <c r="A103" s="177" t="s">
        <v>21889</v>
      </c>
      <c r="B103" t="s">
        <v>21890</v>
      </c>
      <c r="C103" t="s">
        <v>218</v>
      </c>
      <c r="D103" s="20" t="s">
        <v>1002</v>
      </c>
      <c r="E103" s="26">
        <v>41000</v>
      </c>
      <c r="R103" t="e">
        <v>#DIV/0!</v>
      </c>
    </row>
    <row r="104" spans="1:20" x14ac:dyDescent="0.25">
      <c r="A104" s="177" t="s">
        <v>22066</v>
      </c>
      <c r="B104" t="s">
        <v>22067</v>
      </c>
      <c r="C104" t="s">
        <v>219</v>
      </c>
      <c r="D104" s="20" t="s">
        <v>1002</v>
      </c>
      <c r="E104" s="26">
        <v>41000</v>
      </c>
      <c r="T104">
        <v>0</v>
      </c>
    </row>
    <row r="105" spans="1:20" x14ac:dyDescent="0.25">
      <c r="A105" s="177" t="s">
        <v>11463</v>
      </c>
      <c r="B105" t="s">
        <v>11464</v>
      </c>
      <c r="C105" t="s">
        <v>198</v>
      </c>
      <c r="D105" s="20" t="s">
        <v>1002</v>
      </c>
      <c r="E105" s="26">
        <v>41030</v>
      </c>
      <c r="T105" t="e">
        <v>#DIV/0!</v>
      </c>
    </row>
    <row r="106" spans="1:20" x14ac:dyDescent="0.25">
      <c r="A106" s="177" t="s">
        <v>13176</v>
      </c>
      <c r="B106" t="s">
        <v>13087</v>
      </c>
      <c r="C106" t="s">
        <v>1051</v>
      </c>
      <c r="D106" s="20" t="s">
        <v>1002</v>
      </c>
      <c r="E106" s="26">
        <v>41030</v>
      </c>
      <c r="T106">
        <v>0</v>
      </c>
    </row>
    <row r="107" spans="1:20" x14ac:dyDescent="0.25">
      <c r="A107" s="177" t="s">
        <v>2966</v>
      </c>
      <c r="B107" t="s">
        <v>2967</v>
      </c>
      <c r="C107" t="s">
        <v>242</v>
      </c>
      <c r="D107" s="20" t="s">
        <v>1000</v>
      </c>
      <c r="E107" s="26">
        <v>41030</v>
      </c>
      <c r="F107">
        <v>0</v>
      </c>
      <c r="G107">
        <v>0</v>
      </c>
      <c r="H107" t="e">
        <v>#DIV/0!</v>
      </c>
      <c r="I107">
        <v>0</v>
      </c>
      <c r="J107">
        <v>0</v>
      </c>
      <c r="L107">
        <v>0</v>
      </c>
      <c r="M107" t="e">
        <v>#DIV/0!</v>
      </c>
      <c r="N107">
        <v>0</v>
      </c>
      <c r="P107">
        <v>0</v>
      </c>
      <c r="Q107">
        <v>0</v>
      </c>
      <c r="R107" t="e">
        <v>#DIV/0!</v>
      </c>
      <c r="S107">
        <v>0</v>
      </c>
      <c r="T107">
        <v>0</v>
      </c>
    </row>
    <row r="108" spans="1:20" x14ac:dyDescent="0.25">
      <c r="A108" s="177" t="s">
        <v>2791</v>
      </c>
      <c r="B108" t="s">
        <v>2792</v>
      </c>
      <c r="C108" t="s">
        <v>2724</v>
      </c>
      <c r="D108" s="20" t="s">
        <v>1000</v>
      </c>
      <c r="E108" s="26">
        <v>41030</v>
      </c>
      <c r="F108">
        <v>0</v>
      </c>
      <c r="G108">
        <v>0</v>
      </c>
      <c r="H108" t="e">
        <v>#DIV/0!</v>
      </c>
      <c r="I108">
        <v>0</v>
      </c>
      <c r="J108">
        <v>0</v>
      </c>
      <c r="L108">
        <v>0</v>
      </c>
      <c r="M108" t="e">
        <v>#DIV/0!</v>
      </c>
      <c r="N108">
        <v>0</v>
      </c>
      <c r="P108">
        <v>0</v>
      </c>
      <c r="Q108">
        <v>0</v>
      </c>
      <c r="R108" t="e">
        <v>#DIV/0!</v>
      </c>
      <c r="S108">
        <v>0</v>
      </c>
      <c r="T108">
        <v>0</v>
      </c>
    </row>
    <row r="109" spans="1:20" x14ac:dyDescent="0.25">
      <c r="A109" s="177" t="s">
        <v>2546</v>
      </c>
      <c r="B109" t="s">
        <v>2547</v>
      </c>
      <c r="C109" t="s">
        <v>237</v>
      </c>
      <c r="D109" s="20" t="s">
        <v>1000</v>
      </c>
      <c r="E109" s="26">
        <v>41030</v>
      </c>
      <c r="F109">
        <v>0</v>
      </c>
      <c r="G109">
        <v>0</v>
      </c>
      <c r="H109" t="e">
        <v>#DIV/0!</v>
      </c>
      <c r="I109">
        <v>0</v>
      </c>
      <c r="J109">
        <v>0</v>
      </c>
      <c r="K109" t="e">
        <v>#DIV/0!</v>
      </c>
      <c r="L109">
        <v>0</v>
      </c>
      <c r="M109" t="e">
        <v>#DIV/0!</v>
      </c>
      <c r="N109">
        <v>0</v>
      </c>
      <c r="O109">
        <v>0</v>
      </c>
      <c r="P109">
        <v>1</v>
      </c>
      <c r="Q109">
        <v>1</v>
      </c>
      <c r="R109">
        <v>1</v>
      </c>
      <c r="S109">
        <v>0</v>
      </c>
      <c r="T109">
        <v>0</v>
      </c>
    </row>
    <row r="110" spans="1:20" x14ac:dyDescent="0.25">
      <c r="A110" s="177" t="s">
        <v>2371</v>
      </c>
      <c r="B110" t="s">
        <v>2372</v>
      </c>
      <c r="C110" t="s">
        <v>238</v>
      </c>
      <c r="D110" s="20" t="s">
        <v>1000</v>
      </c>
      <c r="E110" s="26">
        <v>41030</v>
      </c>
      <c r="F110">
        <v>0</v>
      </c>
      <c r="G110">
        <v>0</v>
      </c>
      <c r="I110">
        <v>0</v>
      </c>
      <c r="J110">
        <v>0</v>
      </c>
      <c r="L110">
        <v>0</v>
      </c>
      <c r="M110" t="e">
        <v>#DIV/0!</v>
      </c>
      <c r="N110">
        <v>0</v>
      </c>
      <c r="O110">
        <v>0</v>
      </c>
      <c r="P110">
        <v>5</v>
      </c>
      <c r="Q110">
        <v>5</v>
      </c>
      <c r="R110">
        <v>1</v>
      </c>
      <c r="S110">
        <v>0</v>
      </c>
      <c r="T110">
        <v>0</v>
      </c>
    </row>
    <row r="111" spans="1:20" x14ac:dyDescent="0.25">
      <c r="A111" s="177" t="s">
        <v>2198</v>
      </c>
      <c r="B111" t="s">
        <v>2199</v>
      </c>
      <c r="C111" t="s">
        <v>239</v>
      </c>
      <c r="D111" s="20" t="s">
        <v>1000</v>
      </c>
      <c r="E111" s="26">
        <v>41030</v>
      </c>
      <c r="F111">
        <v>0</v>
      </c>
      <c r="G111">
        <v>0</v>
      </c>
      <c r="H111" t="e">
        <v>#DIV/0!</v>
      </c>
      <c r="I111">
        <v>0</v>
      </c>
      <c r="J111">
        <v>0</v>
      </c>
      <c r="L111">
        <v>0</v>
      </c>
      <c r="M111" t="e">
        <v>#DIV/0!</v>
      </c>
      <c r="N111">
        <v>0</v>
      </c>
      <c r="O111">
        <v>0</v>
      </c>
      <c r="P111">
        <v>1</v>
      </c>
      <c r="Q111">
        <v>1</v>
      </c>
      <c r="R111">
        <v>1</v>
      </c>
      <c r="S111">
        <v>0</v>
      </c>
      <c r="T111">
        <v>0</v>
      </c>
    </row>
    <row r="112" spans="1:20" x14ac:dyDescent="0.25">
      <c r="A112" s="177" t="s">
        <v>2023</v>
      </c>
      <c r="B112" t="s">
        <v>2024</v>
      </c>
      <c r="C112" t="s">
        <v>1988</v>
      </c>
      <c r="D112" s="20" t="s">
        <v>1000</v>
      </c>
      <c r="E112" s="26">
        <v>41030</v>
      </c>
      <c r="F112">
        <v>0</v>
      </c>
      <c r="G112">
        <v>0</v>
      </c>
      <c r="H112" t="e">
        <v>#DIV/0!</v>
      </c>
      <c r="I112">
        <v>0</v>
      </c>
      <c r="L112">
        <v>0</v>
      </c>
      <c r="M112" t="e">
        <v>#DIV/0!</v>
      </c>
      <c r="N112">
        <v>0</v>
      </c>
      <c r="P112">
        <v>0</v>
      </c>
      <c r="Q112">
        <v>0</v>
      </c>
      <c r="R112" t="e">
        <v>#DIV/0!</v>
      </c>
      <c r="S112">
        <v>0</v>
      </c>
      <c r="T112" t="e">
        <v>#DIV/0!</v>
      </c>
    </row>
    <row r="113" spans="1:19" x14ac:dyDescent="0.25">
      <c r="A113" s="177" t="s">
        <v>1775</v>
      </c>
      <c r="B113" t="s">
        <v>1776</v>
      </c>
      <c r="C113" t="s">
        <v>240</v>
      </c>
      <c r="D113" s="20" t="s">
        <v>1000</v>
      </c>
      <c r="E113" s="26">
        <v>41030</v>
      </c>
      <c r="F113">
        <v>0</v>
      </c>
      <c r="G113">
        <v>0</v>
      </c>
      <c r="H113" t="e">
        <v>#DIV/0!</v>
      </c>
      <c r="I113">
        <v>0</v>
      </c>
      <c r="J113">
        <v>0</v>
      </c>
      <c r="L113">
        <v>0</v>
      </c>
      <c r="M113" t="e">
        <v>#DIV/0!</v>
      </c>
      <c r="N113">
        <v>0</v>
      </c>
      <c r="P113">
        <v>0</v>
      </c>
      <c r="Q113">
        <v>0</v>
      </c>
      <c r="R113" t="e">
        <v>#DIV/0!</v>
      </c>
      <c r="S113">
        <v>0</v>
      </c>
    </row>
    <row r="114" spans="1:19" x14ac:dyDescent="0.25">
      <c r="A114" s="177" t="s">
        <v>1600</v>
      </c>
      <c r="B114" t="s">
        <v>1601</v>
      </c>
      <c r="C114" t="s">
        <v>241</v>
      </c>
      <c r="D114" s="20" t="s">
        <v>1000</v>
      </c>
      <c r="E114" s="26">
        <v>41030</v>
      </c>
      <c r="F114">
        <v>0</v>
      </c>
      <c r="G114">
        <v>0</v>
      </c>
      <c r="H114" t="e">
        <v>#DIV/0!</v>
      </c>
      <c r="I114">
        <v>0</v>
      </c>
      <c r="L114">
        <v>0</v>
      </c>
      <c r="M114" t="e">
        <v>#DIV/0!</v>
      </c>
      <c r="N114">
        <v>0</v>
      </c>
      <c r="P114">
        <v>0</v>
      </c>
      <c r="Q114">
        <v>0</v>
      </c>
      <c r="R114" t="e">
        <v>#DIV/0!</v>
      </c>
    </row>
    <row r="115" spans="1:19" x14ac:dyDescent="0.25">
      <c r="A115" s="177" t="s">
        <v>1065</v>
      </c>
      <c r="B115" t="s">
        <v>1149</v>
      </c>
      <c r="C115" s="20" t="s">
        <v>235</v>
      </c>
      <c r="D115" s="20" t="s">
        <v>1002</v>
      </c>
      <c r="E115" s="26">
        <v>41030</v>
      </c>
      <c r="F115">
        <v>0</v>
      </c>
      <c r="G115">
        <v>0</v>
      </c>
      <c r="H115" t="e">
        <v>#DIV/0!</v>
      </c>
      <c r="I115">
        <v>0</v>
      </c>
      <c r="J115">
        <v>0</v>
      </c>
      <c r="K115" t="e">
        <v>#DIV/0!</v>
      </c>
      <c r="L115">
        <v>0</v>
      </c>
      <c r="M115" t="e">
        <v>#DIV/0!</v>
      </c>
      <c r="N115">
        <v>0</v>
      </c>
      <c r="P115">
        <v>7</v>
      </c>
      <c r="Q115">
        <v>7</v>
      </c>
      <c r="R115">
        <v>1</v>
      </c>
      <c r="S115">
        <v>0</v>
      </c>
    </row>
    <row r="116" spans="1:19" x14ac:dyDescent="0.25">
      <c r="A116" s="177" t="s">
        <v>11465</v>
      </c>
      <c r="B116" t="s">
        <v>11466</v>
      </c>
      <c r="C116" t="s">
        <v>199</v>
      </c>
      <c r="D116" s="20" t="s">
        <v>1002</v>
      </c>
      <c r="E116" s="26">
        <v>41030</v>
      </c>
      <c r="N116">
        <v>0</v>
      </c>
      <c r="P116">
        <v>1</v>
      </c>
      <c r="Q116">
        <v>1</v>
      </c>
      <c r="R116">
        <v>1</v>
      </c>
      <c r="S116">
        <v>0</v>
      </c>
    </row>
    <row r="117" spans="1:19" x14ac:dyDescent="0.25">
      <c r="A117" s="177" t="s">
        <v>11380</v>
      </c>
      <c r="B117" t="s">
        <v>11381</v>
      </c>
      <c r="C117" s="20" t="s">
        <v>201</v>
      </c>
      <c r="D117" s="20" t="s">
        <v>1000</v>
      </c>
      <c r="E117" s="26">
        <v>41030</v>
      </c>
      <c r="P117">
        <v>1</v>
      </c>
      <c r="Q117">
        <v>1</v>
      </c>
      <c r="R117">
        <v>1</v>
      </c>
    </row>
    <row r="118" spans="1:19" x14ac:dyDescent="0.25">
      <c r="A118" s="177" t="s">
        <v>12178</v>
      </c>
      <c r="B118" t="s">
        <v>12179</v>
      </c>
      <c r="C118" t="s">
        <v>200</v>
      </c>
      <c r="D118" s="20" t="s">
        <v>1000</v>
      </c>
      <c r="E118" s="26">
        <v>41030</v>
      </c>
      <c r="R118" t="e">
        <v>#DIV/0!</v>
      </c>
    </row>
    <row r="119" spans="1:19" x14ac:dyDescent="0.25">
      <c r="A119" s="177" t="s">
        <v>12462</v>
      </c>
      <c r="B119" t="s">
        <v>12463</v>
      </c>
      <c r="C119" t="s">
        <v>202</v>
      </c>
      <c r="D119" s="20" t="s">
        <v>1000</v>
      </c>
      <c r="E119" s="26">
        <v>41030</v>
      </c>
      <c r="R119" t="e">
        <v>#DIV/0!</v>
      </c>
    </row>
    <row r="120" spans="1:19" x14ac:dyDescent="0.25">
      <c r="A120" s="177" t="s">
        <v>10999</v>
      </c>
      <c r="B120" t="s">
        <v>11000</v>
      </c>
      <c r="C120" t="s">
        <v>228</v>
      </c>
      <c r="D120" s="20" t="s">
        <v>1000</v>
      </c>
      <c r="E120" s="26">
        <v>41030</v>
      </c>
    </row>
    <row r="121" spans="1:19" x14ac:dyDescent="0.25">
      <c r="A121" s="177" t="s">
        <v>10824</v>
      </c>
      <c r="B121" t="s">
        <v>10825</v>
      </c>
      <c r="C121" s="20" t="s">
        <v>227</v>
      </c>
      <c r="D121" s="20" t="s">
        <v>1002</v>
      </c>
      <c r="E121" s="26">
        <v>41030</v>
      </c>
    </row>
    <row r="122" spans="1:19" x14ac:dyDescent="0.25">
      <c r="A122" s="177" t="s">
        <v>10649</v>
      </c>
      <c r="B122" t="s">
        <v>10650</v>
      </c>
      <c r="C122" t="s">
        <v>203</v>
      </c>
      <c r="D122" s="20" t="s">
        <v>1002</v>
      </c>
      <c r="E122" s="26">
        <v>41030</v>
      </c>
    </row>
    <row r="123" spans="1:19" x14ac:dyDescent="0.25">
      <c r="A123" s="177" t="s">
        <v>10474</v>
      </c>
      <c r="B123" t="s">
        <v>10475</v>
      </c>
      <c r="C123" t="s">
        <v>205</v>
      </c>
      <c r="D123" s="20" t="s">
        <v>1000</v>
      </c>
      <c r="E123" s="26">
        <v>41030</v>
      </c>
    </row>
    <row r="124" spans="1:19" x14ac:dyDescent="0.25">
      <c r="A124" s="177" t="s">
        <v>10298</v>
      </c>
      <c r="B124" t="s">
        <v>10299</v>
      </c>
      <c r="C124" t="s">
        <v>204</v>
      </c>
      <c r="D124" s="20" t="s">
        <v>1000</v>
      </c>
      <c r="E124" s="26">
        <v>41030</v>
      </c>
    </row>
    <row r="125" spans="1:19" x14ac:dyDescent="0.25">
      <c r="A125" s="177" t="s">
        <v>10233</v>
      </c>
      <c r="B125" t="s">
        <v>10234</v>
      </c>
      <c r="C125" t="s">
        <v>206</v>
      </c>
      <c r="D125" s="20" t="s">
        <v>1000</v>
      </c>
      <c r="E125" s="26">
        <v>41030</v>
      </c>
    </row>
    <row r="126" spans="1:19" x14ac:dyDescent="0.25">
      <c r="A126" s="177" t="s">
        <v>9802</v>
      </c>
      <c r="B126" t="s">
        <v>9803</v>
      </c>
      <c r="C126" t="s">
        <v>223</v>
      </c>
      <c r="D126" s="20" t="s">
        <v>1002</v>
      </c>
      <c r="E126" s="26">
        <v>41030</v>
      </c>
      <c r="R126" t="e">
        <v>#DIV/0!</v>
      </c>
    </row>
    <row r="127" spans="1:19" x14ac:dyDescent="0.25">
      <c r="A127" s="177" t="s">
        <v>9627</v>
      </c>
      <c r="B127" t="s">
        <v>9628</v>
      </c>
      <c r="C127" t="s">
        <v>224</v>
      </c>
      <c r="D127" s="20" t="s">
        <v>1000</v>
      </c>
      <c r="E127" s="26">
        <v>41030</v>
      </c>
      <c r="R127" t="e">
        <v>#DIV/0!</v>
      </c>
    </row>
    <row r="128" spans="1:19" x14ac:dyDescent="0.25">
      <c r="A128" s="177" t="s">
        <v>9236</v>
      </c>
      <c r="B128" t="s">
        <v>9237</v>
      </c>
      <c r="C128" t="s">
        <v>211</v>
      </c>
      <c r="D128" s="20" t="s">
        <v>1000</v>
      </c>
      <c r="E128" s="26">
        <v>41030</v>
      </c>
    </row>
    <row r="129" spans="1:19" x14ac:dyDescent="0.25">
      <c r="A129" s="177" t="s">
        <v>9061</v>
      </c>
      <c r="B129" t="s">
        <v>9062</v>
      </c>
      <c r="C129" t="s">
        <v>207</v>
      </c>
      <c r="D129" s="20" t="s">
        <v>1002</v>
      </c>
      <c r="E129" s="26">
        <v>41030</v>
      </c>
      <c r="N129">
        <v>0</v>
      </c>
      <c r="P129">
        <v>0</v>
      </c>
      <c r="Q129">
        <v>0</v>
      </c>
      <c r="R129" t="e">
        <v>#DIV/0!</v>
      </c>
      <c r="S129">
        <v>0</v>
      </c>
    </row>
    <row r="130" spans="1:19" x14ac:dyDescent="0.25">
      <c r="A130" s="177" t="s">
        <v>8996</v>
      </c>
      <c r="B130" t="s">
        <v>8997</v>
      </c>
      <c r="C130" t="s">
        <v>894</v>
      </c>
      <c r="D130" s="20" t="s">
        <v>1000</v>
      </c>
      <c r="E130" s="26">
        <v>41030</v>
      </c>
      <c r="R130" t="e">
        <v>#DIV/0!</v>
      </c>
    </row>
    <row r="131" spans="1:19" x14ac:dyDescent="0.25">
      <c r="A131" s="177" t="s">
        <v>8821</v>
      </c>
      <c r="B131" t="s">
        <v>8822</v>
      </c>
      <c r="C131" t="s">
        <v>210</v>
      </c>
      <c r="D131" s="20" t="s">
        <v>1000</v>
      </c>
      <c r="E131" s="26">
        <v>41030</v>
      </c>
    </row>
    <row r="132" spans="1:19" x14ac:dyDescent="0.25">
      <c r="A132" s="177" t="s">
        <v>8646</v>
      </c>
      <c r="B132" t="s">
        <v>8647</v>
      </c>
      <c r="C132" t="s">
        <v>208</v>
      </c>
      <c r="D132" s="20" t="s">
        <v>1000</v>
      </c>
      <c r="E132" s="26">
        <v>41030</v>
      </c>
      <c r="R132" t="e">
        <v>#DIV/0!</v>
      </c>
    </row>
    <row r="133" spans="1:19" x14ac:dyDescent="0.25">
      <c r="A133" s="177" t="s">
        <v>8397</v>
      </c>
      <c r="B133" t="s">
        <v>8398</v>
      </c>
      <c r="C133" t="s">
        <v>213</v>
      </c>
      <c r="D133" s="20" t="s">
        <v>1000</v>
      </c>
      <c r="E133" s="26">
        <v>41030</v>
      </c>
    </row>
    <row r="134" spans="1:19" x14ac:dyDescent="0.25">
      <c r="A134" s="177" t="s">
        <v>8222</v>
      </c>
      <c r="B134" t="s">
        <v>8223</v>
      </c>
      <c r="C134" t="s">
        <v>212</v>
      </c>
      <c r="D134" s="20" t="s">
        <v>1002</v>
      </c>
      <c r="E134" s="26">
        <v>41030</v>
      </c>
      <c r="F134">
        <v>0</v>
      </c>
      <c r="G134">
        <v>0</v>
      </c>
      <c r="H134" t="e">
        <v>#DIV/0!</v>
      </c>
      <c r="I134">
        <v>0</v>
      </c>
      <c r="J134">
        <v>0</v>
      </c>
      <c r="K134" t="e">
        <v>#DIV/0!</v>
      </c>
      <c r="L134">
        <v>0</v>
      </c>
      <c r="M134" t="e">
        <v>#DIV/0!</v>
      </c>
      <c r="N134">
        <v>0</v>
      </c>
      <c r="P134">
        <v>0</v>
      </c>
      <c r="Q134">
        <v>0</v>
      </c>
      <c r="R134" t="e">
        <v>#DIV/0!</v>
      </c>
      <c r="S134">
        <v>0</v>
      </c>
    </row>
    <row r="135" spans="1:19" x14ac:dyDescent="0.25">
      <c r="A135" s="177" t="s">
        <v>8157</v>
      </c>
      <c r="B135" t="s">
        <v>8158</v>
      </c>
      <c r="C135" t="s">
        <v>8154</v>
      </c>
      <c r="D135" s="20" t="s">
        <v>1000</v>
      </c>
      <c r="E135" s="26">
        <v>41030</v>
      </c>
    </row>
    <row r="136" spans="1:19" x14ac:dyDescent="0.25">
      <c r="A136" s="177" t="s">
        <v>7921</v>
      </c>
      <c r="B136" t="s">
        <v>7922</v>
      </c>
      <c r="C136" t="s">
        <v>225</v>
      </c>
      <c r="D136" s="20" t="s">
        <v>1002</v>
      </c>
      <c r="E136" s="26">
        <v>41030</v>
      </c>
      <c r="R136" t="e">
        <v>#DIV/0!</v>
      </c>
    </row>
    <row r="137" spans="1:19" x14ac:dyDescent="0.25">
      <c r="A137" s="177" t="s">
        <v>7720</v>
      </c>
      <c r="B137" t="s">
        <v>7721</v>
      </c>
      <c r="C137" t="s">
        <v>226</v>
      </c>
      <c r="D137" s="20" t="s">
        <v>1000</v>
      </c>
      <c r="E137" s="26">
        <v>41030</v>
      </c>
      <c r="R137" t="e">
        <v>#DIV/0!</v>
      </c>
    </row>
    <row r="138" spans="1:19" x14ac:dyDescent="0.25">
      <c r="A138" s="177" t="s">
        <v>7533</v>
      </c>
      <c r="B138" t="s">
        <v>7534</v>
      </c>
      <c r="C138" t="s">
        <v>901</v>
      </c>
      <c r="D138" s="20" t="s">
        <v>1000</v>
      </c>
      <c r="E138" s="26">
        <v>41030</v>
      </c>
      <c r="P138">
        <v>0</v>
      </c>
      <c r="Q138">
        <v>0</v>
      </c>
      <c r="R138" t="e">
        <v>#DIV/0!</v>
      </c>
    </row>
    <row r="139" spans="1:19" x14ac:dyDescent="0.25">
      <c r="A139" s="177" t="s">
        <v>7186</v>
      </c>
      <c r="B139" t="s">
        <v>7187</v>
      </c>
      <c r="C139" t="s">
        <v>1052</v>
      </c>
      <c r="D139" s="20" t="s">
        <v>1000</v>
      </c>
      <c r="E139" s="26">
        <v>41030</v>
      </c>
      <c r="P139">
        <v>0</v>
      </c>
      <c r="Q139">
        <v>0</v>
      </c>
      <c r="R139" t="e">
        <v>#DIV/0!</v>
      </c>
    </row>
    <row r="140" spans="1:19" x14ac:dyDescent="0.25">
      <c r="A140" s="177" t="s">
        <v>6981</v>
      </c>
      <c r="B140" t="s">
        <v>6982</v>
      </c>
      <c r="C140" t="s">
        <v>232</v>
      </c>
      <c r="D140" s="20" t="s">
        <v>1002</v>
      </c>
      <c r="E140" s="26">
        <v>41030</v>
      </c>
      <c r="R140" t="e">
        <v>#DIV/0!</v>
      </c>
    </row>
    <row r="141" spans="1:19" x14ac:dyDescent="0.25">
      <c r="A141" s="177" t="s">
        <v>6790</v>
      </c>
      <c r="B141" t="s">
        <v>6791</v>
      </c>
      <c r="C141" t="s">
        <v>231</v>
      </c>
      <c r="D141" s="20" t="s">
        <v>1000</v>
      </c>
      <c r="E141" s="26">
        <v>41030</v>
      </c>
      <c r="R141" t="e">
        <v>#DIV/0!</v>
      </c>
    </row>
    <row r="142" spans="1:19" x14ac:dyDescent="0.25">
      <c r="A142" s="177" t="s">
        <v>6615</v>
      </c>
      <c r="B142" t="s">
        <v>6616</v>
      </c>
      <c r="C142" t="s">
        <v>317</v>
      </c>
      <c r="D142" s="20" t="s">
        <v>1002</v>
      </c>
      <c r="E142" s="26">
        <v>41030</v>
      </c>
      <c r="R142" t="e">
        <v>#DIV/0!</v>
      </c>
    </row>
    <row r="143" spans="1:19" x14ac:dyDescent="0.25">
      <c r="A143" s="177" t="s">
        <v>6440</v>
      </c>
      <c r="B143" t="s">
        <v>6441</v>
      </c>
      <c r="C143" t="s">
        <v>316</v>
      </c>
      <c r="D143" s="20" t="s">
        <v>1000</v>
      </c>
      <c r="E143" s="26">
        <v>41030</v>
      </c>
      <c r="R143" t="e">
        <v>#DIV/0!</v>
      </c>
    </row>
    <row r="144" spans="1:19" x14ac:dyDescent="0.25">
      <c r="A144" s="177" t="s">
        <v>6191</v>
      </c>
      <c r="B144" t="s">
        <v>6192</v>
      </c>
      <c r="C144" s="20" t="s">
        <v>214</v>
      </c>
      <c r="D144" s="20" t="s">
        <v>1002</v>
      </c>
      <c r="E144" s="26">
        <v>41030</v>
      </c>
    </row>
    <row r="145" spans="1:20" x14ac:dyDescent="0.25">
      <c r="A145" s="177" t="s">
        <v>6016</v>
      </c>
      <c r="B145" t="s">
        <v>6017</v>
      </c>
      <c r="C145" t="s">
        <v>215</v>
      </c>
      <c r="D145" s="20" t="s">
        <v>1000</v>
      </c>
      <c r="E145" s="26">
        <v>41030</v>
      </c>
    </row>
    <row r="146" spans="1:20" x14ac:dyDescent="0.25">
      <c r="A146" s="177" t="s">
        <v>5841</v>
      </c>
      <c r="B146" t="s">
        <v>5842</v>
      </c>
      <c r="C146" t="s">
        <v>216</v>
      </c>
      <c r="D146" s="20" t="s">
        <v>1000</v>
      </c>
      <c r="E146" s="26">
        <v>41030</v>
      </c>
    </row>
    <row r="147" spans="1:20" x14ac:dyDescent="0.25">
      <c r="A147" s="177" t="s">
        <v>5413</v>
      </c>
      <c r="B147" t="s">
        <v>5414</v>
      </c>
      <c r="C147" s="20" t="s">
        <v>903</v>
      </c>
      <c r="D147" s="20" t="s">
        <v>1000</v>
      </c>
      <c r="E147" s="26">
        <v>41030</v>
      </c>
    </row>
    <row r="148" spans="1:20" x14ac:dyDescent="0.25">
      <c r="A148" s="177" t="s">
        <v>5597</v>
      </c>
      <c r="B148" t="s">
        <v>5598</v>
      </c>
      <c r="C148" s="20" t="s">
        <v>1047</v>
      </c>
      <c r="D148" s="20" t="s">
        <v>1000</v>
      </c>
      <c r="E148" s="26">
        <v>41030</v>
      </c>
      <c r="R148" t="e">
        <v>#DIV/0!</v>
      </c>
    </row>
    <row r="149" spans="1:20" x14ac:dyDescent="0.25">
      <c r="A149" s="177" t="s">
        <v>5178</v>
      </c>
      <c r="B149" t="s">
        <v>5179</v>
      </c>
      <c r="C149" t="s">
        <v>1053</v>
      </c>
      <c r="D149" s="20" t="s">
        <v>1000</v>
      </c>
      <c r="E149" s="26">
        <v>41030</v>
      </c>
    </row>
    <row r="150" spans="1:20" x14ac:dyDescent="0.25">
      <c r="A150" s="177" t="s">
        <v>4973</v>
      </c>
      <c r="B150" t="s">
        <v>4974</v>
      </c>
      <c r="C150" t="s">
        <v>229</v>
      </c>
      <c r="D150" s="20" t="s">
        <v>1000</v>
      </c>
      <c r="E150" s="26">
        <v>41030</v>
      </c>
    </row>
    <row r="151" spans="1:20" x14ac:dyDescent="0.25">
      <c r="A151" s="177" t="s">
        <v>4798</v>
      </c>
      <c r="B151" t="s">
        <v>4799</v>
      </c>
      <c r="C151" t="s">
        <v>230</v>
      </c>
      <c r="D151" s="20" t="s">
        <v>1002</v>
      </c>
      <c r="E151" s="26">
        <v>41030</v>
      </c>
    </row>
    <row r="152" spans="1:20" x14ac:dyDescent="0.25">
      <c r="A152" s="177" t="s">
        <v>4623</v>
      </c>
      <c r="B152" t="s">
        <v>4624</v>
      </c>
      <c r="C152" t="s">
        <v>234</v>
      </c>
      <c r="D152" s="20" t="s">
        <v>1002</v>
      </c>
      <c r="E152" s="26">
        <v>41030</v>
      </c>
      <c r="R152" t="e">
        <v>#DIV/0!</v>
      </c>
    </row>
    <row r="153" spans="1:20" x14ac:dyDescent="0.25">
      <c r="A153" s="177" t="s">
        <v>4448</v>
      </c>
      <c r="B153" t="s">
        <v>4449</v>
      </c>
      <c r="C153" t="s">
        <v>233</v>
      </c>
      <c r="D153" s="20" t="s">
        <v>1000</v>
      </c>
      <c r="E153" s="26">
        <v>41030</v>
      </c>
      <c r="R153" t="e">
        <v>#DIV/0!</v>
      </c>
    </row>
    <row r="154" spans="1:20" x14ac:dyDescent="0.25">
      <c r="A154" s="177" t="s">
        <v>4273</v>
      </c>
      <c r="B154" t="s">
        <v>4274</v>
      </c>
      <c r="C154" t="s">
        <v>217</v>
      </c>
      <c r="D154" s="20" t="s">
        <v>1002</v>
      </c>
      <c r="E154" s="26">
        <v>41030</v>
      </c>
      <c r="R154" t="e">
        <v>#DIV/0!</v>
      </c>
    </row>
    <row r="155" spans="1:20" x14ac:dyDescent="0.25">
      <c r="A155" s="177" t="s">
        <v>4208</v>
      </c>
      <c r="B155" t="s">
        <v>4209</v>
      </c>
      <c r="C155" t="s">
        <v>895</v>
      </c>
      <c r="D155" s="20" t="s">
        <v>1000</v>
      </c>
      <c r="E155" s="26">
        <v>41030</v>
      </c>
    </row>
    <row r="156" spans="1:20" x14ac:dyDescent="0.25">
      <c r="A156" s="177" t="s">
        <v>4033</v>
      </c>
      <c r="B156" t="s">
        <v>4034</v>
      </c>
      <c r="C156" s="20" t="s">
        <v>218</v>
      </c>
      <c r="D156" s="20" t="s">
        <v>1000</v>
      </c>
      <c r="E156" s="26">
        <v>41030</v>
      </c>
      <c r="R156" t="e">
        <v>#DIV/0!</v>
      </c>
    </row>
    <row r="157" spans="1:20" x14ac:dyDescent="0.25">
      <c r="A157" s="177" t="s">
        <v>3858</v>
      </c>
      <c r="B157" t="s">
        <v>3859</v>
      </c>
      <c r="C157" s="20" t="s">
        <v>219</v>
      </c>
      <c r="D157" s="20" t="s">
        <v>1000</v>
      </c>
      <c r="E157" s="26">
        <v>41030</v>
      </c>
    </row>
    <row r="158" spans="1:20" x14ac:dyDescent="0.25">
      <c r="A158" s="177" t="s">
        <v>3491</v>
      </c>
      <c r="B158" t="s">
        <v>3492</v>
      </c>
      <c r="C158" s="20" t="s">
        <v>220</v>
      </c>
      <c r="D158" s="20" t="s">
        <v>1002</v>
      </c>
      <c r="E158" s="26">
        <v>41030</v>
      </c>
      <c r="P158">
        <v>6</v>
      </c>
      <c r="Q158">
        <v>6</v>
      </c>
      <c r="R158">
        <v>1</v>
      </c>
    </row>
    <row r="159" spans="1:20" x14ac:dyDescent="0.25">
      <c r="A159" s="177" t="s">
        <v>3316</v>
      </c>
      <c r="B159" t="s">
        <v>3317</v>
      </c>
      <c r="C159" t="s">
        <v>221</v>
      </c>
      <c r="D159" s="20" t="s">
        <v>1000</v>
      </c>
      <c r="E159" s="26">
        <v>41030</v>
      </c>
      <c r="P159">
        <v>5</v>
      </c>
      <c r="Q159">
        <v>5</v>
      </c>
      <c r="R159">
        <v>1</v>
      </c>
    </row>
    <row r="160" spans="1:20" x14ac:dyDescent="0.25">
      <c r="A160" s="177" t="s">
        <v>3141</v>
      </c>
      <c r="B160" t="s">
        <v>3142</v>
      </c>
      <c r="C160" t="s">
        <v>222</v>
      </c>
      <c r="D160" s="20" t="s">
        <v>1000</v>
      </c>
      <c r="E160" s="26">
        <v>41030</v>
      </c>
      <c r="P160">
        <v>1</v>
      </c>
      <c r="Q160">
        <v>1</v>
      </c>
      <c r="R160">
        <v>1</v>
      </c>
      <c r="T160">
        <v>0</v>
      </c>
    </row>
    <row r="161" spans="1:20" x14ac:dyDescent="0.25">
      <c r="A161" s="177" t="s">
        <v>11975</v>
      </c>
      <c r="B161" t="s">
        <v>11976</v>
      </c>
      <c r="C161" t="s">
        <v>1051</v>
      </c>
      <c r="D161" s="20" t="s">
        <v>1000</v>
      </c>
      <c r="E161" s="26">
        <v>41030</v>
      </c>
      <c r="T161" t="e">
        <v>#DIV/0!</v>
      </c>
    </row>
    <row r="162" spans="1:20" x14ac:dyDescent="0.25">
      <c r="A162" s="177" t="s">
        <v>13341</v>
      </c>
      <c r="B162" t="s">
        <v>13342</v>
      </c>
      <c r="C162" t="s">
        <v>242</v>
      </c>
      <c r="D162" s="20" t="s">
        <v>1002</v>
      </c>
      <c r="E162" s="26">
        <v>41030</v>
      </c>
      <c r="F162">
        <v>0</v>
      </c>
      <c r="G162">
        <v>0</v>
      </c>
      <c r="H162" t="e">
        <v>#DIV/0!</v>
      </c>
      <c r="I162">
        <v>0</v>
      </c>
      <c r="J162">
        <v>0</v>
      </c>
      <c r="L162">
        <v>0</v>
      </c>
      <c r="M162" t="e">
        <v>#DIV/0!</v>
      </c>
      <c r="N162">
        <v>0</v>
      </c>
      <c r="P162">
        <v>0</v>
      </c>
      <c r="Q162">
        <v>0</v>
      </c>
      <c r="R162" t="e">
        <v>#DIV/0!</v>
      </c>
      <c r="S162">
        <v>0</v>
      </c>
      <c r="T162">
        <v>0</v>
      </c>
    </row>
    <row r="163" spans="1:20" x14ac:dyDescent="0.25">
      <c r="A163" s="177" t="s">
        <v>13518</v>
      </c>
      <c r="B163" t="s">
        <v>13519</v>
      </c>
      <c r="C163" t="s">
        <v>237</v>
      </c>
      <c r="D163" s="20" t="s">
        <v>1002</v>
      </c>
      <c r="E163" s="26">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25">
      <c r="A164" s="177" t="s">
        <v>13693</v>
      </c>
      <c r="B164" t="s">
        <v>13694</v>
      </c>
      <c r="C164" t="s">
        <v>238</v>
      </c>
      <c r="D164" s="20" t="s">
        <v>1002</v>
      </c>
      <c r="E164" s="26">
        <v>41030</v>
      </c>
      <c r="F164">
        <v>0</v>
      </c>
      <c r="G164">
        <v>0</v>
      </c>
      <c r="I164">
        <v>0</v>
      </c>
      <c r="J164">
        <v>0</v>
      </c>
      <c r="L164">
        <v>0</v>
      </c>
      <c r="M164" t="e">
        <v>#DIV/0!</v>
      </c>
      <c r="N164">
        <v>0</v>
      </c>
      <c r="O164">
        <v>0</v>
      </c>
      <c r="P164">
        <v>5</v>
      </c>
      <c r="Q164">
        <v>5</v>
      </c>
      <c r="R164">
        <v>1</v>
      </c>
      <c r="S164">
        <v>0</v>
      </c>
      <c r="T164">
        <v>0</v>
      </c>
    </row>
    <row r="165" spans="1:20" x14ac:dyDescent="0.25">
      <c r="A165" s="177" t="s">
        <v>13870</v>
      </c>
      <c r="B165" t="s">
        <v>13871</v>
      </c>
      <c r="C165" t="s">
        <v>239</v>
      </c>
      <c r="D165" s="20" t="s">
        <v>1002</v>
      </c>
      <c r="E165" s="26">
        <v>41030</v>
      </c>
      <c r="F165">
        <v>0</v>
      </c>
      <c r="G165">
        <v>0</v>
      </c>
      <c r="H165" t="e">
        <v>#DIV/0!</v>
      </c>
      <c r="I165">
        <v>0</v>
      </c>
      <c r="J165">
        <v>0</v>
      </c>
      <c r="L165">
        <v>0</v>
      </c>
      <c r="M165" t="e">
        <v>#DIV/0!</v>
      </c>
      <c r="N165">
        <v>0</v>
      </c>
      <c r="O165">
        <v>0</v>
      </c>
      <c r="P165">
        <v>1</v>
      </c>
      <c r="Q165">
        <v>1</v>
      </c>
      <c r="R165">
        <v>1</v>
      </c>
      <c r="S165">
        <v>0</v>
      </c>
      <c r="T165">
        <v>0</v>
      </c>
    </row>
    <row r="166" spans="1:20" x14ac:dyDescent="0.25">
      <c r="A166" s="177" t="s">
        <v>14057</v>
      </c>
      <c r="B166" t="s">
        <v>14058</v>
      </c>
      <c r="C166" t="s">
        <v>240</v>
      </c>
      <c r="D166" s="20" t="s">
        <v>1002</v>
      </c>
      <c r="E166" s="26">
        <v>41030</v>
      </c>
      <c r="F166">
        <v>0</v>
      </c>
      <c r="G166">
        <v>0</v>
      </c>
      <c r="H166" t="e">
        <v>#DIV/0!</v>
      </c>
      <c r="I166">
        <v>0</v>
      </c>
      <c r="J166">
        <v>0</v>
      </c>
      <c r="L166">
        <v>0</v>
      </c>
      <c r="M166" t="e">
        <v>#DIV/0!</v>
      </c>
      <c r="N166">
        <v>0</v>
      </c>
      <c r="P166">
        <v>0</v>
      </c>
      <c r="Q166">
        <v>0</v>
      </c>
      <c r="R166" t="e">
        <v>#DIV/0!</v>
      </c>
      <c r="S166">
        <v>0</v>
      </c>
      <c r="T166">
        <v>0</v>
      </c>
    </row>
    <row r="167" spans="1:20" x14ac:dyDescent="0.25">
      <c r="A167" s="177" t="s">
        <v>14234</v>
      </c>
      <c r="B167" t="s">
        <v>14235</v>
      </c>
      <c r="C167" t="s">
        <v>241</v>
      </c>
      <c r="D167" s="20" t="s">
        <v>1002</v>
      </c>
      <c r="E167" s="26">
        <v>41030</v>
      </c>
      <c r="F167">
        <v>0</v>
      </c>
      <c r="G167">
        <v>0</v>
      </c>
      <c r="H167" t="e">
        <v>#DIV/0!</v>
      </c>
      <c r="I167">
        <v>0</v>
      </c>
      <c r="L167">
        <v>0</v>
      </c>
      <c r="M167" t="e">
        <v>#DIV/0!</v>
      </c>
      <c r="N167">
        <v>0</v>
      </c>
      <c r="P167">
        <v>0</v>
      </c>
      <c r="Q167">
        <v>0</v>
      </c>
      <c r="R167" t="e">
        <v>#DIV/0!</v>
      </c>
      <c r="T167">
        <v>0</v>
      </c>
    </row>
    <row r="168" spans="1:20" x14ac:dyDescent="0.25">
      <c r="A168" s="177" t="s">
        <v>14563</v>
      </c>
      <c r="B168" t="s">
        <v>14564</v>
      </c>
      <c r="C168" t="s">
        <v>199</v>
      </c>
      <c r="D168" s="20" t="s">
        <v>1000</v>
      </c>
      <c r="E168" s="26">
        <v>41030</v>
      </c>
      <c r="N168">
        <v>0</v>
      </c>
      <c r="P168">
        <v>1</v>
      </c>
      <c r="Q168">
        <v>1</v>
      </c>
      <c r="R168">
        <v>1</v>
      </c>
      <c r="S168">
        <v>0</v>
      </c>
      <c r="T168" t="e">
        <v>#DIV/0!</v>
      </c>
    </row>
    <row r="169" spans="1:20" x14ac:dyDescent="0.25">
      <c r="A169" s="177" t="s">
        <v>14738</v>
      </c>
      <c r="B169" t="s">
        <v>14739</v>
      </c>
      <c r="C169" t="s">
        <v>201</v>
      </c>
      <c r="D169" s="20" t="s">
        <v>1002</v>
      </c>
      <c r="E169" s="26">
        <v>41030</v>
      </c>
      <c r="P169">
        <v>1</v>
      </c>
      <c r="Q169">
        <v>1</v>
      </c>
      <c r="R169">
        <v>1</v>
      </c>
    </row>
    <row r="170" spans="1:20" x14ac:dyDescent="0.25">
      <c r="A170" s="177" t="s">
        <v>14829</v>
      </c>
      <c r="B170" t="s">
        <v>14830</v>
      </c>
      <c r="C170" t="s">
        <v>200</v>
      </c>
      <c r="D170" s="20" t="s">
        <v>1002</v>
      </c>
      <c r="E170" s="26">
        <v>41030</v>
      </c>
      <c r="R170" t="e">
        <v>#DIV/0!</v>
      </c>
    </row>
    <row r="171" spans="1:20" x14ac:dyDescent="0.25">
      <c r="A171" s="177" t="s">
        <v>15006</v>
      </c>
      <c r="B171" t="s">
        <v>15007</v>
      </c>
      <c r="C171" s="20" t="s">
        <v>202</v>
      </c>
      <c r="D171" s="20" t="s">
        <v>1002</v>
      </c>
      <c r="E171" s="26">
        <v>41030</v>
      </c>
      <c r="R171" t="e">
        <v>#DIV/0!</v>
      </c>
    </row>
    <row r="172" spans="1:20" x14ac:dyDescent="0.25">
      <c r="A172" s="177" t="s">
        <v>15549</v>
      </c>
      <c r="B172" t="s">
        <v>15550</v>
      </c>
      <c r="C172" t="s">
        <v>228</v>
      </c>
      <c r="D172" s="20" t="s">
        <v>1002</v>
      </c>
      <c r="E172" s="26">
        <v>41030</v>
      </c>
    </row>
    <row r="173" spans="1:20" x14ac:dyDescent="0.25">
      <c r="A173" s="177" t="s">
        <v>15710</v>
      </c>
      <c r="B173" t="s">
        <v>15711</v>
      </c>
      <c r="C173" s="20" t="s">
        <v>227</v>
      </c>
      <c r="D173" s="20" t="s">
        <v>1000</v>
      </c>
      <c r="E173" s="26">
        <v>41030</v>
      </c>
    </row>
    <row r="174" spans="1:20" x14ac:dyDescent="0.25">
      <c r="A174" s="177" t="s">
        <v>15887</v>
      </c>
      <c r="B174" t="s">
        <v>15888</v>
      </c>
      <c r="C174" t="s">
        <v>203</v>
      </c>
      <c r="D174" s="20" t="s">
        <v>1000</v>
      </c>
      <c r="E174" s="26">
        <v>41030</v>
      </c>
    </row>
    <row r="175" spans="1:20" x14ac:dyDescent="0.25">
      <c r="A175" s="177" t="s">
        <v>16066</v>
      </c>
      <c r="B175" t="s">
        <v>16067</v>
      </c>
      <c r="C175" t="s">
        <v>205</v>
      </c>
      <c r="D175" s="20" t="s">
        <v>1002</v>
      </c>
      <c r="E175" s="26">
        <v>41030</v>
      </c>
    </row>
    <row r="176" spans="1:20" x14ac:dyDescent="0.25">
      <c r="A176" s="177" t="s">
        <v>16243</v>
      </c>
      <c r="B176" t="s">
        <v>16244</v>
      </c>
      <c r="C176" t="s">
        <v>204</v>
      </c>
      <c r="D176" s="20" t="s">
        <v>1002</v>
      </c>
      <c r="E176" s="26">
        <v>41030</v>
      </c>
    </row>
    <row r="177" spans="1:18" x14ac:dyDescent="0.25">
      <c r="A177" s="177" t="s">
        <v>16420</v>
      </c>
      <c r="B177" t="s">
        <v>16421</v>
      </c>
      <c r="C177" s="20" t="s">
        <v>206</v>
      </c>
      <c r="D177" s="20" t="s">
        <v>1002</v>
      </c>
      <c r="E177" s="26">
        <v>41030</v>
      </c>
    </row>
    <row r="178" spans="1:18" x14ac:dyDescent="0.25">
      <c r="A178" s="177" t="s">
        <v>16561</v>
      </c>
      <c r="B178" t="s">
        <v>16562</v>
      </c>
      <c r="C178" t="s">
        <v>223</v>
      </c>
      <c r="D178" s="20" t="s">
        <v>1000</v>
      </c>
      <c r="E178" s="26">
        <v>41030</v>
      </c>
      <c r="R178" t="e">
        <v>#DIV/0!</v>
      </c>
    </row>
    <row r="179" spans="1:18" x14ac:dyDescent="0.25">
      <c r="A179" s="177" t="s">
        <v>16740</v>
      </c>
      <c r="B179" t="s">
        <v>16741</v>
      </c>
      <c r="C179" t="s">
        <v>224</v>
      </c>
      <c r="D179" s="20" t="s">
        <v>1002</v>
      </c>
      <c r="E179" s="26">
        <v>41030</v>
      </c>
      <c r="R179" t="e">
        <v>#DIV/0!</v>
      </c>
    </row>
    <row r="180" spans="1:18" x14ac:dyDescent="0.25">
      <c r="A180" s="177" t="s">
        <v>17177</v>
      </c>
      <c r="B180" t="s">
        <v>17178</v>
      </c>
      <c r="C180" t="s">
        <v>225</v>
      </c>
      <c r="D180" s="20" t="s">
        <v>1000</v>
      </c>
      <c r="E180" s="26">
        <v>41030</v>
      </c>
      <c r="R180" t="e">
        <v>#DIV/0!</v>
      </c>
    </row>
    <row r="181" spans="1:18" x14ac:dyDescent="0.25">
      <c r="A181" s="177" t="s">
        <v>17384</v>
      </c>
      <c r="B181" t="s">
        <v>17385</v>
      </c>
      <c r="C181" t="s">
        <v>226</v>
      </c>
      <c r="D181" s="20" t="s">
        <v>1002</v>
      </c>
      <c r="E181" s="26">
        <v>41030</v>
      </c>
      <c r="R181" t="e">
        <v>#DIV/0!</v>
      </c>
    </row>
    <row r="182" spans="1:18" x14ac:dyDescent="0.25">
      <c r="A182" s="177" t="s">
        <v>17561</v>
      </c>
      <c r="B182" t="s">
        <v>17562</v>
      </c>
      <c r="C182" t="s">
        <v>232</v>
      </c>
      <c r="D182" s="20" t="s">
        <v>1000</v>
      </c>
      <c r="E182" s="26">
        <v>41030</v>
      </c>
      <c r="R182" t="e">
        <v>#DIV/0!</v>
      </c>
    </row>
    <row r="183" spans="1:18" x14ac:dyDescent="0.25">
      <c r="A183" s="177" t="s">
        <v>17758</v>
      </c>
      <c r="B183" t="s">
        <v>17759</v>
      </c>
      <c r="C183" t="s">
        <v>231</v>
      </c>
      <c r="D183" s="20" t="s">
        <v>1002</v>
      </c>
      <c r="E183" s="26">
        <v>41030</v>
      </c>
      <c r="R183" t="e">
        <v>#DIV/0!</v>
      </c>
    </row>
    <row r="184" spans="1:18" x14ac:dyDescent="0.25">
      <c r="A184" s="177" t="s">
        <v>17935</v>
      </c>
      <c r="B184" t="s">
        <v>17936</v>
      </c>
      <c r="C184" t="s">
        <v>317</v>
      </c>
      <c r="D184" s="20" t="s">
        <v>1000</v>
      </c>
      <c r="E184" s="26">
        <v>41030</v>
      </c>
      <c r="R184" t="e">
        <v>#DIV/0!</v>
      </c>
    </row>
    <row r="185" spans="1:18" x14ac:dyDescent="0.25">
      <c r="A185" s="177" t="s">
        <v>18114</v>
      </c>
      <c r="B185" t="s">
        <v>18115</v>
      </c>
      <c r="C185" t="s">
        <v>316</v>
      </c>
      <c r="D185" s="20" t="s">
        <v>1002</v>
      </c>
      <c r="E185" s="26">
        <v>41030</v>
      </c>
      <c r="R185" t="e">
        <v>#DIV/0!</v>
      </c>
    </row>
    <row r="186" spans="1:18" x14ac:dyDescent="0.25">
      <c r="A186" s="177" t="s">
        <v>18367</v>
      </c>
      <c r="B186" t="s">
        <v>18368</v>
      </c>
      <c r="C186" t="s">
        <v>214</v>
      </c>
      <c r="D186" s="20" t="s">
        <v>1000</v>
      </c>
      <c r="E186" s="26">
        <v>41030</v>
      </c>
    </row>
    <row r="187" spans="1:18" x14ac:dyDescent="0.25">
      <c r="A187" s="177" t="s">
        <v>18546</v>
      </c>
      <c r="B187" t="s">
        <v>18547</v>
      </c>
      <c r="C187" t="s">
        <v>215</v>
      </c>
      <c r="D187" s="20" t="s">
        <v>1002</v>
      </c>
      <c r="E187" s="26">
        <v>41030</v>
      </c>
    </row>
    <row r="188" spans="1:18" x14ac:dyDescent="0.25">
      <c r="A188" s="177" t="s">
        <v>18723</v>
      </c>
      <c r="B188" t="s">
        <v>18724</v>
      </c>
      <c r="C188" t="s">
        <v>216</v>
      </c>
      <c r="D188" s="20" t="s">
        <v>1002</v>
      </c>
      <c r="E188" s="26">
        <v>41030</v>
      </c>
    </row>
    <row r="189" spans="1:18" x14ac:dyDescent="0.25">
      <c r="A189" s="177" t="s">
        <v>18900</v>
      </c>
      <c r="B189" t="s">
        <v>18901</v>
      </c>
      <c r="C189" t="s">
        <v>229</v>
      </c>
      <c r="D189" s="20" t="s">
        <v>1002</v>
      </c>
      <c r="E189" s="26">
        <v>41030</v>
      </c>
    </row>
    <row r="190" spans="1:18" x14ac:dyDescent="0.25">
      <c r="A190" s="177" t="s">
        <v>19077</v>
      </c>
      <c r="B190" t="s">
        <v>19078</v>
      </c>
      <c r="C190" t="s">
        <v>230</v>
      </c>
      <c r="D190" s="20" t="s">
        <v>1000</v>
      </c>
      <c r="E190" s="26">
        <v>41030</v>
      </c>
    </row>
    <row r="191" spans="1:18" x14ac:dyDescent="0.25">
      <c r="A191" s="177" t="s">
        <v>19256</v>
      </c>
      <c r="B191" t="s">
        <v>19257</v>
      </c>
      <c r="C191" t="s">
        <v>234</v>
      </c>
      <c r="D191" s="20" t="s">
        <v>1000</v>
      </c>
      <c r="E191" s="26">
        <v>41030</v>
      </c>
      <c r="R191" t="e">
        <v>#DIV/0!</v>
      </c>
    </row>
    <row r="192" spans="1:18" x14ac:dyDescent="0.25">
      <c r="A192" s="177" t="s">
        <v>19435</v>
      </c>
      <c r="B192" t="s">
        <v>19436</v>
      </c>
      <c r="C192" t="s">
        <v>233</v>
      </c>
      <c r="D192" s="20" t="s">
        <v>1002</v>
      </c>
      <c r="E192" s="26">
        <v>41030</v>
      </c>
      <c r="R192" t="e">
        <v>#DIV/0!</v>
      </c>
    </row>
    <row r="193" spans="1:19" x14ac:dyDescent="0.25">
      <c r="A193" s="177" t="s">
        <v>19810</v>
      </c>
      <c r="B193" t="s">
        <v>19811</v>
      </c>
      <c r="C193" t="s">
        <v>220</v>
      </c>
      <c r="D193" s="20" t="s">
        <v>1000</v>
      </c>
      <c r="E193" s="26">
        <v>41030</v>
      </c>
      <c r="P193">
        <v>6</v>
      </c>
      <c r="Q193">
        <v>6</v>
      </c>
      <c r="R193">
        <v>1</v>
      </c>
    </row>
    <row r="194" spans="1:19" x14ac:dyDescent="0.25">
      <c r="A194" s="177" t="s">
        <v>19989</v>
      </c>
      <c r="B194" t="s">
        <v>19990</v>
      </c>
      <c r="C194" t="s">
        <v>221</v>
      </c>
      <c r="D194" s="20" t="s">
        <v>1002</v>
      </c>
      <c r="E194" s="26">
        <v>41030</v>
      </c>
      <c r="P194">
        <v>5</v>
      </c>
      <c r="Q194">
        <v>5</v>
      </c>
      <c r="R194">
        <v>1</v>
      </c>
    </row>
    <row r="195" spans="1:19" x14ac:dyDescent="0.25">
      <c r="A195" s="177" t="s">
        <v>20166</v>
      </c>
      <c r="B195" t="s">
        <v>20167</v>
      </c>
      <c r="C195" t="s">
        <v>222</v>
      </c>
      <c r="D195" s="20" t="s">
        <v>1002</v>
      </c>
      <c r="E195" s="26">
        <v>41030</v>
      </c>
      <c r="P195">
        <v>1</v>
      </c>
      <c r="Q195">
        <v>1</v>
      </c>
      <c r="R195">
        <v>1</v>
      </c>
    </row>
    <row r="196" spans="1:19" x14ac:dyDescent="0.25">
      <c r="A196" s="177" t="s">
        <v>20343</v>
      </c>
      <c r="B196" t="s">
        <v>20344</v>
      </c>
      <c r="C196" t="s">
        <v>211</v>
      </c>
      <c r="D196" s="20" t="s">
        <v>1002</v>
      </c>
      <c r="E196" s="26">
        <v>41030</v>
      </c>
    </row>
    <row r="197" spans="1:19" x14ac:dyDescent="0.25">
      <c r="A197" s="177" t="s">
        <v>20520</v>
      </c>
      <c r="B197" t="s">
        <v>20521</v>
      </c>
      <c r="C197" t="s">
        <v>207</v>
      </c>
      <c r="D197" s="20" t="s">
        <v>1000</v>
      </c>
      <c r="E197" s="26">
        <v>41030</v>
      </c>
      <c r="N197">
        <v>0</v>
      </c>
      <c r="P197">
        <v>0</v>
      </c>
      <c r="Q197">
        <v>0</v>
      </c>
      <c r="R197" t="e">
        <v>#DIV/0!</v>
      </c>
      <c r="S197">
        <v>0</v>
      </c>
    </row>
    <row r="198" spans="1:19" x14ac:dyDescent="0.25">
      <c r="A198" s="177" t="s">
        <v>20699</v>
      </c>
      <c r="B198" t="s">
        <v>20700</v>
      </c>
      <c r="C198" t="s">
        <v>894</v>
      </c>
      <c r="D198" s="20" t="s">
        <v>1002</v>
      </c>
      <c r="E198" s="26">
        <v>41030</v>
      </c>
      <c r="R198" t="e">
        <v>#DIV/0!</v>
      </c>
    </row>
    <row r="199" spans="1:19" x14ac:dyDescent="0.25">
      <c r="A199" s="177" t="s">
        <v>20764</v>
      </c>
      <c r="B199" t="s">
        <v>20765</v>
      </c>
      <c r="C199" t="s">
        <v>210</v>
      </c>
      <c r="D199" s="20" t="s">
        <v>1002</v>
      </c>
      <c r="E199" s="26">
        <v>41030</v>
      </c>
    </row>
    <row r="200" spans="1:19" x14ac:dyDescent="0.25">
      <c r="A200" s="177" t="s">
        <v>20941</v>
      </c>
      <c r="B200" t="s">
        <v>20942</v>
      </c>
      <c r="C200" s="20" t="s">
        <v>208</v>
      </c>
      <c r="D200" s="20" t="s">
        <v>1002</v>
      </c>
      <c r="E200" s="26">
        <v>41030</v>
      </c>
      <c r="R200" t="e">
        <v>#DIV/0!</v>
      </c>
    </row>
    <row r="201" spans="1:19" x14ac:dyDescent="0.25">
      <c r="A201" s="177" t="s">
        <v>21196</v>
      </c>
      <c r="B201" t="s">
        <v>21197</v>
      </c>
      <c r="C201" t="s">
        <v>213</v>
      </c>
      <c r="D201" s="20" t="s">
        <v>1002</v>
      </c>
      <c r="E201" s="26">
        <v>41030</v>
      </c>
    </row>
    <row r="202" spans="1:19" x14ac:dyDescent="0.25">
      <c r="A202" s="177" t="s">
        <v>21373</v>
      </c>
      <c r="B202" t="s">
        <v>21374</v>
      </c>
      <c r="C202" t="s">
        <v>8154</v>
      </c>
      <c r="D202" s="20" t="s">
        <v>1002</v>
      </c>
      <c r="E202" s="26">
        <v>41030</v>
      </c>
    </row>
    <row r="203" spans="1:19" x14ac:dyDescent="0.25">
      <c r="A203" s="177" t="s">
        <v>21438</v>
      </c>
      <c r="B203" t="s">
        <v>21439</v>
      </c>
      <c r="C203" s="20" t="s">
        <v>212</v>
      </c>
      <c r="D203" s="20" t="s">
        <v>1000</v>
      </c>
      <c r="E203" s="26">
        <v>41030</v>
      </c>
      <c r="F203">
        <v>0</v>
      </c>
      <c r="G203">
        <v>0</v>
      </c>
      <c r="H203" t="e">
        <v>#DIV/0!</v>
      </c>
      <c r="I203">
        <v>0</v>
      </c>
      <c r="J203">
        <v>0</v>
      </c>
      <c r="K203" t="e">
        <v>#DIV/0!</v>
      </c>
      <c r="L203">
        <v>0</v>
      </c>
      <c r="M203" t="e">
        <v>#DIV/0!</v>
      </c>
      <c r="N203">
        <v>0</v>
      </c>
      <c r="P203">
        <v>0</v>
      </c>
      <c r="Q203">
        <v>0</v>
      </c>
      <c r="R203" t="e">
        <v>#DIV/0!</v>
      </c>
      <c r="S203">
        <v>0</v>
      </c>
    </row>
    <row r="204" spans="1:19" x14ac:dyDescent="0.25">
      <c r="A204" s="177" t="s">
        <v>21647</v>
      </c>
      <c r="B204" t="s">
        <v>21648</v>
      </c>
      <c r="C204" s="20" t="s">
        <v>217</v>
      </c>
      <c r="D204" s="20" t="s">
        <v>1000</v>
      </c>
      <c r="E204" s="26">
        <v>41030</v>
      </c>
      <c r="R204" t="e">
        <v>#DIV/0!</v>
      </c>
    </row>
    <row r="205" spans="1:19" x14ac:dyDescent="0.25">
      <c r="A205" s="177" t="s">
        <v>21826</v>
      </c>
      <c r="B205" t="s">
        <v>21827</v>
      </c>
      <c r="C205" t="s">
        <v>895</v>
      </c>
      <c r="D205" s="20" t="s">
        <v>1002</v>
      </c>
      <c r="E205" s="26">
        <v>41030</v>
      </c>
    </row>
    <row r="206" spans="1:19" x14ac:dyDescent="0.25">
      <c r="A206" s="177" t="s">
        <v>21891</v>
      </c>
      <c r="B206" t="s">
        <v>21892</v>
      </c>
      <c r="C206" t="s">
        <v>218</v>
      </c>
      <c r="D206" s="20" t="s">
        <v>1002</v>
      </c>
      <c r="E206" s="26">
        <v>41030</v>
      </c>
      <c r="R206" t="e">
        <v>#DIV/0!</v>
      </c>
    </row>
    <row r="207" spans="1:19" x14ac:dyDescent="0.25">
      <c r="A207" s="177" t="s">
        <v>22068</v>
      </c>
      <c r="B207" t="s">
        <v>22069</v>
      </c>
      <c r="C207" t="s">
        <v>219</v>
      </c>
      <c r="D207" s="20" t="s">
        <v>1002</v>
      </c>
      <c r="E207" s="26">
        <v>41030</v>
      </c>
    </row>
    <row r="208" spans="1:19" x14ac:dyDescent="0.25">
      <c r="A208" s="177" t="s">
        <v>11463</v>
      </c>
      <c r="B208" t="s">
        <v>11467</v>
      </c>
      <c r="C208" t="s">
        <v>198</v>
      </c>
      <c r="D208" s="20" t="s">
        <v>1002</v>
      </c>
      <c r="E208" s="26">
        <v>41061</v>
      </c>
    </row>
    <row r="209" spans="1:20" x14ac:dyDescent="0.25">
      <c r="A209" s="177" t="s">
        <v>13176</v>
      </c>
      <c r="B209" t="s">
        <v>13088</v>
      </c>
      <c r="C209" t="s">
        <v>1051</v>
      </c>
      <c r="D209" s="20" t="s">
        <v>1002</v>
      </c>
      <c r="E209" s="26">
        <v>41061</v>
      </c>
    </row>
    <row r="210" spans="1:20" x14ac:dyDescent="0.25">
      <c r="A210" s="177" t="s">
        <v>2966</v>
      </c>
      <c r="B210" t="s">
        <v>2968</v>
      </c>
      <c r="C210" t="s">
        <v>242</v>
      </c>
      <c r="D210" s="20" t="s">
        <v>1000</v>
      </c>
      <c r="E210" s="26">
        <v>41061</v>
      </c>
      <c r="F210">
        <v>0</v>
      </c>
      <c r="G210">
        <v>0</v>
      </c>
      <c r="H210" t="e">
        <v>#DIV/0!</v>
      </c>
      <c r="I210">
        <v>0</v>
      </c>
      <c r="J210">
        <v>0</v>
      </c>
      <c r="L210">
        <v>0</v>
      </c>
      <c r="M210" t="e">
        <v>#DIV/0!</v>
      </c>
      <c r="N210">
        <v>0</v>
      </c>
      <c r="P210">
        <v>0</v>
      </c>
      <c r="Q210">
        <v>0</v>
      </c>
      <c r="R210" t="e">
        <v>#DIV/0!</v>
      </c>
      <c r="S210">
        <v>0</v>
      </c>
    </row>
    <row r="211" spans="1:20" x14ac:dyDescent="0.25">
      <c r="A211" s="177" t="s">
        <v>2791</v>
      </c>
      <c r="B211" t="s">
        <v>2793</v>
      </c>
      <c r="C211" t="s">
        <v>2724</v>
      </c>
      <c r="D211" s="20" t="s">
        <v>1000</v>
      </c>
      <c r="E211" s="26">
        <v>41061</v>
      </c>
      <c r="F211">
        <v>0</v>
      </c>
      <c r="G211">
        <v>0</v>
      </c>
      <c r="H211" t="e">
        <v>#DIV/0!</v>
      </c>
      <c r="I211">
        <v>0</v>
      </c>
      <c r="J211">
        <v>0</v>
      </c>
      <c r="L211">
        <v>0</v>
      </c>
      <c r="M211" t="e">
        <v>#DIV/0!</v>
      </c>
      <c r="N211">
        <v>0</v>
      </c>
      <c r="P211">
        <v>0</v>
      </c>
      <c r="Q211">
        <v>0</v>
      </c>
      <c r="R211" t="e">
        <v>#DIV/0!</v>
      </c>
      <c r="S211">
        <v>0</v>
      </c>
      <c r="T211">
        <v>0.82499999999999996</v>
      </c>
    </row>
    <row r="212" spans="1:20" x14ac:dyDescent="0.25">
      <c r="A212" s="177" t="s">
        <v>2546</v>
      </c>
      <c r="B212" t="s">
        <v>2548</v>
      </c>
      <c r="C212" s="20" t="s">
        <v>237</v>
      </c>
      <c r="D212" s="20" t="s">
        <v>1000</v>
      </c>
      <c r="E212" s="26">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25">
      <c r="A213" s="177" t="s">
        <v>2371</v>
      </c>
      <c r="B213" t="s">
        <v>2373</v>
      </c>
      <c r="C213" s="20" t="s">
        <v>238</v>
      </c>
      <c r="D213" s="20" t="s">
        <v>1000</v>
      </c>
      <c r="E213" s="26">
        <v>41061</v>
      </c>
      <c r="F213">
        <v>0</v>
      </c>
      <c r="G213">
        <v>0</v>
      </c>
      <c r="I213">
        <v>0</v>
      </c>
      <c r="J213">
        <v>0</v>
      </c>
      <c r="L213">
        <v>0</v>
      </c>
      <c r="M213" t="e">
        <v>#DIV/0!</v>
      </c>
      <c r="N213">
        <v>0</v>
      </c>
      <c r="O213">
        <v>0</v>
      </c>
      <c r="P213">
        <v>7</v>
      </c>
      <c r="Q213">
        <v>11</v>
      </c>
      <c r="R213">
        <v>0.63636363636363635</v>
      </c>
      <c r="S213">
        <v>0</v>
      </c>
    </row>
    <row r="214" spans="1:20" x14ac:dyDescent="0.25">
      <c r="A214" s="177" t="s">
        <v>2198</v>
      </c>
      <c r="B214" t="s">
        <v>2200</v>
      </c>
      <c r="C214" s="20" t="s">
        <v>239</v>
      </c>
      <c r="D214" s="20" t="s">
        <v>1000</v>
      </c>
      <c r="E214" s="26">
        <v>41061</v>
      </c>
      <c r="F214">
        <v>0</v>
      </c>
      <c r="G214">
        <v>0</v>
      </c>
      <c r="H214" t="e">
        <v>#DIV/0!</v>
      </c>
      <c r="I214">
        <v>0</v>
      </c>
      <c r="J214">
        <v>0</v>
      </c>
      <c r="L214">
        <v>0</v>
      </c>
      <c r="M214" t="e">
        <v>#DIV/0!</v>
      </c>
      <c r="N214">
        <v>0</v>
      </c>
      <c r="O214">
        <v>0</v>
      </c>
      <c r="P214">
        <v>0</v>
      </c>
      <c r="Q214">
        <v>0</v>
      </c>
      <c r="R214" t="e">
        <v>#DIV/0!</v>
      </c>
      <c r="S214">
        <v>0</v>
      </c>
    </row>
    <row r="215" spans="1:20" x14ac:dyDescent="0.25">
      <c r="A215" s="177" t="s">
        <v>2023</v>
      </c>
      <c r="B215" t="s">
        <v>2025</v>
      </c>
      <c r="C215" t="s">
        <v>1988</v>
      </c>
      <c r="D215" s="20" t="s">
        <v>1000</v>
      </c>
      <c r="E215" s="26">
        <v>41061</v>
      </c>
      <c r="F215">
        <v>0</v>
      </c>
      <c r="G215">
        <v>0</v>
      </c>
      <c r="H215" t="e">
        <v>#DIV/0!</v>
      </c>
      <c r="I215">
        <v>0</v>
      </c>
      <c r="L215">
        <v>0</v>
      </c>
      <c r="M215" t="e">
        <v>#DIV/0!</v>
      </c>
      <c r="N215">
        <v>0</v>
      </c>
      <c r="P215">
        <v>0</v>
      </c>
      <c r="Q215">
        <v>0</v>
      </c>
      <c r="R215" t="e">
        <v>#DIV/0!</v>
      </c>
      <c r="S215">
        <v>0</v>
      </c>
    </row>
    <row r="216" spans="1:20" x14ac:dyDescent="0.25">
      <c r="A216" s="177" t="s">
        <v>1775</v>
      </c>
      <c r="B216" t="s">
        <v>1777</v>
      </c>
      <c r="C216" t="s">
        <v>240</v>
      </c>
      <c r="D216" s="20" t="s">
        <v>1000</v>
      </c>
      <c r="E216" s="26">
        <v>41061</v>
      </c>
      <c r="F216">
        <v>0</v>
      </c>
      <c r="G216">
        <v>0</v>
      </c>
      <c r="H216" t="e">
        <v>#DIV/0!</v>
      </c>
      <c r="I216">
        <v>0</v>
      </c>
      <c r="J216">
        <v>0</v>
      </c>
      <c r="L216">
        <v>0</v>
      </c>
      <c r="M216" t="e">
        <v>#DIV/0!</v>
      </c>
      <c r="N216">
        <v>0</v>
      </c>
      <c r="P216">
        <v>0</v>
      </c>
      <c r="Q216">
        <v>0</v>
      </c>
      <c r="R216" t="e">
        <v>#DIV/0!</v>
      </c>
      <c r="S216">
        <v>0</v>
      </c>
      <c r="T216">
        <v>0</v>
      </c>
    </row>
    <row r="217" spans="1:20" x14ac:dyDescent="0.25">
      <c r="A217" s="177" t="s">
        <v>1600</v>
      </c>
      <c r="B217" t="s">
        <v>1602</v>
      </c>
      <c r="C217" t="s">
        <v>241</v>
      </c>
      <c r="D217" s="20" t="s">
        <v>1000</v>
      </c>
      <c r="E217" s="26">
        <v>41061</v>
      </c>
      <c r="F217">
        <v>0</v>
      </c>
      <c r="G217">
        <v>0</v>
      </c>
      <c r="H217" t="e">
        <v>#DIV/0!</v>
      </c>
      <c r="I217">
        <v>0</v>
      </c>
      <c r="L217">
        <v>0</v>
      </c>
      <c r="M217" t="e">
        <v>#DIV/0!</v>
      </c>
      <c r="N217">
        <v>0</v>
      </c>
      <c r="P217">
        <v>0</v>
      </c>
      <c r="Q217">
        <v>0</v>
      </c>
      <c r="R217" t="e">
        <v>#DIV/0!</v>
      </c>
      <c r="T217">
        <v>0</v>
      </c>
    </row>
    <row r="218" spans="1:20" x14ac:dyDescent="0.25">
      <c r="A218" s="177" t="s">
        <v>1065</v>
      </c>
      <c r="B218" t="s">
        <v>1150</v>
      </c>
      <c r="C218" t="s">
        <v>235</v>
      </c>
      <c r="D218" s="20" t="s">
        <v>1002</v>
      </c>
      <c r="E218" s="26">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25">
      <c r="A219" s="177" t="s">
        <v>11465</v>
      </c>
      <c r="B219" t="s">
        <v>11468</v>
      </c>
      <c r="C219" t="s">
        <v>199</v>
      </c>
      <c r="D219" s="20" t="s">
        <v>1002</v>
      </c>
      <c r="E219" s="26">
        <v>41061</v>
      </c>
      <c r="N219">
        <v>0</v>
      </c>
      <c r="S219">
        <v>0</v>
      </c>
      <c r="T219">
        <v>0.82499999999999996</v>
      </c>
    </row>
    <row r="220" spans="1:20" x14ac:dyDescent="0.25">
      <c r="A220" s="177" t="s">
        <v>11380</v>
      </c>
      <c r="B220" t="s">
        <v>11382</v>
      </c>
      <c r="C220" t="s">
        <v>201</v>
      </c>
      <c r="D220" s="20" t="s">
        <v>1000</v>
      </c>
      <c r="E220" s="26">
        <v>41061</v>
      </c>
      <c r="R220" t="e">
        <v>#DIV/0!</v>
      </c>
      <c r="T220">
        <v>0</v>
      </c>
    </row>
    <row r="221" spans="1:20" x14ac:dyDescent="0.25">
      <c r="A221" s="177" t="s">
        <v>12178</v>
      </c>
      <c r="B221" t="s">
        <v>10300</v>
      </c>
      <c r="C221" t="s">
        <v>200</v>
      </c>
      <c r="D221" s="20" t="s">
        <v>1000</v>
      </c>
      <c r="E221" s="26">
        <v>41061</v>
      </c>
      <c r="R221" t="e">
        <v>#DIV/0!</v>
      </c>
      <c r="T221">
        <v>0</v>
      </c>
    </row>
    <row r="222" spans="1:20" x14ac:dyDescent="0.25">
      <c r="A222" s="177" t="s">
        <v>12462</v>
      </c>
      <c r="B222" t="s">
        <v>12464</v>
      </c>
      <c r="C222" t="s">
        <v>202</v>
      </c>
      <c r="D222" s="20" t="s">
        <v>1000</v>
      </c>
      <c r="E222" s="26">
        <v>41061</v>
      </c>
      <c r="R222" t="e">
        <v>#DIV/0!</v>
      </c>
      <c r="T222">
        <v>0</v>
      </c>
    </row>
    <row r="223" spans="1:20" x14ac:dyDescent="0.25">
      <c r="A223" s="177" t="s">
        <v>10298</v>
      </c>
      <c r="B223" t="s">
        <v>10471</v>
      </c>
      <c r="C223" t="s">
        <v>204</v>
      </c>
      <c r="D223" s="20" t="s">
        <v>1000</v>
      </c>
      <c r="E223" s="26">
        <v>41061</v>
      </c>
      <c r="T223">
        <v>0</v>
      </c>
    </row>
    <row r="224" spans="1:20" x14ac:dyDescent="0.25">
      <c r="A224" s="177" t="s">
        <v>10999</v>
      </c>
      <c r="B224" t="s">
        <v>11001</v>
      </c>
      <c r="C224" t="s">
        <v>228</v>
      </c>
      <c r="D224" s="20" t="s">
        <v>1000</v>
      </c>
      <c r="E224" s="26">
        <v>41061</v>
      </c>
      <c r="T224">
        <v>0.82499999999999996</v>
      </c>
    </row>
    <row r="225" spans="1:20" x14ac:dyDescent="0.25">
      <c r="A225" s="177" t="s">
        <v>10824</v>
      </c>
      <c r="B225" t="s">
        <v>10826</v>
      </c>
      <c r="C225" t="s">
        <v>227</v>
      </c>
      <c r="D225" s="20" t="s">
        <v>1002</v>
      </c>
      <c r="E225" s="26">
        <v>41061</v>
      </c>
      <c r="T225">
        <v>0</v>
      </c>
    </row>
    <row r="226" spans="1:20" x14ac:dyDescent="0.25">
      <c r="A226" s="177" t="s">
        <v>10649</v>
      </c>
      <c r="B226" t="s">
        <v>10651</v>
      </c>
      <c r="C226" t="s">
        <v>203</v>
      </c>
      <c r="D226" s="20" t="s">
        <v>1002</v>
      </c>
      <c r="E226" s="26">
        <v>41061</v>
      </c>
    </row>
    <row r="227" spans="1:20" x14ac:dyDescent="0.25">
      <c r="A227" s="177" t="s">
        <v>10474</v>
      </c>
      <c r="B227" t="s">
        <v>10476</v>
      </c>
      <c r="C227" s="20" t="s">
        <v>205</v>
      </c>
      <c r="D227" s="20" t="s">
        <v>1000</v>
      </c>
      <c r="E227" s="26">
        <v>41061</v>
      </c>
    </row>
    <row r="228" spans="1:20" x14ac:dyDescent="0.25">
      <c r="A228" s="177" t="s">
        <v>10233</v>
      </c>
      <c r="B228" t="s">
        <v>10235</v>
      </c>
      <c r="C228" t="s">
        <v>206</v>
      </c>
      <c r="D228" s="20" t="s">
        <v>1000</v>
      </c>
      <c r="E228" s="26">
        <v>41061</v>
      </c>
    </row>
    <row r="229" spans="1:20" x14ac:dyDescent="0.25">
      <c r="A229" s="177" t="s">
        <v>9802</v>
      </c>
      <c r="B229" t="s">
        <v>9804</v>
      </c>
      <c r="C229" s="20" t="s">
        <v>223</v>
      </c>
      <c r="D229" s="20" t="s">
        <v>1002</v>
      </c>
      <c r="E229" s="26">
        <v>41061</v>
      </c>
      <c r="R229" t="e">
        <v>#DIV/0!</v>
      </c>
    </row>
    <row r="230" spans="1:20" x14ac:dyDescent="0.25">
      <c r="A230" s="177" t="s">
        <v>9627</v>
      </c>
      <c r="B230" t="s">
        <v>9629</v>
      </c>
      <c r="C230" t="s">
        <v>224</v>
      </c>
      <c r="D230" s="20" t="s">
        <v>1000</v>
      </c>
      <c r="E230" s="26">
        <v>41061</v>
      </c>
      <c r="R230" t="e">
        <v>#DIV/0!</v>
      </c>
    </row>
    <row r="231" spans="1:20" x14ac:dyDescent="0.25">
      <c r="A231" s="177" t="s">
        <v>9236</v>
      </c>
      <c r="B231" t="s">
        <v>9238</v>
      </c>
      <c r="C231" t="s">
        <v>211</v>
      </c>
      <c r="D231" s="20" t="s">
        <v>1000</v>
      </c>
      <c r="E231" s="26">
        <v>41061</v>
      </c>
      <c r="T231">
        <v>0</v>
      </c>
    </row>
    <row r="232" spans="1:20" x14ac:dyDescent="0.25">
      <c r="A232" s="177" t="s">
        <v>9061</v>
      </c>
      <c r="B232" t="s">
        <v>9063</v>
      </c>
      <c r="C232" t="s">
        <v>207</v>
      </c>
      <c r="D232" s="20" t="s">
        <v>1002</v>
      </c>
      <c r="E232" s="26">
        <v>41061</v>
      </c>
      <c r="N232">
        <v>0</v>
      </c>
      <c r="P232">
        <v>0</v>
      </c>
      <c r="Q232">
        <v>0</v>
      </c>
      <c r="R232" t="e">
        <v>#DIV/0!</v>
      </c>
      <c r="S232">
        <v>0</v>
      </c>
    </row>
    <row r="233" spans="1:20" x14ac:dyDescent="0.25">
      <c r="A233" s="177" t="s">
        <v>8996</v>
      </c>
      <c r="B233" t="s">
        <v>8998</v>
      </c>
      <c r="C233" s="20" t="s">
        <v>894</v>
      </c>
      <c r="D233" s="20" t="s">
        <v>1000</v>
      </c>
      <c r="E233" s="26">
        <v>41061</v>
      </c>
      <c r="R233" t="e">
        <v>#DIV/0!</v>
      </c>
    </row>
    <row r="234" spans="1:20" x14ac:dyDescent="0.25">
      <c r="A234" s="177" t="s">
        <v>8821</v>
      </c>
      <c r="B234" t="s">
        <v>8823</v>
      </c>
      <c r="C234" t="s">
        <v>210</v>
      </c>
      <c r="D234" s="20" t="s">
        <v>1000</v>
      </c>
      <c r="E234" s="26">
        <v>41061</v>
      </c>
    </row>
    <row r="235" spans="1:20" x14ac:dyDescent="0.25">
      <c r="A235" s="177" t="s">
        <v>8646</v>
      </c>
      <c r="B235" t="s">
        <v>8648</v>
      </c>
      <c r="C235" t="s">
        <v>208</v>
      </c>
      <c r="D235" s="20" t="s">
        <v>1000</v>
      </c>
      <c r="E235" s="26">
        <v>41061</v>
      </c>
      <c r="R235" t="e">
        <v>#DIV/0!</v>
      </c>
    </row>
    <row r="236" spans="1:20" x14ac:dyDescent="0.25">
      <c r="A236" s="177" t="s">
        <v>8397</v>
      </c>
      <c r="B236" t="s">
        <v>8399</v>
      </c>
      <c r="C236" t="s">
        <v>213</v>
      </c>
      <c r="D236" s="20" t="s">
        <v>1000</v>
      </c>
      <c r="E236" s="26">
        <v>41061</v>
      </c>
    </row>
    <row r="237" spans="1:20" x14ac:dyDescent="0.25">
      <c r="A237" s="177" t="s">
        <v>8222</v>
      </c>
      <c r="B237" t="s">
        <v>8224</v>
      </c>
      <c r="C237" t="s">
        <v>212</v>
      </c>
      <c r="D237" s="20" t="s">
        <v>1002</v>
      </c>
      <c r="E237" s="26">
        <v>41061</v>
      </c>
      <c r="F237">
        <v>0</v>
      </c>
      <c r="G237">
        <v>0</v>
      </c>
      <c r="H237" t="e">
        <v>#DIV/0!</v>
      </c>
      <c r="I237">
        <v>0</v>
      </c>
      <c r="J237">
        <v>0</v>
      </c>
      <c r="K237" t="e">
        <v>#DIV/0!</v>
      </c>
      <c r="L237">
        <v>0</v>
      </c>
      <c r="M237" t="e">
        <v>#DIV/0!</v>
      </c>
      <c r="N237">
        <v>0</v>
      </c>
      <c r="P237">
        <v>0</v>
      </c>
      <c r="Q237">
        <v>0</v>
      </c>
      <c r="R237" t="e">
        <v>#DIV/0!</v>
      </c>
      <c r="S237">
        <v>0</v>
      </c>
    </row>
    <row r="238" spans="1:20" x14ac:dyDescent="0.25">
      <c r="A238" s="177" t="s">
        <v>8157</v>
      </c>
      <c r="B238" t="s">
        <v>8159</v>
      </c>
      <c r="C238" t="s">
        <v>8154</v>
      </c>
      <c r="D238" s="20" t="s">
        <v>1000</v>
      </c>
      <c r="E238" s="26">
        <v>41061</v>
      </c>
      <c r="T238">
        <v>0</v>
      </c>
    </row>
    <row r="239" spans="1:20" x14ac:dyDescent="0.25">
      <c r="A239" s="177" t="s">
        <v>7921</v>
      </c>
      <c r="B239" t="s">
        <v>7923</v>
      </c>
      <c r="C239" t="s">
        <v>225</v>
      </c>
      <c r="D239" s="20" t="s">
        <v>1002</v>
      </c>
      <c r="E239" s="26">
        <v>41061</v>
      </c>
      <c r="R239" t="e">
        <v>#DIV/0!</v>
      </c>
    </row>
    <row r="240" spans="1:20" x14ac:dyDescent="0.25">
      <c r="A240" s="177" t="s">
        <v>7720</v>
      </c>
      <c r="B240" t="s">
        <v>7722</v>
      </c>
      <c r="C240" t="s">
        <v>226</v>
      </c>
      <c r="D240" s="20" t="s">
        <v>1000</v>
      </c>
      <c r="E240" s="26">
        <v>41061</v>
      </c>
      <c r="R240" t="e">
        <v>#DIV/0!</v>
      </c>
    </row>
    <row r="241" spans="1:18" x14ac:dyDescent="0.25">
      <c r="A241" s="177" t="s">
        <v>7533</v>
      </c>
      <c r="B241" t="s">
        <v>7535</v>
      </c>
      <c r="C241" t="s">
        <v>901</v>
      </c>
      <c r="D241" s="20" t="s">
        <v>1000</v>
      </c>
      <c r="E241" s="26">
        <v>41061</v>
      </c>
      <c r="P241">
        <v>0</v>
      </c>
      <c r="Q241">
        <v>0</v>
      </c>
      <c r="R241" t="e">
        <v>#DIV/0!</v>
      </c>
    </row>
    <row r="242" spans="1:18" x14ac:dyDescent="0.25">
      <c r="A242" s="177" t="s">
        <v>7186</v>
      </c>
      <c r="B242" t="s">
        <v>7188</v>
      </c>
      <c r="C242" t="s">
        <v>1052</v>
      </c>
      <c r="D242" s="20" t="s">
        <v>1000</v>
      </c>
      <c r="E242" s="26">
        <v>41061</v>
      </c>
      <c r="P242">
        <v>0</v>
      </c>
      <c r="Q242">
        <v>0</v>
      </c>
      <c r="R242" t="e">
        <v>#DIV/0!</v>
      </c>
    </row>
    <row r="243" spans="1:18" x14ac:dyDescent="0.25">
      <c r="A243" s="177" t="s">
        <v>6981</v>
      </c>
      <c r="B243" t="s">
        <v>6983</v>
      </c>
      <c r="C243" t="s">
        <v>232</v>
      </c>
      <c r="D243" s="20" t="s">
        <v>1002</v>
      </c>
      <c r="E243" s="26">
        <v>41061</v>
      </c>
      <c r="R243" t="e">
        <v>#DIV/0!</v>
      </c>
    </row>
    <row r="244" spans="1:18" x14ac:dyDescent="0.25">
      <c r="A244" s="177" t="s">
        <v>6790</v>
      </c>
      <c r="B244" t="s">
        <v>6792</v>
      </c>
      <c r="C244" t="s">
        <v>231</v>
      </c>
      <c r="D244" s="20" t="s">
        <v>1000</v>
      </c>
      <c r="E244" s="26">
        <v>41061</v>
      </c>
      <c r="R244" t="e">
        <v>#DIV/0!</v>
      </c>
    </row>
    <row r="245" spans="1:18" x14ac:dyDescent="0.25">
      <c r="A245" s="177" t="s">
        <v>6615</v>
      </c>
      <c r="B245" t="s">
        <v>6617</v>
      </c>
      <c r="C245" t="s">
        <v>317</v>
      </c>
      <c r="D245" s="20" t="s">
        <v>1002</v>
      </c>
      <c r="E245" s="26">
        <v>41061</v>
      </c>
      <c r="R245" t="e">
        <v>#DIV/0!</v>
      </c>
    </row>
    <row r="246" spans="1:18" x14ac:dyDescent="0.25">
      <c r="A246" s="177" t="s">
        <v>6440</v>
      </c>
      <c r="B246" t="s">
        <v>6442</v>
      </c>
      <c r="C246" t="s">
        <v>316</v>
      </c>
      <c r="D246" s="20" t="s">
        <v>1000</v>
      </c>
      <c r="E246" s="26">
        <v>41061</v>
      </c>
      <c r="R246" t="e">
        <v>#DIV/0!</v>
      </c>
    </row>
    <row r="247" spans="1:18" x14ac:dyDescent="0.25">
      <c r="A247" s="177" t="s">
        <v>6191</v>
      </c>
      <c r="B247" t="s">
        <v>6193</v>
      </c>
      <c r="C247" t="s">
        <v>214</v>
      </c>
      <c r="D247" s="20" t="s">
        <v>1002</v>
      </c>
      <c r="E247" s="26">
        <v>41061</v>
      </c>
    </row>
    <row r="248" spans="1:18" x14ac:dyDescent="0.25">
      <c r="A248" s="177" t="s">
        <v>6016</v>
      </c>
      <c r="B248" t="s">
        <v>6018</v>
      </c>
      <c r="C248" t="s">
        <v>215</v>
      </c>
      <c r="D248" s="20" t="s">
        <v>1000</v>
      </c>
      <c r="E248" s="26">
        <v>41061</v>
      </c>
    </row>
    <row r="249" spans="1:18" x14ac:dyDescent="0.25">
      <c r="A249" s="177" t="s">
        <v>5841</v>
      </c>
      <c r="B249" t="s">
        <v>5843</v>
      </c>
      <c r="C249" t="s">
        <v>216</v>
      </c>
      <c r="D249" s="20" t="s">
        <v>1000</v>
      </c>
      <c r="E249" s="26">
        <v>41061</v>
      </c>
    </row>
    <row r="250" spans="1:18" x14ac:dyDescent="0.25">
      <c r="A250" s="177" t="s">
        <v>5413</v>
      </c>
      <c r="B250" t="s">
        <v>5415</v>
      </c>
      <c r="C250" t="s">
        <v>903</v>
      </c>
      <c r="D250" s="20" t="s">
        <v>1000</v>
      </c>
      <c r="E250" s="26">
        <v>41061</v>
      </c>
    </row>
    <row r="251" spans="1:18" x14ac:dyDescent="0.25">
      <c r="A251" s="177" t="s">
        <v>5597</v>
      </c>
      <c r="B251" t="s">
        <v>5599</v>
      </c>
      <c r="C251" t="s">
        <v>1047</v>
      </c>
      <c r="D251" s="20" t="s">
        <v>1000</v>
      </c>
      <c r="E251" s="26">
        <v>41061</v>
      </c>
      <c r="R251" t="e">
        <v>#DIV/0!</v>
      </c>
    </row>
    <row r="252" spans="1:18" x14ac:dyDescent="0.25">
      <c r="A252" s="177" t="s">
        <v>5178</v>
      </c>
      <c r="B252" t="s">
        <v>5180</v>
      </c>
      <c r="C252" t="s">
        <v>1053</v>
      </c>
      <c r="D252" s="20" t="s">
        <v>1000</v>
      </c>
      <c r="E252" s="26">
        <v>41061</v>
      </c>
    </row>
    <row r="253" spans="1:18" x14ac:dyDescent="0.25">
      <c r="A253" s="177" t="s">
        <v>4973</v>
      </c>
      <c r="B253" t="s">
        <v>4975</v>
      </c>
      <c r="C253" t="s">
        <v>229</v>
      </c>
      <c r="D253" s="20" t="s">
        <v>1000</v>
      </c>
      <c r="E253" s="26">
        <v>41061</v>
      </c>
    </row>
    <row r="254" spans="1:18" x14ac:dyDescent="0.25">
      <c r="A254" s="177" t="s">
        <v>4798</v>
      </c>
      <c r="B254" t="s">
        <v>4800</v>
      </c>
      <c r="C254" t="s">
        <v>230</v>
      </c>
      <c r="D254" s="20" t="s">
        <v>1002</v>
      </c>
      <c r="E254" s="26">
        <v>41061</v>
      </c>
    </row>
    <row r="255" spans="1:18" x14ac:dyDescent="0.25">
      <c r="A255" s="177" t="s">
        <v>4623</v>
      </c>
      <c r="B255" t="s">
        <v>4625</v>
      </c>
      <c r="C255" t="s">
        <v>234</v>
      </c>
      <c r="D255" s="20" t="s">
        <v>1002</v>
      </c>
      <c r="E255" s="26">
        <v>41061</v>
      </c>
      <c r="R255" t="e">
        <v>#DIV/0!</v>
      </c>
    </row>
    <row r="256" spans="1:18" x14ac:dyDescent="0.25">
      <c r="A256" s="177" t="s">
        <v>4448</v>
      </c>
      <c r="B256" t="s">
        <v>4450</v>
      </c>
      <c r="C256" s="20" t="s">
        <v>233</v>
      </c>
      <c r="D256" s="20" t="s">
        <v>1000</v>
      </c>
      <c r="E256" s="26">
        <v>41061</v>
      </c>
      <c r="R256" t="e">
        <v>#DIV/0!</v>
      </c>
    </row>
    <row r="257" spans="1:20" x14ac:dyDescent="0.25">
      <c r="A257" s="177" t="s">
        <v>4273</v>
      </c>
      <c r="B257" t="s">
        <v>4275</v>
      </c>
      <c r="C257" t="s">
        <v>217</v>
      </c>
      <c r="D257" s="20" t="s">
        <v>1002</v>
      </c>
      <c r="E257" s="26">
        <v>41061</v>
      </c>
      <c r="R257" t="e">
        <v>#DIV/0!</v>
      </c>
    </row>
    <row r="258" spans="1:20" x14ac:dyDescent="0.25">
      <c r="A258" s="177" t="s">
        <v>4208</v>
      </c>
      <c r="B258" t="s">
        <v>4210</v>
      </c>
      <c r="C258" t="s">
        <v>895</v>
      </c>
      <c r="D258" s="20" t="s">
        <v>1000</v>
      </c>
      <c r="E258" s="26">
        <v>41061</v>
      </c>
    </row>
    <row r="259" spans="1:20" x14ac:dyDescent="0.25">
      <c r="A259" s="177" t="s">
        <v>4033</v>
      </c>
      <c r="B259" t="s">
        <v>4035</v>
      </c>
      <c r="C259" s="20" t="s">
        <v>218</v>
      </c>
      <c r="D259" s="20" t="s">
        <v>1000</v>
      </c>
      <c r="E259" s="26">
        <v>41061</v>
      </c>
      <c r="R259" t="e">
        <v>#DIV/0!</v>
      </c>
    </row>
    <row r="260" spans="1:20" x14ac:dyDescent="0.25">
      <c r="A260" s="177" t="s">
        <v>3858</v>
      </c>
      <c r="B260" t="s">
        <v>3860</v>
      </c>
      <c r="C260" s="20" t="s">
        <v>219</v>
      </c>
      <c r="D260" s="20" t="s">
        <v>1000</v>
      </c>
      <c r="E260" s="26">
        <v>41061</v>
      </c>
    </row>
    <row r="261" spans="1:20" x14ac:dyDescent="0.25">
      <c r="A261" s="177" t="s">
        <v>3491</v>
      </c>
      <c r="B261" t="s">
        <v>3493</v>
      </c>
      <c r="C261" t="s">
        <v>220</v>
      </c>
      <c r="D261" s="20" t="s">
        <v>1002</v>
      </c>
      <c r="E261" s="26">
        <v>41061</v>
      </c>
      <c r="P261">
        <v>7</v>
      </c>
      <c r="Q261">
        <v>11</v>
      </c>
      <c r="R261">
        <v>0.63636363636363635</v>
      </c>
    </row>
    <row r="262" spans="1:20" x14ac:dyDescent="0.25">
      <c r="A262" s="177" t="s">
        <v>3316</v>
      </c>
      <c r="B262" t="s">
        <v>3318</v>
      </c>
      <c r="C262" t="s">
        <v>221</v>
      </c>
      <c r="D262" s="20" t="s">
        <v>1000</v>
      </c>
      <c r="E262" s="26">
        <v>41061</v>
      </c>
      <c r="P262">
        <v>7</v>
      </c>
      <c r="Q262">
        <v>11</v>
      </c>
      <c r="R262">
        <v>0.63636363636363635</v>
      </c>
    </row>
    <row r="263" spans="1:20" x14ac:dyDescent="0.25">
      <c r="A263" s="177" t="s">
        <v>3141</v>
      </c>
      <c r="B263" t="s">
        <v>3143</v>
      </c>
      <c r="C263" t="s">
        <v>222</v>
      </c>
      <c r="D263" s="20" t="s">
        <v>1000</v>
      </c>
      <c r="E263" s="26">
        <v>41061</v>
      </c>
    </row>
    <row r="264" spans="1:20" x14ac:dyDescent="0.25">
      <c r="A264" s="177" t="s">
        <v>11975</v>
      </c>
      <c r="B264" t="s">
        <v>11977</v>
      </c>
      <c r="C264" t="s">
        <v>1051</v>
      </c>
      <c r="D264" s="20" t="s">
        <v>1000</v>
      </c>
      <c r="E264" s="26">
        <v>41061</v>
      </c>
    </row>
    <row r="265" spans="1:20" x14ac:dyDescent="0.25">
      <c r="A265" s="177" t="s">
        <v>13341</v>
      </c>
      <c r="B265" t="s">
        <v>13343</v>
      </c>
      <c r="C265" t="s">
        <v>242</v>
      </c>
      <c r="D265" s="20" t="s">
        <v>1002</v>
      </c>
      <c r="E265" s="26">
        <v>41061</v>
      </c>
      <c r="F265">
        <v>0</v>
      </c>
      <c r="G265">
        <v>0</v>
      </c>
      <c r="H265" t="e">
        <v>#DIV/0!</v>
      </c>
      <c r="I265">
        <v>0</v>
      </c>
      <c r="J265">
        <v>0</v>
      </c>
      <c r="L265">
        <v>0</v>
      </c>
      <c r="M265" t="e">
        <v>#DIV/0!</v>
      </c>
      <c r="N265">
        <v>0</v>
      </c>
      <c r="P265">
        <v>0</v>
      </c>
      <c r="Q265">
        <v>0</v>
      </c>
      <c r="R265" t="e">
        <v>#DIV/0!</v>
      </c>
      <c r="S265">
        <v>0</v>
      </c>
    </row>
    <row r="266" spans="1:20" x14ac:dyDescent="0.25">
      <c r="A266" s="177" t="s">
        <v>13518</v>
      </c>
      <c r="B266" t="s">
        <v>13520</v>
      </c>
      <c r="C266" t="s">
        <v>237</v>
      </c>
      <c r="D266" s="20" t="s">
        <v>1002</v>
      </c>
      <c r="E266" s="26">
        <v>41061</v>
      </c>
      <c r="F266">
        <v>0</v>
      </c>
      <c r="G266">
        <v>0</v>
      </c>
      <c r="H266" t="e">
        <v>#DIV/0!</v>
      </c>
      <c r="I266">
        <v>0</v>
      </c>
      <c r="J266">
        <v>0</v>
      </c>
      <c r="K266" t="e">
        <v>#DIV/0!</v>
      </c>
      <c r="L266">
        <v>0</v>
      </c>
      <c r="M266" t="e">
        <v>#DIV/0!</v>
      </c>
      <c r="N266">
        <v>0</v>
      </c>
      <c r="O266">
        <v>0</v>
      </c>
      <c r="P266">
        <v>0</v>
      </c>
      <c r="Q266">
        <v>0</v>
      </c>
      <c r="R266" t="e">
        <v>#DIV/0!</v>
      </c>
      <c r="S266">
        <v>0</v>
      </c>
    </row>
    <row r="267" spans="1:20" x14ac:dyDescent="0.25">
      <c r="A267" s="177" t="s">
        <v>13693</v>
      </c>
      <c r="B267" t="s">
        <v>13695</v>
      </c>
      <c r="C267" t="s">
        <v>238</v>
      </c>
      <c r="D267" s="20" t="s">
        <v>1002</v>
      </c>
      <c r="E267" s="26">
        <v>41061</v>
      </c>
      <c r="F267">
        <v>0</v>
      </c>
      <c r="G267">
        <v>0</v>
      </c>
      <c r="I267">
        <v>0</v>
      </c>
      <c r="J267">
        <v>0</v>
      </c>
      <c r="L267">
        <v>0</v>
      </c>
      <c r="M267" t="e">
        <v>#DIV/0!</v>
      </c>
      <c r="N267">
        <v>0</v>
      </c>
      <c r="O267">
        <v>0</v>
      </c>
      <c r="P267">
        <v>7</v>
      </c>
      <c r="Q267">
        <v>11</v>
      </c>
      <c r="R267">
        <v>0.63636363636363635</v>
      </c>
      <c r="S267">
        <v>0</v>
      </c>
      <c r="T267">
        <v>0.82499999999999996</v>
      </c>
    </row>
    <row r="268" spans="1:20" x14ac:dyDescent="0.25">
      <c r="A268" s="177" t="s">
        <v>13870</v>
      </c>
      <c r="B268" t="s">
        <v>13872</v>
      </c>
      <c r="C268" s="20" t="s">
        <v>239</v>
      </c>
      <c r="D268" s="20" t="s">
        <v>1002</v>
      </c>
      <c r="E268" s="26">
        <v>41061</v>
      </c>
      <c r="F268">
        <v>0</v>
      </c>
      <c r="G268">
        <v>0</v>
      </c>
      <c r="H268" t="e">
        <v>#DIV/0!</v>
      </c>
      <c r="I268">
        <v>0</v>
      </c>
      <c r="J268">
        <v>0</v>
      </c>
      <c r="L268">
        <v>0</v>
      </c>
      <c r="M268" t="e">
        <v>#DIV/0!</v>
      </c>
      <c r="N268">
        <v>0</v>
      </c>
      <c r="O268">
        <v>0</v>
      </c>
      <c r="P268">
        <v>0</v>
      </c>
      <c r="Q268">
        <v>0</v>
      </c>
      <c r="R268" t="e">
        <v>#DIV/0!</v>
      </c>
      <c r="S268">
        <v>0</v>
      </c>
      <c r="T268">
        <v>0.82499999999999996</v>
      </c>
    </row>
    <row r="269" spans="1:20" x14ac:dyDescent="0.25">
      <c r="A269" s="177" t="s">
        <v>14057</v>
      </c>
      <c r="B269" t="s">
        <v>14059</v>
      </c>
      <c r="C269" s="20" t="s">
        <v>240</v>
      </c>
      <c r="D269" s="20" t="s">
        <v>1002</v>
      </c>
      <c r="E269" s="26">
        <v>41061</v>
      </c>
      <c r="F269">
        <v>0</v>
      </c>
      <c r="G269">
        <v>0</v>
      </c>
      <c r="H269" t="e">
        <v>#DIV/0!</v>
      </c>
      <c r="I269">
        <v>0</v>
      </c>
      <c r="J269">
        <v>0</v>
      </c>
      <c r="L269">
        <v>0</v>
      </c>
      <c r="M269" t="e">
        <v>#DIV/0!</v>
      </c>
      <c r="N269">
        <v>0</v>
      </c>
      <c r="P269">
        <v>0</v>
      </c>
      <c r="Q269">
        <v>0</v>
      </c>
      <c r="R269" t="e">
        <v>#DIV/0!</v>
      </c>
      <c r="S269">
        <v>0</v>
      </c>
    </row>
    <row r="270" spans="1:20" x14ac:dyDescent="0.25">
      <c r="A270" s="177" t="s">
        <v>14234</v>
      </c>
      <c r="B270" t="s">
        <v>14236</v>
      </c>
      <c r="C270" s="20" t="s">
        <v>241</v>
      </c>
      <c r="D270" s="20" t="s">
        <v>1002</v>
      </c>
      <c r="E270" s="26">
        <v>41061</v>
      </c>
      <c r="F270">
        <v>0</v>
      </c>
      <c r="G270">
        <v>0</v>
      </c>
      <c r="H270" t="e">
        <v>#DIV/0!</v>
      </c>
      <c r="I270">
        <v>0</v>
      </c>
      <c r="L270">
        <v>0</v>
      </c>
      <c r="M270" t="e">
        <v>#DIV/0!</v>
      </c>
      <c r="N270">
        <v>0</v>
      </c>
      <c r="P270">
        <v>0</v>
      </c>
      <c r="Q270">
        <v>0</v>
      </c>
      <c r="R270" t="e">
        <v>#DIV/0!</v>
      </c>
    </row>
    <row r="271" spans="1:20" x14ac:dyDescent="0.25">
      <c r="A271" s="177" t="s">
        <v>14563</v>
      </c>
      <c r="B271" t="s">
        <v>14565</v>
      </c>
      <c r="C271" t="s">
        <v>199</v>
      </c>
      <c r="D271" s="20" t="s">
        <v>1000</v>
      </c>
      <c r="E271" s="26">
        <v>41061</v>
      </c>
      <c r="N271">
        <v>0</v>
      </c>
      <c r="S271">
        <v>0</v>
      </c>
    </row>
    <row r="272" spans="1:20" x14ac:dyDescent="0.25">
      <c r="A272" s="177" t="s">
        <v>14738</v>
      </c>
      <c r="B272" t="s">
        <v>14740</v>
      </c>
      <c r="C272" t="s">
        <v>201</v>
      </c>
      <c r="D272" s="20" t="s">
        <v>1002</v>
      </c>
      <c r="E272" s="26">
        <v>41061</v>
      </c>
      <c r="R272" t="e">
        <v>#DIV/0!</v>
      </c>
      <c r="T272">
        <v>0</v>
      </c>
    </row>
    <row r="273" spans="1:20" x14ac:dyDescent="0.25">
      <c r="A273" s="177" t="s">
        <v>14829</v>
      </c>
      <c r="B273" t="s">
        <v>14831</v>
      </c>
      <c r="C273" t="s">
        <v>200</v>
      </c>
      <c r="D273" s="20" t="s">
        <v>1002</v>
      </c>
      <c r="E273" s="26">
        <v>41061</v>
      </c>
      <c r="R273" t="e">
        <v>#DIV/0!</v>
      </c>
      <c r="T273">
        <v>0</v>
      </c>
    </row>
    <row r="274" spans="1:20" x14ac:dyDescent="0.25">
      <c r="A274" s="177" t="s">
        <v>15006</v>
      </c>
      <c r="B274" t="s">
        <v>15008</v>
      </c>
      <c r="C274" t="s">
        <v>202</v>
      </c>
      <c r="D274" s="20" t="s">
        <v>1002</v>
      </c>
      <c r="E274" s="26">
        <v>41061</v>
      </c>
      <c r="R274" t="e">
        <v>#DIV/0!</v>
      </c>
      <c r="T274">
        <v>0</v>
      </c>
    </row>
    <row r="275" spans="1:20" x14ac:dyDescent="0.25">
      <c r="A275" s="177" t="s">
        <v>15549</v>
      </c>
      <c r="B275" t="s">
        <v>15551</v>
      </c>
      <c r="C275" t="s">
        <v>228</v>
      </c>
      <c r="D275" s="20" t="s">
        <v>1002</v>
      </c>
      <c r="E275" s="26">
        <v>41061</v>
      </c>
      <c r="T275">
        <v>0.82499999999999996</v>
      </c>
    </row>
    <row r="276" spans="1:20" x14ac:dyDescent="0.25">
      <c r="A276" s="177" t="s">
        <v>15710</v>
      </c>
      <c r="B276" t="s">
        <v>15712</v>
      </c>
      <c r="C276" t="s">
        <v>227</v>
      </c>
      <c r="D276" s="20" t="s">
        <v>1000</v>
      </c>
      <c r="E276" s="26">
        <v>41061</v>
      </c>
      <c r="T276">
        <v>0</v>
      </c>
    </row>
    <row r="277" spans="1:20" x14ac:dyDescent="0.25">
      <c r="A277" s="177" t="s">
        <v>15887</v>
      </c>
      <c r="B277" t="s">
        <v>15889</v>
      </c>
      <c r="C277" t="s">
        <v>203</v>
      </c>
      <c r="D277" s="20" t="s">
        <v>1000</v>
      </c>
      <c r="E277" s="26">
        <v>41061</v>
      </c>
      <c r="T277">
        <v>0</v>
      </c>
    </row>
    <row r="278" spans="1:20" x14ac:dyDescent="0.25">
      <c r="A278" s="177" t="s">
        <v>16066</v>
      </c>
      <c r="B278" t="s">
        <v>16068</v>
      </c>
      <c r="C278" t="s">
        <v>205</v>
      </c>
      <c r="D278" s="20" t="s">
        <v>1002</v>
      </c>
      <c r="E278" s="26">
        <v>41061</v>
      </c>
      <c r="T278">
        <v>0</v>
      </c>
    </row>
    <row r="279" spans="1:20" x14ac:dyDescent="0.25">
      <c r="A279" s="177" t="s">
        <v>16243</v>
      </c>
      <c r="B279" t="s">
        <v>16245</v>
      </c>
      <c r="C279" t="s">
        <v>204</v>
      </c>
      <c r="D279" s="20" t="s">
        <v>1002</v>
      </c>
      <c r="E279" s="26">
        <v>41061</v>
      </c>
      <c r="T279">
        <v>0</v>
      </c>
    </row>
    <row r="280" spans="1:20" x14ac:dyDescent="0.25">
      <c r="A280" s="177" t="s">
        <v>16420</v>
      </c>
      <c r="B280" t="s">
        <v>16422</v>
      </c>
      <c r="C280" t="s">
        <v>206</v>
      </c>
      <c r="D280" s="20" t="s">
        <v>1002</v>
      </c>
      <c r="E280" s="26">
        <v>41061</v>
      </c>
      <c r="T280">
        <v>0.82499999999999996</v>
      </c>
    </row>
    <row r="281" spans="1:20" x14ac:dyDescent="0.25">
      <c r="A281" s="177" t="s">
        <v>16561</v>
      </c>
      <c r="B281" t="s">
        <v>16563</v>
      </c>
      <c r="C281" t="s">
        <v>223</v>
      </c>
      <c r="D281" s="20" t="s">
        <v>1000</v>
      </c>
      <c r="E281" s="26">
        <v>41061</v>
      </c>
      <c r="R281" t="e">
        <v>#DIV/0!</v>
      </c>
      <c r="T281">
        <v>0</v>
      </c>
    </row>
    <row r="282" spans="1:20" x14ac:dyDescent="0.25">
      <c r="A282" s="177" t="s">
        <v>16740</v>
      </c>
      <c r="B282" t="s">
        <v>16742</v>
      </c>
      <c r="C282" t="s">
        <v>224</v>
      </c>
      <c r="D282" s="20" t="s">
        <v>1002</v>
      </c>
      <c r="E282" s="26">
        <v>41061</v>
      </c>
      <c r="R282" t="e">
        <v>#DIV/0!</v>
      </c>
    </row>
    <row r="283" spans="1:20" x14ac:dyDescent="0.25">
      <c r="A283" s="177" t="s">
        <v>17177</v>
      </c>
      <c r="B283" t="s">
        <v>17179</v>
      </c>
      <c r="C283" s="20" t="s">
        <v>225</v>
      </c>
      <c r="D283" s="20" t="s">
        <v>1000</v>
      </c>
      <c r="E283" s="26">
        <v>41061</v>
      </c>
      <c r="R283" t="e">
        <v>#DIV/0!</v>
      </c>
    </row>
    <row r="284" spans="1:20" x14ac:dyDescent="0.25">
      <c r="A284" s="177" t="s">
        <v>17384</v>
      </c>
      <c r="B284" t="s">
        <v>17386</v>
      </c>
      <c r="C284" t="s">
        <v>226</v>
      </c>
      <c r="D284" s="20" t="s">
        <v>1002</v>
      </c>
      <c r="E284" s="26">
        <v>41061</v>
      </c>
      <c r="R284" t="e">
        <v>#DIV/0!</v>
      </c>
    </row>
    <row r="285" spans="1:20" x14ac:dyDescent="0.25">
      <c r="A285" s="177" t="s">
        <v>17561</v>
      </c>
      <c r="B285" t="s">
        <v>17563</v>
      </c>
      <c r="C285" s="20" t="s">
        <v>232</v>
      </c>
      <c r="D285" s="20" t="s">
        <v>1000</v>
      </c>
      <c r="E285" s="26">
        <v>41061</v>
      </c>
      <c r="R285" t="e">
        <v>#DIV/0!</v>
      </c>
    </row>
    <row r="286" spans="1:20" x14ac:dyDescent="0.25">
      <c r="A286" s="177" t="s">
        <v>17758</v>
      </c>
      <c r="B286" t="s">
        <v>17760</v>
      </c>
      <c r="C286" t="s">
        <v>231</v>
      </c>
      <c r="D286" s="20" t="s">
        <v>1002</v>
      </c>
      <c r="E286" s="26">
        <v>41061</v>
      </c>
      <c r="R286" t="e">
        <v>#DIV/0!</v>
      </c>
    </row>
    <row r="287" spans="1:20" x14ac:dyDescent="0.25">
      <c r="A287" s="177" t="s">
        <v>17935</v>
      </c>
      <c r="B287" t="s">
        <v>17937</v>
      </c>
      <c r="C287" t="s">
        <v>317</v>
      </c>
      <c r="D287" s="20" t="s">
        <v>1000</v>
      </c>
      <c r="E287" s="26">
        <v>41061</v>
      </c>
      <c r="R287" t="e">
        <v>#DIV/0!</v>
      </c>
      <c r="T287">
        <v>0</v>
      </c>
    </row>
    <row r="288" spans="1:20" x14ac:dyDescent="0.25">
      <c r="A288" s="177" t="s">
        <v>18114</v>
      </c>
      <c r="B288" t="s">
        <v>18116</v>
      </c>
      <c r="C288" t="s">
        <v>316</v>
      </c>
      <c r="D288" s="20" t="s">
        <v>1002</v>
      </c>
      <c r="E288" s="26">
        <v>41061</v>
      </c>
      <c r="R288" t="e">
        <v>#DIV/0!</v>
      </c>
    </row>
    <row r="289" spans="1:20" x14ac:dyDescent="0.25">
      <c r="A289" s="177" t="s">
        <v>18367</v>
      </c>
      <c r="B289" t="s">
        <v>18369</v>
      </c>
      <c r="C289" s="20" t="s">
        <v>214</v>
      </c>
      <c r="D289" s="20" t="s">
        <v>1000</v>
      </c>
      <c r="E289" s="26">
        <v>41061</v>
      </c>
    </row>
    <row r="290" spans="1:20" x14ac:dyDescent="0.25">
      <c r="A290" s="177" t="s">
        <v>18546</v>
      </c>
      <c r="B290" t="s">
        <v>18548</v>
      </c>
      <c r="C290" t="s">
        <v>215</v>
      </c>
      <c r="D290" s="20" t="s">
        <v>1002</v>
      </c>
      <c r="E290" s="26">
        <v>41061</v>
      </c>
    </row>
    <row r="291" spans="1:20" x14ac:dyDescent="0.25">
      <c r="A291" s="177" t="s">
        <v>18723</v>
      </c>
      <c r="B291" t="s">
        <v>18725</v>
      </c>
      <c r="C291" t="s">
        <v>216</v>
      </c>
      <c r="D291" s="20" t="s">
        <v>1002</v>
      </c>
      <c r="E291" s="26">
        <v>41061</v>
      </c>
    </row>
    <row r="292" spans="1:20" x14ac:dyDescent="0.25">
      <c r="A292" s="177" t="s">
        <v>18900</v>
      </c>
      <c r="B292" t="s">
        <v>18902</v>
      </c>
      <c r="C292" t="s">
        <v>229</v>
      </c>
      <c r="D292" s="20" t="s">
        <v>1002</v>
      </c>
      <c r="E292" s="26">
        <v>41061</v>
      </c>
    </row>
    <row r="293" spans="1:20" x14ac:dyDescent="0.25">
      <c r="A293" s="177" t="s">
        <v>19077</v>
      </c>
      <c r="B293" t="s">
        <v>19079</v>
      </c>
      <c r="C293" t="s">
        <v>230</v>
      </c>
      <c r="D293" s="20" t="s">
        <v>1000</v>
      </c>
      <c r="E293" s="26">
        <v>41061</v>
      </c>
    </row>
    <row r="294" spans="1:20" x14ac:dyDescent="0.25">
      <c r="A294" s="177" t="s">
        <v>19256</v>
      </c>
      <c r="B294" t="s">
        <v>19258</v>
      </c>
      <c r="C294" t="s">
        <v>234</v>
      </c>
      <c r="D294" s="20" t="s">
        <v>1000</v>
      </c>
      <c r="E294" s="26">
        <v>41061</v>
      </c>
      <c r="R294" t="e">
        <v>#DIV/0!</v>
      </c>
      <c r="T294">
        <v>0</v>
      </c>
    </row>
    <row r="295" spans="1:20" x14ac:dyDescent="0.25">
      <c r="A295" s="177" t="s">
        <v>19435</v>
      </c>
      <c r="B295" t="s">
        <v>19437</v>
      </c>
      <c r="C295" t="s">
        <v>233</v>
      </c>
      <c r="D295" s="20" t="s">
        <v>1002</v>
      </c>
      <c r="E295" s="26">
        <v>41061</v>
      </c>
      <c r="R295" t="e">
        <v>#DIV/0!</v>
      </c>
    </row>
    <row r="296" spans="1:20" x14ac:dyDescent="0.25">
      <c r="A296" s="177" t="s">
        <v>19810</v>
      </c>
      <c r="B296" t="s">
        <v>19812</v>
      </c>
      <c r="C296" t="s">
        <v>220</v>
      </c>
      <c r="D296" s="20" t="s">
        <v>1000</v>
      </c>
      <c r="E296" s="26">
        <v>41061</v>
      </c>
      <c r="P296">
        <v>7</v>
      </c>
      <c r="Q296">
        <v>11</v>
      </c>
      <c r="R296">
        <v>0.63636363636363635</v>
      </c>
    </row>
    <row r="297" spans="1:20" x14ac:dyDescent="0.25">
      <c r="A297" s="177" t="s">
        <v>19989</v>
      </c>
      <c r="B297" t="s">
        <v>19991</v>
      </c>
      <c r="C297" t="s">
        <v>221</v>
      </c>
      <c r="D297" s="20" t="s">
        <v>1002</v>
      </c>
      <c r="E297" s="26">
        <v>41061</v>
      </c>
      <c r="P297">
        <v>7</v>
      </c>
      <c r="Q297">
        <v>11</v>
      </c>
      <c r="R297">
        <v>0.63636363636363635</v>
      </c>
    </row>
    <row r="298" spans="1:20" x14ac:dyDescent="0.25">
      <c r="A298" s="177" t="s">
        <v>20166</v>
      </c>
      <c r="B298" t="s">
        <v>20168</v>
      </c>
      <c r="C298" t="s">
        <v>222</v>
      </c>
      <c r="D298" s="20" t="s">
        <v>1002</v>
      </c>
      <c r="E298" s="26">
        <v>41061</v>
      </c>
    </row>
    <row r="299" spans="1:20" x14ac:dyDescent="0.25">
      <c r="A299" s="177" t="s">
        <v>20343</v>
      </c>
      <c r="B299" t="s">
        <v>20345</v>
      </c>
      <c r="C299" t="s">
        <v>211</v>
      </c>
      <c r="D299" s="20" t="s">
        <v>1002</v>
      </c>
      <c r="E299" s="26">
        <v>41061</v>
      </c>
    </row>
    <row r="300" spans="1:20" x14ac:dyDescent="0.25">
      <c r="A300" s="177" t="s">
        <v>20520</v>
      </c>
      <c r="B300" t="s">
        <v>20522</v>
      </c>
      <c r="C300" t="s">
        <v>207</v>
      </c>
      <c r="D300" s="20" t="s">
        <v>1000</v>
      </c>
      <c r="E300" s="26">
        <v>41061</v>
      </c>
      <c r="N300">
        <v>0</v>
      </c>
      <c r="P300">
        <v>0</v>
      </c>
      <c r="Q300">
        <v>0</v>
      </c>
      <c r="R300" t="e">
        <v>#DIV/0!</v>
      </c>
      <c r="S300">
        <v>0</v>
      </c>
    </row>
    <row r="301" spans="1:20" x14ac:dyDescent="0.25">
      <c r="A301" s="177" t="s">
        <v>20699</v>
      </c>
      <c r="B301" t="s">
        <v>20701</v>
      </c>
      <c r="C301" t="s">
        <v>894</v>
      </c>
      <c r="D301" s="20" t="s">
        <v>1002</v>
      </c>
      <c r="E301" s="26">
        <v>41061</v>
      </c>
      <c r="R301" t="e">
        <v>#DIV/0!</v>
      </c>
    </row>
    <row r="302" spans="1:20" x14ac:dyDescent="0.25">
      <c r="A302" s="177" t="s">
        <v>20764</v>
      </c>
      <c r="B302" t="s">
        <v>20766</v>
      </c>
      <c r="C302" t="s">
        <v>210</v>
      </c>
      <c r="D302" s="20" t="s">
        <v>1002</v>
      </c>
      <c r="E302" s="26">
        <v>41061</v>
      </c>
    </row>
    <row r="303" spans="1:20" x14ac:dyDescent="0.25">
      <c r="A303" s="177" t="s">
        <v>20941</v>
      </c>
      <c r="B303" t="s">
        <v>20943</v>
      </c>
      <c r="C303" t="s">
        <v>208</v>
      </c>
      <c r="D303" s="20" t="s">
        <v>1002</v>
      </c>
      <c r="E303" s="26">
        <v>41061</v>
      </c>
      <c r="R303" t="e">
        <v>#DIV/0!</v>
      </c>
    </row>
    <row r="304" spans="1:20" x14ac:dyDescent="0.25">
      <c r="A304" s="177" t="s">
        <v>21196</v>
      </c>
      <c r="B304" t="s">
        <v>21198</v>
      </c>
      <c r="C304" t="s">
        <v>213</v>
      </c>
      <c r="D304" s="20" t="s">
        <v>1002</v>
      </c>
      <c r="E304" s="26">
        <v>41061</v>
      </c>
    </row>
    <row r="305" spans="1:19" x14ac:dyDescent="0.25">
      <c r="A305" s="177" t="s">
        <v>21373</v>
      </c>
      <c r="B305" t="s">
        <v>21375</v>
      </c>
      <c r="C305" t="s">
        <v>8154</v>
      </c>
      <c r="D305" s="20" t="s">
        <v>1002</v>
      </c>
      <c r="E305" s="26">
        <v>41061</v>
      </c>
    </row>
    <row r="306" spans="1:19" x14ac:dyDescent="0.25">
      <c r="A306" s="177" t="s">
        <v>21438</v>
      </c>
      <c r="B306" t="s">
        <v>21440</v>
      </c>
      <c r="C306" t="s">
        <v>212</v>
      </c>
      <c r="D306" s="20" t="s">
        <v>1000</v>
      </c>
      <c r="E306" s="26">
        <v>41061</v>
      </c>
      <c r="F306">
        <v>0</v>
      </c>
      <c r="G306">
        <v>0</v>
      </c>
      <c r="H306" t="e">
        <v>#DIV/0!</v>
      </c>
      <c r="I306">
        <v>0</v>
      </c>
      <c r="J306">
        <v>0</v>
      </c>
      <c r="K306" t="e">
        <v>#DIV/0!</v>
      </c>
      <c r="L306">
        <v>0</v>
      </c>
      <c r="M306" t="e">
        <v>#DIV/0!</v>
      </c>
      <c r="N306">
        <v>0</v>
      </c>
      <c r="P306">
        <v>0</v>
      </c>
      <c r="Q306">
        <v>0</v>
      </c>
      <c r="R306" t="e">
        <v>#DIV/0!</v>
      </c>
      <c r="S306">
        <v>0</v>
      </c>
    </row>
    <row r="307" spans="1:19" x14ac:dyDescent="0.25">
      <c r="A307" s="177" t="s">
        <v>21647</v>
      </c>
      <c r="B307" t="s">
        <v>21649</v>
      </c>
      <c r="C307" t="s">
        <v>217</v>
      </c>
      <c r="D307" s="20" t="s">
        <v>1000</v>
      </c>
      <c r="E307" s="26">
        <v>41061</v>
      </c>
      <c r="R307" t="e">
        <v>#DIV/0!</v>
      </c>
    </row>
    <row r="308" spans="1:19" x14ac:dyDescent="0.25">
      <c r="A308" s="177" t="s">
        <v>21826</v>
      </c>
      <c r="B308" t="s">
        <v>21828</v>
      </c>
      <c r="C308" t="s">
        <v>895</v>
      </c>
      <c r="D308" s="20" t="s">
        <v>1002</v>
      </c>
      <c r="E308" s="26">
        <v>41061</v>
      </c>
    </row>
    <row r="309" spans="1:19" x14ac:dyDescent="0.25">
      <c r="A309" s="177" t="s">
        <v>21891</v>
      </c>
      <c r="B309" t="s">
        <v>21893</v>
      </c>
      <c r="C309" t="s">
        <v>218</v>
      </c>
      <c r="D309" s="20" t="s">
        <v>1002</v>
      </c>
      <c r="E309" s="26">
        <v>41061</v>
      </c>
      <c r="R309" t="e">
        <v>#DIV/0!</v>
      </c>
    </row>
    <row r="310" spans="1:19" x14ac:dyDescent="0.25">
      <c r="A310" s="177" t="s">
        <v>22068</v>
      </c>
      <c r="B310" t="s">
        <v>22070</v>
      </c>
      <c r="C310" t="s">
        <v>219</v>
      </c>
      <c r="D310" s="20" t="s">
        <v>1002</v>
      </c>
      <c r="E310" s="26">
        <v>41061</v>
      </c>
    </row>
    <row r="311" spans="1:19" x14ac:dyDescent="0.25">
      <c r="A311" s="177" t="s">
        <v>11469</v>
      </c>
      <c r="B311" t="s">
        <v>11470</v>
      </c>
      <c r="C311" t="s">
        <v>198</v>
      </c>
      <c r="D311" s="20" t="s">
        <v>1002</v>
      </c>
      <c r="E311" s="26">
        <v>41091</v>
      </c>
    </row>
    <row r="312" spans="1:19" x14ac:dyDescent="0.25">
      <c r="A312" s="177" t="s">
        <v>13177</v>
      </c>
      <c r="B312" t="s">
        <v>13089</v>
      </c>
      <c r="C312" s="20" t="s">
        <v>1051</v>
      </c>
      <c r="D312" s="20" t="s">
        <v>1002</v>
      </c>
      <c r="E312" s="26">
        <v>41091</v>
      </c>
    </row>
    <row r="313" spans="1:19" x14ac:dyDescent="0.25">
      <c r="A313" s="177" t="s">
        <v>2969</v>
      </c>
      <c r="B313" t="s">
        <v>2970</v>
      </c>
      <c r="C313" t="s">
        <v>242</v>
      </c>
      <c r="D313" s="20" t="s">
        <v>1000</v>
      </c>
      <c r="E313" s="26">
        <v>41091</v>
      </c>
      <c r="F313">
        <v>0</v>
      </c>
      <c r="G313">
        <v>0</v>
      </c>
      <c r="H313" t="e">
        <v>#DIV/0!</v>
      </c>
      <c r="I313">
        <v>0</v>
      </c>
      <c r="J313">
        <v>0</v>
      </c>
      <c r="L313">
        <v>0</v>
      </c>
      <c r="M313" t="e">
        <v>#DIV/0!</v>
      </c>
      <c r="N313">
        <v>0</v>
      </c>
      <c r="P313">
        <v>0</v>
      </c>
      <c r="Q313">
        <v>0</v>
      </c>
      <c r="R313" t="e">
        <v>#DIV/0!</v>
      </c>
      <c r="S313">
        <v>0</v>
      </c>
    </row>
    <row r="314" spans="1:19" x14ac:dyDescent="0.25">
      <c r="A314" s="177" t="s">
        <v>2794</v>
      </c>
      <c r="B314" t="s">
        <v>2795</v>
      </c>
      <c r="C314" t="s">
        <v>2724</v>
      </c>
      <c r="D314" s="20" t="s">
        <v>1000</v>
      </c>
      <c r="E314" s="26">
        <v>41091</v>
      </c>
      <c r="F314">
        <v>0</v>
      </c>
      <c r="G314">
        <v>0</v>
      </c>
      <c r="H314" t="e">
        <v>#DIV/0!</v>
      </c>
      <c r="I314">
        <v>0</v>
      </c>
      <c r="J314">
        <v>0</v>
      </c>
      <c r="L314">
        <v>0</v>
      </c>
      <c r="M314" t="e">
        <v>#DIV/0!</v>
      </c>
      <c r="N314">
        <v>0</v>
      </c>
      <c r="P314">
        <v>0</v>
      </c>
      <c r="Q314">
        <v>0</v>
      </c>
      <c r="R314" t="e">
        <v>#DIV/0!</v>
      </c>
      <c r="S314">
        <v>0</v>
      </c>
    </row>
    <row r="315" spans="1:19" x14ac:dyDescent="0.25">
      <c r="A315" s="177" t="s">
        <v>2549</v>
      </c>
      <c r="B315" t="s">
        <v>2550</v>
      </c>
      <c r="C315" s="20" t="s">
        <v>237</v>
      </c>
      <c r="D315" s="20" t="s">
        <v>1000</v>
      </c>
      <c r="E315" s="26">
        <v>41091</v>
      </c>
      <c r="F315">
        <v>0</v>
      </c>
      <c r="G315">
        <v>0</v>
      </c>
      <c r="H315" t="e">
        <v>#DIV/0!</v>
      </c>
      <c r="I315">
        <v>0</v>
      </c>
      <c r="J315">
        <v>0</v>
      </c>
      <c r="K315" t="e">
        <v>#DIV/0!</v>
      </c>
      <c r="L315">
        <v>0</v>
      </c>
      <c r="M315" t="e">
        <v>#DIV/0!</v>
      </c>
      <c r="N315">
        <v>0</v>
      </c>
      <c r="O315">
        <v>0</v>
      </c>
      <c r="P315">
        <v>0</v>
      </c>
      <c r="Q315">
        <v>0</v>
      </c>
      <c r="R315" t="e">
        <v>#DIV/0!</v>
      </c>
      <c r="S315">
        <v>0</v>
      </c>
    </row>
    <row r="316" spans="1:19" x14ac:dyDescent="0.25">
      <c r="A316" s="177" t="s">
        <v>2374</v>
      </c>
      <c r="B316" t="s">
        <v>2375</v>
      </c>
      <c r="C316" s="20" t="s">
        <v>238</v>
      </c>
      <c r="D316" s="20" t="s">
        <v>1000</v>
      </c>
      <c r="E316" s="26">
        <v>41091</v>
      </c>
      <c r="F316">
        <v>0</v>
      </c>
      <c r="G316">
        <v>0</v>
      </c>
      <c r="I316">
        <v>0</v>
      </c>
      <c r="J316">
        <v>0</v>
      </c>
      <c r="L316">
        <v>0</v>
      </c>
      <c r="M316" t="e">
        <v>#DIV/0!</v>
      </c>
      <c r="N316">
        <v>0</v>
      </c>
      <c r="O316">
        <v>0.82499999999999996</v>
      </c>
      <c r="P316">
        <v>3</v>
      </c>
      <c r="Q316">
        <v>4</v>
      </c>
      <c r="R316">
        <v>0.75</v>
      </c>
      <c r="S316">
        <v>0</v>
      </c>
    </row>
    <row r="317" spans="1:19" x14ac:dyDescent="0.25">
      <c r="A317" s="177" t="s">
        <v>2201</v>
      </c>
      <c r="B317" t="s">
        <v>2202</v>
      </c>
      <c r="C317" t="s">
        <v>239</v>
      </c>
      <c r="D317" s="20" t="s">
        <v>1000</v>
      </c>
      <c r="E317" s="26">
        <v>41091</v>
      </c>
      <c r="F317">
        <v>0</v>
      </c>
      <c r="G317">
        <v>0</v>
      </c>
      <c r="H317" t="e">
        <v>#DIV/0!</v>
      </c>
      <c r="I317">
        <v>0</v>
      </c>
      <c r="J317">
        <v>0</v>
      </c>
      <c r="L317">
        <v>0</v>
      </c>
      <c r="M317" t="e">
        <v>#DIV/0!</v>
      </c>
      <c r="N317">
        <v>0</v>
      </c>
      <c r="O317">
        <v>0</v>
      </c>
      <c r="P317">
        <v>0</v>
      </c>
      <c r="Q317">
        <v>0</v>
      </c>
      <c r="R317" t="e">
        <v>#DIV/0!</v>
      </c>
      <c r="S317">
        <v>0</v>
      </c>
    </row>
    <row r="318" spans="1:19" x14ac:dyDescent="0.25">
      <c r="A318" s="177" t="s">
        <v>2026</v>
      </c>
      <c r="B318" t="s">
        <v>2027</v>
      </c>
      <c r="C318" t="s">
        <v>1988</v>
      </c>
      <c r="D318" s="20" t="s">
        <v>1000</v>
      </c>
      <c r="E318" s="26">
        <v>41091</v>
      </c>
      <c r="F318">
        <v>0</v>
      </c>
      <c r="G318">
        <v>0</v>
      </c>
      <c r="H318" t="e">
        <v>#DIV/0!</v>
      </c>
      <c r="I318">
        <v>0</v>
      </c>
      <c r="L318">
        <v>0</v>
      </c>
      <c r="M318" t="e">
        <v>#DIV/0!</v>
      </c>
      <c r="N318">
        <v>0</v>
      </c>
      <c r="P318">
        <v>0</v>
      </c>
      <c r="Q318">
        <v>0</v>
      </c>
      <c r="R318" t="e">
        <v>#DIV/0!</v>
      </c>
      <c r="S318">
        <v>0</v>
      </c>
    </row>
    <row r="319" spans="1:19" x14ac:dyDescent="0.25">
      <c r="A319" s="177" t="s">
        <v>1778</v>
      </c>
      <c r="B319" t="s">
        <v>1779</v>
      </c>
      <c r="C319" t="s">
        <v>240</v>
      </c>
      <c r="D319" s="20" t="s">
        <v>1000</v>
      </c>
      <c r="E319" s="26">
        <v>41091</v>
      </c>
      <c r="F319">
        <v>0</v>
      </c>
      <c r="G319">
        <v>0</v>
      </c>
      <c r="H319" t="e">
        <v>#DIV/0!</v>
      </c>
      <c r="I319">
        <v>0</v>
      </c>
      <c r="J319">
        <v>0</v>
      </c>
      <c r="L319">
        <v>0</v>
      </c>
      <c r="M319" t="e">
        <v>#DIV/0!</v>
      </c>
      <c r="N319">
        <v>0</v>
      </c>
      <c r="P319">
        <v>0</v>
      </c>
      <c r="Q319">
        <v>0</v>
      </c>
      <c r="R319" t="e">
        <v>#DIV/0!</v>
      </c>
      <c r="S319">
        <v>0</v>
      </c>
    </row>
    <row r="320" spans="1:19" x14ac:dyDescent="0.25">
      <c r="A320" s="177" t="s">
        <v>1603</v>
      </c>
      <c r="B320" t="s">
        <v>1604</v>
      </c>
      <c r="C320" t="s">
        <v>241</v>
      </c>
      <c r="D320" s="20" t="s">
        <v>1000</v>
      </c>
      <c r="E320" s="26">
        <v>41091</v>
      </c>
      <c r="F320">
        <v>0</v>
      </c>
      <c r="G320">
        <v>0</v>
      </c>
      <c r="H320" t="e">
        <v>#DIV/0!</v>
      </c>
      <c r="I320">
        <v>0</v>
      </c>
      <c r="L320">
        <v>0</v>
      </c>
      <c r="M320" t="e">
        <v>#DIV/0!</v>
      </c>
      <c r="N320">
        <v>0</v>
      </c>
      <c r="P320">
        <v>0</v>
      </c>
      <c r="Q320">
        <v>0</v>
      </c>
      <c r="R320" t="e">
        <v>#DIV/0!</v>
      </c>
    </row>
    <row r="321" spans="1:20" x14ac:dyDescent="0.25">
      <c r="A321" s="177" t="s">
        <v>1066</v>
      </c>
      <c r="B321" t="s">
        <v>1151</v>
      </c>
      <c r="C321" t="s">
        <v>235</v>
      </c>
      <c r="D321" s="20" t="s">
        <v>1002</v>
      </c>
      <c r="E321" s="26">
        <v>41091</v>
      </c>
      <c r="F321">
        <v>0</v>
      </c>
      <c r="G321">
        <v>0</v>
      </c>
      <c r="H321" t="e">
        <v>#DIV/0!</v>
      </c>
      <c r="I321">
        <v>0</v>
      </c>
      <c r="J321">
        <v>0</v>
      </c>
      <c r="K321" t="e">
        <v>#DIV/0!</v>
      </c>
      <c r="L321">
        <v>0</v>
      </c>
      <c r="M321" t="e">
        <v>#DIV/0!</v>
      </c>
      <c r="N321">
        <v>0</v>
      </c>
      <c r="P321">
        <v>3</v>
      </c>
      <c r="Q321">
        <v>4</v>
      </c>
      <c r="R321">
        <v>0.75</v>
      </c>
      <c r="S321">
        <v>0</v>
      </c>
    </row>
    <row r="322" spans="1:20" x14ac:dyDescent="0.25">
      <c r="A322" s="177" t="s">
        <v>11471</v>
      </c>
      <c r="B322" t="s">
        <v>11472</v>
      </c>
      <c r="C322" t="s">
        <v>199</v>
      </c>
      <c r="D322" s="20" t="s">
        <v>1002</v>
      </c>
      <c r="E322" s="26">
        <v>41091</v>
      </c>
      <c r="N322">
        <v>0</v>
      </c>
      <c r="S322">
        <v>0</v>
      </c>
    </row>
    <row r="323" spans="1:20" x14ac:dyDescent="0.25">
      <c r="A323" s="177" t="s">
        <v>11383</v>
      </c>
      <c r="B323" t="s">
        <v>11384</v>
      </c>
      <c r="C323" t="s">
        <v>201</v>
      </c>
      <c r="D323" s="20" t="s">
        <v>1000</v>
      </c>
      <c r="E323" s="26">
        <v>41091</v>
      </c>
      <c r="R323" t="e">
        <v>#DIV/0!</v>
      </c>
      <c r="T323">
        <v>0.82499999999999996</v>
      </c>
    </row>
    <row r="324" spans="1:20" x14ac:dyDescent="0.25">
      <c r="A324" s="177" t="s">
        <v>12180</v>
      </c>
      <c r="B324" t="s">
        <v>12181</v>
      </c>
      <c r="C324" s="20" t="s">
        <v>200</v>
      </c>
      <c r="D324" s="20" t="s">
        <v>1000</v>
      </c>
      <c r="E324" s="26">
        <v>41091</v>
      </c>
      <c r="R324" t="e">
        <v>#DIV/0!</v>
      </c>
      <c r="T324">
        <v>0.82499999999999996</v>
      </c>
    </row>
    <row r="325" spans="1:20" x14ac:dyDescent="0.25">
      <c r="A325" s="177" t="s">
        <v>12465</v>
      </c>
      <c r="B325" t="s">
        <v>12466</v>
      </c>
      <c r="C325" s="20" t="s">
        <v>202</v>
      </c>
      <c r="D325" s="20" t="s">
        <v>1000</v>
      </c>
      <c r="E325" s="26">
        <v>41091</v>
      </c>
      <c r="R325" t="e">
        <v>#DIV/0!</v>
      </c>
    </row>
    <row r="326" spans="1:20" x14ac:dyDescent="0.25">
      <c r="A326" s="177" t="s">
        <v>11002</v>
      </c>
      <c r="B326" t="s">
        <v>11003</v>
      </c>
      <c r="C326" s="20" t="s">
        <v>228</v>
      </c>
      <c r="D326" s="20" t="s">
        <v>1000</v>
      </c>
      <c r="E326" s="26">
        <v>41091</v>
      </c>
    </row>
    <row r="327" spans="1:20" x14ac:dyDescent="0.25">
      <c r="A327" s="177" t="s">
        <v>10827</v>
      </c>
      <c r="B327" t="s">
        <v>10828</v>
      </c>
      <c r="C327" t="s">
        <v>227</v>
      </c>
      <c r="D327" s="20" t="s">
        <v>1002</v>
      </c>
      <c r="E327" s="26">
        <v>41091</v>
      </c>
    </row>
    <row r="328" spans="1:20" x14ac:dyDescent="0.25">
      <c r="A328" s="177" t="s">
        <v>10652</v>
      </c>
      <c r="B328" t="s">
        <v>10653</v>
      </c>
      <c r="C328" t="s">
        <v>203</v>
      </c>
      <c r="D328" s="20" t="s">
        <v>1002</v>
      </c>
      <c r="E328" s="26">
        <v>41091</v>
      </c>
      <c r="P328">
        <v>0</v>
      </c>
      <c r="Q328">
        <v>0</v>
      </c>
      <c r="T328">
        <v>0</v>
      </c>
    </row>
    <row r="329" spans="1:20" x14ac:dyDescent="0.25">
      <c r="A329" s="177" t="s">
        <v>10477</v>
      </c>
      <c r="B329" t="s">
        <v>10478</v>
      </c>
      <c r="C329" t="s">
        <v>205</v>
      </c>
      <c r="D329" s="20" t="s">
        <v>1000</v>
      </c>
      <c r="E329" s="26">
        <v>41091</v>
      </c>
      <c r="T329">
        <v>0</v>
      </c>
    </row>
    <row r="330" spans="1:20" x14ac:dyDescent="0.25">
      <c r="A330" s="177" t="s">
        <v>10301</v>
      </c>
      <c r="B330" t="s">
        <v>10302</v>
      </c>
      <c r="C330" t="s">
        <v>204</v>
      </c>
      <c r="D330" s="20" t="s">
        <v>1000</v>
      </c>
      <c r="E330" s="26">
        <v>41091</v>
      </c>
      <c r="T330">
        <v>0</v>
      </c>
    </row>
    <row r="331" spans="1:20" x14ac:dyDescent="0.25">
      <c r="A331" s="177" t="s">
        <v>10236</v>
      </c>
      <c r="B331" t="s">
        <v>10237</v>
      </c>
      <c r="C331" t="s">
        <v>206</v>
      </c>
      <c r="D331" s="20" t="s">
        <v>1000</v>
      </c>
      <c r="E331" s="26">
        <v>41091</v>
      </c>
      <c r="T331">
        <v>0.84399999999999997</v>
      </c>
    </row>
    <row r="332" spans="1:20" x14ac:dyDescent="0.25">
      <c r="A332" s="177" t="s">
        <v>9805</v>
      </c>
      <c r="B332" t="s">
        <v>9806</v>
      </c>
      <c r="C332" t="s">
        <v>223</v>
      </c>
      <c r="D332" s="20" t="s">
        <v>1002</v>
      </c>
      <c r="E332" s="26">
        <v>41091</v>
      </c>
      <c r="R332" t="e">
        <v>#DIV/0!</v>
      </c>
      <c r="T332">
        <v>0.96399999999999997</v>
      </c>
    </row>
    <row r="333" spans="1:20" x14ac:dyDescent="0.25">
      <c r="A333" s="177" t="s">
        <v>9630</v>
      </c>
      <c r="B333" t="s">
        <v>9631</v>
      </c>
      <c r="C333" t="s">
        <v>224</v>
      </c>
      <c r="D333" s="20" t="s">
        <v>1000</v>
      </c>
      <c r="E333" s="26">
        <v>41091</v>
      </c>
      <c r="R333" t="e">
        <v>#DIV/0!</v>
      </c>
      <c r="T333">
        <v>0</v>
      </c>
    </row>
    <row r="334" spans="1:20" x14ac:dyDescent="0.25">
      <c r="A334" s="177" t="s">
        <v>9239</v>
      </c>
      <c r="B334" t="s">
        <v>9240</v>
      </c>
      <c r="C334" t="s">
        <v>211</v>
      </c>
      <c r="D334" s="20" t="s">
        <v>1000</v>
      </c>
      <c r="E334" s="26">
        <v>41091</v>
      </c>
      <c r="T334">
        <v>0</v>
      </c>
    </row>
    <row r="335" spans="1:20" x14ac:dyDescent="0.25">
      <c r="A335" s="177" t="s">
        <v>9064</v>
      </c>
      <c r="B335" t="s">
        <v>9065</v>
      </c>
      <c r="C335" t="s">
        <v>207</v>
      </c>
      <c r="D335" s="20" t="s">
        <v>1002</v>
      </c>
      <c r="E335" s="26">
        <v>41091</v>
      </c>
      <c r="N335">
        <v>0</v>
      </c>
      <c r="P335">
        <v>0</v>
      </c>
      <c r="Q335">
        <v>0</v>
      </c>
      <c r="R335" t="e">
        <v>#DIV/0!</v>
      </c>
      <c r="S335">
        <v>0</v>
      </c>
      <c r="T335">
        <v>0</v>
      </c>
    </row>
    <row r="336" spans="1:20" x14ac:dyDescent="0.25">
      <c r="A336" s="177" t="s">
        <v>8999</v>
      </c>
      <c r="B336" t="s">
        <v>9000</v>
      </c>
      <c r="C336" t="s">
        <v>894</v>
      </c>
      <c r="D336" s="20" t="s">
        <v>1000</v>
      </c>
      <c r="E336" s="26">
        <v>41091</v>
      </c>
      <c r="R336" t="e">
        <v>#DIV/0!</v>
      </c>
      <c r="T336">
        <v>0.90399999999999991</v>
      </c>
    </row>
    <row r="337" spans="1:20" x14ac:dyDescent="0.25">
      <c r="A337" s="177" t="s">
        <v>8824</v>
      </c>
      <c r="B337" t="s">
        <v>8825</v>
      </c>
      <c r="C337" t="s">
        <v>210</v>
      </c>
      <c r="D337" s="20" t="s">
        <v>1000</v>
      </c>
      <c r="E337" s="26">
        <v>41091</v>
      </c>
      <c r="T337">
        <v>0</v>
      </c>
    </row>
    <row r="338" spans="1:20" x14ac:dyDescent="0.25">
      <c r="A338" s="177" t="s">
        <v>8649</v>
      </c>
      <c r="B338" t="s">
        <v>8650</v>
      </c>
      <c r="C338" t="s">
        <v>208</v>
      </c>
      <c r="D338" s="20" t="s">
        <v>1000</v>
      </c>
      <c r="E338" s="26">
        <v>41091</v>
      </c>
      <c r="R338" t="e">
        <v>#DIV/0!</v>
      </c>
    </row>
    <row r="339" spans="1:20" x14ac:dyDescent="0.25">
      <c r="A339" s="177" t="s">
        <v>8400</v>
      </c>
      <c r="B339" t="s">
        <v>8401</v>
      </c>
      <c r="C339" s="20" t="s">
        <v>213</v>
      </c>
      <c r="D339" s="20" t="s">
        <v>1000</v>
      </c>
      <c r="E339" s="26">
        <v>41091</v>
      </c>
    </row>
    <row r="340" spans="1:20" x14ac:dyDescent="0.25">
      <c r="A340" s="177" t="s">
        <v>8225</v>
      </c>
      <c r="B340" t="s">
        <v>8226</v>
      </c>
      <c r="C340" t="s">
        <v>212</v>
      </c>
      <c r="D340" s="20" t="s">
        <v>1002</v>
      </c>
      <c r="E340" s="26">
        <v>41091</v>
      </c>
      <c r="F340">
        <v>0</v>
      </c>
      <c r="G340">
        <v>0</v>
      </c>
      <c r="H340" t="e">
        <v>#DIV/0!</v>
      </c>
      <c r="I340">
        <v>0</v>
      </c>
      <c r="J340">
        <v>0</v>
      </c>
      <c r="K340" t="e">
        <v>#DIV/0!</v>
      </c>
      <c r="L340">
        <v>0</v>
      </c>
      <c r="M340" t="e">
        <v>#DIV/0!</v>
      </c>
      <c r="N340">
        <v>0</v>
      </c>
      <c r="P340">
        <v>0</v>
      </c>
      <c r="Q340">
        <v>0</v>
      </c>
      <c r="R340" t="e">
        <v>#DIV/0!</v>
      </c>
      <c r="S340">
        <v>0</v>
      </c>
    </row>
    <row r="341" spans="1:20" x14ac:dyDescent="0.25">
      <c r="A341" s="177" t="s">
        <v>8160</v>
      </c>
      <c r="B341" t="s">
        <v>8161</v>
      </c>
      <c r="C341" s="20" t="s">
        <v>8154</v>
      </c>
      <c r="D341" s="20" t="s">
        <v>1000</v>
      </c>
      <c r="E341" s="26">
        <v>41091</v>
      </c>
    </row>
    <row r="342" spans="1:20" x14ac:dyDescent="0.25">
      <c r="A342" s="177" t="s">
        <v>7924</v>
      </c>
      <c r="B342" t="s">
        <v>7925</v>
      </c>
      <c r="C342" t="s">
        <v>225</v>
      </c>
      <c r="D342" s="20" t="s">
        <v>1002</v>
      </c>
      <c r="E342" s="26">
        <v>41091</v>
      </c>
      <c r="R342" t="e">
        <v>#DIV/0!</v>
      </c>
    </row>
    <row r="343" spans="1:20" x14ac:dyDescent="0.25">
      <c r="A343" s="177" t="s">
        <v>7723</v>
      </c>
      <c r="B343" t="s">
        <v>7724</v>
      </c>
      <c r="C343" t="s">
        <v>226</v>
      </c>
      <c r="D343" s="20" t="s">
        <v>1000</v>
      </c>
      <c r="E343" s="26">
        <v>41091</v>
      </c>
      <c r="R343" t="e">
        <v>#DIV/0!</v>
      </c>
      <c r="T343">
        <v>0</v>
      </c>
    </row>
    <row r="344" spans="1:20" x14ac:dyDescent="0.25">
      <c r="A344" s="177" t="s">
        <v>7536</v>
      </c>
      <c r="B344" t="s">
        <v>7537</v>
      </c>
      <c r="C344" t="s">
        <v>901</v>
      </c>
      <c r="D344" s="20" t="s">
        <v>1000</v>
      </c>
      <c r="E344" s="26">
        <v>41091</v>
      </c>
      <c r="P344">
        <v>0</v>
      </c>
      <c r="Q344">
        <v>0</v>
      </c>
      <c r="R344" t="e">
        <v>#DIV/0!</v>
      </c>
    </row>
    <row r="345" spans="1:20" x14ac:dyDescent="0.25">
      <c r="A345" s="177" t="s">
        <v>7189</v>
      </c>
      <c r="B345" t="s">
        <v>7190</v>
      </c>
      <c r="C345" s="20" t="s">
        <v>1052</v>
      </c>
      <c r="D345" s="20" t="s">
        <v>1000</v>
      </c>
      <c r="E345" s="26">
        <v>41091</v>
      </c>
      <c r="P345">
        <v>0</v>
      </c>
      <c r="Q345">
        <v>0</v>
      </c>
      <c r="R345" t="e">
        <v>#DIV/0!</v>
      </c>
    </row>
    <row r="346" spans="1:20" x14ac:dyDescent="0.25">
      <c r="A346" s="177" t="s">
        <v>6984</v>
      </c>
      <c r="B346" t="s">
        <v>6985</v>
      </c>
      <c r="C346" t="s">
        <v>232</v>
      </c>
      <c r="D346" s="20" t="s">
        <v>1002</v>
      </c>
      <c r="E346" s="26">
        <v>41091</v>
      </c>
      <c r="R346" t="e">
        <v>#DIV/0!</v>
      </c>
    </row>
    <row r="347" spans="1:20" x14ac:dyDescent="0.25">
      <c r="A347" s="177" t="s">
        <v>6793</v>
      </c>
      <c r="B347" t="s">
        <v>6794</v>
      </c>
      <c r="C347" t="s">
        <v>231</v>
      </c>
      <c r="D347" s="20" t="s">
        <v>1000</v>
      </c>
      <c r="E347" s="26">
        <v>41091</v>
      </c>
      <c r="R347" t="e">
        <v>#DIV/0!</v>
      </c>
    </row>
    <row r="348" spans="1:20" x14ac:dyDescent="0.25">
      <c r="A348" s="177" t="s">
        <v>6618</v>
      </c>
      <c r="B348" t="s">
        <v>6619</v>
      </c>
      <c r="C348" t="s">
        <v>317</v>
      </c>
      <c r="D348" s="20" t="s">
        <v>1002</v>
      </c>
      <c r="E348" s="26">
        <v>41091</v>
      </c>
      <c r="R348" t="e">
        <v>#DIV/0!</v>
      </c>
    </row>
    <row r="349" spans="1:20" x14ac:dyDescent="0.25">
      <c r="A349" s="177" t="s">
        <v>6443</v>
      </c>
      <c r="B349" t="s">
        <v>6444</v>
      </c>
      <c r="C349" t="s">
        <v>316</v>
      </c>
      <c r="D349" s="20" t="s">
        <v>1000</v>
      </c>
      <c r="E349" s="26">
        <v>41091</v>
      </c>
      <c r="R349" t="e">
        <v>#DIV/0!</v>
      </c>
    </row>
    <row r="350" spans="1:20" x14ac:dyDescent="0.25">
      <c r="A350" s="177" t="s">
        <v>6194</v>
      </c>
      <c r="B350" t="s">
        <v>6195</v>
      </c>
      <c r="C350" t="s">
        <v>214</v>
      </c>
      <c r="D350" s="20" t="s">
        <v>1002</v>
      </c>
      <c r="E350" s="26">
        <v>41091</v>
      </c>
      <c r="T350">
        <v>0</v>
      </c>
    </row>
    <row r="351" spans="1:20" x14ac:dyDescent="0.25">
      <c r="A351" s="177" t="s">
        <v>6019</v>
      </c>
      <c r="B351" t="s">
        <v>6020</v>
      </c>
      <c r="C351" t="s">
        <v>215</v>
      </c>
      <c r="D351" s="20" t="s">
        <v>1000</v>
      </c>
      <c r="E351" s="26">
        <v>41091</v>
      </c>
    </row>
    <row r="352" spans="1:20" x14ac:dyDescent="0.25">
      <c r="A352" s="177" t="s">
        <v>5844</v>
      </c>
      <c r="B352" t="s">
        <v>5845</v>
      </c>
      <c r="C352" t="s">
        <v>216</v>
      </c>
      <c r="D352" s="20" t="s">
        <v>1000</v>
      </c>
      <c r="E352" s="26">
        <v>41091</v>
      </c>
    </row>
    <row r="353" spans="1:19" x14ac:dyDescent="0.25">
      <c r="A353" s="177" t="s">
        <v>5416</v>
      </c>
      <c r="B353" t="s">
        <v>5417</v>
      </c>
      <c r="C353" t="s">
        <v>903</v>
      </c>
      <c r="D353" s="20" t="s">
        <v>1000</v>
      </c>
      <c r="E353" s="26">
        <v>41091</v>
      </c>
    </row>
    <row r="354" spans="1:19" x14ac:dyDescent="0.25">
      <c r="A354" s="177" t="s">
        <v>5600</v>
      </c>
      <c r="B354" t="s">
        <v>5601</v>
      </c>
      <c r="C354" t="s">
        <v>1047</v>
      </c>
      <c r="D354" s="20" t="s">
        <v>1000</v>
      </c>
      <c r="E354" s="26">
        <v>41091</v>
      </c>
      <c r="R354" t="e">
        <v>#DIV/0!</v>
      </c>
    </row>
    <row r="355" spans="1:19" x14ac:dyDescent="0.25">
      <c r="A355" s="177" t="s">
        <v>5181</v>
      </c>
      <c r="B355" t="s">
        <v>5182</v>
      </c>
      <c r="C355" t="s">
        <v>1053</v>
      </c>
      <c r="D355" s="20" t="s">
        <v>1000</v>
      </c>
      <c r="E355" s="26">
        <v>41091</v>
      </c>
    </row>
    <row r="356" spans="1:19" x14ac:dyDescent="0.25">
      <c r="A356" s="177" t="s">
        <v>4976</v>
      </c>
      <c r="B356" t="s">
        <v>4977</v>
      </c>
      <c r="C356" t="s">
        <v>229</v>
      </c>
      <c r="D356" s="20" t="s">
        <v>1000</v>
      </c>
      <c r="E356" s="26">
        <v>41091</v>
      </c>
    </row>
    <row r="357" spans="1:19" x14ac:dyDescent="0.25">
      <c r="A357" s="177" t="s">
        <v>4801</v>
      </c>
      <c r="B357" t="s">
        <v>4802</v>
      </c>
      <c r="C357" t="s">
        <v>230</v>
      </c>
      <c r="D357" s="20" t="s">
        <v>1002</v>
      </c>
      <c r="E357" s="26">
        <v>41091</v>
      </c>
    </row>
    <row r="358" spans="1:19" x14ac:dyDescent="0.25">
      <c r="A358" s="177" t="s">
        <v>4626</v>
      </c>
      <c r="B358" t="s">
        <v>4627</v>
      </c>
      <c r="C358" t="s">
        <v>234</v>
      </c>
      <c r="D358" s="20" t="s">
        <v>1002</v>
      </c>
      <c r="E358" s="26">
        <v>41091</v>
      </c>
      <c r="R358" t="e">
        <v>#DIV/0!</v>
      </c>
    </row>
    <row r="359" spans="1:19" x14ac:dyDescent="0.25">
      <c r="A359" s="177" t="s">
        <v>4451</v>
      </c>
      <c r="B359" t="s">
        <v>4452</v>
      </c>
      <c r="C359" t="s">
        <v>233</v>
      </c>
      <c r="D359" s="20" t="s">
        <v>1000</v>
      </c>
      <c r="E359" s="26">
        <v>41091</v>
      </c>
      <c r="R359" t="e">
        <v>#DIV/0!</v>
      </c>
    </row>
    <row r="360" spans="1:19" x14ac:dyDescent="0.25">
      <c r="A360" s="177" t="s">
        <v>4276</v>
      </c>
      <c r="B360" t="s">
        <v>4277</v>
      </c>
      <c r="C360" t="s">
        <v>217</v>
      </c>
      <c r="D360" s="20" t="s">
        <v>1002</v>
      </c>
      <c r="E360" s="26">
        <v>41091</v>
      </c>
      <c r="R360" t="e">
        <v>#DIV/0!</v>
      </c>
    </row>
    <row r="361" spans="1:19" x14ac:dyDescent="0.25">
      <c r="A361" s="177" t="s">
        <v>4211</v>
      </c>
      <c r="B361" t="s">
        <v>4212</v>
      </c>
      <c r="C361" t="s">
        <v>895</v>
      </c>
      <c r="D361" s="20" t="s">
        <v>1000</v>
      </c>
      <c r="E361" s="26">
        <v>41091</v>
      </c>
    </row>
    <row r="362" spans="1:19" x14ac:dyDescent="0.25">
      <c r="A362" s="177" t="s">
        <v>4036</v>
      </c>
      <c r="B362" t="s">
        <v>4037</v>
      </c>
      <c r="C362" t="s">
        <v>218</v>
      </c>
      <c r="D362" s="20" t="s">
        <v>1000</v>
      </c>
      <c r="E362" s="26">
        <v>41091</v>
      </c>
      <c r="R362" t="e">
        <v>#DIV/0!</v>
      </c>
    </row>
    <row r="363" spans="1:19" x14ac:dyDescent="0.25">
      <c r="A363" s="177" t="s">
        <v>3861</v>
      </c>
      <c r="B363" t="s">
        <v>3862</v>
      </c>
      <c r="C363" t="s">
        <v>219</v>
      </c>
      <c r="D363" s="20" t="s">
        <v>1000</v>
      </c>
      <c r="E363" s="26">
        <v>41091</v>
      </c>
    </row>
    <row r="364" spans="1:19" x14ac:dyDescent="0.25">
      <c r="A364" s="177" t="s">
        <v>3494</v>
      </c>
      <c r="B364" t="s">
        <v>3495</v>
      </c>
      <c r="C364" t="s">
        <v>220</v>
      </c>
      <c r="D364" s="20" t="s">
        <v>1002</v>
      </c>
      <c r="E364" s="26">
        <v>41091</v>
      </c>
      <c r="P364">
        <v>3</v>
      </c>
      <c r="Q364">
        <v>4</v>
      </c>
      <c r="R364">
        <v>0.75</v>
      </c>
    </row>
    <row r="365" spans="1:19" x14ac:dyDescent="0.25">
      <c r="A365" s="177" t="s">
        <v>3319</v>
      </c>
      <c r="B365" t="s">
        <v>3320</v>
      </c>
      <c r="C365" t="s">
        <v>221</v>
      </c>
      <c r="D365" s="20" t="s">
        <v>1000</v>
      </c>
      <c r="E365" s="26">
        <v>41091</v>
      </c>
      <c r="O365">
        <v>0.82499999999999996</v>
      </c>
      <c r="P365">
        <v>3</v>
      </c>
      <c r="Q365">
        <v>4</v>
      </c>
      <c r="R365">
        <v>0.75</v>
      </c>
    </row>
    <row r="366" spans="1:19" x14ac:dyDescent="0.25">
      <c r="A366" s="177" t="s">
        <v>3144</v>
      </c>
      <c r="B366" t="s">
        <v>3145</v>
      </c>
      <c r="C366" t="s">
        <v>222</v>
      </c>
      <c r="D366" s="20" t="s">
        <v>1000</v>
      </c>
      <c r="E366" s="26">
        <v>41091</v>
      </c>
    </row>
    <row r="367" spans="1:19" x14ac:dyDescent="0.25">
      <c r="A367" s="177" t="s">
        <v>11978</v>
      </c>
      <c r="B367" t="s">
        <v>11979</v>
      </c>
      <c r="C367" t="s">
        <v>1051</v>
      </c>
      <c r="D367" s="20" t="s">
        <v>1000</v>
      </c>
      <c r="E367" s="26">
        <v>41091</v>
      </c>
    </row>
    <row r="368" spans="1:19" x14ac:dyDescent="0.25">
      <c r="A368" s="177" t="s">
        <v>13344</v>
      </c>
      <c r="B368" t="s">
        <v>13345</v>
      </c>
      <c r="C368" s="20" t="s">
        <v>242</v>
      </c>
      <c r="D368" s="20" t="s">
        <v>1002</v>
      </c>
      <c r="E368" s="26">
        <v>41091</v>
      </c>
      <c r="F368">
        <v>0</v>
      </c>
      <c r="G368">
        <v>0</v>
      </c>
      <c r="H368" t="e">
        <v>#DIV/0!</v>
      </c>
      <c r="I368">
        <v>0</v>
      </c>
      <c r="J368">
        <v>0</v>
      </c>
      <c r="L368">
        <v>0</v>
      </c>
      <c r="M368" t="e">
        <v>#DIV/0!</v>
      </c>
      <c r="N368">
        <v>0</v>
      </c>
      <c r="P368">
        <v>0</v>
      </c>
      <c r="Q368">
        <v>0</v>
      </c>
      <c r="R368" t="e">
        <v>#DIV/0!</v>
      </c>
      <c r="S368">
        <v>0</v>
      </c>
    </row>
    <row r="369" spans="1:20" x14ac:dyDescent="0.25">
      <c r="A369" s="177" t="s">
        <v>13521</v>
      </c>
      <c r="B369" t="s">
        <v>13522</v>
      </c>
      <c r="C369" t="s">
        <v>237</v>
      </c>
      <c r="D369" s="20" t="s">
        <v>1002</v>
      </c>
      <c r="E369" s="26">
        <v>41091</v>
      </c>
      <c r="F369">
        <v>0</v>
      </c>
      <c r="G369">
        <v>0</v>
      </c>
      <c r="H369" t="e">
        <v>#DIV/0!</v>
      </c>
      <c r="I369">
        <v>0</v>
      </c>
      <c r="J369">
        <v>0</v>
      </c>
      <c r="K369" t="e">
        <v>#DIV/0!</v>
      </c>
      <c r="L369">
        <v>0</v>
      </c>
      <c r="M369" t="e">
        <v>#DIV/0!</v>
      </c>
      <c r="N369">
        <v>0</v>
      </c>
      <c r="O369">
        <v>0</v>
      </c>
      <c r="P369">
        <v>0</v>
      </c>
      <c r="Q369">
        <v>0</v>
      </c>
      <c r="R369" t="e">
        <v>#DIV/0!</v>
      </c>
      <c r="S369">
        <v>0</v>
      </c>
    </row>
    <row r="370" spans="1:20" x14ac:dyDescent="0.25">
      <c r="A370" s="177" t="s">
        <v>13696</v>
      </c>
      <c r="B370" t="s">
        <v>13697</v>
      </c>
      <c r="C370" t="s">
        <v>238</v>
      </c>
      <c r="D370" s="20" t="s">
        <v>1002</v>
      </c>
      <c r="E370" s="26">
        <v>41091</v>
      </c>
      <c r="F370">
        <v>0</v>
      </c>
      <c r="G370">
        <v>0</v>
      </c>
      <c r="I370">
        <v>0</v>
      </c>
      <c r="J370">
        <v>0</v>
      </c>
      <c r="L370">
        <v>0</v>
      </c>
      <c r="M370" t="e">
        <v>#DIV/0!</v>
      </c>
      <c r="N370">
        <v>0</v>
      </c>
      <c r="O370">
        <v>0.82499999999999996</v>
      </c>
      <c r="P370">
        <v>3</v>
      </c>
      <c r="Q370">
        <v>4</v>
      </c>
      <c r="R370">
        <v>0.75</v>
      </c>
      <c r="S370">
        <v>0</v>
      </c>
    </row>
    <row r="371" spans="1:20" x14ac:dyDescent="0.25">
      <c r="A371" s="177" t="s">
        <v>13873</v>
      </c>
      <c r="B371" t="s">
        <v>13874</v>
      </c>
      <c r="C371" s="20" t="s">
        <v>239</v>
      </c>
      <c r="D371" s="20" t="s">
        <v>1002</v>
      </c>
      <c r="E371" s="26">
        <v>41091</v>
      </c>
      <c r="F371">
        <v>0</v>
      </c>
      <c r="G371">
        <v>0</v>
      </c>
      <c r="H371" t="e">
        <v>#DIV/0!</v>
      </c>
      <c r="I371">
        <v>0</v>
      </c>
      <c r="J371">
        <v>0</v>
      </c>
      <c r="L371">
        <v>0</v>
      </c>
      <c r="M371" t="e">
        <v>#DIV/0!</v>
      </c>
      <c r="N371">
        <v>0</v>
      </c>
      <c r="O371">
        <v>0</v>
      </c>
      <c r="P371">
        <v>0</v>
      </c>
      <c r="Q371">
        <v>0</v>
      </c>
      <c r="R371" t="e">
        <v>#DIV/0!</v>
      </c>
      <c r="S371">
        <v>0</v>
      </c>
    </row>
    <row r="372" spans="1:20" x14ac:dyDescent="0.25">
      <c r="A372" s="177" t="s">
        <v>14060</v>
      </c>
      <c r="B372" t="s">
        <v>14061</v>
      </c>
      <c r="C372" s="20" t="s">
        <v>240</v>
      </c>
      <c r="D372" s="20" t="s">
        <v>1002</v>
      </c>
      <c r="E372" s="26">
        <v>41091</v>
      </c>
      <c r="F372">
        <v>0</v>
      </c>
      <c r="G372">
        <v>0</v>
      </c>
      <c r="H372" t="e">
        <v>#DIV/0!</v>
      </c>
      <c r="I372">
        <v>0</v>
      </c>
      <c r="J372">
        <v>0</v>
      </c>
      <c r="L372">
        <v>0</v>
      </c>
      <c r="M372" t="e">
        <v>#DIV/0!</v>
      </c>
      <c r="N372">
        <v>0</v>
      </c>
      <c r="P372">
        <v>0</v>
      </c>
      <c r="Q372">
        <v>0</v>
      </c>
      <c r="R372" t="e">
        <v>#DIV/0!</v>
      </c>
      <c r="S372">
        <v>0</v>
      </c>
    </row>
    <row r="373" spans="1:20" x14ac:dyDescent="0.25">
      <c r="A373" s="177" t="s">
        <v>14237</v>
      </c>
      <c r="B373" t="s">
        <v>14238</v>
      </c>
      <c r="C373" t="s">
        <v>241</v>
      </c>
      <c r="D373" s="20" t="s">
        <v>1002</v>
      </c>
      <c r="E373" s="26">
        <v>41091</v>
      </c>
      <c r="F373">
        <v>0</v>
      </c>
      <c r="G373">
        <v>0</v>
      </c>
      <c r="H373" t="e">
        <v>#DIV/0!</v>
      </c>
      <c r="I373">
        <v>0</v>
      </c>
      <c r="L373">
        <v>0</v>
      </c>
      <c r="M373" t="e">
        <v>#DIV/0!</v>
      </c>
      <c r="N373">
        <v>0</v>
      </c>
      <c r="P373">
        <v>0</v>
      </c>
      <c r="Q373">
        <v>0</v>
      </c>
      <c r="R373" t="e">
        <v>#DIV/0!</v>
      </c>
    </row>
    <row r="374" spans="1:20" x14ac:dyDescent="0.25">
      <c r="A374" s="177" t="s">
        <v>14566</v>
      </c>
      <c r="B374" t="s">
        <v>14567</v>
      </c>
      <c r="C374" t="s">
        <v>199</v>
      </c>
      <c r="D374" s="20" t="s">
        <v>1000</v>
      </c>
      <c r="E374" s="26">
        <v>41091</v>
      </c>
      <c r="N374">
        <v>0</v>
      </c>
      <c r="S374">
        <v>0</v>
      </c>
    </row>
    <row r="375" spans="1:20" x14ac:dyDescent="0.25">
      <c r="A375" s="177" t="s">
        <v>14741</v>
      </c>
      <c r="B375" t="s">
        <v>14742</v>
      </c>
      <c r="C375" t="s">
        <v>201</v>
      </c>
      <c r="D375" s="20" t="s">
        <v>1002</v>
      </c>
      <c r="E375" s="26">
        <v>41091</v>
      </c>
      <c r="R375" t="e">
        <v>#DIV/0!</v>
      </c>
    </row>
    <row r="376" spans="1:20" x14ac:dyDescent="0.25">
      <c r="A376" s="177" t="s">
        <v>14832</v>
      </c>
      <c r="B376" t="s">
        <v>14833</v>
      </c>
      <c r="C376" t="s">
        <v>200</v>
      </c>
      <c r="D376" s="20" t="s">
        <v>1002</v>
      </c>
      <c r="E376" s="26">
        <v>41091</v>
      </c>
      <c r="R376" t="e">
        <v>#DIV/0!</v>
      </c>
    </row>
    <row r="377" spans="1:20" x14ac:dyDescent="0.25">
      <c r="A377" s="177" t="s">
        <v>15009</v>
      </c>
      <c r="B377" t="s">
        <v>15010</v>
      </c>
      <c r="C377" t="s">
        <v>202</v>
      </c>
      <c r="D377" s="20" t="s">
        <v>1002</v>
      </c>
      <c r="E377" s="26">
        <v>41091</v>
      </c>
      <c r="R377" t="e">
        <v>#DIV/0!</v>
      </c>
    </row>
    <row r="378" spans="1:20" x14ac:dyDescent="0.25">
      <c r="A378" s="177" t="s">
        <v>15552</v>
      </c>
      <c r="B378" t="s">
        <v>15553</v>
      </c>
      <c r="C378" t="s">
        <v>228</v>
      </c>
      <c r="D378" s="20" t="s">
        <v>1002</v>
      </c>
      <c r="E378" s="26">
        <v>41091</v>
      </c>
    </row>
    <row r="379" spans="1:20" x14ac:dyDescent="0.25">
      <c r="A379" s="177" t="s">
        <v>15713</v>
      </c>
      <c r="B379" t="s">
        <v>15714</v>
      </c>
      <c r="C379" t="s">
        <v>227</v>
      </c>
      <c r="D379" s="20" t="s">
        <v>1000</v>
      </c>
      <c r="E379" s="26">
        <v>41091</v>
      </c>
      <c r="T379">
        <v>0.85019999999999996</v>
      </c>
    </row>
    <row r="380" spans="1:20" x14ac:dyDescent="0.25">
      <c r="A380" s="177" t="s">
        <v>15890</v>
      </c>
      <c r="B380" t="s">
        <v>15891</v>
      </c>
      <c r="C380" s="20" t="s">
        <v>203</v>
      </c>
      <c r="D380" s="20" t="s">
        <v>1000</v>
      </c>
      <c r="E380" s="26">
        <v>41091</v>
      </c>
      <c r="P380">
        <v>0</v>
      </c>
      <c r="Q380">
        <v>0</v>
      </c>
      <c r="T380">
        <v>0.84399999999999997</v>
      </c>
    </row>
    <row r="381" spans="1:20" x14ac:dyDescent="0.25">
      <c r="A381" s="177" t="s">
        <v>16069</v>
      </c>
      <c r="B381" t="s">
        <v>16070</v>
      </c>
      <c r="C381" s="20" t="s">
        <v>205</v>
      </c>
      <c r="D381" s="20" t="s">
        <v>1002</v>
      </c>
      <c r="E381" s="26">
        <v>41091</v>
      </c>
      <c r="T381">
        <v>0.96399999999999997</v>
      </c>
    </row>
    <row r="382" spans="1:20" x14ac:dyDescent="0.25">
      <c r="A382" s="177" t="s">
        <v>16246</v>
      </c>
      <c r="B382" t="s">
        <v>16247</v>
      </c>
      <c r="C382" s="20" t="s">
        <v>204</v>
      </c>
      <c r="D382" s="20" t="s">
        <v>1002</v>
      </c>
      <c r="E382" s="26">
        <v>41091</v>
      </c>
    </row>
    <row r="383" spans="1:20" x14ac:dyDescent="0.25">
      <c r="A383" s="177" t="s">
        <v>16423</v>
      </c>
      <c r="B383" t="s">
        <v>16424</v>
      </c>
      <c r="C383" t="s">
        <v>206</v>
      </c>
      <c r="D383" s="20" t="s">
        <v>1002</v>
      </c>
      <c r="E383" s="26">
        <v>41091</v>
      </c>
    </row>
    <row r="384" spans="1:20" x14ac:dyDescent="0.25">
      <c r="A384" s="177" t="s">
        <v>16564</v>
      </c>
      <c r="B384" t="s">
        <v>16565</v>
      </c>
      <c r="C384" t="s">
        <v>223</v>
      </c>
      <c r="D384" s="20" t="s">
        <v>1000</v>
      </c>
      <c r="E384" s="26">
        <v>41091</v>
      </c>
      <c r="R384" t="e">
        <v>#DIV/0!</v>
      </c>
      <c r="T384">
        <v>0</v>
      </c>
    </row>
    <row r="385" spans="1:20" x14ac:dyDescent="0.25">
      <c r="A385" s="177" t="s">
        <v>16743</v>
      </c>
      <c r="B385" t="s">
        <v>16744</v>
      </c>
      <c r="C385" t="s">
        <v>224</v>
      </c>
      <c r="D385" s="20" t="s">
        <v>1002</v>
      </c>
      <c r="E385" s="26">
        <v>41091</v>
      </c>
      <c r="R385" t="e">
        <v>#DIV/0!</v>
      </c>
      <c r="T385">
        <v>0</v>
      </c>
    </row>
    <row r="386" spans="1:20" x14ac:dyDescent="0.25">
      <c r="A386" s="177" t="s">
        <v>17180</v>
      </c>
      <c r="B386" t="s">
        <v>17181</v>
      </c>
      <c r="C386" t="s">
        <v>225</v>
      </c>
      <c r="D386" s="20" t="s">
        <v>1000</v>
      </c>
      <c r="E386" s="26">
        <v>41091</v>
      </c>
      <c r="R386" t="e">
        <v>#DIV/0!</v>
      </c>
      <c r="T386">
        <v>0</v>
      </c>
    </row>
    <row r="387" spans="1:20" x14ac:dyDescent="0.25">
      <c r="A387" s="177" t="s">
        <v>17387</v>
      </c>
      <c r="B387" t="s">
        <v>17388</v>
      </c>
      <c r="C387" t="s">
        <v>226</v>
      </c>
      <c r="D387" s="20" t="s">
        <v>1002</v>
      </c>
      <c r="E387" s="26">
        <v>41091</v>
      </c>
      <c r="R387" t="e">
        <v>#DIV/0!</v>
      </c>
      <c r="T387">
        <v>0.84399999999999997</v>
      </c>
    </row>
    <row r="388" spans="1:20" x14ac:dyDescent="0.25">
      <c r="A388" s="177" t="s">
        <v>17564</v>
      </c>
      <c r="B388" t="s">
        <v>17565</v>
      </c>
      <c r="C388" t="s">
        <v>232</v>
      </c>
      <c r="D388" s="20" t="s">
        <v>1000</v>
      </c>
      <c r="E388" s="26">
        <v>41091</v>
      </c>
      <c r="R388" t="e">
        <v>#DIV/0!</v>
      </c>
      <c r="T388">
        <v>0.96399999999999997</v>
      </c>
    </row>
    <row r="389" spans="1:20" x14ac:dyDescent="0.25">
      <c r="A389" s="177" t="s">
        <v>17761</v>
      </c>
      <c r="B389" t="s">
        <v>17762</v>
      </c>
      <c r="C389" t="s">
        <v>231</v>
      </c>
      <c r="D389" s="20" t="s">
        <v>1002</v>
      </c>
      <c r="E389" s="26">
        <v>41091</v>
      </c>
      <c r="R389" t="e">
        <v>#DIV/0!</v>
      </c>
      <c r="T389">
        <v>0</v>
      </c>
    </row>
    <row r="390" spans="1:20" x14ac:dyDescent="0.25">
      <c r="A390" s="177" t="s">
        <v>17938</v>
      </c>
      <c r="B390" t="s">
        <v>17939</v>
      </c>
      <c r="C390" t="s">
        <v>317</v>
      </c>
      <c r="D390" s="20" t="s">
        <v>1000</v>
      </c>
      <c r="E390" s="26">
        <v>41091</v>
      </c>
      <c r="R390" t="e">
        <v>#DIV/0!</v>
      </c>
      <c r="T390">
        <v>0</v>
      </c>
    </row>
    <row r="391" spans="1:20" x14ac:dyDescent="0.25">
      <c r="A391" s="177" t="s">
        <v>18117</v>
      </c>
      <c r="B391" t="s">
        <v>18118</v>
      </c>
      <c r="C391" t="s">
        <v>316</v>
      </c>
      <c r="D391" s="20" t="s">
        <v>1002</v>
      </c>
      <c r="E391" s="26">
        <v>41091</v>
      </c>
      <c r="R391" t="e">
        <v>#DIV/0!</v>
      </c>
      <c r="T391">
        <v>0</v>
      </c>
    </row>
    <row r="392" spans="1:20" x14ac:dyDescent="0.25">
      <c r="A392" s="177" t="s">
        <v>18370</v>
      </c>
      <c r="B392" t="s">
        <v>18371</v>
      </c>
      <c r="C392" t="s">
        <v>214</v>
      </c>
      <c r="D392" s="20" t="s">
        <v>1000</v>
      </c>
      <c r="E392" s="26">
        <v>41091</v>
      </c>
      <c r="T392">
        <v>0.90400000000000003</v>
      </c>
    </row>
    <row r="393" spans="1:20" x14ac:dyDescent="0.25">
      <c r="A393" s="177" t="s">
        <v>18549</v>
      </c>
      <c r="B393" t="s">
        <v>18550</v>
      </c>
      <c r="C393" t="s">
        <v>215</v>
      </c>
      <c r="D393" s="20" t="s">
        <v>1002</v>
      </c>
      <c r="E393" s="26">
        <v>41091</v>
      </c>
      <c r="T393">
        <v>0</v>
      </c>
    </row>
    <row r="394" spans="1:20" x14ac:dyDescent="0.25">
      <c r="A394" s="177" t="s">
        <v>18726</v>
      </c>
      <c r="B394" t="s">
        <v>18727</v>
      </c>
      <c r="C394" t="s">
        <v>216</v>
      </c>
      <c r="D394" s="20" t="s">
        <v>1002</v>
      </c>
      <c r="E394" s="26">
        <v>41091</v>
      </c>
    </row>
    <row r="395" spans="1:20" x14ac:dyDescent="0.25">
      <c r="A395" s="177" t="s">
        <v>18903</v>
      </c>
      <c r="B395" t="s">
        <v>18904</v>
      </c>
      <c r="C395" s="20" t="s">
        <v>229</v>
      </c>
      <c r="D395" s="20" t="s">
        <v>1002</v>
      </c>
      <c r="E395" s="26">
        <v>41091</v>
      </c>
    </row>
    <row r="396" spans="1:20" x14ac:dyDescent="0.25">
      <c r="A396" s="177" t="s">
        <v>19080</v>
      </c>
      <c r="B396" t="s">
        <v>19081</v>
      </c>
      <c r="C396" t="s">
        <v>230</v>
      </c>
      <c r="D396" s="20" t="s">
        <v>1000</v>
      </c>
      <c r="E396" s="26">
        <v>41091</v>
      </c>
    </row>
    <row r="397" spans="1:20" x14ac:dyDescent="0.25">
      <c r="A397" s="177" t="s">
        <v>19259</v>
      </c>
      <c r="B397" t="s">
        <v>19260</v>
      </c>
      <c r="C397" s="20" t="s">
        <v>234</v>
      </c>
      <c r="D397" s="20" t="s">
        <v>1000</v>
      </c>
      <c r="E397" s="26">
        <v>41091</v>
      </c>
      <c r="R397" t="e">
        <v>#DIV/0!</v>
      </c>
    </row>
    <row r="398" spans="1:20" x14ac:dyDescent="0.25">
      <c r="A398" s="177" t="s">
        <v>19438</v>
      </c>
      <c r="B398" t="s">
        <v>19439</v>
      </c>
      <c r="C398" t="s">
        <v>233</v>
      </c>
      <c r="D398" s="20" t="s">
        <v>1002</v>
      </c>
      <c r="E398" s="26">
        <v>41091</v>
      </c>
      <c r="R398" t="e">
        <v>#DIV/0!</v>
      </c>
    </row>
    <row r="399" spans="1:20" x14ac:dyDescent="0.25">
      <c r="A399" s="177" t="s">
        <v>19813</v>
      </c>
      <c r="B399" t="s">
        <v>19814</v>
      </c>
      <c r="C399" t="s">
        <v>220</v>
      </c>
      <c r="D399" s="20" t="s">
        <v>1000</v>
      </c>
      <c r="E399" s="26">
        <v>41091</v>
      </c>
      <c r="P399">
        <v>3</v>
      </c>
      <c r="Q399">
        <v>4</v>
      </c>
      <c r="R399">
        <v>0.75</v>
      </c>
      <c r="T399">
        <v>0</v>
      </c>
    </row>
    <row r="400" spans="1:20" x14ac:dyDescent="0.25">
      <c r="A400" s="177" t="s">
        <v>19992</v>
      </c>
      <c r="B400" t="s">
        <v>19993</v>
      </c>
      <c r="C400" t="s">
        <v>221</v>
      </c>
      <c r="D400" s="20" t="s">
        <v>1002</v>
      </c>
      <c r="E400" s="26">
        <v>41091</v>
      </c>
      <c r="O400">
        <v>0.82499999999999996</v>
      </c>
      <c r="P400">
        <v>3</v>
      </c>
      <c r="Q400">
        <v>4</v>
      </c>
      <c r="R400">
        <v>0.75</v>
      </c>
    </row>
    <row r="401" spans="1:20" x14ac:dyDescent="0.25">
      <c r="A401" s="177" t="s">
        <v>20169</v>
      </c>
      <c r="B401" t="s">
        <v>20170</v>
      </c>
      <c r="C401" s="20" t="s">
        <v>222</v>
      </c>
      <c r="D401" s="20" t="s">
        <v>1002</v>
      </c>
      <c r="E401" s="26">
        <v>41091</v>
      </c>
    </row>
    <row r="402" spans="1:20" x14ac:dyDescent="0.25">
      <c r="A402" s="177" t="s">
        <v>20346</v>
      </c>
      <c r="B402" t="s">
        <v>20347</v>
      </c>
      <c r="C402" t="s">
        <v>211</v>
      </c>
      <c r="D402" s="20" t="s">
        <v>1002</v>
      </c>
      <c r="E402" s="26">
        <v>41091</v>
      </c>
    </row>
    <row r="403" spans="1:20" x14ac:dyDescent="0.25">
      <c r="A403" s="177" t="s">
        <v>20523</v>
      </c>
      <c r="B403" t="s">
        <v>20524</v>
      </c>
      <c r="C403" t="s">
        <v>207</v>
      </c>
      <c r="D403" s="20" t="s">
        <v>1000</v>
      </c>
      <c r="E403" s="26">
        <v>41091</v>
      </c>
      <c r="N403">
        <v>0</v>
      </c>
      <c r="P403">
        <v>0</v>
      </c>
      <c r="Q403">
        <v>0</v>
      </c>
      <c r="R403" t="e">
        <v>#DIV/0!</v>
      </c>
      <c r="S403">
        <v>0</v>
      </c>
    </row>
    <row r="404" spans="1:20" x14ac:dyDescent="0.25">
      <c r="A404" s="177" t="s">
        <v>20702</v>
      </c>
      <c r="B404" t="s">
        <v>20703</v>
      </c>
      <c r="C404" t="s">
        <v>894</v>
      </c>
      <c r="D404" s="20" t="s">
        <v>1002</v>
      </c>
      <c r="E404" s="26">
        <v>41091</v>
      </c>
      <c r="R404" t="e">
        <v>#DIV/0!</v>
      </c>
    </row>
    <row r="405" spans="1:20" x14ac:dyDescent="0.25">
      <c r="A405" s="177" t="s">
        <v>20767</v>
      </c>
      <c r="B405" t="s">
        <v>20768</v>
      </c>
      <c r="C405" t="s">
        <v>210</v>
      </c>
      <c r="D405" s="20" t="s">
        <v>1002</v>
      </c>
      <c r="E405" s="26">
        <v>41091</v>
      </c>
    </row>
    <row r="406" spans="1:20" x14ac:dyDescent="0.25">
      <c r="A406" s="177" t="s">
        <v>20944</v>
      </c>
      <c r="B406" t="s">
        <v>20945</v>
      </c>
      <c r="C406" t="s">
        <v>208</v>
      </c>
      <c r="D406" s="20" t="s">
        <v>1002</v>
      </c>
      <c r="E406" s="26">
        <v>41091</v>
      </c>
      <c r="R406" t="e">
        <v>#DIV/0!</v>
      </c>
      <c r="T406">
        <v>0</v>
      </c>
    </row>
    <row r="407" spans="1:20" x14ac:dyDescent="0.25">
      <c r="A407" s="177" t="s">
        <v>21199</v>
      </c>
      <c r="B407" t="s">
        <v>21200</v>
      </c>
      <c r="C407" t="s">
        <v>213</v>
      </c>
      <c r="D407" s="20" t="s">
        <v>1002</v>
      </c>
      <c r="E407" s="26">
        <v>41091</v>
      </c>
    </row>
    <row r="408" spans="1:20" x14ac:dyDescent="0.25">
      <c r="A408" s="177" t="s">
        <v>21376</v>
      </c>
      <c r="B408" t="s">
        <v>21377</v>
      </c>
      <c r="C408" t="s">
        <v>8154</v>
      </c>
      <c r="D408" s="20" t="s">
        <v>1002</v>
      </c>
      <c r="E408" s="26">
        <v>41091</v>
      </c>
    </row>
    <row r="409" spans="1:20" x14ac:dyDescent="0.25">
      <c r="A409" s="177" t="s">
        <v>21441</v>
      </c>
      <c r="B409" t="s">
        <v>21442</v>
      </c>
      <c r="C409" t="s">
        <v>212</v>
      </c>
      <c r="D409" s="20" t="s">
        <v>1000</v>
      </c>
      <c r="E409" s="26">
        <v>41091</v>
      </c>
      <c r="F409">
        <v>0</v>
      </c>
      <c r="G409">
        <v>0</v>
      </c>
      <c r="H409" t="e">
        <v>#DIV/0!</v>
      </c>
      <c r="I409">
        <v>0</v>
      </c>
      <c r="J409">
        <v>0</v>
      </c>
      <c r="K409" t="e">
        <v>#DIV/0!</v>
      </c>
      <c r="L409">
        <v>0</v>
      </c>
      <c r="M409" t="e">
        <v>#DIV/0!</v>
      </c>
      <c r="N409">
        <v>0</v>
      </c>
      <c r="P409">
        <v>0</v>
      </c>
      <c r="Q409">
        <v>0</v>
      </c>
      <c r="R409" t="e">
        <v>#DIV/0!</v>
      </c>
      <c r="S409">
        <v>0</v>
      </c>
    </row>
    <row r="410" spans="1:20" x14ac:dyDescent="0.25">
      <c r="A410" s="177" t="s">
        <v>21650</v>
      </c>
      <c r="B410" t="s">
        <v>21651</v>
      </c>
      <c r="C410" t="s">
        <v>217</v>
      </c>
      <c r="D410" s="20" t="s">
        <v>1000</v>
      </c>
      <c r="E410" s="26">
        <v>41091</v>
      </c>
      <c r="R410" t="e">
        <v>#DIV/0!</v>
      </c>
    </row>
    <row r="411" spans="1:20" x14ac:dyDescent="0.25">
      <c r="A411" s="177" t="s">
        <v>21829</v>
      </c>
      <c r="B411" t="s">
        <v>21830</v>
      </c>
      <c r="C411" t="s">
        <v>895</v>
      </c>
      <c r="D411" s="20" t="s">
        <v>1002</v>
      </c>
      <c r="E411" s="26">
        <v>41091</v>
      </c>
    </row>
    <row r="412" spans="1:20" x14ac:dyDescent="0.25">
      <c r="A412" s="177" t="s">
        <v>21894</v>
      </c>
      <c r="B412" t="s">
        <v>21895</v>
      </c>
      <c r="C412" t="s">
        <v>218</v>
      </c>
      <c r="D412" s="20" t="s">
        <v>1002</v>
      </c>
      <c r="E412" s="26">
        <v>41091</v>
      </c>
      <c r="R412" t="e">
        <v>#DIV/0!</v>
      </c>
    </row>
    <row r="413" spans="1:20" x14ac:dyDescent="0.25">
      <c r="A413" s="177" t="s">
        <v>22071</v>
      </c>
      <c r="B413" t="s">
        <v>22072</v>
      </c>
      <c r="C413" t="s">
        <v>219</v>
      </c>
      <c r="D413" s="20" t="s">
        <v>1002</v>
      </c>
      <c r="E413" s="26">
        <v>41091</v>
      </c>
    </row>
    <row r="414" spans="1:20" x14ac:dyDescent="0.25">
      <c r="A414" s="177" t="s">
        <v>11473</v>
      </c>
      <c r="B414" t="s">
        <v>11474</v>
      </c>
      <c r="C414" t="s">
        <v>198</v>
      </c>
      <c r="D414" s="20" t="s">
        <v>1002</v>
      </c>
      <c r="E414" s="26">
        <v>41122</v>
      </c>
      <c r="F414">
        <v>1</v>
      </c>
      <c r="G414">
        <v>2.5</v>
      </c>
      <c r="H414">
        <v>0.4</v>
      </c>
      <c r="I414">
        <v>2</v>
      </c>
      <c r="K414" t="e">
        <v>#DIV/0!</v>
      </c>
      <c r="L414">
        <v>14.5</v>
      </c>
      <c r="M414">
        <v>0</v>
      </c>
      <c r="R414" t="e">
        <v>#DIV/0!</v>
      </c>
    </row>
    <row r="415" spans="1:20" x14ac:dyDescent="0.25">
      <c r="A415" s="177" t="s">
        <v>13178</v>
      </c>
      <c r="B415" t="s">
        <v>13090</v>
      </c>
      <c r="C415" t="s">
        <v>1051</v>
      </c>
      <c r="D415" s="20" t="s">
        <v>1002</v>
      </c>
      <c r="E415" s="26">
        <v>41122</v>
      </c>
      <c r="F415">
        <v>1</v>
      </c>
      <c r="G415">
        <v>2.5</v>
      </c>
      <c r="H415">
        <v>0.4</v>
      </c>
      <c r="I415">
        <v>2</v>
      </c>
      <c r="K415" t="e">
        <v>#DIV/0!</v>
      </c>
      <c r="L415">
        <v>14.5</v>
      </c>
      <c r="M415">
        <v>0</v>
      </c>
      <c r="R415" t="e">
        <v>#DIV/0!</v>
      </c>
    </row>
    <row r="416" spans="1:20" x14ac:dyDescent="0.25">
      <c r="A416" s="177" t="s">
        <v>2971</v>
      </c>
      <c r="B416" t="s">
        <v>2972</v>
      </c>
      <c r="C416" t="s">
        <v>242</v>
      </c>
      <c r="D416" s="20" t="s">
        <v>1000</v>
      </c>
      <c r="E416" s="26">
        <v>41122</v>
      </c>
      <c r="F416">
        <v>0</v>
      </c>
      <c r="G416">
        <v>0</v>
      </c>
      <c r="H416" t="e">
        <v>#DIV/0!</v>
      </c>
      <c r="I416">
        <v>0</v>
      </c>
      <c r="J416">
        <v>0</v>
      </c>
      <c r="L416">
        <v>0</v>
      </c>
      <c r="M416" t="e">
        <v>#DIV/0!</v>
      </c>
      <c r="N416">
        <v>0</v>
      </c>
      <c r="P416">
        <v>0</v>
      </c>
      <c r="Q416">
        <v>0</v>
      </c>
      <c r="R416" t="e">
        <v>#DIV/0!</v>
      </c>
      <c r="S416">
        <v>0</v>
      </c>
    </row>
    <row r="417" spans="1:19" x14ac:dyDescent="0.25">
      <c r="A417" s="177" t="s">
        <v>2796</v>
      </c>
      <c r="B417" t="s">
        <v>2797</v>
      </c>
      <c r="C417" t="s">
        <v>2724</v>
      </c>
      <c r="D417" s="20" t="s">
        <v>1000</v>
      </c>
      <c r="E417" s="26">
        <v>41122</v>
      </c>
      <c r="F417">
        <v>2.5</v>
      </c>
      <c r="G417">
        <v>4</v>
      </c>
      <c r="H417">
        <v>0.625</v>
      </c>
      <c r="I417">
        <v>4</v>
      </c>
      <c r="J417">
        <v>29</v>
      </c>
      <c r="K417">
        <v>0.13793103448275862</v>
      </c>
      <c r="L417">
        <v>29</v>
      </c>
      <c r="M417">
        <v>1</v>
      </c>
      <c r="N417">
        <v>0</v>
      </c>
      <c r="P417">
        <v>0</v>
      </c>
      <c r="Q417">
        <v>0</v>
      </c>
      <c r="R417" t="e">
        <v>#DIV/0!</v>
      </c>
      <c r="S417">
        <v>0</v>
      </c>
    </row>
    <row r="418" spans="1:19" x14ac:dyDescent="0.25">
      <c r="A418" s="177" t="s">
        <v>2551</v>
      </c>
      <c r="B418" t="s">
        <v>2552</v>
      </c>
      <c r="C418" t="s">
        <v>237</v>
      </c>
      <c r="D418" s="20" t="s">
        <v>1000</v>
      </c>
      <c r="E418" s="26">
        <v>41122</v>
      </c>
      <c r="F418">
        <v>0</v>
      </c>
      <c r="G418">
        <v>0</v>
      </c>
      <c r="H418" t="e">
        <v>#DIV/0!</v>
      </c>
      <c r="I418">
        <v>2</v>
      </c>
      <c r="J418">
        <v>0</v>
      </c>
      <c r="K418" t="e">
        <v>#DIV/0!</v>
      </c>
      <c r="L418">
        <v>0</v>
      </c>
      <c r="M418" t="e">
        <v>#DIV/0!</v>
      </c>
      <c r="N418">
        <v>0</v>
      </c>
      <c r="O418">
        <v>0</v>
      </c>
      <c r="P418">
        <v>0</v>
      </c>
      <c r="Q418">
        <v>0</v>
      </c>
      <c r="R418" t="e">
        <v>#DIV/0!</v>
      </c>
      <c r="S418">
        <v>0</v>
      </c>
    </row>
    <row r="419" spans="1:19" x14ac:dyDescent="0.25">
      <c r="A419" s="177" t="s">
        <v>2376</v>
      </c>
      <c r="B419" t="s">
        <v>2377</v>
      </c>
      <c r="C419" t="s">
        <v>238</v>
      </c>
      <c r="D419" s="20" t="s">
        <v>1000</v>
      </c>
      <c r="E419" s="26">
        <v>41122</v>
      </c>
      <c r="F419">
        <v>9.5</v>
      </c>
      <c r="G419">
        <v>10</v>
      </c>
      <c r="H419">
        <v>0.95</v>
      </c>
      <c r="I419">
        <v>29</v>
      </c>
      <c r="J419">
        <v>0</v>
      </c>
      <c r="L419">
        <v>45</v>
      </c>
      <c r="M419">
        <v>0</v>
      </c>
      <c r="N419">
        <v>0</v>
      </c>
      <c r="O419">
        <v>0.82499999999999996</v>
      </c>
      <c r="P419">
        <v>5</v>
      </c>
      <c r="Q419">
        <v>10</v>
      </c>
      <c r="R419">
        <v>0.5</v>
      </c>
      <c r="S419">
        <v>0</v>
      </c>
    </row>
    <row r="420" spans="1:19" x14ac:dyDescent="0.25">
      <c r="A420" s="177" t="s">
        <v>2203</v>
      </c>
      <c r="B420" t="s">
        <v>2204</v>
      </c>
      <c r="C420" t="s">
        <v>239</v>
      </c>
      <c r="D420" s="20" t="s">
        <v>1000</v>
      </c>
      <c r="E420" s="26">
        <v>41122</v>
      </c>
      <c r="F420">
        <v>0.5</v>
      </c>
      <c r="G420">
        <v>5</v>
      </c>
      <c r="H420">
        <v>0.1</v>
      </c>
      <c r="I420">
        <v>2</v>
      </c>
      <c r="J420">
        <v>0</v>
      </c>
      <c r="K420" t="e">
        <v>#DIV/0!</v>
      </c>
      <c r="L420">
        <v>9</v>
      </c>
      <c r="M420">
        <v>0</v>
      </c>
      <c r="N420">
        <v>0</v>
      </c>
      <c r="O420">
        <v>0</v>
      </c>
      <c r="P420">
        <v>0</v>
      </c>
      <c r="Q420">
        <v>0</v>
      </c>
      <c r="R420" t="e">
        <v>#DIV/0!</v>
      </c>
      <c r="S420">
        <v>0</v>
      </c>
    </row>
    <row r="421" spans="1:19" x14ac:dyDescent="0.25">
      <c r="A421" s="177" t="s">
        <v>2028</v>
      </c>
      <c r="B421" t="s">
        <v>2029</v>
      </c>
      <c r="C421" t="s">
        <v>1988</v>
      </c>
      <c r="D421" s="20" t="s">
        <v>1000</v>
      </c>
      <c r="E421" s="26">
        <v>41122</v>
      </c>
      <c r="F421">
        <v>3.3</v>
      </c>
      <c r="G421">
        <v>3.3</v>
      </c>
      <c r="H421">
        <v>1</v>
      </c>
      <c r="I421">
        <v>8</v>
      </c>
      <c r="J421">
        <v>23</v>
      </c>
      <c r="L421">
        <v>23</v>
      </c>
      <c r="M421">
        <v>1</v>
      </c>
      <c r="N421">
        <v>0</v>
      </c>
      <c r="P421">
        <v>0</v>
      </c>
      <c r="Q421">
        <v>4</v>
      </c>
      <c r="R421">
        <v>0</v>
      </c>
      <c r="S421">
        <v>0</v>
      </c>
    </row>
    <row r="422" spans="1:19" x14ac:dyDescent="0.25">
      <c r="A422" s="177" t="s">
        <v>1780</v>
      </c>
      <c r="B422" t="s">
        <v>1781</v>
      </c>
      <c r="C422" t="s">
        <v>240</v>
      </c>
      <c r="D422" s="20" t="s">
        <v>1000</v>
      </c>
      <c r="E422" s="26">
        <v>41122</v>
      </c>
      <c r="F422">
        <v>19</v>
      </c>
      <c r="G422">
        <v>15</v>
      </c>
      <c r="H422">
        <v>1.2666666666666666</v>
      </c>
      <c r="I422">
        <v>0</v>
      </c>
      <c r="J422">
        <v>17</v>
      </c>
      <c r="L422">
        <v>74.5</v>
      </c>
      <c r="M422">
        <v>0.22818791946308725</v>
      </c>
      <c r="N422">
        <v>0</v>
      </c>
      <c r="P422">
        <v>0</v>
      </c>
      <c r="Q422">
        <v>0</v>
      </c>
      <c r="R422" t="e">
        <v>#DIV/0!</v>
      </c>
      <c r="S422">
        <v>0</v>
      </c>
    </row>
    <row r="423" spans="1:19" x14ac:dyDescent="0.25">
      <c r="A423" s="177" t="s">
        <v>1605</v>
      </c>
      <c r="B423" t="s">
        <v>1606</v>
      </c>
      <c r="C423" t="s">
        <v>241</v>
      </c>
      <c r="D423" s="20" t="s">
        <v>1000</v>
      </c>
      <c r="E423" s="26">
        <v>41122</v>
      </c>
      <c r="F423">
        <v>0</v>
      </c>
      <c r="G423">
        <v>0</v>
      </c>
      <c r="H423" t="e">
        <v>#DIV/0!</v>
      </c>
      <c r="I423">
        <v>0</v>
      </c>
      <c r="J423">
        <v>0</v>
      </c>
      <c r="L423">
        <v>0</v>
      </c>
      <c r="M423" t="e">
        <v>#DIV/0!</v>
      </c>
      <c r="N423">
        <v>0</v>
      </c>
      <c r="P423">
        <v>0</v>
      </c>
      <c r="Q423">
        <v>0</v>
      </c>
      <c r="R423" t="e">
        <v>#DIV/0!</v>
      </c>
    </row>
    <row r="424" spans="1:19" x14ac:dyDescent="0.25">
      <c r="A424" s="177" t="s">
        <v>1067</v>
      </c>
      <c r="B424" t="s">
        <v>1152</v>
      </c>
      <c r="C424" s="20" t="s">
        <v>235</v>
      </c>
      <c r="D424" s="20" t="s">
        <v>1002</v>
      </c>
      <c r="E424" s="26">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25">
      <c r="A425" s="177" t="s">
        <v>11475</v>
      </c>
      <c r="B425" t="s">
        <v>11476</v>
      </c>
      <c r="C425" t="s">
        <v>199</v>
      </c>
      <c r="D425" s="20" t="s">
        <v>1002</v>
      </c>
      <c r="E425" s="26">
        <v>41122</v>
      </c>
      <c r="F425">
        <v>6</v>
      </c>
      <c r="G425">
        <v>4</v>
      </c>
      <c r="H425">
        <v>1.5</v>
      </c>
      <c r="I425">
        <v>2</v>
      </c>
      <c r="J425">
        <v>0</v>
      </c>
      <c r="K425" t="e">
        <v>#DIV/0!</v>
      </c>
      <c r="L425">
        <v>20</v>
      </c>
      <c r="M425">
        <v>0</v>
      </c>
      <c r="N425">
        <v>0</v>
      </c>
      <c r="P425">
        <v>0</v>
      </c>
      <c r="Q425">
        <v>0</v>
      </c>
      <c r="R425" t="e">
        <v>#DIV/0!</v>
      </c>
      <c r="S425">
        <v>0</v>
      </c>
    </row>
    <row r="426" spans="1:19" x14ac:dyDescent="0.25">
      <c r="A426" s="177" t="s">
        <v>11385</v>
      </c>
      <c r="B426" t="s">
        <v>11386</v>
      </c>
      <c r="C426" t="s">
        <v>201</v>
      </c>
      <c r="D426" s="20" t="s">
        <v>1000</v>
      </c>
      <c r="E426" s="26">
        <v>41122</v>
      </c>
      <c r="H426" t="e">
        <v>#DIV/0!</v>
      </c>
      <c r="I426">
        <v>2</v>
      </c>
      <c r="L426">
        <v>0</v>
      </c>
      <c r="M426" t="e">
        <v>#DIV/0!</v>
      </c>
      <c r="R426" t="e">
        <v>#DIV/0!</v>
      </c>
    </row>
    <row r="427" spans="1:19" x14ac:dyDescent="0.25">
      <c r="A427" s="177" t="s">
        <v>12182</v>
      </c>
      <c r="B427" t="s">
        <v>12183</v>
      </c>
      <c r="C427" s="20" t="s">
        <v>200</v>
      </c>
      <c r="D427" s="20" t="s">
        <v>1000</v>
      </c>
      <c r="E427" s="26">
        <v>41122</v>
      </c>
      <c r="F427">
        <v>6</v>
      </c>
      <c r="G427">
        <v>4</v>
      </c>
      <c r="H427">
        <v>1.5</v>
      </c>
      <c r="K427" t="e">
        <v>#DIV/0!</v>
      </c>
      <c r="L427">
        <v>20</v>
      </c>
      <c r="M427">
        <v>0</v>
      </c>
      <c r="R427" t="e">
        <v>#DIV/0!</v>
      </c>
    </row>
    <row r="428" spans="1:19" x14ac:dyDescent="0.25">
      <c r="A428" s="177" t="s">
        <v>12467</v>
      </c>
      <c r="B428" t="s">
        <v>12468</v>
      </c>
      <c r="C428" s="20" t="s">
        <v>202</v>
      </c>
      <c r="D428" s="20" t="s">
        <v>1000</v>
      </c>
      <c r="E428" s="26">
        <v>41122</v>
      </c>
      <c r="H428" t="e">
        <v>#DIV/0!</v>
      </c>
      <c r="M428" t="e">
        <v>#DIV/0!</v>
      </c>
      <c r="R428" t="e">
        <v>#DIV/0!</v>
      </c>
    </row>
    <row r="429" spans="1:19" x14ac:dyDescent="0.25">
      <c r="A429" s="177" t="s">
        <v>11004</v>
      </c>
      <c r="B429" t="s">
        <v>11005</v>
      </c>
      <c r="C429" t="s">
        <v>228</v>
      </c>
      <c r="D429" s="20" t="s">
        <v>1000</v>
      </c>
      <c r="E429" s="26">
        <v>41122</v>
      </c>
      <c r="H429" t="e">
        <v>#DIV/0!</v>
      </c>
      <c r="K429" t="e">
        <v>#DIV/0!</v>
      </c>
      <c r="M429" t="e">
        <v>#DIV/0!</v>
      </c>
      <c r="R429" t="e">
        <v>#DIV/0!</v>
      </c>
    </row>
    <row r="430" spans="1:19" x14ac:dyDescent="0.25">
      <c r="A430" s="177" t="s">
        <v>10829</v>
      </c>
      <c r="B430" t="s">
        <v>10830</v>
      </c>
      <c r="C430" t="s">
        <v>227</v>
      </c>
      <c r="D430" s="20" t="s">
        <v>1002</v>
      </c>
      <c r="E430" s="26">
        <v>41122</v>
      </c>
      <c r="H430" t="e">
        <v>#DIV/0!</v>
      </c>
      <c r="K430" t="e">
        <v>#DIV/0!</v>
      </c>
      <c r="M430" t="e">
        <v>#DIV/0!</v>
      </c>
      <c r="R430" t="e">
        <v>#DIV/0!</v>
      </c>
    </row>
    <row r="431" spans="1:19" x14ac:dyDescent="0.25">
      <c r="A431" s="177" t="s">
        <v>10654</v>
      </c>
      <c r="B431" t="s">
        <v>10655</v>
      </c>
      <c r="C431" t="s">
        <v>203</v>
      </c>
      <c r="D431" s="20" t="s">
        <v>1002</v>
      </c>
      <c r="E431" s="26">
        <v>41122</v>
      </c>
      <c r="F431">
        <v>6</v>
      </c>
      <c r="G431">
        <v>4</v>
      </c>
      <c r="H431">
        <v>1.5</v>
      </c>
      <c r="I431">
        <v>0</v>
      </c>
      <c r="J431">
        <v>0</v>
      </c>
      <c r="K431" t="e">
        <v>#DIV/0!</v>
      </c>
      <c r="L431">
        <v>27.5</v>
      </c>
      <c r="M431">
        <v>0</v>
      </c>
      <c r="P431">
        <v>0</v>
      </c>
      <c r="Q431">
        <v>0</v>
      </c>
    </row>
    <row r="432" spans="1:19" x14ac:dyDescent="0.25">
      <c r="A432" s="177" t="s">
        <v>10479</v>
      </c>
      <c r="B432" t="s">
        <v>10480</v>
      </c>
      <c r="C432" t="s">
        <v>205</v>
      </c>
      <c r="D432" s="20" t="s">
        <v>1000</v>
      </c>
      <c r="E432" s="26">
        <v>41122</v>
      </c>
    </row>
    <row r="433" spans="1:20" x14ac:dyDescent="0.25">
      <c r="A433" s="177" t="s">
        <v>10303</v>
      </c>
      <c r="B433" t="s">
        <v>10304</v>
      </c>
      <c r="C433" t="s">
        <v>204</v>
      </c>
      <c r="D433" s="20" t="s">
        <v>1000</v>
      </c>
      <c r="E433" s="26">
        <v>41122</v>
      </c>
      <c r="F433">
        <v>6</v>
      </c>
      <c r="G433">
        <v>4</v>
      </c>
      <c r="H433">
        <v>1.5</v>
      </c>
      <c r="K433" t="e">
        <v>#DIV/0!</v>
      </c>
      <c r="L433">
        <v>27.5</v>
      </c>
      <c r="M433">
        <v>0</v>
      </c>
      <c r="R433" t="e">
        <v>#DIV/0!</v>
      </c>
    </row>
    <row r="434" spans="1:20" x14ac:dyDescent="0.25">
      <c r="A434" s="177" t="s">
        <v>10238</v>
      </c>
      <c r="B434" t="s">
        <v>10239</v>
      </c>
      <c r="C434" t="s">
        <v>206</v>
      </c>
      <c r="D434" s="20" t="s">
        <v>1000</v>
      </c>
      <c r="E434" s="26">
        <v>41122</v>
      </c>
    </row>
    <row r="435" spans="1:20" x14ac:dyDescent="0.25">
      <c r="A435" s="177" t="s">
        <v>9807</v>
      </c>
      <c r="B435" t="s">
        <v>9808</v>
      </c>
      <c r="C435" t="s">
        <v>223</v>
      </c>
      <c r="D435" s="20" t="s">
        <v>1002</v>
      </c>
      <c r="E435" s="26">
        <v>41122</v>
      </c>
      <c r="R435" t="e">
        <v>#DIV/0!</v>
      </c>
      <c r="T435">
        <v>0.85019999999999996</v>
      </c>
    </row>
    <row r="436" spans="1:20" x14ac:dyDescent="0.25">
      <c r="A436" s="177" t="s">
        <v>9632</v>
      </c>
      <c r="B436" t="s">
        <v>9633</v>
      </c>
      <c r="C436" s="20" t="s">
        <v>224</v>
      </c>
      <c r="D436" s="20" t="s">
        <v>1000</v>
      </c>
      <c r="E436" s="26">
        <v>41122</v>
      </c>
      <c r="R436" t="e">
        <v>#DIV/0!</v>
      </c>
      <c r="T436">
        <v>0.84399999999999997</v>
      </c>
    </row>
    <row r="437" spans="1:20" x14ac:dyDescent="0.25">
      <c r="A437" s="177" t="s">
        <v>9241</v>
      </c>
      <c r="B437" t="s">
        <v>9242</v>
      </c>
      <c r="C437" s="20" t="s">
        <v>211</v>
      </c>
      <c r="D437" s="20" t="s">
        <v>1000</v>
      </c>
      <c r="E437" s="26">
        <v>41122</v>
      </c>
      <c r="T437">
        <v>0.96399999999999997</v>
      </c>
    </row>
    <row r="438" spans="1:20" x14ac:dyDescent="0.25">
      <c r="A438" s="177" t="s">
        <v>9066</v>
      </c>
      <c r="B438" t="s">
        <v>9067</v>
      </c>
      <c r="C438" s="20" t="s">
        <v>207</v>
      </c>
      <c r="D438" s="20" t="s">
        <v>1002</v>
      </c>
      <c r="E438" s="26">
        <v>41122</v>
      </c>
      <c r="F438">
        <v>3</v>
      </c>
      <c r="G438">
        <v>3</v>
      </c>
      <c r="H438">
        <v>1</v>
      </c>
      <c r="I438">
        <v>0</v>
      </c>
      <c r="J438">
        <v>17</v>
      </c>
      <c r="K438">
        <v>0</v>
      </c>
      <c r="L438">
        <v>27</v>
      </c>
      <c r="M438">
        <v>0.62962962962962965</v>
      </c>
      <c r="N438">
        <v>0</v>
      </c>
      <c r="P438">
        <v>0</v>
      </c>
      <c r="Q438">
        <v>0</v>
      </c>
      <c r="R438" t="e">
        <v>#DIV/0!</v>
      </c>
      <c r="S438">
        <v>0</v>
      </c>
    </row>
    <row r="439" spans="1:20" x14ac:dyDescent="0.25">
      <c r="A439" s="177" t="s">
        <v>9001</v>
      </c>
      <c r="B439" t="s">
        <v>9002</v>
      </c>
      <c r="C439" t="s">
        <v>894</v>
      </c>
      <c r="D439" s="20" t="s">
        <v>1000</v>
      </c>
      <c r="E439" s="26">
        <v>41122</v>
      </c>
      <c r="H439" t="e">
        <v>#DIV/0!</v>
      </c>
      <c r="K439" t="e">
        <v>#DIV/0!</v>
      </c>
      <c r="M439" t="e">
        <v>#DIV/0!</v>
      </c>
      <c r="R439" t="e">
        <v>#DIV/0!</v>
      </c>
    </row>
    <row r="440" spans="1:20" x14ac:dyDescent="0.25">
      <c r="A440" s="177" t="s">
        <v>8826</v>
      </c>
      <c r="B440" t="s">
        <v>8827</v>
      </c>
      <c r="C440" t="s">
        <v>210</v>
      </c>
      <c r="D440" s="20" t="s">
        <v>1000</v>
      </c>
      <c r="E440" s="26">
        <v>41122</v>
      </c>
      <c r="T440">
        <v>0</v>
      </c>
    </row>
    <row r="441" spans="1:20" x14ac:dyDescent="0.25">
      <c r="A441" s="177" t="s">
        <v>8651</v>
      </c>
      <c r="B441" t="s">
        <v>8652</v>
      </c>
      <c r="C441" t="s">
        <v>208</v>
      </c>
      <c r="D441" s="20" t="s">
        <v>1000</v>
      </c>
      <c r="E441" s="26">
        <v>41122</v>
      </c>
      <c r="F441">
        <v>3</v>
      </c>
      <c r="G441">
        <v>3</v>
      </c>
      <c r="H441">
        <v>1</v>
      </c>
      <c r="J441">
        <v>17</v>
      </c>
      <c r="K441">
        <v>0</v>
      </c>
      <c r="L441">
        <v>27</v>
      </c>
      <c r="M441">
        <v>0.62962962962962965</v>
      </c>
      <c r="R441" t="e">
        <v>#DIV/0!</v>
      </c>
      <c r="T441">
        <v>0</v>
      </c>
    </row>
    <row r="442" spans="1:20" x14ac:dyDescent="0.25">
      <c r="A442" s="177" t="s">
        <v>8402</v>
      </c>
      <c r="B442" t="s">
        <v>8403</v>
      </c>
      <c r="C442" t="s">
        <v>213</v>
      </c>
      <c r="D442" s="20" t="s">
        <v>1000</v>
      </c>
      <c r="E442" s="26">
        <v>41122</v>
      </c>
      <c r="H442" t="e">
        <v>#DIV/0!</v>
      </c>
      <c r="K442" t="e">
        <v>#DIV/0!</v>
      </c>
      <c r="M442" t="e">
        <v>#DIV/0!</v>
      </c>
      <c r="R442" t="e">
        <v>#DIV/0!</v>
      </c>
      <c r="T442">
        <v>0</v>
      </c>
    </row>
    <row r="443" spans="1:20" x14ac:dyDescent="0.25">
      <c r="A443" s="177" t="s">
        <v>8227</v>
      </c>
      <c r="B443" t="s">
        <v>8228</v>
      </c>
      <c r="C443" t="s">
        <v>212</v>
      </c>
      <c r="D443" s="20" t="s">
        <v>1002</v>
      </c>
      <c r="E443" s="26">
        <v>41122</v>
      </c>
      <c r="F443">
        <v>1.5</v>
      </c>
      <c r="G443">
        <v>1.5</v>
      </c>
      <c r="H443">
        <v>1</v>
      </c>
      <c r="I443">
        <v>2</v>
      </c>
      <c r="J443">
        <v>0</v>
      </c>
      <c r="K443" t="e">
        <v>#DIV/0!</v>
      </c>
      <c r="L443">
        <v>14.5</v>
      </c>
      <c r="M443">
        <v>0</v>
      </c>
      <c r="N443">
        <v>0</v>
      </c>
      <c r="P443">
        <v>0</v>
      </c>
      <c r="Q443">
        <v>0</v>
      </c>
      <c r="R443" t="e">
        <v>#DIV/0!</v>
      </c>
      <c r="S443">
        <v>0</v>
      </c>
      <c r="T443">
        <v>0.84399999999999997</v>
      </c>
    </row>
    <row r="444" spans="1:20" x14ac:dyDescent="0.25">
      <c r="A444" s="177" t="s">
        <v>8162</v>
      </c>
      <c r="B444" t="s">
        <v>8163</v>
      </c>
      <c r="C444" t="s">
        <v>8154</v>
      </c>
      <c r="D444" s="20" t="s">
        <v>1000</v>
      </c>
      <c r="E444" s="26">
        <v>41122</v>
      </c>
      <c r="F444">
        <v>1.5</v>
      </c>
      <c r="G444">
        <v>1.5</v>
      </c>
      <c r="H444">
        <v>1</v>
      </c>
      <c r="I444">
        <v>2</v>
      </c>
      <c r="K444" t="e">
        <v>#DIV/0!</v>
      </c>
      <c r="L444">
        <v>14.5</v>
      </c>
      <c r="M444">
        <v>0</v>
      </c>
      <c r="R444" t="e">
        <v>#DIV/0!</v>
      </c>
      <c r="T444">
        <v>0.96399999999999997</v>
      </c>
    </row>
    <row r="445" spans="1:20" x14ac:dyDescent="0.25">
      <c r="A445" s="177" t="s">
        <v>7926</v>
      </c>
      <c r="B445" t="s">
        <v>7927</v>
      </c>
      <c r="C445" t="s">
        <v>225</v>
      </c>
      <c r="D445" s="20" t="s">
        <v>1002</v>
      </c>
      <c r="E445" s="26">
        <v>41122</v>
      </c>
      <c r="R445" t="e">
        <v>#DIV/0!</v>
      </c>
      <c r="T445">
        <v>0</v>
      </c>
    </row>
    <row r="446" spans="1:20" x14ac:dyDescent="0.25">
      <c r="A446" s="177" t="s">
        <v>7725</v>
      </c>
      <c r="B446" t="s">
        <v>7726</v>
      </c>
      <c r="C446" t="s">
        <v>226</v>
      </c>
      <c r="D446" s="20" t="s">
        <v>1000</v>
      </c>
      <c r="E446" s="26">
        <v>41122</v>
      </c>
      <c r="R446" t="e">
        <v>#DIV/0!</v>
      </c>
      <c r="T446">
        <v>0</v>
      </c>
    </row>
    <row r="447" spans="1:20" x14ac:dyDescent="0.25">
      <c r="A447" s="177" t="s">
        <v>7538</v>
      </c>
      <c r="B447" t="s">
        <v>7539</v>
      </c>
      <c r="C447" t="s">
        <v>901</v>
      </c>
      <c r="D447" s="20" t="s">
        <v>1000</v>
      </c>
      <c r="E447" s="26">
        <v>41122</v>
      </c>
      <c r="P447">
        <v>0</v>
      </c>
      <c r="Q447">
        <v>2</v>
      </c>
      <c r="R447">
        <v>0</v>
      </c>
      <c r="T447">
        <v>0</v>
      </c>
    </row>
    <row r="448" spans="1:20" x14ac:dyDescent="0.25">
      <c r="A448" s="177" t="s">
        <v>7191</v>
      </c>
      <c r="B448" t="s">
        <v>7192</v>
      </c>
      <c r="C448" t="s">
        <v>1052</v>
      </c>
      <c r="D448" s="20" t="s">
        <v>1000</v>
      </c>
      <c r="E448" s="26">
        <v>41122</v>
      </c>
      <c r="P448">
        <v>0</v>
      </c>
      <c r="Q448">
        <v>2</v>
      </c>
      <c r="R448">
        <v>0</v>
      </c>
      <c r="T448">
        <v>0.90400000000000003</v>
      </c>
    </row>
    <row r="449" spans="1:20" x14ac:dyDescent="0.25">
      <c r="A449" s="177" t="s">
        <v>6986</v>
      </c>
      <c r="B449" t="s">
        <v>6987</v>
      </c>
      <c r="C449" t="s">
        <v>232</v>
      </c>
      <c r="D449" s="20" t="s">
        <v>1002</v>
      </c>
      <c r="E449" s="26">
        <v>41122</v>
      </c>
      <c r="R449" t="e">
        <v>#DIV/0!</v>
      </c>
      <c r="T449">
        <v>0</v>
      </c>
    </row>
    <row r="450" spans="1:20" x14ac:dyDescent="0.25">
      <c r="A450" s="177" t="s">
        <v>6795</v>
      </c>
      <c r="B450" t="s">
        <v>6796</v>
      </c>
      <c r="C450" t="s">
        <v>231</v>
      </c>
      <c r="D450" s="20" t="s">
        <v>1000</v>
      </c>
      <c r="E450" s="26">
        <v>41122</v>
      </c>
      <c r="R450" t="e">
        <v>#DIV/0!</v>
      </c>
    </row>
    <row r="451" spans="1:20" x14ac:dyDescent="0.25">
      <c r="A451" s="177" t="s">
        <v>6620</v>
      </c>
      <c r="B451" t="s">
        <v>6621</v>
      </c>
      <c r="C451" s="20" t="s">
        <v>317</v>
      </c>
      <c r="D451" s="20" t="s">
        <v>1002</v>
      </c>
      <c r="E451" s="26">
        <v>41122</v>
      </c>
      <c r="F451">
        <v>3</v>
      </c>
      <c r="G451">
        <v>3</v>
      </c>
      <c r="H451">
        <v>1</v>
      </c>
      <c r="K451" t="e">
        <v>#DIV/0!</v>
      </c>
      <c r="M451" t="e">
        <v>#DIV/0!</v>
      </c>
      <c r="R451" t="e">
        <v>#DIV/0!</v>
      </c>
    </row>
    <row r="452" spans="1:20" x14ac:dyDescent="0.25">
      <c r="A452" s="177" t="s">
        <v>6445</v>
      </c>
      <c r="B452" t="s">
        <v>6446</v>
      </c>
      <c r="C452" t="s">
        <v>316</v>
      </c>
      <c r="D452" s="20" t="s">
        <v>1000</v>
      </c>
      <c r="E452" s="26">
        <v>41122</v>
      </c>
      <c r="F452">
        <v>3</v>
      </c>
      <c r="G452">
        <v>3</v>
      </c>
      <c r="H452">
        <v>1</v>
      </c>
      <c r="K452" t="e">
        <v>#DIV/0!</v>
      </c>
      <c r="M452" t="e">
        <v>#DIV/0!</v>
      </c>
      <c r="R452" t="e">
        <v>#DIV/0!</v>
      </c>
    </row>
    <row r="453" spans="1:20" x14ac:dyDescent="0.25">
      <c r="A453" s="177" t="s">
        <v>6196</v>
      </c>
      <c r="B453" t="s">
        <v>6197</v>
      </c>
      <c r="C453" s="20" t="s">
        <v>214</v>
      </c>
      <c r="D453" s="20" t="s">
        <v>1002</v>
      </c>
      <c r="E453" s="26">
        <v>41122</v>
      </c>
    </row>
    <row r="454" spans="1:20" x14ac:dyDescent="0.25">
      <c r="A454" s="177" t="s">
        <v>6021</v>
      </c>
      <c r="B454" t="s">
        <v>6022</v>
      </c>
      <c r="C454" t="s">
        <v>215</v>
      </c>
      <c r="D454" s="20" t="s">
        <v>1000</v>
      </c>
      <c r="E454" s="26">
        <v>41122</v>
      </c>
    </row>
    <row r="455" spans="1:20" x14ac:dyDescent="0.25">
      <c r="A455" s="177" t="s">
        <v>5846</v>
      </c>
      <c r="B455" t="s">
        <v>5847</v>
      </c>
      <c r="C455" t="s">
        <v>216</v>
      </c>
      <c r="D455" s="20" t="s">
        <v>1000</v>
      </c>
      <c r="E455" s="26">
        <v>41122</v>
      </c>
      <c r="T455">
        <v>0</v>
      </c>
    </row>
    <row r="456" spans="1:20" x14ac:dyDescent="0.25">
      <c r="A456" s="177" t="s">
        <v>5418</v>
      </c>
      <c r="B456" t="s">
        <v>5419</v>
      </c>
      <c r="C456" t="s">
        <v>903</v>
      </c>
      <c r="D456" s="20" t="s">
        <v>1000</v>
      </c>
      <c r="E456" s="26">
        <v>41122</v>
      </c>
      <c r="F456">
        <v>3.3</v>
      </c>
      <c r="G456">
        <v>3.3</v>
      </c>
      <c r="H456">
        <v>1</v>
      </c>
      <c r="I456">
        <v>8</v>
      </c>
      <c r="J456">
        <v>0</v>
      </c>
      <c r="L456">
        <v>23</v>
      </c>
      <c r="M456">
        <v>0</v>
      </c>
      <c r="P456">
        <v>0</v>
      </c>
      <c r="Q456">
        <v>2</v>
      </c>
      <c r="R456">
        <v>0</v>
      </c>
    </row>
    <row r="457" spans="1:20" x14ac:dyDescent="0.25">
      <c r="A457" s="177" t="s">
        <v>5602</v>
      </c>
      <c r="B457" t="s">
        <v>5603</v>
      </c>
      <c r="C457" s="20" t="s">
        <v>1047</v>
      </c>
      <c r="D457" s="20" t="s">
        <v>1000</v>
      </c>
      <c r="E457" s="26">
        <v>41122</v>
      </c>
      <c r="H457" t="e">
        <v>#DIV/0!</v>
      </c>
      <c r="K457" t="e">
        <v>#DIV/0!</v>
      </c>
      <c r="M457" t="e">
        <v>#DIV/0!</v>
      </c>
      <c r="R457" t="e">
        <v>#DIV/0!</v>
      </c>
    </row>
    <row r="458" spans="1:20" x14ac:dyDescent="0.25">
      <c r="A458" s="177" t="s">
        <v>5183</v>
      </c>
      <c r="B458" t="s">
        <v>5184</v>
      </c>
      <c r="C458" t="s">
        <v>1053</v>
      </c>
      <c r="D458" s="20" t="s">
        <v>1000</v>
      </c>
      <c r="E458" s="26">
        <v>41122</v>
      </c>
      <c r="F458">
        <v>3.3</v>
      </c>
      <c r="G458">
        <v>3.3</v>
      </c>
      <c r="H458">
        <v>1</v>
      </c>
      <c r="I458">
        <v>8</v>
      </c>
      <c r="K458" t="e">
        <v>#DIV/0!</v>
      </c>
      <c r="L458">
        <v>23</v>
      </c>
      <c r="M458">
        <v>0</v>
      </c>
      <c r="P458">
        <v>0</v>
      </c>
      <c r="Q458">
        <v>2</v>
      </c>
      <c r="R458">
        <v>0</v>
      </c>
    </row>
    <row r="459" spans="1:20" x14ac:dyDescent="0.25">
      <c r="A459" s="177" t="s">
        <v>4978</v>
      </c>
      <c r="B459" t="s">
        <v>4979</v>
      </c>
      <c r="C459" t="s">
        <v>229</v>
      </c>
      <c r="D459" s="20" t="s">
        <v>1000</v>
      </c>
      <c r="E459" s="26">
        <v>41122</v>
      </c>
      <c r="H459" t="e">
        <v>#DIV/0!</v>
      </c>
      <c r="K459" t="e">
        <v>#DIV/0!</v>
      </c>
      <c r="M459" t="e">
        <v>#DIV/0!</v>
      </c>
      <c r="R459" t="e">
        <v>#DIV/0!</v>
      </c>
    </row>
    <row r="460" spans="1:20" x14ac:dyDescent="0.25">
      <c r="A460" s="177" t="s">
        <v>4803</v>
      </c>
      <c r="B460" t="s">
        <v>4804</v>
      </c>
      <c r="C460" t="s">
        <v>230</v>
      </c>
      <c r="D460" s="20" t="s">
        <v>1002</v>
      </c>
      <c r="E460" s="26">
        <v>41122</v>
      </c>
      <c r="H460" t="e">
        <v>#DIV/0!</v>
      </c>
      <c r="K460" t="e">
        <v>#DIV/0!</v>
      </c>
      <c r="M460" t="e">
        <v>#DIV/0!</v>
      </c>
      <c r="R460" t="e">
        <v>#DIV/0!</v>
      </c>
    </row>
    <row r="461" spans="1:20" x14ac:dyDescent="0.25">
      <c r="A461" s="177" t="s">
        <v>4628</v>
      </c>
      <c r="B461" t="s">
        <v>4629</v>
      </c>
      <c r="C461" t="s">
        <v>234</v>
      </c>
      <c r="D461" s="20" t="s">
        <v>1002</v>
      </c>
      <c r="E461" s="26">
        <v>41122</v>
      </c>
      <c r="R461" t="e">
        <v>#DIV/0!</v>
      </c>
    </row>
    <row r="462" spans="1:20" x14ac:dyDescent="0.25">
      <c r="A462" s="177" t="s">
        <v>4453</v>
      </c>
      <c r="B462" t="s">
        <v>4454</v>
      </c>
      <c r="C462" t="s">
        <v>233</v>
      </c>
      <c r="D462" s="20" t="s">
        <v>1000</v>
      </c>
      <c r="E462" s="26">
        <v>41122</v>
      </c>
      <c r="R462" t="e">
        <v>#DIV/0!</v>
      </c>
      <c r="T462">
        <v>0</v>
      </c>
    </row>
    <row r="463" spans="1:20" x14ac:dyDescent="0.25">
      <c r="A463" s="177" t="s">
        <v>4278</v>
      </c>
      <c r="B463" t="s">
        <v>4279</v>
      </c>
      <c r="C463" t="s">
        <v>217</v>
      </c>
      <c r="D463" s="20" t="s">
        <v>1002</v>
      </c>
      <c r="E463" s="26">
        <v>41122</v>
      </c>
      <c r="F463">
        <v>1</v>
      </c>
      <c r="G463">
        <v>1</v>
      </c>
      <c r="H463">
        <v>1</v>
      </c>
      <c r="I463">
        <v>0</v>
      </c>
      <c r="L463">
        <v>0</v>
      </c>
      <c r="M463" t="e">
        <v>#DIV/0!</v>
      </c>
      <c r="R463" t="e">
        <v>#DIV/0!</v>
      </c>
    </row>
    <row r="464" spans="1:20" x14ac:dyDescent="0.25">
      <c r="A464" s="177" t="s">
        <v>4213</v>
      </c>
      <c r="B464" t="s">
        <v>4214</v>
      </c>
      <c r="C464" t="s">
        <v>895</v>
      </c>
      <c r="D464" s="20" t="s">
        <v>1000</v>
      </c>
      <c r="E464" s="26">
        <v>41122</v>
      </c>
      <c r="H464" t="e">
        <v>#DIV/0!</v>
      </c>
      <c r="K464" t="e">
        <v>#DIV/0!</v>
      </c>
      <c r="M464" t="e">
        <v>#DIV/0!</v>
      </c>
      <c r="R464" t="e">
        <v>#DIV/0!</v>
      </c>
    </row>
    <row r="465" spans="1:19" x14ac:dyDescent="0.25">
      <c r="A465" s="177" t="s">
        <v>4038</v>
      </c>
      <c r="B465" t="s">
        <v>4039</v>
      </c>
      <c r="C465" t="s">
        <v>218</v>
      </c>
      <c r="D465" s="20" t="s">
        <v>1000</v>
      </c>
      <c r="E465" s="26">
        <v>41122</v>
      </c>
      <c r="F465">
        <v>1</v>
      </c>
      <c r="G465">
        <v>1</v>
      </c>
      <c r="H465">
        <v>1</v>
      </c>
      <c r="K465" t="e">
        <v>#DIV/0!</v>
      </c>
      <c r="M465" t="e">
        <v>#DIV/0!</v>
      </c>
      <c r="R465" t="e">
        <v>#DIV/0!</v>
      </c>
    </row>
    <row r="466" spans="1:19" x14ac:dyDescent="0.25">
      <c r="A466" s="177" t="s">
        <v>3863</v>
      </c>
      <c r="B466" t="s">
        <v>3864</v>
      </c>
      <c r="C466" t="s">
        <v>219</v>
      </c>
      <c r="D466" s="20" t="s">
        <v>1000</v>
      </c>
      <c r="E466" s="26">
        <v>41122</v>
      </c>
      <c r="H466" t="e">
        <v>#DIV/0!</v>
      </c>
      <c r="K466" t="e">
        <v>#DIV/0!</v>
      </c>
      <c r="M466" t="e">
        <v>#DIV/0!</v>
      </c>
      <c r="R466" t="e">
        <v>#DIV/0!</v>
      </c>
    </row>
    <row r="467" spans="1:19" x14ac:dyDescent="0.25">
      <c r="A467" s="177" t="s">
        <v>3496</v>
      </c>
      <c r="B467" t="s">
        <v>3497</v>
      </c>
      <c r="C467" t="s">
        <v>220</v>
      </c>
      <c r="D467" s="20" t="s">
        <v>1002</v>
      </c>
      <c r="E467" s="26">
        <v>41122</v>
      </c>
      <c r="F467">
        <v>10</v>
      </c>
      <c r="G467">
        <v>15</v>
      </c>
      <c r="H467">
        <v>0.66666666666666663</v>
      </c>
      <c r="I467">
        <v>31</v>
      </c>
      <c r="K467" t="e">
        <v>#DIV/0!</v>
      </c>
      <c r="L467">
        <v>54</v>
      </c>
      <c r="M467">
        <v>0</v>
      </c>
      <c r="P467">
        <v>5</v>
      </c>
      <c r="Q467">
        <v>10</v>
      </c>
      <c r="R467">
        <v>0.5</v>
      </c>
    </row>
    <row r="468" spans="1:19" x14ac:dyDescent="0.25">
      <c r="A468" s="177" t="s">
        <v>3321</v>
      </c>
      <c r="B468" t="s">
        <v>3322</v>
      </c>
      <c r="C468" t="s">
        <v>221</v>
      </c>
      <c r="D468" s="20" t="s">
        <v>1000</v>
      </c>
      <c r="E468" s="26">
        <v>41122</v>
      </c>
      <c r="F468">
        <v>9.5</v>
      </c>
      <c r="G468">
        <v>10</v>
      </c>
      <c r="H468">
        <v>0.95</v>
      </c>
      <c r="I468">
        <v>29</v>
      </c>
      <c r="K468" t="e">
        <v>#DIV/0!</v>
      </c>
      <c r="L468">
        <v>45</v>
      </c>
      <c r="M468">
        <v>0</v>
      </c>
      <c r="O468">
        <v>0.82499999999999996</v>
      </c>
      <c r="P468">
        <v>5</v>
      </c>
      <c r="Q468">
        <v>10</v>
      </c>
      <c r="R468">
        <v>0.5</v>
      </c>
    </row>
    <row r="469" spans="1:19" x14ac:dyDescent="0.25">
      <c r="A469" s="177" t="s">
        <v>3146</v>
      </c>
      <c r="B469" t="s">
        <v>3147</v>
      </c>
      <c r="C469" t="s">
        <v>222</v>
      </c>
      <c r="D469" s="20" t="s">
        <v>1000</v>
      </c>
      <c r="E469" s="26">
        <v>41122</v>
      </c>
      <c r="F469">
        <v>0.5</v>
      </c>
      <c r="G469">
        <v>5</v>
      </c>
      <c r="H469">
        <v>0.1</v>
      </c>
      <c r="I469">
        <v>2</v>
      </c>
      <c r="L469">
        <v>9</v>
      </c>
      <c r="M469">
        <v>0</v>
      </c>
    </row>
    <row r="470" spans="1:19" x14ac:dyDescent="0.25">
      <c r="A470" s="177" t="s">
        <v>11980</v>
      </c>
      <c r="B470" t="s">
        <v>11981</v>
      </c>
      <c r="C470" t="s">
        <v>1051</v>
      </c>
      <c r="D470" s="20" t="s">
        <v>1000</v>
      </c>
      <c r="E470" s="26">
        <v>41122</v>
      </c>
      <c r="F470">
        <v>1</v>
      </c>
      <c r="G470">
        <v>2.5</v>
      </c>
      <c r="H470">
        <v>0.4</v>
      </c>
      <c r="I470">
        <v>2</v>
      </c>
      <c r="K470" t="e">
        <v>#DIV/0!</v>
      </c>
      <c r="L470">
        <v>14.5</v>
      </c>
      <c r="M470">
        <v>0</v>
      </c>
      <c r="R470" t="e">
        <v>#DIV/0!</v>
      </c>
    </row>
    <row r="471" spans="1:19" x14ac:dyDescent="0.25">
      <c r="A471" s="177" t="s">
        <v>13346</v>
      </c>
      <c r="B471" t="s">
        <v>13347</v>
      </c>
      <c r="C471" t="s">
        <v>242</v>
      </c>
      <c r="D471" s="20" t="s">
        <v>1002</v>
      </c>
      <c r="E471" s="26">
        <v>41122</v>
      </c>
      <c r="F471">
        <v>0</v>
      </c>
      <c r="G471">
        <v>0</v>
      </c>
      <c r="H471" t="e">
        <v>#DIV/0!</v>
      </c>
      <c r="I471">
        <v>0</v>
      </c>
      <c r="J471">
        <v>0</v>
      </c>
      <c r="L471">
        <v>0</v>
      </c>
      <c r="M471" t="e">
        <v>#DIV/0!</v>
      </c>
      <c r="N471">
        <v>0</v>
      </c>
      <c r="P471">
        <v>0</v>
      </c>
      <c r="Q471">
        <v>0</v>
      </c>
      <c r="R471" t="e">
        <v>#DIV/0!</v>
      </c>
      <c r="S471">
        <v>0</v>
      </c>
    </row>
    <row r="472" spans="1:19" x14ac:dyDescent="0.25">
      <c r="A472" s="177" t="s">
        <v>13523</v>
      </c>
      <c r="B472" t="s">
        <v>13524</v>
      </c>
      <c r="C472" t="s">
        <v>237</v>
      </c>
      <c r="D472" s="20" t="s">
        <v>1002</v>
      </c>
      <c r="E472" s="26">
        <v>41122</v>
      </c>
      <c r="F472">
        <v>0</v>
      </c>
      <c r="G472">
        <v>0</v>
      </c>
      <c r="H472" t="e">
        <v>#DIV/0!</v>
      </c>
      <c r="I472">
        <v>2</v>
      </c>
      <c r="J472">
        <v>0</v>
      </c>
      <c r="K472" t="e">
        <v>#DIV/0!</v>
      </c>
      <c r="L472">
        <v>0</v>
      </c>
      <c r="M472" t="e">
        <v>#DIV/0!</v>
      </c>
      <c r="N472">
        <v>0</v>
      </c>
      <c r="O472">
        <v>0</v>
      </c>
      <c r="P472">
        <v>0</v>
      </c>
      <c r="Q472">
        <v>0</v>
      </c>
      <c r="R472" t="e">
        <v>#DIV/0!</v>
      </c>
      <c r="S472">
        <v>0</v>
      </c>
    </row>
    <row r="473" spans="1:19" x14ac:dyDescent="0.25">
      <c r="A473" s="177" t="s">
        <v>13698</v>
      </c>
      <c r="B473" t="s">
        <v>13699</v>
      </c>
      <c r="C473" t="s">
        <v>238</v>
      </c>
      <c r="D473" s="20" t="s">
        <v>1002</v>
      </c>
      <c r="E473" s="26">
        <v>41122</v>
      </c>
      <c r="F473">
        <v>9.5</v>
      </c>
      <c r="G473">
        <v>10</v>
      </c>
      <c r="H473">
        <v>0.95</v>
      </c>
      <c r="I473">
        <v>29</v>
      </c>
      <c r="J473">
        <v>0</v>
      </c>
      <c r="L473">
        <v>45</v>
      </c>
      <c r="M473">
        <v>0</v>
      </c>
      <c r="N473">
        <v>0</v>
      </c>
      <c r="O473">
        <v>0.82499999999999996</v>
      </c>
      <c r="P473">
        <v>5</v>
      </c>
      <c r="Q473">
        <v>10</v>
      </c>
      <c r="R473">
        <v>0.5</v>
      </c>
      <c r="S473">
        <v>0</v>
      </c>
    </row>
    <row r="474" spans="1:19" x14ac:dyDescent="0.25">
      <c r="A474" s="177" t="s">
        <v>13875</v>
      </c>
      <c r="B474" t="s">
        <v>13876</v>
      </c>
      <c r="C474" t="s">
        <v>239</v>
      </c>
      <c r="D474" s="20" t="s">
        <v>1002</v>
      </c>
      <c r="E474" s="26">
        <v>41122</v>
      </c>
      <c r="F474">
        <v>0.5</v>
      </c>
      <c r="G474">
        <v>5</v>
      </c>
      <c r="H474">
        <v>0.1</v>
      </c>
      <c r="I474">
        <v>2</v>
      </c>
      <c r="J474">
        <v>0</v>
      </c>
      <c r="K474" t="e">
        <v>#DIV/0!</v>
      </c>
      <c r="L474">
        <v>9</v>
      </c>
      <c r="M474">
        <v>0</v>
      </c>
      <c r="N474">
        <v>0</v>
      </c>
      <c r="O474">
        <v>0</v>
      </c>
      <c r="P474">
        <v>0</v>
      </c>
      <c r="Q474">
        <v>0</v>
      </c>
      <c r="R474" t="e">
        <v>#DIV/0!</v>
      </c>
      <c r="S474">
        <v>0</v>
      </c>
    </row>
    <row r="475" spans="1:19" x14ac:dyDescent="0.25">
      <c r="A475" s="177" t="s">
        <v>14062</v>
      </c>
      <c r="B475" t="s">
        <v>14063</v>
      </c>
      <c r="C475" t="s">
        <v>240</v>
      </c>
      <c r="D475" s="20" t="s">
        <v>1002</v>
      </c>
      <c r="E475" s="26">
        <v>41122</v>
      </c>
      <c r="F475">
        <v>19</v>
      </c>
      <c r="G475">
        <v>15</v>
      </c>
      <c r="H475">
        <v>1.2666666666666666</v>
      </c>
      <c r="I475">
        <v>0</v>
      </c>
      <c r="J475">
        <v>17</v>
      </c>
      <c r="L475">
        <v>74.5</v>
      </c>
      <c r="M475">
        <v>0.22818791946308725</v>
      </c>
      <c r="N475">
        <v>0</v>
      </c>
      <c r="P475">
        <v>0</v>
      </c>
      <c r="Q475">
        <v>0</v>
      </c>
      <c r="R475" t="e">
        <v>#DIV/0!</v>
      </c>
      <c r="S475">
        <v>0</v>
      </c>
    </row>
    <row r="476" spans="1:19" x14ac:dyDescent="0.25">
      <c r="A476" s="177" t="s">
        <v>14239</v>
      </c>
      <c r="B476" t="s">
        <v>14240</v>
      </c>
      <c r="C476" t="s">
        <v>241</v>
      </c>
      <c r="D476" s="20" t="s">
        <v>1002</v>
      </c>
      <c r="E476" s="26">
        <v>41122</v>
      </c>
      <c r="F476">
        <v>0</v>
      </c>
      <c r="G476">
        <v>0</v>
      </c>
      <c r="H476" t="e">
        <v>#DIV/0!</v>
      </c>
      <c r="I476">
        <v>0</v>
      </c>
      <c r="J476">
        <v>0</v>
      </c>
      <c r="L476">
        <v>0</v>
      </c>
      <c r="M476" t="e">
        <v>#DIV/0!</v>
      </c>
      <c r="N476">
        <v>0</v>
      </c>
      <c r="P476">
        <v>0</v>
      </c>
      <c r="Q476">
        <v>0</v>
      </c>
      <c r="R476" t="e">
        <v>#DIV/0!</v>
      </c>
    </row>
    <row r="477" spans="1:19" x14ac:dyDescent="0.25">
      <c r="A477" s="177" t="s">
        <v>14568</v>
      </c>
      <c r="B477" t="s">
        <v>14569</v>
      </c>
      <c r="C477" t="s">
        <v>199</v>
      </c>
      <c r="D477" s="20" t="s">
        <v>1000</v>
      </c>
      <c r="E477" s="26">
        <v>41122</v>
      </c>
      <c r="F477">
        <v>6</v>
      </c>
      <c r="G477">
        <v>4</v>
      </c>
      <c r="H477">
        <v>1.5</v>
      </c>
      <c r="I477">
        <v>2</v>
      </c>
      <c r="J477">
        <v>0</v>
      </c>
      <c r="K477" t="e">
        <v>#DIV/0!</v>
      </c>
      <c r="L477">
        <v>20</v>
      </c>
      <c r="M477">
        <v>0</v>
      </c>
      <c r="N477">
        <v>0</v>
      </c>
      <c r="P477">
        <v>0</v>
      </c>
      <c r="Q477">
        <v>0</v>
      </c>
      <c r="R477" t="e">
        <v>#DIV/0!</v>
      </c>
      <c r="S477">
        <v>0</v>
      </c>
    </row>
    <row r="478" spans="1:19" x14ac:dyDescent="0.25">
      <c r="A478" s="177" t="s">
        <v>14743</v>
      </c>
      <c r="B478" t="s">
        <v>14744</v>
      </c>
      <c r="C478" t="s">
        <v>201</v>
      </c>
      <c r="D478" s="20" t="s">
        <v>1002</v>
      </c>
      <c r="E478" s="26">
        <v>41122</v>
      </c>
      <c r="H478" t="e">
        <v>#DIV/0!</v>
      </c>
      <c r="I478">
        <v>2</v>
      </c>
      <c r="L478">
        <v>0</v>
      </c>
      <c r="M478" t="e">
        <v>#DIV/0!</v>
      </c>
      <c r="R478" t="e">
        <v>#DIV/0!</v>
      </c>
    </row>
    <row r="479" spans="1:19" x14ac:dyDescent="0.25">
      <c r="A479" s="177" t="s">
        <v>14834</v>
      </c>
      <c r="B479" t="s">
        <v>14835</v>
      </c>
      <c r="C479" t="s">
        <v>200</v>
      </c>
      <c r="D479" s="20" t="s">
        <v>1002</v>
      </c>
      <c r="E479" s="26">
        <v>41122</v>
      </c>
      <c r="F479">
        <v>6</v>
      </c>
      <c r="G479">
        <v>4</v>
      </c>
      <c r="H479">
        <v>1.5</v>
      </c>
      <c r="K479" t="e">
        <v>#DIV/0!</v>
      </c>
      <c r="L479">
        <v>20</v>
      </c>
      <c r="M479">
        <v>0</v>
      </c>
      <c r="R479" t="e">
        <v>#DIV/0!</v>
      </c>
    </row>
    <row r="480" spans="1:19" x14ac:dyDescent="0.25">
      <c r="A480" s="177" t="s">
        <v>15011</v>
      </c>
      <c r="B480" t="s">
        <v>15012</v>
      </c>
      <c r="C480" s="20" t="s">
        <v>202</v>
      </c>
      <c r="D480" s="20" t="s">
        <v>1002</v>
      </c>
      <c r="E480" s="26">
        <v>41122</v>
      </c>
      <c r="H480" t="e">
        <v>#DIV/0!</v>
      </c>
      <c r="M480" t="e">
        <v>#DIV/0!</v>
      </c>
      <c r="R480" t="e">
        <v>#DIV/0!</v>
      </c>
    </row>
    <row r="481" spans="1:20" x14ac:dyDescent="0.25">
      <c r="A481" s="177" t="s">
        <v>15554</v>
      </c>
      <c r="B481" t="s">
        <v>15555</v>
      </c>
      <c r="C481" t="s">
        <v>228</v>
      </c>
      <c r="D481" s="20" t="s">
        <v>1002</v>
      </c>
      <c r="E481" s="26">
        <v>41122</v>
      </c>
      <c r="H481" t="e">
        <v>#DIV/0!</v>
      </c>
      <c r="K481" t="e">
        <v>#DIV/0!</v>
      </c>
      <c r="M481" t="e">
        <v>#DIV/0!</v>
      </c>
      <c r="R481" t="e">
        <v>#DIV/0!</v>
      </c>
    </row>
    <row r="482" spans="1:20" x14ac:dyDescent="0.25">
      <c r="A482" s="177" t="s">
        <v>15715</v>
      </c>
      <c r="B482" t="s">
        <v>15716</v>
      </c>
      <c r="C482" t="s">
        <v>227</v>
      </c>
      <c r="D482" s="20" t="s">
        <v>1000</v>
      </c>
      <c r="E482" s="26">
        <v>41122</v>
      </c>
      <c r="H482" t="e">
        <v>#DIV/0!</v>
      </c>
      <c r="K482" t="e">
        <v>#DIV/0!</v>
      </c>
      <c r="M482" t="e">
        <v>#DIV/0!</v>
      </c>
      <c r="R482" t="e">
        <v>#DIV/0!</v>
      </c>
    </row>
    <row r="483" spans="1:20" x14ac:dyDescent="0.25">
      <c r="A483" s="177" t="s">
        <v>15892</v>
      </c>
      <c r="B483" t="s">
        <v>15893</v>
      </c>
      <c r="C483" s="20" t="s">
        <v>203</v>
      </c>
      <c r="D483" s="20" t="s">
        <v>1000</v>
      </c>
      <c r="E483" s="26">
        <v>41122</v>
      </c>
      <c r="F483">
        <v>6</v>
      </c>
      <c r="G483">
        <v>4</v>
      </c>
      <c r="H483">
        <v>1.5</v>
      </c>
      <c r="I483">
        <v>0</v>
      </c>
      <c r="J483">
        <v>0</v>
      </c>
      <c r="K483" t="e">
        <v>#DIV/0!</v>
      </c>
      <c r="L483">
        <v>27.5</v>
      </c>
      <c r="M483">
        <v>0</v>
      </c>
      <c r="P483">
        <v>0</v>
      </c>
      <c r="Q483">
        <v>0</v>
      </c>
    </row>
    <row r="484" spans="1:20" x14ac:dyDescent="0.25">
      <c r="A484" s="177" t="s">
        <v>16071</v>
      </c>
      <c r="B484" t="s">
        <v>16072</v>
      </c>
      <c r="C484" s="20" t="s">
        <v>205</v>
      </c>
      <c r="D484" s="20" t="s">
        <v>1002</v>
      </c>
      <c r="E484" s="26">
        <v>41122</v>
      </c>
    </row>
    <row r="485" spans="1:20" x14ac:dyDescent="0.25">
      <c r="A485" s="177" t="s">
        <v>16248</v>
      </c>
      <c r="B485" t="s">
        <v>16249</v>
      </c>
      <c r="C485" t="s">
        <v>204</v>
      </c>
      <c r="D485" s="20" t="s">
        <v>1002</v>
      </c>
      <c r="E485" s="26">
        <v>41122</v>
      </c>
      <c r="F485">
        <v>6</v>
      </c>
      <c r="G485">
        <v>4</v>
      </c>
      <c r="H485">
        <v>1.5</v>
      </c>
      <c r="K485" t="e">
        <v>#DIV/0!</v>
      </c>
      <c r="L485">
        <v>27.5</v>
      </c>
      <c r="M485">
        <v>0</v>
      </c>
      <c r="R485" t="e">
        <v>#DIV/0!</v>
      </c>
    </row>
    <row r="486" spans="1:20" x14ac:dyDescent="0.25">
      <c r="A486" s="177" t="s">
        <v>16425</v>
      </c>
      <c r="B486" t="s">
        <v>16426</v>
      </c>
      <c r="C486" t="s">
        <v>206</v>
      </c>
      <c r="D486" s="20" t="s">
        <v>1002</v>
      </c>
      <c r="E486" s="26">
        <v>41122</v>
      </c>
    </row>
    <row r="487" spans="1:20" x14ac:dyDescent="0.25">
      <c r="A487" s="177" t="s">
        <v>16566</v>
      </c>
      <c r="B487" t="s">
        <v>16567</v>
      </c>
      <c r="C487" t="s">
        <v>223</v>
      </c>
      <c r="D487" s="20" t="s">
        <v>1000</v>
      </c>
      <c r="E487" s="26">
        <v>41122</v>
      </c>
      <c r="R487" t="e">
        <v>#DIV/0!</v>
      </c>
    </row>
    <row r="488" spans="1:20" x14ac:dyDescent="0.25">
      <c r="A488" s="177" t="s">
        <v>16745</v>
      </c>
      <c r="B488" t="s">
        <v>16746</v>
      </c>
      <c r="C488" t="s">
        <v>224</v>
      </c>
      <c r="D488" s="20" t="s">
        <v>1002</v>
      </c>
      <c r="E488" s="26">
        <v>41122</v>
      </c>
      <c r="R488" t="e">
        <v>#DIV/0!</v>
      </c>
    </row>
    <row r="489" spans="1:20" x14ac:dyDescent="0.25">
      <c r="A489" s="177" t="s">
        <v>17182</v>
      </c>
      <c r="B489" t="s">
        <v>17183</v>
      </c>
      <c r="C489" t="s">
        <v>225</v>
      </c>
      <c r="D489" s="20" t="s">
        <v>1000</v>
      </c>
      <c r="E489" s="26">
        <v>41122</v>
      </c>
      <c r="R489" t="e">
        <v>#DIV/0!</v>
      </c>
    </row>
    <row r="490" spans="1:20" x14ac:dyDescent="0.25">
      <c r="A490" s="177" t="s">
        <v>17389</v>
      </c>
      <c r="B490" t="s">
        <v>17390</v>
      </c>
      <c r="C490" t="s">
        <v>226</v>
      </c>
      <c r="D490" s="20" t="s">
        <v>1002</v>
      </c>
      <c r="E490" s="26">
        <v>41122</v>
      </c>
      <c r="R490" t="e">
        <v>#DIV/0!</v>
      </c>
    </row>
    <row r="491" spans="1:20" x14ac:dyDescent="0.25">
      <c r="A491" s="177" t="s">
        <v>17566</v>
      </c>
      <c r="B491" t="s">
        <v>17567</v>
      </c>
      <c r="C491" t="s">
        <v>232</v>
      </c>
      <c r="D491" s="20" t="s">
        <v>1000</v>
      </c>
      <c r="E491" s="26">
        <v>41122</v>
      </c>
      <c r="R491" t="e">
        <v>#DIV/0!</v>
      </c>
      <c r="T491">
        <v>0.85019999999999996</v>
      </c>
    </row>
    <row r="492" spans="1:20" x14ac:dyDescent="0.25">
      <c r="A492" s="177" t="s">
        <v>17763</v>
      </c>
      <c r="B492" t="s">
        <v>17764</v>
      </c>
      <c r="C492" s="20" t="s">
        <v>231</v>
      </c>
      <c r="D492" s="20" t="s">
        <v>1002</v>
      </c>
      <c r="E492" s="26">
        <v>41122</v>
      </c>
      <c r="R492" t="e">
        <v>#DIV/0!</v>
      </c>
      <c r="T492">
        <v>0.84399999999999997</v>
      </c>
    </row>
    <row r="493" spans="1:20" x14ac:dyDescent="0.25">
      <c r="A493" s="177" t="s">
        <v>17940</v>
      </c>
      <c r="B493" t="s">
        <v>17941</v>
      </c>
      <c r="C493" s="20" t="s">
        <v>317</v>
      </c>
      <c r="D493" s="20" t="s">
        <v>1000</v>
      </c>
      <c r="E493" s="26">
        <v>41122</v>
      </c>
      <c r="F493">
        <v>3</v>
      </c>
      <c r="G493">
        <v>3</v>
      </c>
      <c r="H493">
        <v>1</v>
      </c>
      <c r="K493" t="e">
        <v>#DIV/0!</v>
      </c>
      <c r="M493" t="e">
        <v>#DIV/0!</v>
      </c>
      <c r="R493" t="e">
        <v>#DIV/0!</v>
      </c>
      <c r="T493">
        <v>0.96399999999999997</v>
      </c>
    </row>
    <row r="494" spans="1:20" x14ac:dyDescent="0.25">
      <c r="A494" s="177" t="s">
        <v>18119</v>
      </c>
      <c r="B494" t="s">
        <v>18120</v>
      </c>
      <c r="C494" s="20" t="s">
        <v>316</v>
      </c>
      <c r="D494" s="20" t="s">
        <v>1002</v>
      </c>
      <c r="E494" s="26">
        <v>41122</v>
      </c>
      <c r="F494">
        <v>3</v>
      </c>
      <c r="G494">
        <v>3</v>
      </c>
      <c r="H494">
        <v>1</v>
      </c>
      <c r="K494" t="e">
        <v>#DIV/0!</v>
      </c>
      <c r="M494" t="e">
        <v>#DIV/0!</v>
      </c>
      <c r="R494" t="e">
        <v>#DIV/0!</v>
      </c>
    </row>
    <row r="495" spans="1:20" x14ac:dyDescent="0.25">
      <c r="A495" s="177" t="s">
        <v>18372</v>
      </c>
      <c r="B495" t="s">
        <v>18373</v>
      </c>
      <c r="C495" t="s">
        <v>214</v>
      </c>
      <c r="D495" s="20" t="s">
        <v>1000</v>
      </c>
      <c r="E495" s="26">
        <v>41122</v>
      </c>
    </row>
    <row r="496" spans="1:20" x14ac:dyDescent="0.25">
      <c r="A496" s="177" t="s">
        <v>18551</v>
      </c>
      <c r="B496" t="s">
        <v>18552</v>
      </c>
      <c r="C496" t="s">
        <v>215</v>
      </c>
      <c r="D496" s="20" t="s">
        <v>1002</v>
      </c>
      <c r="E496" s="26">
        <v>41122</v>
      </c>
      <c r="T496">
        <v>0</v>
      </c>
    </row>
    <row r="497" spans="1:20" x14ac:dyDescent="0.25">
      <c r="A497" s="177" t="s">
        <v>18728</v>
      </c>
      <c r="B497" t="s">
        <v>18729</v>
      </c>
      <c r="C497" t="s">
        <v>216</v>
      </c>
      <c r="D497" s="20" t="s">
        <v>1002</v>
      </c>
      <c r="E497" s="26">
        <v>41122</v>
      </c>
      <c r="T497">
        <v>0</v>
      </c>
    </row>
    <row r="498" spans="1:20" x14ac:dyDescent="0.25">
      <c r="A498" s="177" t="s">
        <v>18905</v>
      </c>
      <c r="B498" t="s">
        <v>18906</v>
      </c>
      <c r="C498" t="s">
        <v>229</v>
      </c>
      <c r="D498" s="20" t="s">
        <v>1002</v>
      </c>
      <c r="E498" s="26">
        <v>41122</v>
      </c>
      <c r="H498" t="e">
        <v>#DIV/0!</v>
      </c>
      <c r="K498" t="e">
        <v>#DIV/0!</v>
      </c>
      <c r="M498" t="e">
        <v>#DIV/0!</v>
      </c>
      <c r="R498" t="e">
        <v>#DIV/0!</v>
      </c>
      <c r="T498">
        <v>0</v>
      </c>
    </row>
    <row r="499" spans="1:20" x14ac:dyDescent="0.25">
      <c r="A499" s="177" t="s">
        <v>19082</v>
      </c>
      <c r="B499" t="s">
        <v>19083</v>
      </c>
      <c r="C499" t="s">
        <v>230</v>
      </c>
      <c r="D499" s="20" t="s">
        <v>1000</v>
      </c>
      <c r="E499" s="26">
        <v>41122</v>
      </c>
      <c r="H499" t="e">
        <v>#DIV/0!</v>
      </c>
      <c r="K499" t="e">
        <v>#DIV/0!</v>
      </c>
      <c r="M499" t="e">
        <v>#DIV/0!</v>
      </c>
      <c r="R499" t="e">
        <v>#DIV/0!</v>
      </c>
      <c r="T499">
        <v>0</v>
      </c>
    </row>
    <row r="500" spans="1:20" x14ac:dyDescent="0.25">
      <c r="A500" s="177" t="s">
        <v>19261</v>
      </c>
      <c r="B500" t="s">
        <v>19262</v>
      </c>
      <c r="C500" t="s">
        <v>234</v>
      </c>
      <c r="D500" s="20" t="s">
        <v>1000</v>
      </c>
      <c r="E500" s="26">
        <v>41122</v>
      </c>
      <c r="R500" t="e">
        <v>#DIV/0!</v>
      </c>
      <c r="T500">
        <v>0</v>
      </c>
    </row>
    <row r="501" spans="1:20" x14ac:dyDescent="0.25">
      <c r="A501" s="177" t="s">
        <v>19440</v>
      </c>
      <c r="B501" t="s">
        <v>19441</v>
      </c>
      <c r="C501" t="s">
        <v>233</v>
      </c>
      <c r="D501" s="20" t="s">
        <v>1002</v>
      </c>
      <c r="E501" s="26">
        <v>41122</v>
      </c>
      <c r="R501" t="e">
        <v>#DIV/0!</v>
      </c>
      <c r="T501">
        <v>0</v>
      </c>
    </row>
    <row r="502" spans="1:20" x14ac:dyDescent="0.25">
      <c r="A502" s="177" t="s">
        <v>19815</v>
      </c>
      <c r="B502" t="s">
        <v>19816</v>
      </c>
      <c r="C502" t="s">
        <v>220</v>
      </c>
      <c r="D502" s="20" t="s">
        <v>1000</v>
      </c>
      <c r="E502" s="26">
        <v>41122</v>
      </c>
      <c r="F502">
        <v>10</v>
      </c>
      <c r="G502">
        <v>15</v>
      </c>
      <c r="H502">
        <v>0.66666666666666663</v>
      </c>
      <c r="I502">
        <v>31</v>
      </c>
      <c r="K502" t="e">
        <v>#DIV/0!</v>
      </c>
      <c r="L502">
        <v>54</v>
      </c>
      <c r="M502">
        <v>0</v>
      </c>
      <c r="P502">
        <v>5</v>
      </c>
      <c r="Q502">
        <v>10</v>
      </c>
      <c r="R502">
        <v>0.5</v>
      </c>
      <c r="T502">
        <v>0</v>
      </c>
    </row>
    <row r="503" spans="1:20" x14ac:dyDescent="0.25">
      <c r="A503" s="177" t="s">
        <v>19994</v>
      </c>
      <c r="B503" t="s">
        <v>19995</v>
      </c>
      <c r="C503" t="s">
        <v>221</v>
      </c>
      <c r="D503" s="20" t="s">
        <v>1002</v>
      </c>
      <c r="E503" s="26">
        <v>41122</v>
      </c>
      <c r="F503">
        <v>9.5</v>
      </c>
      <c r="G503">
        <v>10</v>
      </c>
      <c r="H503">
        <v>0.95</v>
      </c>
      <c r="I503">
        <v>29</v>
      </c>
      <c r="K503" t="e">
        <v>#DIV/0!</v>
      </c>
      <c r="L503">
        <v>45</v>
      </c>
      <c r="M503">
        <v>0</v>
      </c>
      <c r="O503">
        <v>0.82499999999999996</v>
      </c>
      <c r="P503">
        <v>5</v>
      </c>
      <c r="Q503">
        <v>10</v>
      </c>
      <c r="R503">
        <v>0.5</v>
      </c>
      <c r="T503">
        <v>0</v>
      </c>
    </row>
    <row r="504" spans="1:20" x14ac:dyDescent="0.25">
      <c r="A504" s="177" t="s">
        <v>20171</v>
      </c>
      <c r="B504" t="s">
        <v>20172</v>
      </c>
      <c r="C504" t="s">
        <v>222</v>
      </c>
      <c r="D504" s="20" t="s">
        <v>1002</v>
      </c>
      <c r="E504" s="26">
        <v>41122</v>
      </c>
      <c r="F504">
        <v>0.5</v>
      </c>
      <c r="G504">
        <v>5</v>
      </c>
      <c r="H504">
        <v>0.1</v>
      </c>
      <c r="I504">
        <v>2</v>
      </c>
      <c r="L504">
        <v>9</v>
      </c>
      <c r="M504">
        <v>0</v>
      </c>
      <c r="T504" t="e">
        <v>#DIV/0!</v>
      </c>
    </row>
    <row r="505" spans="1:20" x14ac:dyDescent="0.25">
      <c r="A505" s="177" t="s">
        <v>20348</v>
      </c>
      <c r="B505" t="s">
        <v>20349</v>
      </c>
      <c r="C505" t="s">
        <v>211</v>
      </c>
      <c r="D505" s="20" t="s">
        <v>1002</v>
      </c>
      <c r="E505" s="26">
        <v>41122</v>
      </c>
      <c r="T505">
        <v>0</v>
      </c>
    </row>
    <row r="506" spans="1:20" x14ac:dyDescent="0.25">
      <c r="A506" s="177" t="s">
        <v>20525</v>
      </c>
      <c r="B506" t="s">
        <v>20526</v>
      </c>
      <c r="C506" t="s">
        <v>207</v>
      </c>
      <c r="D506" s="20" t="s">
        <v>1000</v>
      </c>
      <c r="E506" s="26">
        <v>41122</v>
      </c>
      <c r="F506">
        <v>3</v>
      </c>
      <c r="G506">
        <v>3</v>
      </c>
      <c r="H506">
        <v>1</v>
      </c>
      <c r="I506">
        <v>0</v>
      </c>
      <c r="J506">
        <v>17</v>
      </c>
      <c r="K506">
        <v>0</v>
      </c>
      <c r="L506">
        <v>27</v>
      </c>
      <c r="M506">
        <v>0.62962962962962965</v>
      </c>
      <c r="N506">
        <v>0</v>
      </c>
      <c r="P506">
        <v>0</v>
      </c>
      <c r="Q506">
        <v>0</v>
      </c>
      <c r="R506" t="e">
        <v>#DIV/0!</v>
      </c>
      <c r="S506">
        <v>0</v>
      </c>
    </row>
    <row r="507" spans="1:20" x14ac:dyDescent="0.25">
      <c r="A507" s="177" t="s">
        <v>20704</v>
      </c>
      <c r="B507" t="s">
        <v>20705</v>
      </c>
      <c r="C507" s="20" t="s">
        <v>894</v>
      </c>
      <c r="D507" s="20" t="s">
        <v>1002</v>
      </c>
      <c r="E507" s="26">
        <v>41122</v>
      </c>
      <c r="H507" t="e">
        <v>#DIV/0!</v>
      </c>
      <c r="K507" t="e">
        <v>#DIV/0!</v>
      </c>
      <c r="M507" t="e">
        <v>#DIV/0!</v>
      </c>
      <c r="R507" t="e">
        <v>#DIV/0!</v>
      </c>
    </row>
    <row r="508" spans="1:20" x14ac:dyDescent="0.25">
      <c r="A508" s="177" t="s">
        <v>20769</v>
      </c>
      <c r="B508" t="s">
        <v>20770</v>
      </c>
      <c r="C508" t="s">
        <v>210</v>
      </c>
      <c r="D508" s="20" t="s">
        <v>1002</v>
      </c>
      <c r="E508" s="26">
        <v>41122</v>
      </c>
    </row>
    <row r="509" spans="1:20" x14ac:dyDescent="0.25">
      <c r="A509" s="177" t="s">
        <v>20946</v>
      </c>
      <c r="B509" t="s">
        <v>20947</v>
      </c>
      <c r="C509" s="20" t="s">
        <v>208</v>
      </c>
      <c r="D509" s="20" t="s">
        <v>1002</v>
      </c>
      <c r="E509" s="26">
        <v>41122</v>
      </c>
      <c r="F509">
        <v>3</v>
      </c>
      <c r="G509">
        <v>3</v>
      </c>
      <c r="H509">
        <v>1</v>
      </c>
      <c r="J509">
        <v>17</v>
      </c>
      <c r="K509">
        <v>0</v>
      </c>
      <c r="L509">
        <v>27</v>
      </c>
      <c r="M509">
        <v>0.62962962962962965</v>
      </c>
      <c r="R509" t="e">
        <v>#DIV/0!</v>
      </c>
    </row>
    <row r="510" spans="1:20" x14ac:dyDescent="0.25">
      <c r="A510" s="177" t="s">
        <v>21201</v>
      </c>
      <c r="B510" t="s">
        <v>21202</v>
      </c>
      <c r="C510" t="s">
        <v>213</v>
      </c>
      <c r="D510" s="20" t="s">
        <v>1002</v>
      </c>
      <c r="E510" s="26">
        <v>41122</v>
      </c>
      <c r="H510" t="e">
        <v>#DIV/0!</v>
      </c>
      <c r="K510" t="e">
        <v>#DIV/0!</v>
      </c>
      <c r="M510" t="e">
        <v>#DIV/0!</v>
      </c>
      <c r="R510" t="e">
        <v>#DIV/0!</v>
      </c>
    </row>
    <row r="511" spans="1:20" x14ac:dyDescent="0.25">
      <c r="A511" s="177" t="s">
        <v>21378</v>
      </c>
      <c r="B511" t="s">
        <v>21379</v>
      </c>
      <c r="C511" t="s">
        <v>8154</v>
      </c>
      <c r="D511" s="20" t="s">
        <v>1002</v>
      </c>
      <c r="E511" s="26">
        <v>41122</v>
      </c>
      <c r="F511">
        <v>1.5</v>
      </c>
      <c r="G511">
        <v>1.5</v>
      </c>
      <c r="H511">
        <v>1</v>
      </c>
      <c r="I511">
        <v>2</v>
      </c>
      <c r="K511" t="e">
        <v>#DIV/0!</v>
      </c>
      <c r="L511">
        <v>14.5</v>
      </c>
      <c r="M511">
        <v>0</v>
      </c>
      <c r="R511" t="e">
        <v>#DIV/0!</v>
      </c>
      <c r="T511">
        <v>0</v>
      </c>
    </row>
    <row r="512" spans="1:20" x14ac:dyDescent="0.25">
      <c r="A512" s="177" t="s">
        <v>21443</v>
      </c>
      <c r="B512" t="s">
        <v>21444</v>
      </c>
      <c r="C512" t="s">
        <v>212</v>
      </c>
      <c r="D512" s="20" t="s">
        <v>1000</v>
      </c>
      <c r="E512" s="26">
        <v>41122</v>
      </c>
      <c r="F512">
        <v>1.5</v>
      </c>
      <c r="G512">
        <v>1.5</v>
      </c>
      <c r="H512">
        <v>1</v>
      </c>
      <c r="I512">
        <v>2</v>
      </c>
      <c r="J512">
        <v>0</v>
      </c>
      <c r="K512" t="e">
        <v>#DIV/0!</v>
      </c>
      <c r="L512">
        <v>14.5</v>
      </c>
      <c r="M512">
        <v>0</v>
      </c>
      <c r="N512">
        <v>0</v>
      </c>
      <c r="P512">
        <v>0</v>
      </c>
      <c r="Q512">
        <v>0</v>
      </c>
      <c r="R512" t="e">
        <v>#DIV/0!</v>
      </c>
      <c r="S512">
        <v>0</v>
      </c>
    </row>
    <row r="513" spans="1:20" x14ac:dyDescent="0.25">
      <c r="A513" s="177" t="s">
        <v>21652</v>
      </c>
      <c r="B513" t="s">
        <v>21653</v>
      </c>
      <c r="C513" s="20" t="s">
        <v>217</v>
      </c>
      <c r="D513" s="20" t="s">
        <v>1000</v>
      </c>
      <c r="E513" s="26">
        <v>41122</v>
      </c>
      <c r="F513">
        <v>1</v>
      </c>
      <c r="G513">
        <v>1</v>
      </c>
      <c r="H513">
        <v>1</v>
      </c>
      <c r="I513">
        <v>0</v>
      </c>
      <c r="L513">
        <v>0</v>
      </c>
      <c r="M513" t="e">
        <v>#DIV/0!</v>
      </c>
      <c r="R513" t="e">
        <v>#DIV/0!</v>
      </c>
    </row>
    <row r="514" spans="1:20" x14ac:dyDescent="0.25">
      <c r="A514" s="177" t="s">
        <v>21831</v>
      </c>
      <c r="B514" t="s">
        <v>21832</v>
      </c>
      <c r="C514" t="s">
        <v>895</v>
      </c>
      <c r="D514" s="20" t="s">
        <v>1002</v>
      </c>
      <c r="E514" s="26">
        <v>41122</v>
      </c>
      <c r="H514" t="e">
        <v>#DIV/0!</v>
      </c>
      <c r="K514" t="e">
        <v>#DIV/0!</v>
      </c>
      <c r="M514" t="e">
        <v>#DIV/0!</v>
      </c>
      <c r="R514" t="e">
        <v>#DIV/0!</v>
      </c>
    </row>
    <row r="515" spans="1:20" x14ac:dyDescent="0.25">
      <c r="A515" s="177" t="s">
        <v>21896</v>
      </c>
      <c r="B515" t="s">
        <v>21897</v>
      </c>
      <c r="C515" t="s">
        <v>218</v>
      </c>
      <c r="D515" s="20" t="s">
        <v>1002</v>
      </c>
      <c r="E515" s="26">
        <v>41122</v>
      </c>
      <c r="F515">
        <v>1</v>
      </c>
      <c r="G515">
        <v>1</v>
      </c>
      <c r="H515">
        <v>1</v>
      </c>
      <c r="K515" t="e">
        <v>#DIV/0!</v>
      </c>
      <c r="M515" t="e">
        <v>#DIV/0!</v>
      </c>
      <c r="R515" t="e">
        <v>#DIV/0!</v>
      </c>
    </row>
    <row r="516" spans="1:20" x14ac:dyDescent="0.25">
      <c r="A516" s="177" t="s">
        <v>22073</v>
      </c>
      <c r="B516" t="s">
        <v>22074</v>
      </c>
      <c r="C516" t="s">
        <v>219</v>
      </c>
      <c r="D516" s="20" t="s">
        <v>1002</v>
      </c>
      <c r="E516" s="26">
        <v>41122</v>
      </c>
      <c r="H516" t="e">
        <v>#DIV/0!</v>
      </c>
      <c r="K516" t="e">
        <v>#DIV/0!</v>
      </c>
      <c r="M516" t="e">
        <v>#DIV/0!</v>
      </c>
      <c r="R516" t="e">
        <v>#DIV/0!</v>
      </c>
    </row>
    <row r="517" spans="1:20" x14ac:dyDescent="0.25">
      <c r="A517" s="177" t="s">
        <v>11477</v>
      </c>
      <c r="B517" t="s">
        <v>11478</v>
      </c>
      <c r="C517" t="s">
        <v>198</v>
      </c>
      <c r="D517" s="20" t="s">
        <v>1002</v>
      </c>
      <c r="E517" s="26">
        <v>41153</v>
      </c>
      <c r="F517">
        <v>1</v>
      </c>
      <c r="G517">
        <v>2.5</v>
      </c>
      <c r="H517">
        <v>0.4</v>
      </c>
      <c r="I517">
        <v>4</v>
      </c>
      <c r="K517" t="e">
        <v>#DIV/0!</v>
      </c>
      <c r="L517">
        <v>14.5</v>
      </c>
      <c r="M517">
        <v>0</v>
      </c>
      <c r="R517" t="e">
        <v>#DIV/0!</v>
      </c>
    </row>
    <row r="518" spans="1:20" x14ac:dyDescent="0.25">
      <c r="A518" s="177" t="s">
        <v>13179</v>
      </c>
      <c r="B518" t="s">
        <v>13091</v>
      </c>
      <c r="C518" t="s">
        <v>1051</v>
      </c>
      <c r="D518" s="20" t="s">
        <v>1002</v>
      </c>
      <c r="E518" s="26">
        <v>41153</v>
      </c>
      <c r="F518">
        <v>1</v>
      </c>
      <c r="G518">
        <v>2.5</v>
      </c>
      <c r="H518">
        <v>0.4</v>
      </c>
      <c r="I518">
        <v>4</v>
      </c>
      <c r="K518" t="e">
        <v>#DIV/0!</v>
      </c>
      <c r="L518">
        <v>14.5</v>
      </c>
      <c r="M518">
        <v>0</v>
      </c>
      <c r="R518" t="e">
        <v>#DIV/0!</v>
      </c>
      <c r="T518">
        <v>0</v>
      </c>
    </row>
    <row r="519" spans="1:20" x14ac:dyDescent="0.25">
      <c r="A519" s="177" t="s">
        <v>2973</v>
      </c>
      <c r="B519" t="s">
        <v>2974</v>
      </c>
      <c r="C519" t="s">
        <v>242</v>
      </c>
      <c r="D519" s="20" t="s">
        <v>1000</v>
      </c>
      <c r="E519" s="26">
        <v>41153</v>
      </c>
      <c r="F519">
        <v>0</v>
      </c>
      <c r="G519">
        <v>0</v>
      </c>
      <c r="H519" t="e">
        <v>#DIV/0!</v>
      </c>
      <c r="I519">
        <v>0</v>
      </c>
      <c r="J519">
        <v>0</v>
      </c>
      <c r="L519">
        <v>0</v>
      </c>
      <c r="M519" t="e">
        <v>#DIV/0!</v>
      </c>
      <c r="N519">
        <v>0</v>
      </c>
      <c r="P519">
        <v>0</v>
      </c>
      <c r="Q519">
        <v>1</v>
      </c>
      <c r="R519">
        <v>0</v>
      </c>
      <c r="S519">
        <v>0</v>
      </c>
    </row>
    <row r="520" spans="1:20" x14ac:dyDescent="0.25">
      <c r="A520" s="177" t="s">
        <v>2798</v>
      </c>
      <c r="B520" t="s">
        <v>2799</v>
      </c>
      <c r="C520" t="s">
        <v>2724</v>
      </c>
      <c r="D520" s="20" t="s">
        <v>1000</v>
      </c>
      <c r="E520" s="26">
        <v>41153</v>
      </c>
      <c r="F520">
        <v>2.5</v>
      </c>
      <c r="G520">
        <v>4</v>
      </c>
      <c r="H520">
        <v>0.625</v>
      </c>
      <c r="I520">
        <v>6</v>
      </c>
      <c r="J520">
        <v>29</v>
      </c>
      <c r="K520">
        <v>0.20689655172413793</v>
      </c>
      <c r="L520">
        <v>29</v>
      </c>
      <c r="M520">
        <v>1</v>
      </c>
      <c r="N520">
        <v>0</v>
      </c>
      <c r="P520">
        <v>0</v>
      </c>
      <c r="Q520">
        <v>0</v>
      </c>
      <c r="R520" t="e">
        <v>#DIV/0!</v>
      </c>
      <c r="S520">
        <v>0</v>
      </c>
    </row>
    <row r="521" spans="1:20" x14ac:dyDescent="0.25">
      <c r="A521" s="177" t="s">
        <v>2553</v>
      </c>
      <c r="B521" t="s">
        <v>2554</v>
      </c>
      <c r="C521" t="s">
        <v>237</v>
      </c>
      <c r="D521" s="20" t="s">
        <v>1000</v>
      </c>
      <c r="E521" s="26">
        <v>41153</v>
      </c>
      <c r="F521">
        <v>0</v>
      </c>
      <c r="G521">
        <v>0</v>
      </c>
      <c r="I521">
        <v>2</v>
      </c>
      <c r="J521">
        <v>0</v>
      </c>
      <c r="K521" t="e">
        <v>#DIV/0!</v>
      </c>
      <c r="L521">
        <v>0</v>
      </c>
      <c r="N521">
        <v>0</v>
      </c>
      <c r="O521">
        <v>0</v>
      </c>
      <c r="P521">
        <v>0</v>
      </c>
      <c r="Q521">
        <v>0</v>
      </c>
      <c r="R521" t="e">
        <v>#DIV/0!</v>
      </c>
      <c r="S521">
        <v>0</v>
      </c>
    </row>
    <row r="522" spans="1:20" x14ac:dyDescent="0.25">
      <c r="A522" s="177" t="s">
        <v>2378</v>
      </c>
      <c r="B522" t="s">
        <v>2379</v>
      </c>
      <c r="C522" t="s">
        <v>238</v>
      </c>
      <c r="D522" s="20" t="s">
        <v>1000</v>
      </c>
      <c r="E522" s="26">
        <v>41153</v>
      </c>
      <c r="F522">
        <v>9.5</v>
      </c>
      <c r="G522">
        <v>10</v>
      </c>
      <c r="H522">
        <v>0.95</v>
      </c>
      <c r="I522">
        <v>29</v>
      </c>
      <c r="J522">
        <v>0</v>
      </c>
      <c r="L522">
        <v>45</v>
      </c>
      <c r="M522">
        <v>0</v>
      </c>
      <c r="N522">
        <v>0</v>
      </c>
      <c r="O522">
        <v>0.82499999999999996</v>
      </c>
      <c r="P522">
        <v>5</v>
      </c>
      <c r="Q522">
        <v>6</v>
      </c>
      <c r="R522">
        <v>0.83333333333333337</v>
      </c>
      <c r="S522">
        <v>0</v>
      </c>
    </row>
    <row r="523" spans="1:20" x14ac:dyDescent="0.25">
      <c r="A523" s="177" t="s">
        <v>2205</v>
      </c>
      <c r="B523" t="s">
        <v>2206</v>
      </c>
      <c r="C523" t="s">
        <v>239</v>
      </c>
      <c r="D523" s="20" t="s">
        <v>1000</v>
      </c>
      <c r="E523" s="26">
        <v>41153</v>
      </c>
      <c r="F523">
        <v>0.5</v>
      </c>
      <c r="G523">
        <v>5</v>
      </c>
      <c r="H523">
        <v>0.1</v>
      </c>
      <c r="I523">
        <v>2</v>
      </c>
      <c r="J523">
        <v>0</v>
      </c>
      <c r="K523" t="e">
        <v>#DIV/0!</v>
      </c>
      <c r="L523">
        <v>9</v>
      </c>
      <c r="M523">
        <v>0</v>
      </c>
      <c r="N523">
        <v>0</v>
      </c>
      <c r="O523">
        <v>0</v>
      </c>
      <c r="P523">
        <v>0</v>
      </c>
      <c r="Q523">
        <v>0</v>
      </c>
      <c r="R523" t="e">
        <v>#DIV/0!</v>
      </c>
      <c r="S523">
        <v>0</v>
      </c>
    </row>
    <row r="524" spans="1:20" x14ac:dyDescent="0.25">
      <c r="A524" s="177" t="s">
        <v>2030</v>
      </c>
      <c r="B524" t="s">
        <v>2031</v>
      </c>
      <c r="C524" t="s">
        <v>1988</v>
      </c>
      <c r="D524" s="20" t="s">
        <v>1000</v>
      </c>
      <c r="E524" s="26">
        <v>41153</v>
      </c>
      <c r="F524">
        <v>3.3</v>
      </c>
      <c r="G524">
        <v>3.3</v>
      </c>
      <c r="H524">
        <v>1</v>
      </c>
      <c r="I524">
        <v>9</v>
      </c>
      <c r="J524">
        <v>23</v>
      </c>
      <c r="L524">
        <v>23</v>
      </c>
      <c r="M524">
        <v>1</v>
      </c>
      <c r="N524">
        <v>0</v>
      </c>
      <c r="P524">
        <v>0</v>
      </c>
      <c r="Q524">
        <v>2</v>
      </c>
      <c r="R524">
        <v>0</v>
      </c>
      <c r="S524">
        <v>0</v>
      </c>
    </row>
    <row r="525" spans="1:20" x14ac:dyDescent="0.25">
      <c r="A525" s="177" t="s">
        <v>1782</v>
      </c>
      <c r="B525" t="s">
        <v>1783</v>
      </c>
      <c r="C525" t="s">
        <v>240</v>
      </c>
      <c r="D525" s="20" t="s">
        <v>1000</v>
      </c>
      <c r="E525" s="26">
        <v>41153</v>
      </c>
      <c r="F525">
        <v>19</v>
      </c>
      <c r="G525">
        <v>15</v>
      </c>
      <c r="H525">
        <v>1.2666666666666666</v>
      </c>
      <c r="I525">
        <v>0</v>
      </c>
      <c r="J525">
        <v>17</v>
      </c>
      <c r="L525">
        <v>74.5</v>
      </c>
      <c r="M525">
        <v>0.22818791946308725</v>
      </c>
      <c r="N525">
        <v>0</v>
      </c>
      <c r="P525">
        <v>0</v>
      </c>
      <c r="Q525">
        <v>1</v>
      </c>
      <c r="R525">
        <v>0</v>
      </c>
      <c r="S525">
        <v>0</v>
      </c>
    </row>
    <row r="526" spans="1:20" x14ac:dyDescent="0.25">
      <c r="A526" s="177" t="s">
        <v>1607</v>
      </c>
      <c r="B526" t="s">
        <v>1608</v>
      </c>
      <c r="C526" t="s">
        <v>241</v>
      </c>
      <c r="D526" s="20" t="s">
        <v>1000</v>
      </c>
      <c r="E526" s="26">
        <v>41153</v>
      </c>
      <c r="F526">
        <v>0</v>
      </c>
      <c r="G526">
        <v>0</v>
      </c>
      <c r="H526" t="e">
        <v>#DIV/0!</v>
      </c>
      <c r="I526">
        <v>0</v>
      </c>
      <c r="J526">
        <v>0</v>
      </c>
      <c r="L526">
        <v>0</v>
      </c>
      <c r="M526" t="e">
        <v>#DIV/0!</v>
      </c>
      <c r="N526">
        <v>0</v>
      </c>
      <c r="P526">
        <v>0</v>
      </c>
      <c r="Q526">
        <v>0</v>
      </c>
      <c r="R526" t="e">
        <v>#DIV/0!</v>
      </c>
    </row>
    <row r="527" spans="1:20" x14ac:dyDescent="0.25">
      <c r="A527" s="177" t="s">
        <v>1068</v>
      </c>
      <c r="B527" t="s">
        <v>1153</v>
      </c>
      <c r="C527" t="s">
        <v>235</v>
      </c>
      <c r="D527" s="20" t="s">
        <v>1002</v>
      </c>
      <c r="E527" s="26">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25">
      <c r="A528" s="177" t="s">
        <v>11479</v>
      </c>
      <c r="B528" t="s">
        <v>11480</v>
      </c>
      <c r="C528" t="s">
        <v>199</v>
      </c>
      <c r="D528" s="20" t="s">
        <v>1002</v>
      </c>
      <c r="E528" s="26">
        <v>41153</v>
      </c>
      <c r="F528">
        <v>6</v>
      </c>
      <c r="G528">
        <v>4</v>
      </c>
      <c r="H528">
        <v>1.5</v>
      </c>
      <c r="I528">
        <v>2</v>
      </c>
      <c r="J528">
        <v>0</v>
      </c>
      <c r="K528" t="e">
        <v>#DIV/0!</v>
      </c>
      <c r="L528">
        <v>20</v>
      </c>
      <c r="M528">
        <v>0</v>
      </c>
      <c r="N528">
        <v>0</v>
      </c>
      <c r="P528">
        <v>0</v>
      </c>
      <c r="Q528">
        <v>0</v>
      </c>
      <c r="R528" t="e">
        <v>#DIV/0!</v>
      </c>
      <c r="S528">
        <v>0</v>
      </c>
    </row>
    <row r="529" spans="1:19" x14ac:dyDescent="0.25">
      <c r="A529" s="177" t="s">
        <v>11387</v>
      </c>
      <c r="B529" t="s">
        <v>11388</v>
      </c>
      <c r="C529" t="s">
        <v>201</v>
      </c>
      <c r="D529" s="20" t="s">
        <v>1000</v>
      </c>
      <c r="E529" s="26">
        <v>41153</v>
      </c>
      <c r="H529" t="e">
        <v>#DIV/0!</v>
      </c>
      <c r="I529">
        <v>2</v>
      </c>
      <c r="L529">
        <v>0</v>
      </c>
      <c r="M529" t="e">
        <v>#DIV/0!</v>
      </c>
      <c r="R529" t="e">
        <v>#DIV/0!</v>
      </c>
    </row>
    <row r="530" spans="1:19" x14ac:dyDescent="0.25">
      <c r="A530" s="177" t="s">
        <v>12184</v>
      </c>
      <c r="B530" t="s">
        <v>12185</v>
      </c>
      <c r="C530" t="s">
        <v>200</v>
      </c>
      <c r="D530" s="20" t="s">
        <v>1000</v>
      </c>
      <c r="E530" s="26">
        <v>41153</v>
      </c>
      <c r="F530">
        <v>6</v>
      </c>
      <c r="G530">
        <v>4</v>
      </c>
      <c r="H530">
        <v>1.5</v>
      </c>
      <c r="K530" t="e">
        <v>#DIV/0!</v>
      </c>
      <c r="L530">
        <v>20</v>
      </c>
      <c r="M530">
        <v>0</v>
      </c>
      <c r="R530" t="e">
        <v>#DIV/0!</v>
      </c>
    </row>
    <row r="531" spans="1:19" x14ac:dyDescent="0.25">
      <c r="A531" s="177" t="s">
        <v>12469</v>
      </c>
      <c r="B531" t="s">
        <v>12470</v>
      </c>
      <c r="C531" t="s">
        <v>202</v>
      </c>
      <c r="D531" s="20" t="s">
        <v>1000</v>
      </c>
      <c r="E531" s="26">
        <v>41153</v>
      </c>
      <c r="H531" t="e">
        <v>#DIV/0!</v>
      </c>
      <c r="M531" t="e">
        <v>#DIV/0!</v>
      </c>
      <c r="R531" t="e">
        <v>#DIV/0!</v>
      </c>
    </row>
    <row r="532" spans="1:19" x14ac:dyDescent="0.25">
      <c r="A532" s="177" t="s">
        <v>11006</v>
      </c>
      <c r="B532" t="s">
        <v>11007</v>
      </c>
      <c r="C532" t="s">
        <v>228</v>
      </c>
      <c r="D532" s="20" t="s">
        <v>1000</v>
      </c>
      <c r="E532" s="26">
        <v>41153</v>
      </c>
      <c r="H532" t="e">
        <v>#DIV/0!</v>
      </c>
      <c r="K532" t="e">
        <v>#DIV/0!</v>
      </c>
      <c r="M532" t="e">
        <v>#DIV/0!</v>
      </c>
      <c r="R532" t="e">
        <v>#DIV/0!</v>
      </c>
    </row>
    <row r="533" spans="1:19" x14ac:dyDescent="0.25">
      <c r="A533" s="177" t="s">
        <v>10831</v>
      </c>
      <c r="B533" t="s">
        <v>10832</v>
      </c>
      <c r="C533" t="s">
        <v>227</v>
      </c>
      <c r="D533" s="20" t="s">
        <v>1002</v>
      </c>
      <c r="E533" s="26">
        <v>41153</v>
      </c>
      <c r="H533" t="e">
        <v>#DIV/0!</v>
      </c>
      <c r="K533" t="e">
        <v>#DIV/0!</v>
      </c>
      <c r="M533" t="e">
        <v>#DIV/0!</v>
      </c>
      <c r="R533" t="e">
        <v>#DIV/0!</v>
      </c>
    </row>
    <row r="534" spans="1:19" x14ac:dyDescent="0.25">
      <c r="A534" s="177" t="s">
        <v>10656</v>
      </c>
      <c r="B534" t="s">
        <v>10657</v>
      </c>
      <c r="C534" t="s">
        <v>203</v>
      </c>
      <c r="D534" s="20" t="s">
        <v>1002</v>
      </c>
      <c r="E534" s="26">
        <v>41153</v>
      </c>
      <c r="F534">
        <v>6</v>
      </c>
      <c r="G534">
        <v>4</v>
      </c>
      <c r="H534">
        <v>1.5</v>
      </c>
      <c r="I534">
        <v>0</v>
      </c>
      <c r="J534">
        <v>0</v>
      </c>
      <c r="K534" t="e">
        <v>#DIV/0!</v>
      </c>
      <c r="L534">
        <v>27.5</v>
      </c>
      <c r="M534">
        <v>0</v>
      </c>
      <c r="P534">
        <v>0</v>
      </c>
      <c r="Q534">
        <v>0</v>
      </c>
    </row>
    <row r="535" spans="1:19" x14ac:dyDescent="0.25">
      <c r="A535" s="177" t="s">
        <v>10481</v>
      </c>
      <c r="B535" t="s">
        <v>10482</v>
      </c>
      <c r="C535" t="s">
        <v>205</v>
      </c>
      <c r="D535" s="20" t="s">
        <v>1000</v>
      </c>
      <c r="E535" s="26">
        <v>41153</v>
      </c>
    </row>
    <row r="536" spans="1:19" x14ac:dyDescent="0.25">
      <c r="A536" s="177" t="s">
        <v>10305</v>
      </c>
      <c r="B536" t="s">
        <v>10306</v>
      </c>
      <c r="C536" s="20" t="s">
        <v>204</v>
      </c>
      <c r="D536" s="20" t="s">
        <v>1000</v>
      </c>
      <c r="E536" s="26">
        <v>41153</v>
      </c>
      <c r="F536">
        <v>6</v>
      </c>
      <c r="G536">
        <v>4</v>
      </c>
      <c r="H536">
        <v>1.5</v>
      </c>
      <c r="K536" t="e">
        <v>#DIV/0!</v>
      </c>
      <c r="L536">
        <v>27.5</v>
      </c>
      <c r="M536">
        <v>0</v>
      </c>
      <c r="R536" t="e">
        <v>#DIV/0!</v>
      </c>
    </row>
    <row r="537" spans="1:19" x14ac:dyDescent="0.25">
      <c r="A537" s="177" t="s">
        <v>10240</v>
      </c>
      <c r="B537" t="s">
        <v>10241</v>
      </c>
      <c r="C537" t="s">
        <v>206</v>
      </c>
      <c r="D537" s="20" t="s">
        <v>1000</v>
      </c>
      <c r="E537" s="26">
        <v>41153</v>
      </c>
    </row>
    <row r="538" spans="1:19" x14ac:dyDescent="0.25">
      <c r="A538" s="177" t="s">
        <v>9809</v>
      </c>
      <c r="B538" t="s">
        <v>9810</v>
      </c>
      <c r="C538" t="s">
        <v>223</v>
      </c>
      <c r="D538" s="20" t="s">
        <v>1002</v>
      </c>
      <c r="E538" s="26">
        <v>41153</v>
      </c>
      <c r="R538" t="e">
        <v>#DIV/0!</v>
      </c>
    </row>
    <row r="539" spans="1:19" x14ac:dyDescent="0.25">
      <c r="A539" s="177" t="s">
        <v>9634</v>
      </c>
      <c r="B539" t="s">
        <v>9635</v>
      </c>
      <c r="C539" s="20" t="s">
        <v>224</v>
      </c>
      <c r="D539" s="20" t="s">
        <v>1000</v>
      </c>
      <c r="E539" s="26">
        <v>41153</v>
      </c>
      <c r="R539" t="e">
        <v>#DIV/0!</v>
      </c>
    </row>
    <row r="540" spans="1:19" x14ac:dyDescent="0.25">
      <c r="A540" s="177" t="s">
        <v>9243</v>
      </c>
      <c r="B540" t="s">
        <v>9244</v>
      </c>
      <c r="C540" s="20" t="s">
        <v>211</v>
      </c>
      <c r="D540" s="20" t="s">
        <v>1000</v>
      </c>
      <c r="E540" s="26">
        <v>41153</v>
      </c>
    </row>
    <row r="541" spans="1:19" x14ac:dyDescent="0.25">
      <c r="A541" s="177" t="s">
        <v>9068</v>
      </c>
      <c r="B541" t="s">
        <v>9069</v>
      </c>
      <c r="C541" t="s">
        <v>207</v>
      </c>
      <c r="D541" s="20" t="s">
        <v>1002</v>
      </c>
      <c r="E541" s="26">
        <v>41153</v>
      </c>
      <c r="F541">
        <v>3</v>
      </c>
      <c r="G541">
        <v>3</v>
      </c>
      <c r="H541">
        <v>1</v>
      </c>
      <c r="I541">
        <v>0</v>
      </c>
      <c r="J541">
        <v>17</v>
      </c>
      <c r="K541">
        <v>0</v>
      </c>
      <c r="L541">
        <v>27</v>
      </c>
      <c r="M541">
        <v>0.62962962962962965</v>
      </c>
      <c r="N541">
        <v>0</v>
      </c>
      <c r="P541">
        <v>0</v>
      </c>
      <c r="Q541">
        <v>0</v>
      </c>
      <c r="R541" t="e">
        <v>#DIV/0!</v>
      </c>
      <c r="S541">
        <v>0</v>
      </c>
    </row>
    <row r="542" spans="1:19" x14ac:dyDescent="0.25">
      <c r="A542" s="177" t="s">
        <v>9003</v>
      </c>
      <c r="B542" t="s">
        <v>9004</v>
      </c>
      <c r="C542" t="s">
        <v>894</v>
      </c>
      <c r="D542" s="20" t="s">
        <v>1000</v>
      </c>
      <c r="E542" s="26">
        <v>41153</v>
      </c>
      <c r="H542" t="e">
        <v>#DIV/0!</v>
      </c>
      <c r="K542" t="e">
        <v>#DIV/0!</v>
      </c>
      <c r="M542" t="e">
        <v>#DIV/0!</v>
      </c>
      <c r="R542" t="e">
        <v>#DIV/0!</v>
      </c>
    </row>
    <row r="543" spans="1:19" x14ac:dyDescent="0.25">
      <c r="A543" s="177" t="s">
        <v>8828</v>
      </c>
      <c r="B543" t="s">
        <v>8829</v>
      </c>
      <c r="C543" t="s">
        <v>210</v>
      </c>
      <c r="D543" s="20" t="s">
        <v>1000</v>
      </c>
      <c r="E543" s="26">
        <v>41153</v>
      </c>
    </row>
    <row r="544" spans="1:19" x14ac:dyDescent="0.25">
      <c r="A544" s="177" t="s">
        <v>8653</v>
      </c>
      <c r="B544" t="s">
        <v>8654</v>
      </c>
      <c r="C544" t="s">
        <v>208</v>
      </c>
      <c r="D544" s="20" t="s">
        <v>1000</v>
      </c>
      <c r="E544" s="26">
        <v>41153</v>
      </c>
      <c r="F544">
        <v>3</v>
      </c>
      <c r="G544">
        <v>3</v>
      </c>
      <c r="H544">
        <v>1</v>
      </c>
      <c r="J544">
        <v>17</v>
      </c>
      <c r="K544">
        <v>0</v>
      </c>
      <c r="L544">
        <v>27</v>
      </c>
      <c r="M544">
        <v>0.62962962962962965</v>
      </c>
      <c r="R544" t="e">
        <v>#DIV/0!</v>
      </c>
    </row>
    <row r="545" spans="1:20" x14ac:dyDescent="0.25">
      <c r="A545" s="177" t="s">
        <v>8404</v>
      </c>
      <c r="B545" t="s">
        <v>8405</v>
      </c>
      <c r="C545" t="s">
        <v>213</v>
      </c>
      <c r="D545" s="20" t="s">
        <v>1000</v>
      </c>
      <c r="E545" s="26">
        <v>41153</v>
      </c>
      <c r="H545" t="e">
        <v>#DIV/0!</v>
      </c>
      <c r="K545" t="e">
        <v>#DIV/0!</v>
      </c>
      <c r="M545" t="e">
        <v>#DIV/0!</v>
      </c>
      <c r="R545" t="e">
        <v>#DIV/0!</v>
      </c>
    </row>
    <row r="546" spans="1:20" x14ac:dyDescent="0.25">
      <c r="A546" s="177" t="s">
        <v>8229</v>
      </c>
      <c r="B546" t="s">
        <v>8230</v>
      </c>
      <c r="C546" t="s">
        <v>212</v>
      </c>
      <c r="D546" s="20" t="s">
        <v>1002</v>
      </c>
      <c r="E546" s="26">
        <v>41153</v>
      </c>
      <c r="F546">
        <v>1.5</v>
      </c>
      <c r="G546">
        <v>1.5</v>
      </c>
      <c r="H546">
        <v>1</v>
      </c>
      <c r="I546">
        <v>2</v>
      </c>
      <c r="J546">
        <v>0</v>
      </c>
      <c r="K546" t="e">
        <v>#DIV/0!</v>
      </c>
      <c r="L546">
        <v>14.5</v>
      </c>
      <c r="M546">
        <v>0</v>
      </c>
      <c r="N546">
        <v>0</v>
      </c>
      <c r="P546">
        <v>0</v>
      </c>
      <c r="Q546">
        <v>0</v>
      </c>
      <c r="R546" t="e">
        <v>#DIV/0!</v>
      </c>
      <c r="S546">
        <v>0</v>
      </c>
    </row>
    <row r="547" spans="1:20" x14ac:dyDescent="0.25">
      <c r="A547" s="177" t="s">
        <v>8164</v>
      </c>
      <c r="B547" t="s">
        <v>8165</v>
      </c>
      <c r="C547" t="s">
        <v>8154</v>
      </c>
      <c r="D547" s="20" t="s">
        <v>1000</v>
      </c>
      <c r="E547" s="26">
        <v>41153</v>
      </c>
      <c r="F547">
        <v>1.5</v>
      </c>
      <c r="G547">
        <v>1.5</v>
      </c>
      <c r="H547">
        <v>1</v>
      </c>
      <c r="I547">
        <v>2</v>
      </c>
      <c r="K547" t="e">
        <v>#DIV/0!</v>
      </c>
      <c r="L547">
        <v>14.5</v>
      </c>
      <c r="M547">
        <v>0</v>
      </c>
      <c r="R547" t="e">
        <v>#DIV/0!</v>
      </c>
    </row>
    <row r="548" spans="1:20" x14ac:dyDescent="0.25">
      <c r="A548" s="177" t="s">
        <v>7928</v>
      </c>
      <c r="B548" t="s">
        <v>7929</v>
      </c>
      <c r="C548" s="20" t="s">
        <v>225</v>
      </c>
      <c r="D548" s="20" t="s">
        <v>1002</v>
      </c>
      <c r="E548" s="26">
        <v>41153</v>
      </c>
      <c r="R548" t="e">
        <v>#DIV/0!</v>
      </c>
    </row>
    <row r="549" spans="1:20" x14ac:dyDescent="0.25">
      <c r="A549" s="177" t="s">
        <v>7727</v>
      </c>
      <c r="B549" t="s">
        <v>7728</v>
      </c>
      <c r="C549" s="20" t="s">
        <v>226</v>
      </c>
      <c r="D549" s="20" t="s">
        <v>1000</v>
      </c>
      <c r="E549" s="26">
        <v>41153</v>
      </c>
      <c r="R549" t="e">
        <v>#DIV/0!</v>
      </c>
    </row>
    <row r="550" spans="1:20" x14ac:dyDescent="0.25">
      <c r="A550" s="177" t="s">
        <v>7540</v>
      </c>
      <c r="B550" t="s">
        <v>7541</v>
      </c>
      <c r="C550" s="20" t="s">
        <v>901</v>
      </c>
      <c r="D550" s="20" t="s">
        <v>1000</v>
      </c>
      <c r="E550" s="26">
        <v>41153</v>
      </c>
      <c r="P550">
        <v>0</v>
      </c>
      <c r="Q550">
        <v>1</v>
      </c>
      <c r="R550">
        <v>0</v>
      </c>
    </row>
    <row r="551" spans="1:20" x14ac:dyDescent="0.25">
      <c r="A551" s="177" t="s">
        <v>7193</v>
      </c>
      <c r="B551" t="s">
        <v>7194</v>
      </c>
      <c r="C551" t="s">
        <v>1052</v>
      </c>
      <c r="D551" s="20" t="s">
        <v>1000</v>
      </c>
      <c r="E551" s="26">
        <v>41153</v>
      </c>
      <c r="P551">
        <v>0</v>
      </c>
      <c r="Q551">
        <v>1</v>
      </c>
      <c r="R551">
        <v>0</v>
      </c>
    </row>
    <row r="552" spans="1:20" x14ac:dyDescent="0.25">
      <c r="A552" s="177" t="s">
        <v>6988</v>
      </c>
      <c r="B552" t="s">
        <v>6989</v>
      </c>
      <c r="C552" t="s">
        <v>232</v>
      </c>
      <c r="D552" s="20" t="s">
        <v>1002</v>
      </c>
      <c r="E552" s="26">
        <v>41153</v>
      </c>
      <c r="R552" t="e">
        <v>#DIV/0!</v>
      </c>
      <c r="T552">
        <v>0</v>
      </c>
    </row>
    <row r="553" spans="1:20" x14ac:dyDescent="0.25">
      <c r="A553" s="177" t="s">
        <v>6797</v>
      </c>
      <c r="B553" t="s">
        <v>6798</v>
      </c>
      <c r="C553" t="s">
        <v>231</v>
      </c>
      <c r="D553" s="20" t="s">
        <v>1000</v>
      </c>
      <c r="E553" s="26">
        <v>41153</v>
      </c>
      <c r="R553" t="e">
        <v>#DIV/0!</v>
      </c>
      <c r="T553">
        <v>0</v>
      </c>
    </row>
    <row r="554" spans="1:20" x14ac:dyDescent="0.25">
      <c r="A554" s="177" t="s">
        <v>6622</v>
      </c>
      <c r="B554" t="s">
        <v>6623</v>
      </c>
      <c r="C554" t="s">
        <v>317</v>
      </c>
      <c r="D554" s="20" t="s">
        <v>1002</v>
      </c>
      <c r="E554" s="26">
        <v>41153</v>
      </c>
      <c r="F554">
        <v>3</v>
      </c>
      <c r="G554">
        <v>3</v>
      </c>
      <c r="H554">
        <v>1</v>
      </c>
      <c r="K554" t="e">
        <v>#DIV/0!</v>
      </c>
      <c r="M554" t="e">
        <v>#DIV/0!</v>
      </c>
      <c r="R554" t="e">
        <v>#DIV/0!</v>
      </c>
      <c r="T554">
        <v>0.93125000000000002</v>
      </c>
    </row>
    <row r="555" spans="1:20" x14ac:dyDescent="0.25">
      <c r="A555" s="177" t="s">
        <v>6447</v>
      </c>
      <c r="B555" t="s">
        <v>6448</v>
      </c>
      <c r="C555" t="s">
        <v>316</v>
      </c>
      <c r="D555" s="20" t="s">
        <v>1000</v>
      </c>
      <c r="E555" s="26">
        <v>41153</v>
      </c>
      <c r="F555">
        <v>3</v>
      </c>
      <c r="G555">
        <v>3</v>
      </c>
      <c r="H555">
        <v>1</v>
      </c>
      <c r="K555" t="e">
        <v>#DIV/0!</v>
      </c>
      <c r="M555" t="e">
        <v>#DIV/0!</v>
      </c>
      <c r="R555" t="e">
        <v>#DIV/0!</v>
      </c>
      <c r="T555">
        <v>0.75</v>
      </c>
    </row>
    <row r="556" spans="1:20" x14ac:dyDescent="0.25">
      <c r="A556" s="177" t="s">
        <v>6198</v>
      </c>
      <c r="B556" t="s">
        <v>6199</v>
      </c>
      <c r="C556" t="s">
        <v>214</v>
      </c>
      <c r="D556" s="20" t="s">
        <v>1002</v>
      </c>
      <c r="E556" s="26">
        <v>41153</v>
      </c>
      <c r="T556">
        <v>1</v>
      </c>
    </row>
    <row r="557" spans="1:20" x14ac:dyDescent="0.25">
      <c r="A557" s="177" t="s">
        <v>6023</v>
      </c>
      <c r="B557" t="s">
        <v>6024</v>
      </c>
      <c r="C557" t="s">
        <v>215</v>
      </c>
      <c r="D557" s="20" t="s">
        <v>1000</v>
      </c>
      <c r="E557" s="26">
        <v>41153</v>
      </c>
      <c r="T557">
        <v>0</v>
      </c>
    </row>
    <row r="558" spans="1:20" x14ac:dyDescent="0.25">
      <c r="A558" s="177" t="s">
        <v>5848</v>
      </c>
      <c r="B558" t="s">
        <v>5849</v>
      </c>
      <c r="C558" t="s">
        <v>216</v>
      </c>
      <c r="D558" s="20" t="s">
        <v>1000</v>
      </c>
      <c r="E558" s="26">
        <v>41153</v>
      </c>
      <c r="T558">
        <v>0</v>
      </c>
    </row>
    <row r="559" spans="1:20" x14ac:dyDescent="0.25">
      <c r="A559" s="177" t="s">
        <v>5420</v>
      </c>
      <c r="B559" t="s">
        <v>5421</v>
      </c>
      <c r="C559" t="s">
        <v>903</v>
      </c>
      <c r="D559" s="20" t="s">
        <v>1000</v>
      </c>
      <c r="E559" s="26">
        <v>41153</v>
      </c>
      <c r="F559">
        <v>3.3</v>
      </c>
      <c r="G559">
        <v>3.3</v>
      </c>
      <c r="H559">
        <v>1</v>
      </c>
      <c r="I559">
        <v>9</v>
      </c>
      <c r="J559">
        <v>0</v>
      </c>
      <c r="L559">
        <v>23</v>
      </c>
      <c r="M559">
        <v>0</v>
      </c>
      <c r="P559">
        <v>0</v>
      </c>
      <c r="Q559">
        <v>1</v>
      </c>
      <c r="R559">
        <v>0</v>
      </c>
      <c r="T559">
        <v>0</v>
      </c>
    </row>
    <row r="560" spans="1:20" x14ac:dyDescent="0.25">
      <c r="A560" s="177" t="s">
        <v>5604</v>
      </c>
      <c r="B560" t="s">
        <v>5605</v>
      </c>
      <c r="C560" t="s">
        <v>1047</v>
      </c>
      <c r="D560" s="20" t="s">
        <v>1000</v>
      </c>
      <c r="E560" s="26">
        <v>41153</v>
      </c>
      <c r="H560" t="e">
        <v>#DIV/0!</v>
      </c>
      <c r="K560" t="e">
        <v>#DIV/0!</v>
      </c>
      <c r="M560" t="e">
        <v>#DIV/0!</v>
      </c>
      <c r="R560" t="e">
        <v>#DIV/0!</v>
      </c>
      <c r="T560">
        <v>0.99722222222222223</v>
      </c>
    </row>
    <row r="561" spans="1:20" x14ac:dyDescent="0.25">
      <c r="A561" s="177" t="s">
        <v>5185</v>
      </c>
      <c r="B561" t="s">
        <v>5186</v>
      </c>
      <c r="C561" t="s">
        <v>1053</v>
      </c>
      <c r="D561" s="20" t="s">
        <v>1000</v>
      </c>
      <c r="E561" s="26">
        <v>41153</v>
      </c>
      <c r="F561">
        <v>3.3</v>
      </c>
      <c r="G561">
        <v>3.3</v>
      </c>
      <c r="H561">
        <v>1</v>
      </c>
      <c r="I561">
        <v>9</v>
      </c>
      <c r="K561" t="e">
        <v>#DIV/0!</v>
      </c>
      <c r="L561">
        <v>23</v>
      </c>
      <c r="M561">
        <v>0</v>
      </c>
      <c r="P561">
        <v>0</v>
      </c>
      <c r="Q561">
        <v>1</v>
      </c>
      <c r="R561">
        <v>0</v>
      </c>
      <c r="T561">
        <v>0.5</v>
      </c>
    </row>
    <row r="562" spans="1:20" x14ac:dyDescent="0.25">
      <c r="A562" s="177" t="s">
        <v>4980</v>
      </c>
      <c r="B562" t="s">
        <v>4981</v>
      </c>
      <c r="C562" t="s">
        <v>229</v>
      </c>
      <c r="D562" s="20" t="s">
        <v>1000</v>
      </c>
      <c r="E562" s="26">
        <v>41153</v>
      </c>
      <c r="H562" t="e">
        <v>#DIV/0!</v>
      </c>
      <c r="K562" t="e">
        <v>#DIV/0!</v>
      </c>
      <c r="M562" t="e">
        <v>#DIV/0!</v>
      </c>
      <c r="R562" t="e">
        <v>#DIV/0!</v>
      </c>
      <c r="T562">
        <v>0.9375</v>
      </c>
    </row>
    <row r="563" spans="1:20" x14ac:dyDescent="0.25">
      <c r="A563" s="177" t="s">
        <v>4805</v>
      </c>
      <c r="B563" t="s">
        <v>4806</v>
      </c>
      <c r="C563" s="20" t="s">
        <v>230</v>
      </c>
      <c r="D563" s="20" t="s">
        <v>1002</v>
      </c>
      <c r="E563" s="26">
        <v>41153</v>
      </c>
      <c r="H563" t="e">
        <v>#DIV/0!</v>
      </c>
      <c r="K563" t="e">
        <v>#DIV/0!</v>
      </c>
      <c r="M563" t="e">
        <v>#DIV/0!</v>
      </c>
      <c r="R563" t="e">
        <v>#DIV/0!</v>
      </c>
    </row>
    <row r="564" spans="1:20" x14ac:dyDescent="0.25">
      <c r="A564" s="177" t="s">
        <v>4630</v>
      </c>
      <c r="B564" t="s">
        <v>4631</v>
      </c>
      <c r="C564" t="s">
        <v>234</v>
      </c>
      <c r="D564" s="20" t="s">
        <v>1002</v>
      </c>
      <c r="E564" s="26">
        <v>41153</v>
      </c>
      <c r="R564" t="e">
        <v>#DIV/0!</v>
      </c>
    </row>
    <row r="565" spans="1:20" x14ac:dyDescent="0.25">
      <c r="A565" s="177" t="s">
        <v>4455</v>
      </c>
      <c r="B565" t="s">
        <v>4456</v>
      </c>
      <c r="C565" s="20" t="s">
        <v>233</v>
      </c>
      <c r="D565" s="20" t="s">
        <v>1000</v>
      </c>
      <c r="E565" s="26">
        <v>41153</v>
      </c>
      <c r="R565" t="e">
        <v>#DIV/0!</v>
      </c>
    </row>
    <row r="566" spans="1:20" x14ac:dyDescent="0.25">
      <c r="A566" s="177" t="s">
        <v>4280</v>
      </c>
      <c r="B566" t="s">
        <v>4281</v>
      </c>
      <c r="C566" t="s">
        <v>217</v>
      </c>
      <c r="D566" s="20" t="s">
        <v>1002</v>
      </c>
      <c r="E566" s="26">
        <v>41153</v>
      </c>
      <c r="F566">
        <v>1</v>
      </c>
      <c r="G566">
        <v>1</v>
      </c>
      <c r="H566">
        <v>1</v>
      </c>
      <c r="I566">
        <v>0</v>
      </c>
      <c r="L566">
        <v>0</v>
      </c>
      <c r="M566" t="e">
        <v>#DIV/0!</v>
      </c>
      <c r="R566" t="e">
        <v>#DIV/0!</v>
      </c>
    </row>
    <row r="567" spans="1:20" x14ac:dyDescent="0.25">
      <c r="A567" s="177" t="s">
        <v>4215</v>
      </c>
      <c r="B567" t="s">
        <v>4216</v>
      </c>
      <c r="C567" t="s">
        <v>895</v>
      </c>
      <c r="D567" s="20" t="s">
        <v>1000</v>
      </c>
      <c r="E567" s="26">
        <v>41153</v>
      </c>
      <c r="H567" t="e">
        <v>#DIV/0!</v>
      </c>
      <c r="K567" t="e">
        <v>#DIV/0!</v>
      </c>
      <c r="M567" t="e">
        <v>#DIV/0!</v>
      </c>
      <c r="R567" t="e">
        <v>#DIV/0!</v>
      </c>
      <c r="T567">
        <v>0.52</v>
      </c>
    </row>
    <row r="568" spans="1:20" x14ac:dyDescent="0.25">
      <c r="A568" s="177" t="s">
        <v>4040</v>
      </c>
      <c r="B568" t="s">
        <v>4041</v>
      </c>
      <c r="C568" t="s">
        <v>218</v>
      </c>
      <c r="D568" s="20" t="s">
        <v>1000</v>
      </c>
      <c r="E568" s="26">
        <v>41153</v>
      </c>
      <c r="F568">
        <v>1</v>
      </c>
      <c r="G568">
        <v>1</v>
      </c>
      <c r="H568">
        <v>1</v>
      </c>
      <c r="K568" t="e">
        <v>#DIV/0!</v>
      </c>
      <c r="M568" t="e">
        <v>#DIV/0!</v>
      </c>
      <c r="R568" t="e">
        <v>#DIV/0!</v>
      </c>
      <c r="T568">
        <v>0.97500000000000009</v>
      </c>
    </row>
    <row r="569" spans="1:20" x14ac:dyDescent="0.25">
      <c r="A569" s="177" t="s">
        <v>3865</v>
      </c>
      <c r="B569" t="s">
        <v>3866</v>
      </c>
      <c r="C569" s="20" t="s">
        <v>219</v>
      </c>
      <c r="D569" s="20" t="s">
        <v>1000</v>
      </c>
      <c r="E569" s="26">
        <v>41153</v>
      </c>
      <c r="H569" t="e">
        <v>#DIV/0!</v>
      </c>
      <c r="K569" t="e">
        <v>#DIV/0!</v>
      </c>
      <c r="M569" t="e">
        <v>#DIV/0!</v>
      </c>
      <c r="R569" t="e">
        <v>#DIV/0!</v>
      </c>
    </row>
    <row r="570" spans="1:20" x14ac:dyDescent="0.25">
      <c r="A570" s="177" t="s">
        <v>3498</v>
      </c>
      <c r="B570" t="s">
        <v>3499</v>
      </c>
      <c r="C570" t="s">
        <v>220</v>
      </c>
      <c r="D570" s="20" t="s">
        <v>1002</v>
      </c>
      <c r="E570" s="26">
        <v>41153</v>
      </c>
      <c r="F570">
        <v>10</v>
      </c>
      <c r="G570">
        <v>15</v>
      </c>
      <c r="H570">
        <v>0.66666666666666663</v>
      </c>
      <c r="I570">
        <v>31</v>
      </c>
      <c r="K570" t="e">
        <v>#DIV/0!</v>
      </c>
      <c r="L570">
        <v>54</v>
      </c>
      <c r="M570">
        <v>0</v>
      </c>
      <c r="P570">
        <v>5</v>
      </c>
      <c r="Q570">
        <v>6</v>
      </c>
      <c r="R570">
        <v>0.83333333333333337</v>
      </c>
    </row>
    <row r="571" spans="1:20" x14ac:dyDescent="0.25">
      <c r="A571" s="177" t="s">
        <v>3323</v>
      </c>
      <c r="B571" t="s">
        <v>3324</v>
      </c>
      <c r="C571" t="s">
        <v>221</v>
      </c>
      <c r="D571" s="20" t="s">
        <v>1000</v>
      </c>
      <c r="E571" s="26">
        <v>41153</v>
      </c>
      <c r="F571">
        <v>9.5</v>
      </c>
      <c r="G571">
        <v>10</v>
      </c>
      <c r="H571">
        <v>0.95</v>
      </c>
      <c r="I571">
        <v>29</v>
      </c>
      <c r="K571" t="e">
        <v>#DIV/0!</v>
      </c>
      <c r="L571">
        <v>45</v>
      </c>
      <c r="M571">
        <v>0</v>
      </c>
      <c r="O571">
        <v>0.82499999999999996</v>
      </c>
      <c r="P571">
        <v>5</v>
      </c>
      <c r="Q571">
        <v>6</v>
      </c>
      <c r="R571">
        <v>0.83333333333333337</v>
      </c>
    </row>
    <row r="572" spans="1:20" x14ac:dyDescent="0.25">
      <c r="A572" s="177" t="s">
        <v>3148</v>
      </c>
      <c r="B572" t="s">
        <v>3149</v>
      </c>
      <c r="C572" t="s">
        <v>222</v>
      </c>
      <c r="D572" s="20" t="s">
        <v>1000</v>
      </c>
      <c r="E572" s="26">
        <v>41153</v>
      </c>
      <c r="F572">
        <v>0.5</v>
      </c>
      <c r="G572">
        <v>5</v>
      </c>
      <c r="H572">
        <v>0.1</v>
      </c>
      <c r="I572">
        <v>2</v>
      </c>
      <c r="L572">
        <v>9</v>
      </c>
      <c r="M572">
        <v>0</v>
      </c>
      <c r="R572" t="e">
        <v>#DIV/0!</v>
      </c>
    </row>
    <row r="573" spans="1:20" x14ac:dyDescent="0.25">
      <c r="A573" s="177" t="s">
        <v>11982</v>
      </c>
      <c r="B573" t="s">
        <v>11983</v>
      </c>
      <c r="C573" t="s">
        <v>1051</v>
      </c>
      <c r="D573" s="20" t="s">
        <v>1000</v>
      </c>
      <c r="E573" s="26">
        <v>41153</v>
      </c>
      <c r="F573">
        <v>1</v>
      </c>
      <c r="G573">
        <v>2.5</v>
      </c>
      <c r="H573">
        <v>0.4</v>
      </c>
      <c r="I573">
        <v>4</v>
      </c>
      <c r="K573" t="e">
        <v>#DIV/0!</v>
      </c>
      <c r="L573">
        <v>14.5</v>
      </c>
      <c r="M573">
        <v>0</v>
      </c>
      <c r="R573" t="e">
        <v>#DIV/0!</v>
      </c>
    </row>
    <row r="574" spans="1:20" x14ac:dyDescent="0.25">
      <c r="A574" s="177" t="s">
        <v>13348</v>
      </c>
      <c r="B574" t="s">
        <v>13349</v>
      </c>
      <c r="C574" t="s">
        <v>242</v>
      </c>
      <c r="D574" s="20" t="s">
        <v>1002</v>
      </c>
      <c r="E574" s="26">
        <v>41153</v>
      </c>
      <c r="F574">
        <v>0</v>
      </c>
      <c r="G574">
        <v>0</v>
      </c>
      <c r="H574" t="e">
        <v>#DIV/0!</v>
      </c>
      <c r="I574">
        <v>0</v>
      </c>
      <c r="J574">
        <v>0</v>
      </c>
      <c r="L574">
        <v>0</v>
      </c>
      <c r="M574" t="e">
        <v>#DIV/0!</v>
      </c>
      <c r="N574">
        <v>0</v>
      </c>
      <c r="P574">
        <v>0</v>
      </c>
      <c r="Q574">
        <v>1</v>
      </c>
      <c r="R574">
        <v>0</v>
      </c>
      <c r="S574">
        <v>0</v>
      </c>
      <c r="T574">
        <v>0.90476190476190477</v>
      </c>
    </row>
    <row r="575" spans="1:20" x14ac:dyDescent="0.25">
      <c r="A575" s="177" t="s">
        <v>13525</v>
      </c>
      <c r="B575" t="s">
        <v>13526</v>
      </c>
      <c r="C575" t="s">
        <v>237</v>
      </c>
      <c r="D575" s="20" t="s">
        <v>1002</v>
      </c>
      <c r="E575" s="26">
        <v>41153</v>
      </c>
      <c r="F575">
        <v>0</v>
      </c>
      <c r="G575">
        <v>0</v>
      </c>
      <c r="I575">
        <v>2</v>
      </c>
      <c r="J575">
        <v>0</v>
      </c>
      <c r="K575" t="e">
        <v>#DIV/0!</v>
      </c>
      <c r="L575">
        <v>0</v>
      </c>
      <c r="N575">
        <v>0</v>
      </c>
      <c r="O575">
        <v>0</v>
      </c>
      <c r="P575">
        <v>0</v>
      </c>
      <c r="Q575">
        <v>0</v>
      </c>
      <c r="R575" t="e">
        <v>#DIV/0!</v>
      </c>
      <c r="S575">
        <v>0</v>
      </c>
    </row>
    <row r="576" spans="1:20" x14ac:dyDescent="0.25">
      <c r="A576" s="177" t="s">
        <v>13700</v>
      </c>
      <c r="B576" t="s">
        <v>13701</v>
      </c>
      <c r="C576" t="s">
        <v>238</v>
      </c>
      <c r="D576" s="20" t="s">
        <v>1002</v>
      </c>
      <c r="E576" s="26">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25">
      <c r="A577" s="177" t="s">
        <v>13877</v>
      </c>
      <c r="B577" t="s">
        <v>13878</v>
      </c>
      <c r="C577" t="s">
        <v>239</v>
      </c>
      <c r="D577" s="20" t="s">
        <v>1002</v>
      </c>
      <c r="E577" s="26">
        <v>41153</v>
      </c>
      <c r="F577">
        <v>0.5</v>
      </c>
      <c r="G577">
        <v>5</v>
      </c>
      <c r="H577">
        <v>0.1</v>
      </c>
      <c r="I577">
        <v>2</v>
      </c>
      <c r="J577">
        <v>0</v>
      </c>
      <c r="K577" t="e">
        <v>#DIV/0!</v>
      </c>
      <c r="L577">
        <v>9</v>
      </c>
      <c r="M577">
        <v>0</v>
      </c>
      <c r="N577">
        <v>0</v>
      </c>
      <c r="O577">
        <v>0</v>
      </c>
      <c r="P577">
        <v>0</v>
      </c>
      <c r="Q577">
        <v>0</v>
      </c>
      <c r="R577" t="e">
        <v>#DIV/0!</v>
      </c>
      <c r="S577">
        <v>0</v>
      </c>
    </row>
    <row r="578" spans="1:20" x14ac:dyDescent="0.25">
      <c r="A578" s="177" t="s">
        <v>14064</v>
      </c>
      <c r="B578" t="s">
        <v>14065</v>
      </c>
      <c r="C578" t="s">
        <v>240</v>
      </c>
      <c r="D578" s="20" t="s">
        <v>1002</v>
      </c>
      <c r="E578" s="26">
        <v>41153</v>
      </c>
      <c r="F578">
        <v>19</v>
      </c>
      <c r="G578">
        <v>15</v>
      </c>
      <c r="H578">
        <v>1.2666666666666666</v>
      </c>
      <c r="I578">
        <v>0</v>
      </c>
      <c r="J578">
        <v>17</v>
      </c>
      <c r="L578">
        <v>74.5</v>
      </c>
      <c r="M578">
        <v>0.22818791946308725</v>
      </c>
      <c r="N578">
        <v>0</v>
      </c>
      <c r="P578">
        <v>0</v>
      </c>
      <c r="Q578">
        <v>1</v>
      </c>
      <c r="R578">
        <v>0</v>
      </c>
      <c r="S578">
        <v>0</v>
      </c>
    </row>
    <row r="579" spans="1:20" x14ac:dyDescent="0.25">
      <c r="A579" s="177" t="s">
        <v>14241</v>
      </c>
      <c r="B579" t="s">
        <v>14242</v>
      </c>
      <c r="C579" t="s">
        <v>241</v>
      </c>
      <c r="D579" s="20" t="s">
        <v>1002</v>
      </c>
      <c r="E579" s="26">
        <v>41153</v>
      </c>
      <c r="F579">
        <v>0</v>
      </c>
      <c r="G579">
        <v>0</v>
      </c>
      <c r="H579" t="e">
        <v>#DIV/0!</v>
      </c>
      <c r="I579">
        <v>0</v>
      </c>
      <c r="J579">
        <v>0</v>
      </c>
      <c r="L579">
        <v>0</v>
      </c>
      <c r="M579" t="e">
        <v>#DIV/0!</v>
      </c>
      <c r="N579">
        <v>0</v>
      </c>
      <c r="P579">
        <v>0</v>
      </c>
      <c r="Q579">
        <v>0</v>
      </c>
      <c r="R579" t="e">
        <v>#DIV/0!</v>
      </c>
    </row>
    <row r="580" spans="1:20" x14ac:dyDescent="0.25">
      <c r="A580" s="177" t="s">
        <v>14570</v>
      </c>
      <c r="B580" t="s">
        <v>14571</v>
      </c>
      <c r="C580" t="s">
        <v>199</v>
      </c>
      <c r="D580" s="20" t="s">
        <v>1000</v>
      </c>
      <c r="E580" s="26">
        <v>41153</v>
      </c>
      <c r="F580">
        <v>6</v>
      </c>
      <c r="G580">
        <v>4</v>
      </c>
      <c r="H580">
        <v>1.5</v>
      </c>
      <c r="I580">
        <v>2</v>
      </c>
      <c r="J580">
        <v>0</v>
      </c>
      <c r="K580" t="e">
        <v>#DIV/0!</v>
      </c>
      <c r="L580">
        <v>20</v>
      </c>
      <c r="M580">
        <v>0</v>
      </c>
      <c r="N580">
        <v>0</v>
      </c>
      <c r="P580">
        <v>0</v>
      </c>
      <c r="Q580">
        <v>0</v>
      </c>
      <c r="R580" t="e">
        <v>#DIV/0!</v>
      </c>
      <c r="S580">
        <v>0</v>
      </c>
    </row>
    <row r="581" spans="1:20" x14ac:dyDescent="0.25">
      <c r="A581" s="177" t="s">
        <v>14745</v>
      </c>
      <c r="B581" t="s">
        <v>14746</v>
      </c>
      <c r="C581" t="s">
        <v>201</v>
      </c>
      <c r="D581" s="20" t="s">
        <v>1002</v>
      </c>
      <c r="E581" s="26">
        <v>41153</v>
      </c>
      <c r="H581" t="e">
        <v>#DIV/0!</v>
      </c>
      <c r="I581">
        <v>2</v>
      </c>
      <c r="L581">
        <v>0</v>
      </c>
      <c r="M581" t="e">
        <v>#DIV/0!</v>
      </c>
      <c r="R581" t="e">
        <v>#DIV/0!</v>
      </c>
    </row>
    <row r="582" spans="1:20" x14ac:dyDescent="0.25">
      <c r="A582" s="177" t="s">
        <v>14836</v>
      </c>
      <c r="B582" t="s">
        <v>14837</v>
      </c>
      <c r="C582" t="s">
        <v>200</v>
      </c>
      <c r="D582" s="20" t="s">
        <v>1002</v>
      </c>
      <c r="E582" s="26">
        <v>41153</v>
      </c>
      <c r="F582">
        <v>6</v>
      </c>
      <c r="G582">
        <v>4</v>
      </c>
      <c r="H582">
        <v>1.5</v>
      </c>
      <c r="K582" t="e">
        <v>#DIV/0!</v>
      </c>
      <c r="L582">
        <v>20</v>
      </c>
      <c r="M582">
        <v>0</v>
      </c>
      <c r="R582" t="e">
        <v>#DIV/0!</v>
      </c>
    </row>
    <row r="583" spans="1:20" x14ac:dyDescent="0.25">
      <c r="A583" s="177" t="s">
        <v>15013</v>
      </c>
      <c r="B583" t="s">
        <v>15014</v>
      </c>
      <c r="C583" t="s">
        <v>202</v>
      </c>
      <c r="D583" s="20" t="s">
        <v>1002</v>
      </c>
      <c r="E583" s="26">
        <v>41153</v>
      </c>
      <c r="H583" t="e">
        <v>#DIV/0!</v>
      </c>
      <c r="M583" t="e">
        <v>#DIV/0!</v>
      </c>
      <c r="R583" t="e">
        <v>#DIV/0!</v>
      </c>
    </row>
    <row r="584" spans="1:20" x14ac:dyDescent="0.25">
      <c r="A584" s="177" t="s">
        <v>15556</v>
      </c>
      <c r="B584" t="s">
        <v>15557</v>
      </c>
      <c r="C584" t="s">
        <v>228</v>
      </c>
      <c r="D584" s="20" t="s">
        <v>1002</v>
      </c>
      <c r="E584" s="26">
        <v>41153</v>
      </c>
      <c r="H584" t="e">
        <v>#DIV/0!</v>
      </c>
      <c r="K584" t="e">
        <v>#DIV/0!</v>
      </c>
      <c r="M584" t="e">
        <v>#DIV/0!</v>
      </c>
      <c r="R584" t="e">
        <v>#DIV/0!</v>
      </c>
    </row>
    <row r="585" spans="1:20" x14ac:dyDescent="0.25">
      <c r="A585" s="177" t="s">
        <v>15717</v>
      </c>
      <c r="B585" t="s">
        <v>15718</v>
      </c>
      <c r="C585" t="s">
        <v>227</v>
      </c>
      <c r="D585" s="20" t="s">
        <v>1000</v>
      </c>
      <c r="E585" s="26">
        <v>41153</v>
      </c>
      <c r="H585" t="e">
        <v>#DIV/0!</v>
      </c>
      <c r="K585" t="e">
        <v>#DIV/0!</v>
      </c>
      <c r="M585" t="e">
        <v>#DIV/0!</v>
      </c>
      <c r="R585" t="e">
        <v>#DIV/0!</v>
      </c>
    </row>
    <row r="586" spans="1:20" x14ac:dyDescent="0.25">
      <c r="A586" s="177" t="s">
        <v>15894</v>
      </c>
      <c r="B586" t="s">
        <v>15895</v>
      </c>
      <c r="C586" t="s">
        <v>203</v>
      </c>
      <c r="D586" s="20" t="s">
        <v>1000</v>
      </c>
      <c r="E586" s="26">
        <v>41153</v>
      </c>
      <c r="F586">
        <v>6</v>
      </c>
      <c r="G586">
        <v>4</v>
      </c>
      <c r="H586">
        <v>1.5</v>
      </c>
      <c r="I586">
        <v>0</v>
      </c>
      <c r="J586">
        <v>0</v>
      </c>
      <c r="K586" t="e">
        <v>#DIV/0!</v>
      </c>
      <c r="L586">
        <v>27.5</v>
      </c>
      <c r="M586">
        <v>0</v>
      </c>
      <c r="P586">
        <v>0</v>
      </c>
      <c r="Q586">
        <v>0</v>
      </c>
    </row>
    <row r="587" spans="1:20" x14ac:dyDescent="0.25">
      <c r="A587" s="177" t="s">
        <v>16073</v>
      </c>
      <c r="B587" t="s">
        <v>16074</v>
      </c>
      <c r="C587" t="s">
        <v>205</v>
      </c>
      <c r="D587" s="20" t="s">
        <v>1002</v>
      </c>
      <c r="E587" s="26">
        <v>41153</v>
      </c>
    </row>
    <row r="588" spans="1:20" x14ac:dyDescent="0.25">
      <c r="A588" s="177" t="s">
        <v>16250</v>
      </c>
      <c r="B588" t="s">
        <v>16251</v>
      </c>
      <c r="C588" t="s">
        <v>204</v>
      </c>
      <c r="D588" s="20" t="s">
        <v>1002</v>
      </c>
      <c r="E588" s="26">
        <v>41153</v>
      </c>
      <c r="F588">
        <v>6</v>
      </c>
      <c r="G588">
        <v>4</v>
      </c>
      <c r="H588">
        <v>1.5</v>
      </c>
      <c r="K588" t="e">
        <v>#DIV/0!</v>
      </c>
      <c r="L588">
        <v>27.5</v>
      </c>
      <c r="M588">
        <v>0</v>
      </c>
      <c r="R588" t="e">
        <v>#DIV/0!</v>
      </c>
    </row>
    <row r="589" spans="1:20" x14ac:dyDescent="0.25">
      <c r="A589" s="177" t="s">
        <v>16427</v>
      </c>
      <c r="B589" t="s">
        <v>16428</v>
      </c>
      <c r="C589" t="s">
        <v>206</v>
      </c>
      <c r="D589" s="20" t="s">
        <v>1002</v>
      </c>
      <c r="E589" s="26">
        <v>41153</v>
      </c>
      <c r="T589">
        <v>0.83333333333333337</v>
      </c>
    </row>
    <row r="590" spans="1:20" x14ac:dyDescent="0.25">
      <c r="A590" s="177" t="s">
        <v>16568</v>
      </c>
      <c r="B590" t="s">
        <v>16569</v>
      </c>
      <c r="C590" t="s">
        <v>223</v>
      </c>
      <c r="D590" s="20" t="s">
        <v>1000</v>
      </c>
      <c r="E590" s="26">
        <v>41153</v>
      </c>
      <c r="R590" t="e">
        <v>#DIV/0!</v>
      </c>
      <c r="T590">
        <v>0.625</v>
      </c>
    </row>
    <row r="591" spans="1:20" x14ac:dyDescent="0.25">
      <c r="A591" s="177" t="s">
        <v>16747</v>
      </c>
      <c r="B591" t="s">
        <v>16748</v>
      </c>
      <c r="C591" t="s">
        <v>224</v>
      </c>
      <c r="D591" s="20" t="s">
        <v>1002</v>
      </c>
      <c r="E591" s="26">
        <v>41153</v>
      </c>
      <c r="R591" t="e">
        <v>#DIV/0!</v>
      </c>
    </row>
    <row r="592" spans="1:20" x14ac:dyDescent="0.25">
      <c r="A592" s="177" t="s">
        <v>17184</v>
      </c>
      <c r="B592" t="s">
        <v>17185</v>
      </c>
      <c r="C592" s="20" t="s">
        <v>225</v>
      </c>
      <c r="D592" s="20" t="s">
        <v>1000</v>
      </c>
      <c r="E592" s="26">
        <v>41153</v>
      </c>
      <c r="R592" t="e">
        <v>#DIV/0!</v>
      </c>
    </row>
    <row r="593" spans="1:20" x14ac:dyDescent="0.25">
      <c r="A593" s="177" t="s">
        <v>17391</v>
      </c>
      <c r="B593" t="s">
        <v>17392</v>
      </c>
      <c r="C593" t="s">
        <v>226</v>
      </c>
      <c r="D593" s="20" t="s">
        <v>1002</v>
      </c>
      <c r="E593" s="26">
        <v>41153</v>
      </c>
      <c r="R593" t="e">
        <v>#DIV/0!</v>
      </c>
    </row>
    <row r="594" spans="1:20" x14ac:dyDescent="0.25">
      <c r="A594" s="177" t="s">
        <v>17568</v>
      </c>
      <c r="B594" t="s">
        <v>17569</v>
      </c>
      <c r="C594" t="s">
        <v>232</v>
      </c>
      <c r="D594" s="20" t="s">
        <v>1000</v>
      </c>
      <c r="E594" s="26">
        <v>41153</v>
      </c>
      <c r="R594" t="e">
        <v>#DIV/0!</v>
      </c>
    </row>
    <row r="595" spans="1:20" x14ac:dyDescent="0.25">
      <c r="A595" s="177" t="s">
        <v>17765</v>
      </c>
      <c r="B595" t="s">
        <v>17766</v>
      </c>
      <c r="C595" s="20" t="s">
        <v>231</v>
      </c>
      <c r="D595" s="20" t="s">
        <v>1002</v>
      </c>
      <c r="E595" s="26">
        <v>41153</v>
      </c>
      <c r="R595" t="e">
        <v>#DIV/0!</v>
      </c>
    </row>
    <row r="596" spans="1:20" x14ac:dyDescent="0.25">
      <c r="A596" s="177" t="s">
        <v>17942</v>
      </c>
      <c r="B596" t="s">
        <v>17943</v>
      </c>
      <c r="C596" s="20" t="s">
        <v>317</v>
      </c>
      <c r="D596" s="20" t="s">
        <v>1000</v>
      </c>
      <c r="E596" s="26">
        <v>41153</v>
      </c>
      <c r="F596">
        <v>3</v>
      </c>
      <c r="G596">
        <v>3</v>
      </c>
      <c r="H596">
        <v>1</v>
      </c>
      <c r="K596" t="e">
        <v>#DIV/0!</v>
      </c>
      <c r="M596" t="e">
        <v>#DIV/0!</v>
      </c>
      <c r="R596" t="e">
        <v>#DIV/0!</v>
      </c>
    </row>
    <row r="597" spans="1:20" x14ac:dyDescent="0.25">
      <c r="A597" s="177" t="s">
        <v>18121</v>
      </c>
      <c r="B597" t="s">
        <v>18122</v>
      </c>
      <c r="C597" t="s">
        <v>316</v>
      </c>
      <c r="D597" s="20" t="s">
        <v>1002</v>
      </c>
      <c r="E597" s="26">
        <v>41153</v>
      </c>
      <c r="F597">
        <v>3</v>
      </c>
      <c r="G597">
        <v>3</v>
      </c>
      <c r="H597">
        <v>1</v>
      </c>
      <c r="K597" t="e">
        <v>#DIV/0!</v>
      </c>
      <c r="M597" t="e">
        <v>#DIV/0!</v>
      </c>
      <c r="R597" t="e">
        <v>#DIV/0!</v>
      </c>
    </row>
    <row r="598" spans="1:20" x14ac:dyDescent="0.25">
      <c r="A598" s="177" t="s">
        <v>18374</v>
      </c>
      <c r="B598" t="s">
        <v>18375</v>
      </c>
      <c r="C598" t="s">
        <v>214</v>
      </c>
      <c r="D598" s="20" t="s">
        <v>1000</v>
      </c>
      <c r="E598" s="26">
        <v>41153</v>
      </c>
    </row>
    <row r="599" spans="1:20" x14ac:dyDescent="0.25">
      <c r="A599" s="177" t="s">
        <v>18553</v>
      </c>
      <c r="B599" t="s">
        <v>18554</v>
      </c>
      <c r="C599" t="s">
        <v>215</v>
      </c>
      <c r="D599" s="20" t="s">
        <v>1002</v>
      </c>
      <c r="E599" s="26">
        <v>41153</v>
      </c>
    </row>
    <row r="600" spans="1:20" x14ac:dyDescent="0.25">
      <c r="A600" s="177" t="s">
        <v>18730</v>
      </c>
      <c r="B600" t="s">
        <v>18731</v>
      </c>
      <c r="C600" t="s">
        <v>216</v>
      </c>
      <c r="D600" s="20" t="s">
        <v>1002</v>
      </c>
      <c r="E600" s="26">
        <v>41153</v>
      </c>
    </row>
    <row r="601" spans="1:20" x14ac:dyDescent="0.25">
      <c r="A601" s="177" t="s">
        <v>18907</v>
      </c>
      <c r="B601" t="s">
        <v>18908</v>
      </c>
      <c r="C601" t="s">
        <v>229</v>
      </c>
      <c r="D601" s="20" t="s">
        <v>1002</v>
      </c>
      <c r="E601" s="26">
        <v>41153</v>
      </c>
      <c r="H601" t="e">
        <v>#DIV/0!</v>
      </c>
      <c r="K601" t="e">
        <v>#DIV/0!</v>
      </c>
      <c r="M601" t="e">
        <v>#DIV/0!</v>
      </c>
      <c r="R601" t="e">
        <v>#DIV/0!</v>
      </c>
    </row>
    <row r="602" spans="1:20" x14ac:dyDescent="0.25">
      <c r="A602" s="177" t="s">
        <v>19084</v>
      </c>
      <c r="B602" t="s">
        <v>19085</v>
      </c>
      <c r="C602" t="s">
        <v>230</v>
      </c>
      <c r="D602" s="20" t="s">
        <v>1000</v>
      </c>
      <c r="E602" s="26">
        <v>41153</v>
      </c>
      <c r="H602" t="e">
        <v>#DIV/0!</v>
      </c>
      <c r="K602" t="e">
        <v>#DIV/0!</v>
      </c>
      <c r="M602" t="e">
        <v>#DIV/0!</v>
      </c>
      <c r="R602" t="e">
        <v>#DIV/0!</v>
      </c>
    </row>
    <row r="603" spans="1:20" x14ac:dyDescent="0.25">
      <c r="A603" s="177" t="s">
        <v>19263</v>
      </c>
      <c r="B603" t="s">
        <v>19264</v>
      </c>
      <c r="C603" t="s">
        <v>234</v>
      </c>
      <c r="D603" s="20" t="s">
        <v>1000</v>
      </c>
      <c r="E603" s="26">
        <v>41153</v>
      </c>
      <c r="R603" t="e">
        <v>#DIV/0!</v>
      </c>
      <c r="T603">
        <v>0.77575757575757576</v>
      </c>
    </row>
    <row r="604" spans="1:20" x14ac:dyDescent="0.25">
      <c r="A604" s="177" t="s">
        <v>19442</v>
      </c>
      <c r="B604" t="s">
        <v>19443</v>
      </c>
      <c r="C604" s="20" t="s">
        <v>233</v>
      </c>
      <c r="D604" s="20" t="s">
        <v>1002</v>
      </c>
      <c r="E604" s="26">
        <v>41153</v>
      </c>
      <c r="R604" t="e">
        <v>#DIV/0!</v>
      </c>
      <c r="T604">
        <v>0.75</v>
      </c>
    </row>
    <row r="605" spans="1:20" x14ac:dyDescent="0.25">
      <c r="A605" s="177" t="s">
        <v>19817</v>
      </c>
      <c r="B605" t="s">
        <v>19818</v>
      </c>
      <c r="C605" s="20" t="s">
        <v>220</v>
      </c>
      <c r="D605" s="20" t="s">
        <v>1000</v>
      </c>
      <c r="E605" s="26">
        <v>41153</v>
      </c>
      <c r="F605">
        <v>10</v>
      </c>
      <c r="G605">
        <v>15</v>
      </c>
      <c r="H605">
        <v>0.66666666666666663</v>
      </c>
      <c r="I605">
        <v>31</v>
      </c>
      <c r="K605" t="e">
        <v>#DIV/0!</v>
      </c>
      <c r="L605">
        <v>54</v>
      </c>
      <c r="M605">
        <v>0</v>
      </c>
      <c r="P605">
        <v>5</v>
      </c>
      <c r="Q605">
        <v>6</v>
      </c>
      <c r="R605">
        <v>0.83333333333333337</v>
      </c>
      <c r="T605">
        <v>1</v>
      </c>
    </row>
    <row r="606" spans="1:20" x14ac:dyDescent="0.25">
      <c r="A606" s="177" t="s">
        <v>19996</v>
      </c>
      <c r="B606" t="s">
        <v>19997</v>
      </c>
      <c r="C606" s="20" t="s">
        <v>221</v>
      </c>
      <c r="D606" s="20" t="s">
        <v>1002</v>
      </c>
      <c r="E606" s="26">
        <v>41153</v>
      </c>
      <c r="F606">
        <v>9.5</v>
      </c>
      <c r="G606">
        <v>10</v>
      </c>
      <c r="H606">
        <v>0.95</v>
      </c>
      <c r="I606">
        <v>29</v>
      </c>
      <c r="K606" t="e">
        <v>#DIV/0!</v>
      </c>
      <c r="L606">
        <v>45</v>
      </c>
      <c r="M606">
        <v>0</v>
      </c>
      <c r="O606">
        <v>0.82499999999999996</v>
      </c>
      <c r="P606">
        <v>5</v>
      </c>
      <c r="Q606">
        <v>6</v>
      </c>
      <c r="R606">
        <v>0.83333333333333337</v>
      </c>
    </row>
    <row r="607" spans="1:20" x14ac:dyDescent="0.25">
      <c r="A607" s="177" t="s">
        <v>20173</v>
      </c>
      <c r="B607" t="s">
        <v>20174</v>
      </c>
      <c r="C607" t="s">
        <v>222</v>
      </c>
      <c r="D607" s="20" t="s">
        <v>1002</v>
      </c>
      <c r="E607" s="26">
        <v>41153</v>
      </c>
      <c r="F607">
        <v>0.5</v>
      </c>
      <c r="G607">
        <v>5</v>
      </c>
      <c r="H607">
        <v>0.1</v>
      </c>
      <c r="I607">
        <v>2</v>
      </c>
      <c r="L607">
        <v>9</v>
      </c>
      <c r="M607">
        <v>0</v>
      </c>
      <c r="R607" t="e">
        <v>#DIV/0!</v>
      </c>
    </row>
    <row r="608" spans="1:20" x14ac:dyDescent="0.25">
      <c r="A608" s="177" t="s">
        <v>20350</v>
      </c>
      <c r="B608" t="s">
        <v>20351</v>
      </c>
      <c r="C608" t="s">
        <v>211</v>
      </c>
      <c r="D608" s="20" t="s">
        <v>1002</v>
      </c>
      <c r="E608" s="26">
        <v>41153</v>
      </c>
      <c r="T608">
        <v>0</v>
      </c>
    </row>
    <row r="609" spans="1:20" x14ac:dyDescent="0.25">
      <c r="A609" s="177" t="s">
        <v>20527</v>
      </c>
      <c r="B609" t="s">
        <v>20528</v>
      </c>
      <c r="C609" t="s">
        <v>207</v>
      </c>
      <c r="D609" s="20" t="s">
        <v>1000</v>
      </c>
      <c r="E609" s="26">
        <v>41153</v>
      </c>
      <c r="F609">
        <v>3</v>
      </c>
      <c r="G609">
        <v>3</v>
      </c>
      <c r="H609">
        <v>1</v>
      </c>
      <c r="I609">
        <v>0</v>
      </c>
      <c r="J609">
        <v>17</v>
      </c>
      <c r="K609">
        <v>0</v>
      </c>
      <c r="L609">
        <v>27</v>
      </c>
      <c r="M609">
        <v>0.62962962962962965</v>
      </c>
      <c r="N609">
        <v>0</v>
      </c>
      <c r="P609">
        <v>0</v>
      </c>
      <c r="Q609">
        <v>0</v>
      </c>
      <c r="R609" t="e">
        <v>#DIV/0!</v>
      </c>
      <c r="S609">
        <v>0</v>
      </c>
      <c r="T609" t="e">
        <v>#DIV/0!</v>
      </c>
    </row>
    <row r="610" spans="1:20" x14ac:dyDescent="0.25">
      <c r="A610" s="177" t="s">
        <v>20706</v>
      </c>
      <c r="B610" t="s">
        <v>20707</v>
      </c>
      <c r="C610" t="s">
        <v>894</v>
      </c>
      <c r="D610" s="20" t="s">
        <v>1002</v>
      </c>
      <c r="E610" s="26">
        <v>41153</v>
      </c>
      <c r="H610" t="e">
        <v>#DIV/0!</v>
      </c>
      <c r="K610" t="e">
        <v>#DIV/0!</v>
      </c>
      <c r="M610" t="e">
        <v>#DIV/0!</v>
      </c>
      <c r="R610" t="e">
        <v>#DIV/0!</v>
      </c>
      <c r="T610">
        <v>0.96562499999999996</v>
      </c>
    </row>
    <row r="611" spans="1:20" x14ac:dyDescent="0.25">
      <c r="A611" s="177" t="s">
        <v>20771</v>
      </c>
      <c r="B611" t="s">
        <v>20772</v>
      </c>
      <c r="C611" t="s">
        <v>210</v>
      </c>
      <c r="D611" s="20" t="s">
        <v>1002</v>
      </c>
      <c r="E611" s="26">
        <v>41153</v>
      </c>
      <c r="T611">
        <v>0.75</v>
      </c>
    </row>
    <row r="612" spans="1:20" x14ac:dyDescent="0.25">
      <c r="A612" s="177" t="s">
        <v>20948</v>
      </c>
      <c r="B612" t="s">
        <v>20949</v>
      </c>
      <c r="C612" t="s">
        <v>208</v>
      </c>
      <c r="D612" s="20" t="s">
        <v>1002</v>
      </c>
      <c r="E612" s="26">
        <v>41153</v>
      </c>
      <c r="F612">
        <v>3</v>
      </c>
      <c r="G612">
        <v>3</v>
      </c>
      <c r="H612">
        <v>1</v>
      </c>
      <c r="J612">
        <v>17</v>
      </c>
      <c r="K612">
        <v>0</v>
      </c>
      <c r="L612">
        <v>27</v>
      </c>
      <c r="M612">
        <v>0.62962962962962965</v>
      </c>
      <c r="R612" t="e">
        <v>#DIV/0!</v>
      </c>
      <c r="T612">
        <v>1</v>
      </c>
    </row>
    <row r="613" spans="1:20" x14ac:dyDescent="0.25">
      <c r="A613" s="177" t="s">
        <v>21203</v>
      </c>
      <c r="B613" t="s">
        <v>21204</v>
      </c>
      <c r="C613" t="s">
        <v>213</v>
      </c>
      <c r="D613" s="20" t="s">
        <v>1002</v>
      </c>
      <c r="E613" s="26">
        <v>41153</v>
      </c>
      <c r="H613" t="e">
        <v>#DIV/0!</v>
      </c>
      <c r="K613" t="e">
        <v>#DIV/0!</v>
      </c>
      <c r="M613" t="e">
        <v>#DIV/0!</v>
      </c>
      <c r="R613" t="e">
        <v>#DIV/0!</v>
      </c>
      <c r="T613">
        <v>0</v>
      </c>
    </row>
    <row r="614" spans="1:20" x14ac:dyDescent="0.25">
      <c r="A614" s="177" t="s">
        <v>21380</v>
      </c>
      <c r="B614" t="s">
        <v>21381</v>
      </c>
      <c r="C614" t="s">
        <v>8154</v>
      </c>
      <c r="D614" s="20" t="s">
        <v>1002</v>
      </c>
      <c r="E614" s="26">
        <v>41153</v>
      </c>
      <c r="F614">
        <v>1.5</v>
      </c>
      <c r="G614">
        <v>1.5</v>
      </c>
      <c r="H614">
        <v>1</v>
      </c>
      <c r="I614">
        <v>2</v>
      </c>
      <c r="K614" t="e">
        <v>#DIV/0!</v>
      </c>
      <c r="L614">
        <v>14.5</v>
      </c>
      <c r="M614">
        <v>0</v>
      </c>
      <c r="R614" t="e">
        <v>#DIV/0!</v>
      </c>
      <c r="T614">
        <v>0</v>
      </c>
    </row>
    <row r="615" spans="1:20" x14ac:dyDescent="0.25">
      <c r="A615" s="177" t="s">
        <v>21445</v>
      </c>
      <c r="B615" t="s">
        <v>21446</v>
      </c>
      <c r="C615" t="s">
        <v>212</v>
      </c>
      <c r="D615" s="20" t="s">
        <v>1000</v>
      </c>
      <c r="E615" s="26">
        <v>41153</v>
      </c>
      <c r="F615">
        <v>1.5</v>
      </c>
      <c r="G615">
        <v>1.5</v>
      </c>
      <c r="H615">
        <v>1</v>
      </c>
      <c r="I615">
        <v>2</v>
      </c>
      <c r="J615">
        <v>0</v>
      </c>
      <c r="K615" t="e">
        <v>#DIV/0!</v>
      </c>
      <c r="L615">
        <v>14.5</v>
      </c>
      <c r="M615">
        <v>0</v>
      </c>
      <c r="N615">
        <v>0</v>
      </c>
      <c r="P615">
        <v>0</v>
      </c>
      <c r="Q615">
        <v>0</v>
      </c>
      <c r="R615" t="e">
        <v>#DIV/0!</v>
      </c>
      <c r="S615">
        <v>0</v>
      </c>
      <c r="T615">
        <v>0</v>
      </c>
    </row>
    <row r="616" spans="1:20" x14ac:dyDescent="0.25">
      <c r="A616" s="177" t="s">
        <v>21654</v>
      </c>
      <c r="B616" t="s">
        <v>21655</v>
      </c>
      <c r="C616" t="s">
        <v>217</v>
      </c>
      <c r="D616" s="20" t="s">
        <v>1000</v>
      </c>
      <c r="E616" s="26">
        <v>41153</v>
      </c>
      <c r="F616">
        <v>1</v>
      </c>
      <c r="G616">
        <v>1</v>
      </c>
      <c r="H616">
        <v>1</v>
      </c>
      <c r="I616">
        <v>0</v>
      </c>
      <c r="L616">
        <v>0</v>
      </c>
      <c r="M616" t="e">
        <v>#DIV/0!</v>
      </c>
      <c r="R616" t="e">
        <v>#DIV/0!</v>
      </c>
      <c r="T616">
        <v>1.0125</v>
      </c>
    </row>
    <row r="617" spans="1:20" x14ac:dyDescent="0.25">
      <c r="A617" s="177" t="s">
        <v>21833</v>
      </c>
      <c r="B617" t="s">
        <v>21834</v>
      </c>
      <c r="C617" t="s">
        <v>895</v>
      </c>
      <c r="D617" s="20" t="s">
        <v>1002</v>
      </c>
      <c r="E617" s="26">
        <v>41153</v>
      </c>
      <c r="H617" t="e">
        <v>#DIV/0!</v>
      </c>
      <c r="K617" t="e">
        <v>#DIV/0!</v>
      </c>
      <c r="M617" t="e">
        <v>#DIV/0!</v>
      </c>
      <c r="R617" t="e">
        <v>#DIV/0!</v>
      </c>
      <c r="T617">
        <v>0.7142857142857143</v>
      </c>
    </row>
    <row r="618" spans="1:20" x14ac:dyDescent="0.25">
      <c r="A618" s="177" t="s">
        <v>21898</v>
      </c>
      <c r="B618" t="s">
        <v>21899</v>
      </c>
      <c r="C618" t="s">
        <v>218</v>
      </c>
      <c r="D618" s="20" t="s">
        <v>1002</v>
      </c>
      <c r="E618" s="26">
        <v>41153</v>
      </c>
      <c r="F618">
        <v>1</v>
      </c>
      <c r="G618">
        <v>1</v>
      </c>
      <c r="H618">
        <v>1</v>
      </c>
      <c r="K618" t="e">
        <v>#DIV/0!</v>
      </c>
      <c r="M618" t="e">
        <v>#DIV/0!</v>
      </c>
      <c r="R618" t="e">
        <v>#DIV/0!</v>
      </c>
      <c r="T618">
        <v>0.9375</v>
      </c>
    </row>
    <row r="619" spans="1:20" x14ac:dyDescent="0.25">
      <c r="A619" s="177" t="s">
        <v>22075</v>
      </c>
      <c r="B619" t="s">
        <v>22076</v>
      </c>
      <c r="C619" s="20" t="s">
        <v>219</v>
      </c>
      <c r="D619" s="20" t="s">
        <v>1002</v>
      </c>
      <c r="E619" s="26">
        <v>41153</v>
      </c>
      <c r="H619" t="e">
        <v>#DIV/0!</v>
      </c>
      <c r="K619" t="e">
        <v>#DIV/0!</v>
      </c>
      <c r="M619" t="e">
        <v>#DIV/0!</v>
      </c>
      <c r="R619" t="e">
        <v>#DIV/0!</v>
      </c>
    </row>
    <row r="620" spans="1:20" x14ac:dyDescent="0.25">
      <c r="A620" s="177" t="s">
        <v>11481</v>
      </c>
      <c r="B620" t="s">
        <v>11482</v>
      </c>
      <c r="C620" t="s">
        <v>198</v>
      </c>
      <c r="D620" s="20" t="s">
        <v>1002</v>
      </c>
      <c r="E620" s="26">
        <v>41183</v>
      </c>
      <c r="F620">
        <v>2.5</v>
      </c>
      <c r="G620">
        <v>2.5</v>
      </c>
      <c r="H620">
        <v>1</v>
      </c>
      <c r="I620">
        <v>8</v>
      </c>
      <c r="J620">
        <v>15</v>
      </c>
      <c r="K620">
        <v>0.53333333333333333</v>
      </c>
      <c r="L620">
        <v>14.5</v>
      </c>
      <c r="M620">
        <v>1.0344827586206897</v>
      </c>
      <c r="R620" t="e">
        <v>#DIV/0!</v>
      </c>
    </row>
    <row r="621" spans="1:20" x14ac:dyDescent="0.25">
      <c r="A621" s="177" t="s">
        <v>13180</v>
      </c>
      <c r="B621" t="s">
        <v>13092</v>
      </c>
      <c r="C621" s="20" t="s">
        <v>1051</v>
      </c>
      <c r="D621" s="20" t="s">
        <v>1002</v>
      </c>
      <c r="E621" s="26">
        <v>41183</v>
      </c>
      <c r="F621">
        <v>2.5</v>
      </c>
      <c r="G621">
        <v>2.5</v>
      </c>
      <c r="H621">
        <v>1</v>
      </c>
      <c r="I621">
        <v>8</v>
      </c>
      <c r="J621">
        <v>15</v>
      </c>
      <c r="K621">
        <v>0.53333333333333333</v>
      </c>
      <c r="L621">
        <v>14.5</v>
      </c>
      <c r="M621">
        <v>1.0344827586206897</v>
      </c>
      <c r="R621" t="e">
        <v>#DIV/0!</v>
      </c>
    </row>
    <row r="622" spans="1:20" x14ac:dyDescent="0.25">
      <c r="A622" s="177" t="s">
        <v>2975</v>
      </c>
      <c r="B622" t="s">
        <v>2976</v>
      </c>
      <c r="C622" t="s">
        <v>242</v>
      </c>
      <c r="D622" s="20" t="s">
        <v>1000</v>
      </c>
      <c r="E622" s="26">
        <v>41183</v>
      </c>
      <c r="F622">
        <v>0</v>
      </c>
      <c r="G622">
        <v>0</v>
      </c>
      <c r="H622" t="e">
        <v>#DIV/0!</v>
      </c>
      <c r="I622">
        <v>0</v>
      </c>
      <c r="J622">
        <v>0</v>
      </c>
      <c r="L622">
        <v>0</v>
      </c>
      <c r="M622" t="e">
        <v>#DIV/0!</v>
      </c>
      <c r="N622">
        <v>0</v>
      </c>
      <c r="P622">
        <v>0</v>
      </c>
      <c r="Q622">
        <v>0</v>
      </c>
      <c r="R622" t="e">
        <v>#DIV/0!</v>
      </c>
      <c r="S622">
        <v>0</v>
      </c>
    </row>
    <row r="623" spans="1:20" x14ac:dyDescent="0.25">
      <c r="A623" s="177" t="s">
        <v>2800</v>
      </c>
      <c r="B623" t="s">
        <v>2801</v>
      </c>
      <c r="C623" t="s">
        <v>2724</v>
      </c>
      <c r="D623" s="20" t="s">
        <v>1000</v>
      </c>
      <c r="E623" s="26">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25">
      <c r="A624" s="177" t="s">
        <v>2555</v>
      </c>
      <c r="B624" t="s">
        <v>2556</v>
      </c>
      <c r="C624" t="s">
        <v>237</v>
      </c>
      <c r="D624" s="20" t="s">
        <v>1000</v>
      </c>
      <c r="E624" s="26">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25">
      <c r="A625" s="177" t="s">
        <v>2380</v>
      </c>
      <c r="B625" t="s">
        <v>2381</v>
      </c>
      <c r="C625" s="20" t="s">
        <v>238</v>
      </c>
      <c r="D625" s="20" t="s">
        <v>1000</v>
      </c>
      <c r="E625" s="26">
        <v>41183</v>
      </c>
      <c r="F625">
        <v>7.17</v>
      </c>
      <c r="G625">
        <v>8</v>
      </c>
      <c r="H625">
        <v>0.89624999999999999</v>
      </c>
      <c r="I625">
        <v>29</v>
      </c>
      <c r="J625">
        <v>0</v>
      </c>
      <c r="L625">
        <v>45</v>
      </c>
      <c r="M625">
        <v>0</v>
      </c>
      <c r="N625">
        <v>0</v>
      </c>
      <c r="O625">
        <v>0.84399999999999997</v>
      </c>
      <c r="P625">
        <v>0</v>
      </c>
      <c r="Q625">
        <v>2</v>
      </c>
      <c r="R625">
        <v>0</v>
      </c>
      <c r="S625">
        <v>0</v>
      </c>
    </row>
    <row r="626" spans="1:20" x14ac:dyDescent="0.25">
      <c r="A626" s="177" t="s">
        <v>2207</v>
      </c>
      <c r="B626" t="s">
        <v>2208</v>
      </c>
      <c r="C626" t="s">
        <v>239</v>
      </c>
      <c r="D626" s="20" t="s">
        <v>1000</v>
      </c>
      <c r="E626" s="26">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25">
      <c r="A627" s="177" t="s">
        <v>2032</v>
      </c>
      <c r="B627" t="s">
        <v>2033</v>
      </c>
      <c r="C627" t="s">
        <v>1988</v>
      </c>
      <c r="D627" s="20" t="s">
        <v>1000</v>
      </c>
      <c r="E627" s="26">
        <v>41183</v>
      </c>
      <c r="F627">
        <v>8.3000000000000007</v>
      </c>
      <c r="G627">
        <v>7.3</v>
      </c>
      <c r="H627">
        <v>1.1369863013698631</v>
      </c>
      <c r="I627">
        <v>12</v>
      </c>
      <c r="J627">
        <v>50</v>
      </c>
      <c r="L627">
        <v>50</v>
      </c>
      <c r="M627">
        <v>1</v>
      </c>
      <c r="N627">
        <v>0</v>
      </c>
      <c r="P627">
        <v>0</v>
      </c>
      <c r="Q627">
        <v>4</v>
      </c>
      <c r="R627">
        <v>0</v>
      </c>
      <c r="S627">
        <v>0</v>
      </c>
    </row>
    <row r="628" spans="1:20" x14ac:dyDescent="0.25">
      <c r="A628" s="177" t="s">
        <v>1784</v>
      </c>
      <c r="B628" t="s">
        <v>1785</v>
      </c>
      <c r="C628" t="s">
        <v>240</v>
      </c>
      <c r="D628" s="20" t="s">
        <v>1000</v>
      </c>
      <c r="E628" s="26">
        <v>41183</v>
      </c>
      <c r="F628">
        <v>19</v>
      </c>
      <c r="G628">
        <v>15</v>
      </c>
      <c r="H628">
        <v>1.2666666666666666</v>
      </c>
      <c r="I628">
        <v>0</v>
      </c>
      <c r="J628">
        <v>17</v>
      </c>
      <c r="L628">
        <v>74.5</v>
      </c>
      <c r="M628">
        <v>0.22818791946308725</v>
      </c>
      <c r="N628">
        <v>0</v>
      </c>
      <c r="P628">
        <v>0</v>
      </c>
      <c r="Q628">
        <v>0</v>
      </c>
      <c r="R628" t="e">
        <v>#DIV/0!</v>
      </c>
      <c r="S628">
        <v>0</v>
      </c>
    </row>
    <row r="629" spans="1:20" x14ac:dyDescent="0.25">
      <c r="A629" s="177" t="s">
        <v>1609</v>
      </c>
      <c r="B629" t="s">
        <v>1610</v>
      </c>
      <c r="C629" t="s">
        <v>241</v>
      </c>
      <c r="D629" s="20" t="s">
        <v>1000</v>
      </c>
      <c r="E629" s="26">
        <v>41183</v>
      </c>
      <c r="F629">
        <v>0</v>
      </c>
      <c r="G629">
        <v>0</v>
      </c>
      <c r="H629" t="e">
        <v>#DIV/0!</v>
      </c>
      <c r="I629">
        <v>0</v>
      </c>
      <c r="J629">
        <v>0</v>
      </c>
      <c r="L629">
        <v>0</v>
      </c>
      <c r="M629" t="e">
        <v>#DIV/0!</v>
      </c>
      <c r="N629" t="e">
        <v>#DIV/0!</v>
      </c>
      <c r="P629">
        <v>0</v>
      </c>
      <c r="Q629">
        <v>0</v>
      </c>
      <c r="R629" t="e">
        <v>#DIV/0!</v>
      </c>
    </row>
    <row r="630" spans="1:20" x14ac:dyDescent="0.25">
      <c r="A630" s="177" t="s">
        <v>1069</v>
      </c>
      <c r="B630" t="s">
        <v>1154</v>
      </c>
      <c r="C630" t="s">
        <v>235</v>
      </c>
      <c r="D630" s="20" t="s">
        <v>1002</v>
      </c>
      <c r="E630" s="26">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25">
      <c r="A631" s="177" t="s">
        <v>11483</v>
      </c>
      <c r="B631" t="s">
        <v>11484</v>
      </c>
      <c r="C631" t="s">
        <v>199</v>
      </c>
      <c r="D631" s="20" t="s">
        <v>1002</v>
      </c>
      <c r="E631" s="26">
        <v>41183</v>
      </c>
      <c r="F631">
        <v>6</v>
      </c>
      <c r="G631">
        <v>4</v>
      </c>
      <c r="H631">
        <v>1.5</v>
      </c>
      <c r="I631">
        <v>4</v>
      </c>
      <c r="J631">
        <v>0</v>
      </c>
      <c r="K631" t="e">
        <v>#DIV/0!</v>
      </c>
      <c r="L631">
        <v>20</v>
      </c>
      <c r="M631">
        <v>0</v>
      </c>
      <c r="N631">
        <v>0</v>
      </c>
      <c r="P631">
        <v>0</v>
      </c>
      <c r="Q631">
        <v>0</v>
      </c>
      <c r="R631" t="e">
        <v>#DIV/0!</v>
      </c>
      <c r="S631">
        <v>0</v>
      </c>
    </row>
    <row r="632" spans="1:20" x14ac:dyDescent="0.25">
      <c r="A632" s="177" t="s">
        <v>11389</v>
      </c>
      <c r="B632" t="s">
        <v>11390</v>
      </c>
      <c r="C632" t="s">
        <v>201</v>
      </c>
      <c r="D632" s="20" t="s">
        <v>1000</v>
      </c>
      <c r="E632" s="26">
        <v>41183</v>
      </c>
      <c r="H632" t="e">
        <v>#DIV/0!</v>
      </c>
      <c r="I632">
        <v>4</v>
      </c>
      <c r="L632">
        <v>0</v>
      </c>
      <c r="M632" t="e">
        <v>#DIV/0!</v>
      </c>
      <c r="R632" t="e">
        <v>#DIV/0!</v>
      </c>
      <c r="T632">
        <v>1.175</v>
      </c>
    </row>
    <row r="633" spans="1:20" x14ac:dyDescent="0.25">
      <c r="A633" s="177" t="s">
        <v>12186</v>
      </c>
      <c r="B633" t="s">
        <v>12187</v>
      </c>
      <c r="C633" t="s">
        <v>200</v>
      </c>
      <c r="D633" s="20" t="s">
        <v>1000</v>
      </c>
      <c r="E633" s="26">
        <v>41183</v>
      </c>
      <c r="F633">
        <v>6</v>
      </c>
      <c r="G633">
        <v>4</v>
      </c>
      <c r="H633">
        <v>1.5</v>
      </c>
      <c r="K633" t="e">
        <v>#DIV/0!</v>
      </c>
      <c r="L633">
        <v>20</v>
      </c>
      <c r="M633">
        <v>0</v>
      </c>
      <c r="R633" t="e">
        <v>#DIV/0!</v>
      </c>
    </row>
    <row r="634" spans="1:20" x14ac:dyDescent="0.25">
      <c r="A634" s="177" t="s">
        <v>12471</v>
      </c>
      <c r="B634" t="s">
        <v>12472</v>
      </c>
      <c r="C634" t="s">
        <v>202</v>
      </c>
      <c r="D634" s="20" t="s">
        <v>1000</v>
      </c>
      <c r="E634" s="26">
        <v>41183</v>
      </c>
      <c r="H634" t="e">
        <v>#DIV/0!</v>
      </c>
      <c r="M634" t="e">
        <v>#DIV/0!</v>
      </c>
      <c r="R634" t="e">
        <v>#DIV/0!</v>
      </c>
    </row>
    <row r="635" spans="1:20" x14ac:dyDescent="0.25">
      <c r="A635" s="177" t="s">
        <v>11008</v>
      </c>
      <c r="B635" t="s">
        <v>11009</v>
      </c>
      <c r="C635" t="s">
        <v>228</v>
      </c>
      <c r="D635" s="20" t="s">
        <v>1000</v>
      </c>
      <c r="E635" s="26">
        <v>41183</v>
      </c>
      <c r="H635" t="e">
        <v>#DIV/0!</v>
      </c>
      <c r="K635" t="e">
        <v>#DIV/0!</v>
      </c>
      <c r="M635" t="e">
        <v>#DIV/0!</v>
      </c>
      <c r="R635" t="e">
        <v>#DIV/0!</v>
      </c>
    </row>
    <row r="636" spans="1:20" x14ac:dyDescent="0.25">
      <c r="A636" s="177" t="s">
        <v>10833</v>
      </c>
      <c r="B636" t="s">
        <v>10834</v>
      </c>
      <c r="C636" t="s">
        <v>227</v>
      </c>
      <c r="D636" s="20" t="s">
        <v>1002</v>
      </c>
      <c r="E636" s="26">
        <v>41183</v>
      </c>
      <c r="H636" t="e">
        <v>#DIV/0!</v>
      </c>
      <c r="K636" t="e">
        <v>#DIV/0!</v>
      </c>
      <c r="M636" t="e">
        <v>#DIV/0!</v>
      </c>
      <c r="R636" t="e">
        <v>#DIV/0!</v>
      </c>
    </row>
    <row r="637" spans="1:20" x14ac:dyDescent="0.25">
      <c r="A637" s="177" t="s">
        <v>10658</v>
      </c>
      <c r="B637" t="s">
        <v>10659</v>
      </c>
      <c r="C637" t="s">
        <v>203</v>
      </c>
      <c r="D637" s="20" t="s">
        <v>1002</v>
      </c>
      <c r="E637" s="26">
        <v>41183</v>
      </c>
      <c r="F637">
        <v>11</v>
      </c>
      <c r="G637">
        <v>9</v>
      </c>
      <c r="H637">
        <v>1.2222222222222223</v>
      </c>
      <c r="I637">
        <v>25</v>
      </c>
      <c r="J637">
        <v>32</v>
      </c>
      <c r="K637">
        <v>0.78125</v>
      </c>
      <c r="L637">
        <v>59.5</v>
      </c>
      <c r="M637">
        <v>0.53781512605042014</v>
      </c>
      <c r="P637">
        <v>8</v>
      </c>
      <c r="Q637">
        <v>8</v>
      </c>
      <c r="R637">
        <v>1</v>
      </c>
    </row>
    <row r="638" spans="1:20" x14ac:dyDescent="0.25">
      <c r="A638" s="177" t="s">
        <v>10483</v>
      </c>
      <c r="B638" t="s">
        <v>10484</v>
      </c>
      <c r="C638" t="s">
        <v>205</v>
      </c>
      <c r="D638" s="20" t="s">
        <v>1000</v>
      </c>
      <c r="E638" s="26">
        <v>41183</v>
      </c>
      <c r="F638">
        <v>5</v>
      </c>
      <c r="G638">
        <v>5</v>
      </c>
      <c r="H638">
        <v>1</v>
      </c>
      <c r="I638">
        <v>25</v>
      </c>
      <c r="J638">
        <v>32</v>
      </c>
      <c r="K638">
        <v>0.78125</v>
      </c>
      <c r="L638">
        <v>32</v>
      </c>
      <c r="M638">
        <v>1</v>
      </c>
      <c r="P638">
        <v>8</v>
      </c>
      <c r="Q638">
        <v>8</v>
      </c>
      <c r="R638">
        <v>1</v>
      </c>
    </row>
    <row r="639" spans="1:20" x14ac:dyDescent="0.25">
      <c r="A639" s="177" t="s">
        <v>10307</v>
      </c>
      <c r="B639" t="s">
        <v>10308</v>
      </c>
      <c r="C639" t="s">
        <v>204</v>
      </c>
      <c r="D639" s="20" t="s">
        <v>1000</v>
      </c>
      <c r="E639" s="26">
        <v>41183</v>
      </c>
      <c r="F639">
        <v>6</v>
      </c>
      <c r="G639">
        <v>4</v>
      </c>
      <c r="H639">
        <v>1.5</v>
      </c>
      <c r="K639" t="e">
        <v>#DIV/0!</v>
      </c>
      <c r="L639">
        <v>27.5</v>
      </c>
      <c r="M639">
        <v>0</v>
      </c>
      <c r="R639" t="e">
        <v>#DIV/0!</v>
      </c>
    </row>
    <row r="640" spans="1:20" x14ac:dyDescent="0.25">
      <c r="A640" s="177" t="s">
        <v>10242</v>
      </c>
      <c r="B640" t="s">
        <v>10243</v>
      </c>
      <c r="C640" t="s">
        <v>206</v>
      </c>
      <c r="D640" s="20" t="s">
        <v>1000</v>
      </c>
      <c r="E640" s="26">
        <v>41183</v>
      </c>
      <c r="H640" t="e">
        <v>#DIV/0!</v>
      </c>
      <c r="K640" t="e">
        <v>#DIV/0!</v>
      </c>
      <c r="M640" t="e">
        <v>#DIV/0!</v>
      </c>
      <c r="R640" t="e">
        <v>#DIV/0!</v>
      </c>
    </row>
    <row r="641" spans="1:20" x14ac:dyDescent="0.25">
      <c r="A641" s="177" t="s">
        <v>9811</v>
      </c>
      <c r="B641" t="s">
        <v>9812</v>
      </c>
      <c r="C641" t="s">
        <v>223</v>
      </c>
      <c r="D641" s="20" t="s">
        <v>1002</v>
      </c>
      <c r="E641" s="26">
        <v>41183</v>
      </c>
      <c r="H641" t="e">
        <v>#DIV/0!</v>
      </c>
      <c r="K641" t="e">
        <v>#DIV/0!</v>
      </c>
      <c r="M641" t="e">
        <v>#DIV/0!</v>
      </c>
      <c r="R641" t="e">
        <v>#DIV/0!</v>
      </c>
    </row>
    <row r="642" spans="1:20" x14ac:dyDescent="0.25">
      <c r="A642" s="177" t="s">
        <v>9636</v>
      </c>
      <c r="B642" t="s">
        <v>9637</v>
      </c>
      <c r="C642" t="s">
        <v>224</v>
      </c>
      <c r="D642" s="20" t="s">
        <v>1000</v>
      </c>
      <c r="E642" s="26">
        <v>41183</v>
      </c>
      <c r="H642" t="e">
        <v>#DIV/0!</v>
      </c>
      <c r="K642" t="e">
        <v>#DIV/0!</v>
      </c>
      <c r="M642" t="e">
        <v>#DIV/0!</v>
      </c>
      <c r="R642" t="e">
        <v>#DIV/0!</v>
      </c>
    </row>
    <row r="643" spans="1:20" x14ac:dyDescent="0.25">
      <c r="A643" s="177" t="s">
        <v>9245</v>
      </c>
      <c r="B643" t="s">
        <v>9246</v>
      </c>
      <c r="C643" t="s">
        <v>211</v>
      </c>
      <c r="D643" s="20" t="s">
        <v>1000</v>
      </c>
      <c r="E643" s="26">
        <v>41183</v>
      </c>
      <c r="H643" t="e">
        <v>#DIV/0!</v>
      </c>
      <c r="K643" t="e">
        <v>#DIV/0!</v>
      </c>
      <c r="M643" t="e">
        <v>#DIV/0!</v>
      </c>
      <c r="R643" t="e">
        <v>#DIV/0!</v>
      </c>
    </row>
    <row r="644" spans="1:20" x14ac:dyDescent="0.25">
      <c r="A644" s="177" t="s">
        <v>9070</v>
      </c>
      <c r="B644" t="s">
        <v>9071</v>
      </c>
      <c r="C644" t="s">
        <v>207</v>
      </c>
      <c r="D644" s="20" t="s">
        <v>1002</v>
      </c>
      <c r="E644" s="26">
        <v>41183</v>
      </c>
      <c r="F644">
        <v>7</v>
      </c>
      <c r="G644">
        <v>7</v>
      </c>
      <c r="H644">
        <v>1</v>
      </c>
      <c r="I644">
        <v>35</v>
      </c>
      <c r="J644">
        <v>52</v>
      </c>
      <c r="K644">
        <v>0.67307692307692313</v>
      </c>
      <c r="L644">
        <v>72</v>
      </c>
      <c r="M644">
        <v>0.72222222222222221</v>
      </c>
      <c r="N644">
        <v>0</v>
      </c>
      <c r="P644">
        <v>0</v>
      </c>
      <c r="Q644">
        <v>0</v>
      </c>
      <c r="R644" t="e">
        <v>#DIV/0!</v>
      </c>
      <c r="S644">
        <v>0</v>
      </c>
    </row>
    <row r="645" spans="1:20" x14ac:dyDescent="0.25">
      <c r="A645" s="177" t="s">
        <v>9005</v>
      </c>
      <c r="B645" t="s">
        <v>9006</v>
      </c>
      <c r="C645" t="s">
        <v>894</v>
      </c>
      <c r="D645" s="20" t="s">
        <v>1000</v>
      </c>
      <c r="E645" s="26">
        <v>41183</v>
      </c>
      <c r="H645" t="e">
        <v>#DIV/0!</v>
      </c>
      <c r="K645" t="e">
        <v>#DIV/0!</v>
      </c>
      <c r="M645" t="e">
        <v>#DIV/0!</v>
      </c>
      <c r="R645" t="e">
        <v>#DIV/0!</v>
      </c>
      <c r="T645">
        <v>1</v>
      </c>
    </row>
    <row r="646" spans="1:20" x14ac:dyDescent="0.25">
      <c r="A646" s="177" t="s">
        <v>8830</v>
      </c>
      <c r="B646" t="s">
        <v>8831</v>
      </c>
      <c r="C646" t="s">
        <v>210</v>
      </c>
      <c r="D646" s="20" t="s">
        <v>1000</v>
      </c>
      <c r="E646" s="26">
        <v>41183</v>
      </c>
      <c r="F646">
        <v>4</v>
      </c>
      <c r="G646">
        <v>4</v>
      </c>
      <c r="H646">
        <v>1</v>
      </c>
      <c r="I646">
        <v>35</v>
      </c>
      <c r="J646">
        <v>35</v>
      </c>
      <c r="K646">
        <v>1</v>
      </c>
      <c r="L646">
        <v>45</v>
      </c>
      <c r="M646">
        <v>0.77777777777777779</v>
      </c>
      <c r="P646">
        <v>0</v>
      </c>
      <c r="Q646">
        <v>0</v>
      </c>
      <c r="R646" t="e">
        <v>#DIV/0!</v>
      </c>
      <c r="T646">
        <v>0.75</v>
      </c>
    </row>
    <row r="647" spans="1:20" x14ac:dyDescent="0.25">
      <c r="A647" s="177" t="s">
        <v>8655</v>
      </c>
      <c r="B647" t="s">
        <v>8656</v>
      </c>
      <c r="C647" t="s">
        <v>208</v>
      </c>
      <c r="D647" s="20" t="s">
        <v>1000</v>
      </c>
      <c r="E647" s="26">
        <v>41183</v>
      </c>
      <c r="F647">
        <v>3</v>
      </c>
      <c r="G647">
        <v>3</v>
      </c>
      <c r="H647">
        <v>1</v>
      </c>
      <c r="J647">
        <v>17</v>
      </c>
      <c r="K647">
        <v>0</v>
      </c>
      <c r="L647">
        <v>27</v>
      </c>
      <c r="M647">
        <v>0.62962962962962965</v>
      </c>
      <c r="R647" t="e">
        <v>#DIV/0!</v>
      </c>
    </row>
    <row r="648" spans="1:20" x14ac:dyDescent="0.25">
      <c r="A648" s="177" t="s">
        <v>8406</v>
      </c>
      <c r="B648" t="s">
        <v>8407</v>
      </c>
      <c r="C648" s="20" t="s">
        <v>213</v>
      </c>
      <c r="D648" s="20" t="s">
        <v>1000</v>
      </c>
      <c r="E648" s="26">
        <v>41183</v>
      </c>
      <c r="H648" t="e">
        <v>#DIV/0!</v>
      </c>
      <c r="K648" t="e">
        <v>#DIV/0!</v>
      </c>
      <c r="M648" t="e">
        <v>#DIV/0!</v>
      </c>
      <c r="R648" t="e">
        <v>#DIV/0!</v>
      </c>
    </row>
    <row r="649" spans="1:20" x14ac:dyDescent="0.25">
      <c r="A649" s="177" t="s">
        <v>8231</v>
      </c>
      <c r="B649" t="s">
        <v>8232</v>
      </c>
      <c r="C649" t="s">
        <v>212</v>
      </c>
      <c r="D649" s="20" t="s">
        <v>1002</v>
      </c>
      <c r="E649" s="26">
        <v>41183</v>
      </c>
      <c r="F649">
        <v>1.5</v>
      </c>
      <c r="G649">
        <v>1.5</v>
      </c>
      <c r="H649">
        <v>1</v>
      </c>
      <c r="I649">
        <v>2</v>
      </c>
      <c r="J649">
        <v>0</v>
      </c>
      <c r="K649" t="e">
        <v>#DIV/0!</v>
      </c>
      <c r="L649">
        <v>14.5</v>
      </c>
      <c r="M649">
        <v>0</v>
      </c>
      <c r="N649">
        <v>0</v>
      </c>
      <c r="P649">
        <v>0</v>
      </c>
      <c r="Q649">
        <v>0</v>
      </c>
      <c r="R649" t="e">
        <v>#DIV/0!</v>
      </c>
      <c r="S649">
        <v>0</v>
      </c>
    </row>
    <row r="650" spans="1:20" x14ac:dyDescent="0.25">
      <c r="A650" s="177" t="s">
        <v>8166</v>
      </c>
      <c r="B650" t="s">
        <v>8167</v>
      </c>
      <c r="C650" t="s">
        <v>8154</v>
      </c>
      <c r="D650" s="20" t="s">
        <v>1000</v>
      </c>
      <c r="E650" s="26">
        <v>41183</v>
      </c>
      <c r="F650">
        <v>1.5</v>
      </c>
      <c r="G650">
        <v>1.5</v>
      </c>
      <c r="H650">
        <v>1</v>
      </c>
      <c r="I650">
        <v>2</v>
      </c>
      <c r="K650" t="e">
        <v>#DIV/0!</v>
      </c>
      <c r="L650">
        <v>14.5</v>
      </c>
      <c r="M650">
        <v>0</v>
      </c>
      <c r="R650" t="e">
        <v>#DIV/0!</v>
      </c>
    </row>
    <row r="651" spans="1:20" x14ac:dyDescent="0.25">
      <c r="A651" s="177" t="s">
        <v>7930</v>
      </c>
      <c r="B651" t="s">
        <v>7931</v>
      </c>
      <c r="C651" s="20" t="s">
        <v>225</v>
      </c>
      <c r="D651" s="20" t="s">
        <v>1002</v>
      </c>
      <c r="E651" s="26">
        <v>41183</v>
      </c>
      <c r="H651" t="e">
        <v>#DIV/0!</v>
      </c>
      <c r="K651" t="e">
        <v>#DIV/0!</v>
      </c>
      <c r="M651" t="e">
        <v>#DIV/0!</v>
      </c>
      <c r="R651" t="e">
        <v>#DIV/0!</v>
      </c>
    </row>
    <row r="652" spans="1:20" x14ac:dyDescent="0.25">
      <c r="A652" s="177" t="s">
        <v>7729</v>
      </c>
      <c r="B652" t="s">
        <v>7730</v>
      </c>
      <c r="C652" s="20" t="s">
        <v>226</v>
      </c>
      <c r="D652" s="20" t="s">
        <v>1000</v>
      </c>
      <c r="E652" s="26">
        <v>41183</v>
      </c>
      <c r="H652" t="e">
        <v>#DIV/0!</v>
      </c>
      <c r="K652" t="e">
        <v>#DIV/0!</v>
      </c>
      <c r="M652" t="e">
        <v>#DIV/0!</v>
      </c>
      <c r="R652" t="e">
        <v>#DIV/0!</v>
      </c>
    </row>
    <row r="653" spans="1:20" x14ac:dyDescent="0.25">
      <c r="A653" s="177" t="s">
        <v>7542</v>
      </c>
      <c r="B653" t="s">
        <v>7543</v>
      </c>
      <c r="C653" t="s">
        <v>901</v>
      </c>
      <c r="D653" s="20" t="s">
        <v>1000</v>
      </c>
      <c r="E653" s="26">
        <v>41183</v>
      </c>
      <c r="F653">
        <v>5</v>
      </c>
      <c r="G653">
        <v>4</v>
      </c>
      <c r="H653">
        <v>1.25</v>
      </c>
      <c r="I653">
        <v>2</v>
      </c>
      <c r="K653" t="e">
        <v>#DIV/0!</v>
      </c>
      <c r="L653">
        <v>27</v>
      </c>
      <c r="M653">
        <v>0</v>
      </c>
      <c r="P653">
        <v>0</v>
      </c>
      <c r="Q653">
        <v>1</v>
      </c>
      <c r="R653">
        <v>0</v>
      </c>
    </row>
    <row r="654" spans="1:20" x14ac:dyDescent="0.25">
      <c r="A654" s="177" t="s">
        <v>7195</v>
      </c>
      <c r="B654" t="s">
        <v>7196</v>
      </c>
      <c r="C654" t="s">
        <v>1052</v>
      </c>
      <c r="D654" s="20" t="s">
        <v>1000</v>
      </c>
      <c r="E654" s="26">
        <v>41183</v>
      </c>
      <c r="F654">
        <v>5</v>
      </c>
      <c r="G654">
        <v>4</v>
      </c>
      <c r="H654">
        <v>1.25</v>
      </c>
      <c r="I654">
        <v>2</v>
      </c>
      <c r="K654" t="e">
        <v>#DIV/0!</v>
      </c>
      <c r="L654">
        <v>27</v>
      </c>
      <c r="M654">
        <v>0</v>
      </c>
      <c r="P654">
        <v>0</v>
      </c>
      <c r="Q654">
        <v>1</v>
      </c>
      <c r="R654">
        <v>0</v>
      </c>
    </row>
    <row r="655" spans="1:20" x14ac:dyDescent="0.25">
      <c r="A655" s="177" t="s">
        <v>6990</v>
      </c>
      <c r="B655" t="s">
        <v>6991</v>
      </c>
      <c r="C655" t="s">
        <v>232</v>
      </c>
      <c r="D655" s="20" t="s">
        <v>1002</v>
      </c>
      <c r="E655" s="26">
        <v>41183</v>
      </c>
      <c r="H655" t="e">
        <v>#DIV/0!</v>
      </c>
      <c r="K655" t="e">
        <v>#DIV/0!</v>
      </c>
      <c r="M655" t="e">
        <v>#DIV/0!</v>
      </c>
      <c r="R655" t="e">
        <v>#DIV/0!</v>
      </c>
    </row>
    <row r="656" spans="1:20" x14ac:dyDescent="0.25">
      <c r="A656" s="177" t="s">
        <v>6799</v>
      </c>
      <c r="B656" t="s">
        <v>6800</v>
      </c>
      <c r="C656" t="s">
        <v>231</v>
      </c>
      <c r="D656" s="20" t="s">
        <v>1000</v>
      </c>
      <c r="E656" s="26">
        <v>41183</v>
      </c>
      <c r="H656" t="e">
        <v>#DIV/0!</v>
      </c>
      <c r="K656" t="e">
        <v>#DIV/0!</v>
      </c>
      <c r="M656" t="e">
        <v>#DIV/0!</v>
      </c>
      <c r="R656" t="e">
        <v>#DIV/0!</v>
      </c>
    </row>
    <row r="657" spans="1:20" x14ac:dyDescent="0.25">
      <c r="A657" s="177" t="s">
        <v>6624</v>
      </c>
      <c r="B657" t="s">
        <v>6625</v>
      </c>
      <c r="C657" t="s">
        <v>317</v>
      </c>
      <c r="D657" s="20" t="s">
        <v>1002</v>
      </c>
      <c r="E657" s="26">
        <v>41183</v>
      </c>
      <c r="F657">
        <v>3</v>
      </c>
      <c r="G657">
        <v>3</v>
      </c>
      <c r="H657">
        <v>1</v>
      </c>
      <c r="K657" t="e">
        <v>#DIV/0!</v>
      </c>
      <c r="M657" t="e">
        <v>#DIV/0!</v>
      </c>
      <c r="R657" t="e">
        <v>#DIV/0!</v>
      </c>
    </row>
    <row r="658" spans="1:20" x14ac:dyDescent="0.25">
      <c r="A658" s="177" t="s">
        <v>6449</v>
      </c>
      <c r="B658" t="s">
        <v>6450</v>
      </c>
      <c r="C658" t="s">
        <v>316</v>
      </c>
      <c r="D658" s="20" t="s">
        <v>1000</v>
      </c>
      <c r="E658" s="26">
        <v>41183</v>
      </c>
      <c r="F658">
        <v>3</v>
      </c>
      <c r="G658">
        <v>3</v>
      </c>
      <c r="H658">
        <v>1</v>
      </c>
      <c r="K658" t="e">
        <v>#DIV/0!</v>
      </c>
      <c r="M658" t="e">
        <v>#DIV/0!</v>
      </c>
      <c r="R658" t="e">
        <v>#DIV/0!</v>
      </c>
    </row>
    <row r="659" spans="1:20" x14ac:dyDescent="0.25">
      <c r="A659" s="177" t="s">
        <v>6200</v>
      </c>
      <c r="B659" t="s">
        <v>6201</v>
      </c>
      <c r="C659" t="s">
        <v>214</v>
      </c>
      <c r="D659" s="20" t="s">
        <v>1002</v>
      </c>
      <c r="E659" s="26">
        <v>41183</v>
      </c>
      <c r="F659">
        <v>7</v>
      </c>
      <c r="G659">
        <v>5</v>
      </c>
      <c r="H659">
        <v>1.4</v>
      </c>
      <c r="I659">
        <v>9</v>
      </c>
      <c r="J659">
        <v>29</v>
      </c>
      <c r="K659">
        <v>0.31034482758620691</v>
      </c>
      <c r="L659">
        <v>35</v>
      </c>
      <c r="M659">
        <v>0.82857142857142863</v>
      </c>
      <c r="P659">
        <v>0</v>
      </c>
      <c r="Q659">
        <v>0</v>
      </c>
      <c r="R659" t="e">
        <v>#DIV/0!</v>
      </c>
      <c r="T659">
        <v>0.76923076923076927</v>
      </c>
    </row>
    <row r="660" spans="1:20" x14ac:dyDescent="0.25">
      <c r="A660" s="177" t="s">
        <v>6025</v>
      </c>
      <c r="B660" t="s">
        <v>6026</v>
      </c>
      <c r="C660" s="20" t="s">
        <v>215</v>
      </c>
      <c r="D660" s="20" t="s">
        <v>1000</v>
      </c>
      <c r="E660" s="26">
        <v>41183</v>
      </c>
      <c r="F660">
        <v>7</v>
      </c>
      <c r="G660">
        <v>5</v>
      </c>
      <c r="H660">
        <v>1.4</v>
      </c>
      <c r="I660">
        <v>9</v>
      </c>
      <c r="J660">
        <v>29</v>
      </c>
      <c r="K660">
        <v>0.31034482758620691</v>
      </c>
      <c r="L660">
        <v>35</v>
      </c>
      <c r="M660">
        <v>0.82857142857142863</v>
      </c>
      <c r="P660">
        <v>0</v>
      </c>
      <c r="Q660">
        <v>0</v>
      </c>
      <c r="R660" t="e">
        <v>#DIV/0!</v>
      </c>
      <c r="T660">
        <v>0.75</v>
      </c>
    </row>
    <row r="661" spans="1:20" x14ac:dyDescent="0.25">
      <c r="A661" s="177" t="s">
        <v>5850</v>
      </c>
      <c r="B661" t="s">
        <v>5851</v>
      </c>
      <c r="C661" s="20" t="s">
        <v>216</v>
      </c>
      <c r="D661" s="20" t="s">
        <v>1000</v>
      </c>
      <c r="E661" s="26">
        <v>41183</v>
      </c>
      <c r="H661" t="e">
        <v>#DIV/0!</v>
      </c>
      <c r="K661" t="e">
        <v>#DIV/0!</v>
      </c>
      <c r="M661" t="e">
        <v>#DIV/0!</v>
      </c>
      <c r="R661" t="e">
        <v>#DIV/0!</v>
      </c>
      <c r="T661">
        <v>1</v>
      </c>
    </row>
    <row r="662" spans="1:20" x14ac:dyDescent="0.25">
      <c r="A662" s="177" t="s">
        <v>5422</v>
      </c>
      <c r="B662" t="s">
        <v>5423</v>
      </c>
      <c r="C662" s="20" t="s">
        <v>903</v>
      </c>
      <c r="D662" s="20" t="s">
        <v>1000</v>
      </c>
      <c r="E662" s="26">
        <v>41183</v>
      </c>
      <c r="F662">
        <v>3.3</v>
      </c>
      <c r="G662">
        <v>3.3</v>
      </c>
      <c r="H662">
        <v>1</v>
      </c>
      <c r="I662">
        <v>10</v>
      </c>
      <c r="J662">
        <v>0</v>
      </c>
      <c r="L662">
        <v>23</v>
      </c>
      <c r="M662">
        <v>0</v>
      </c>
      <c r="P662">
        <v>0</v>
      </c>
      <c r="Q662">
        <v>3</v>
      </c>
      <c r="R662">
        <v>0</v>
      </c>
    </row>
    <row r="663" spans="1:20" x14ac:dyDescent="0.25">
      <c r="A663" s="177" t="s">
        <v>5606</v>
      </c>
      <c r="B663" t="s">
        <v>5607</v>
      </c>
      <c r="C663" t="s">
        <v>1047</v>
      </c>
      <c r="D663" s="20" t="s">
        <v>1000</v>
      </c>
      <c r="E663" s="26">
        <v>41183</v>
      </c>
      <c r="H663" t="e">
        <v>#DIV/0!</v>
      </c>
      <c r="K663" t="e">
        <v>#DIV/0!</v>
      </c>
      <c r="M663" t="e">
        <v>#DIV/0!</v>
      </c>
      <c r="R663" t="e">
        <v>#DIV/0!</v>
      </c>
    </row>
    <row r="664" spans="1:20" x14ac:dyDescent="0.25">
      <c r="A664" s="177" t="s">
        <v>5187</v>
      </c>
      <c r="B664" t="s">
        <v>5188</v>
      </c>
      <c r="C664" t="s">
        <v>1053</v>
      </c>
      <c r="D664" s="20" t="s">
        <v>1000</v>
      </c>
      <c r="E664" s="26">
        <v>41183</v>
      </c>
      <c r="F664">
        <v>3.3</v>
      </c>
      <c r="G664">
        <v>3.3</v>
      </c>
      <c r="H664">
        <v>1</v>
      </c>
      <c r="I664">
        <v>10</v>
      </c>
      <c r="K664" t="e">
        <v>#DIV/0!</v>
      </c>
      <c r="L664">
        <v>23</v>
      </c>
      <c r="M664">
        <v>0</v>
      </c>
      <c r="P664">
        <v>0</v>
      </c>
      <c r="Q664">
        <v>3</v>
      </c>
      <c r="R664">
        <v>0</v>
      </c>
      <c r="T664">
        <v>0</v>
      </c>
    </row>
    <row r="665" spans="1:20" x14ac:dyDescent="0.25">
      <c r="A665" s="177" t="s">
        <v>4982</v>
      </c>
      <c r="B665" t="s">
        <v>4983</v>
      </c>
      <c r="C665" t="s">
        <v>229</v>
      </c>
      <c r="D665" s="20" t="s">
        <v>1000</v>
      </c>
      <c r="E665" s="26">
        <v>41183</v>
      </c>
      <c r="H665" t="e">
        <v>#DIV/0!</v>
      </c>
      <c r="K665" t="e">
        <v>#DIV/0!</v>
      </c>
      <c r="M665" t="e">
        <v>#DIV/0!</v>
      </c>
      <c r="R665" t="e">
        <v>#DIV/0!</v>
      </c>
      <c r="T665" t="e">
        <v>#DIV/0!</v>
      </c>
    </row>
    <row r="666" spans="1:20" x14ac:dyDescent="0.25">
      <c r="A666" s="177" t="s">
        <v>4807</v>
      </c>
      <c r="B666" t="s">
        <v>4808</v>
      </c>
      <c r="C666" t="s">
        <v>230</v>
      </c>
      <c r="D666" s="20" t="s">
        <v>1002</v>
      </c>
      <c r="E666" s="26">
        <v>41183</v>
      </c>
      <c r="H666" t="e">
        <v>#DIV/0!</v>
      </c>
      <c r="K666" t="e">
        <v>#DIV/0!</v>
      </c>
      <c r="M666" t="e">
        <v>#DIV/0!</v>
      </c>
      <c r="R666" t="e">
        <v>#DIV/0!</v>
      </c>
      <c r="T666">
        <v>0.97500000000000009</v>
      </c>
    </row>
    <row r="667" spans="1:20" x14ac:dyDescent="0.25">
      <c r="A667" s="177" t="s">
        <v>4632</v>
      </c>
      <c r="B667" t="s">
        <v>4633</v>
      </c>
      <c r="C667" t="s">
        <v>234</v>
      </c>
      <c r="D667" s="20" t="s">
        <v>1002</v>
      </c>
      <c r="E667" s="26">
        <v>41183</v>
      </c>
      <c r="H667" t="e">
        <v>#DIV/0!</v>
      </c>
      <c r="K667" t="e">
        <v>#DIV/0!</v>
      </c>
      <c r="M667" t="e">
        <v>#DIV/0!</v>
      </c>
      <c r="R667" t="e">
        <v>#DIV/0!</v>
      </c>
      <c r="T667">
        <v>0.75</v>
      </c>
    </row>
    <row r="668" spans="1:20" x14ac:dyDescent="0.25">
      <c r="A668" s="177" t="s">
        <v>4457</v>
      </c>
      <c r="B668" t="s">
        <v>4458</v>
      </c>
      <c r="C668" t="s">
        <v>233</v>
      </c>
      <c r="D668" s="20" t="s">
        <v>1000</v>
      </c>
      <c r="E668" s="26">
        <v>41183</v>
      </c>
      <c r="H668" t="e">
        <v>#DIV/0!</v>
      </c>
      <c r="K668" t="e">
        <v>#DIV/0!</v>
      </c>
      <c r="M668" t="e">
        <v>#DIV/0!</v>
      </c>
      <c r="R668" t="e">
        <v>#DIV/0!</v>
      </c>
      <c r="T668">
        <v>1</v>
      </c>
    </row>
    <row r="669" spans="1:20" x14ac:dyDescent="0.25">
      <c r="A669" s="177" t="s">
        <v>4282</v>
      </c>
      <c r="B669" t="s">
        <v>4283</v>
      </c>
      <c r="C669" t="s">
        <v>217</v>
      </c>
      <c r="D669" s="20" t="s">
        <v>1002</v>
      </c>
      <c r="E669" s="26">
        <v>41183</v>
      </c>
      <c r="F669">
        <v>1</v>
      </c>
      <c r="G669">
        <v>1</v>
      </c>
      <c r="H669">
        <v>1</v>
      </c>
      <c r="I669">
        <v>0</v>
      </c>
      <c r="L669">
        <v>0</v>
      </c>
      <c r="M669" t="e">
        <v>#DIV/0!</v>
      </c>
      <c r="R669" t="e">
        <v>#DIV/0!</v>
      </c>
      <c r="T669">
        <v>0</v>
      </c>
    </row>
    <row r="670" spans="1:20" x14ac:dyDescent="0.25">
      <c r="A670" s="177" t="s">
        <v>4217</v>
      </c>
      <c r="B670" t="s">
        <v>4218</v>
      </c>
      <c r="C670" t="s">
        <v>895</v>
      </c>
      <c r="D670" s="20" t="s">
        <v>1000</v>
      </c>
      <c r="E670" s="26">
        <v>41183</v>
      </c>
      <c r="H670" t="e">
        <v>#DIV/0!</v>
      </c>
      <c r="K670" t="e">
        <v>#DIV/0!</v>
      </c>
      <c r="M670" t="e">
        <v>#DIV/0!</v>
      </c>
      <c r="R670" t="e">
        <v>#DIV/0!</v>
      </c>
      <c r="T670">
        <v>0</v>
      </c>
    </row>
    <row r="671" spans="1:20" x14ac:dyDescent="0.25">
      <c r="A671" s="177" t="s">
        <v>4042</v>
      </c>
      <c r="B671" t="s">
        <v>4043</v>
      </c>
      <c r="C671" t="s">
        <v>218</v>
      </c>
      <c r="D671" s="20" t="s">
        <v>1000</v>
      </c>
      <c r="E671" s="26">
        <v>41183</v>
      </c>
      <c r="F671">
        <v>1</v>
      </c>
      <c r="G671">
        <v>1</v>
      </c>
      <c r="H671">
        <v>1</v>
      </c>
      <c r="K671" t="e">
        <v>#DIV/0!</v>
      </c>
      <c r="M671" t="e">
        <v>#DIV/0!</v>
      </c>
      <c r="R671" t="e">
        <v>#DIV/0!</v>
      </c>
      <c r="T671">
        <v>0</v>
      </c>
    </row>
    <row r="672" spans="1:20" x14ac:dyDescent="0.25">
      <c r="A672" s="177" t="s">
        <v>3867</v>
      </c>
      <c r="B672" t="s">
        <v>3868</v>
      </c>
      <c r="C672" t="s">
        <v>219</v>
      </c>
      <c r="D672" s="20" t="s">
        <v>1000</v>
      </c>
      <c r="E672" s="26">
        <v>41183</v>
      </c>
      <c r="H672" t="e">
        <v>#DIV/0!</v>
      </c>
      <c r="K672" t="e">
        <v>#DIV/0!</v>
      </c>
      <c r="M672" t="e">
        <v>#DIV/0!</v>
      </c>
      <c r="R672" t="e">
        <v>#DIV/0!</v>
      </c>
      <c r="T672">
        <v>1.0166666666666666</v>
      </c>
    </row>
    <row r="673" spans="1:20" x14ac:dyDescent="0.25">
      <c r="A673" s="177" t="s">
        <v>3500</v>
      </c>
      <c r="B673" t="s">
        <v>3501</v>
      </c>
      <c r="C673" t="s">
        <v>220</v>
      </c>
      <c r="D673" s="20" t="s">
        <v>1002</v>
      </c>
      <c r="E673" s="26">
        <v>41183</v>
      </c>
      <c r="F673">
        <v>8.25</v>
      </c>
      <c r="G673">
        <v>13</v>
      </c>
      <c r="H673">
        <v>0.63461538461538458</v>
      </c>
      <c r="I673">
        <v>33</v>
      </c>
      <c r="K673" t="e">
        <v>#DIV/0!</v>
      </c>
      <c r="L673">
        <v>54</v>
      </c>
      <c r="M673">
        <v>0</v>
      </c>
      <c r="P673">
        <v>0</v>
      </c>
      <c r="Q673">
        <v>2</v>
      </c>
      <c r="R673">
        <v>0</v>
      </c>
      <c r="T673">
        <v>0.8571428571428571</v>
      </c>
    </row>
    <row r="674" spans="1:20" x14ac:dyDescent="0.25">
      <c r="A674" s="177" t="s">
        <v>3325</v>
      </c>
      <c r="B674" t="s">
        <v>3326</v>
      </c>
      <c r="C674" t="s">
        <v>221</v>
      </c>
      <c r="D674" s="20" t="s">
        <v>1000</v>
      </c>
      <c r="E674" s="26">
        <v>41183</v>
      </c>
      <c r="F674">
        <v>7.17</v>
      </c>
      <c r="G674">
        <v>8</v>
      </c>
      <c r="H674">
        <v>0.89624999999999999</v>
      </c>
      <c r="I674">
        <v>29</v>
      </c>
      <c r="K674" t="e">
        <v>#DIV/0!</v>
      </c>
      <c r="L674">
        <v>45</v>
      </c>
      <c r="M674">
        <v>0</v>
      </c>
      <c r="O674">
        <v>0.84399999999999997</v>
      </c>
      <c r="P674">
        <v>0</v>
      </c>
      <c r="Q674">
        <v>2</v>
      </c>
      <c r="R674">
        <v>0</v>
      </c>
      <c r="T674">
        <v>1.125</v>
      </c>
    </row>
    <row r="675" spans="1:20" x14ac:dyDescent="0.25">
      <c r="A675" s="177" t="s">
        <v>3150</v>
      </c>
      <c r="B675" t="s">
        <v>3151</v>
      </c>
      <c r="C675" s="20" t="s">
        <v>222</v>
      </c>
      <c r="D675" s="20" t="s">
        <v>1000</v>
      </c>
      <c r="E675" s="26">
        <v>41183</v>
      </c>
      <c r="F675">
        <v>1.08</v>
      </c>
      <c r="G675">
        <v>5</v>
      </c>
      <c r="H675">
        <v>0.21600000000000003</v>
      </c>
      <c r="I675">
        <v>4</v>
      </c>
      <c r="L675">
        <v>9</v>
      </c>
      <c r="M675">
        <v>0</v>
      </c>
      <c r="O675">
        <v>0.96399999999999997</v>
      </c>
      <c r="R675" t="e">
        <v>#DIV/0!</v>
      </c>
    </row>
    <row r="676" spans="1:20" x14ac:dyDescent="0.25">
      <c r="A676" s="177" t="s">
        <v>11984</v>
      </c>
      <c r="B676" t="s">
        <v>11985</v>
      </c>
      <c r="C676" t="s">
        <v>1051</v>
      </c>
      <c r="D676" s="20" t="s">
        <v>1000</v>
      </c>
      <c r="E676" s="26">
        <v>41183</v>
      </c>
      <c r="F676">
        <v>2.5</v>
      </c>
      <c r="G676">
        <v>2.5</v>
      </c>
      <c r="H676">
        <v>1</v>
      </c>
      <c r="I676">
        <v>8</v>
      </c>
      <c r="J676">
        <v>15</v>
      </c>
      <c r="K676">
        <v>0.53333333333333333</v>
      </c>
      <c r="L676">
        <v>14.5</v>
      </c>
      <c r="M676">
        <v>1.0344827586206897</v>
      </c>
      <c r="R676" t="e">
        <v>#DIV/0!</v>
      </c>
    </row>
    <row r="677" spans="1:20" x14ac:dyDescent="0.25">
      <c r="A677" s="177" t="s">
        <v>13350</v>
      </c>
      <c r="B677" t="s">
        <v>13351</v>
      </c>
      <c r="C677" s="20" t="s">
        <v>242</v>
      </c>
      <c r="D677" s="20" t="s">
        <v>1002</v>
      </c>
      <c r="E677" s="26">
        <v>41183</v>
      </c>
      <c r="F677">
        <v>0</v>
      </c>
      <c r="G677">
        <v>0</v>
      </c>
      <c r="H677" t="e">
        <v>#DIV/0!</v>
      </c>
      <c r="I677">
        <v>0</v>
      </c>
      <c r="J677">
        <v>0</v>
      </c>
      <c r="L677">
        <v>0</v>
      </c>
      <c r="M677" t="e">
        <v>#DIV/0!</v>
      </c>
      <c r="N677">
        <v>0</v>
      </c>
      <c r="P677">
        <v>0</v>
      </c>
      <c r="Q677">
        <v>0</v>
      </c>
      <c r="R677" t="e">
        <v>#DIV/0!</v>
      </c>
      <c r="S677">
        <v>0</v>
      </c>
    </row>
    <row r="678" spans="1:20" x14ac:dyDescent="0.25">
      <c r="A678" s="177" t="s">
        <v>13527</v>
      </c>
      <c r="B678" t="s">
        <v>13528</v>
      </c>
      <c r="C678" t="s">
        <v>237</v>
      </c>
      <c r="D678" s="20" t="s">
        <v>1002</v>
      </c>
      <c r="E678" s="26">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25">
      <c r="A679" s="177" t="s">
        <v>13702</v>
      </c>
      <c r="B679" t="s">
        <v>13703</v>
      </c>
      <c r="C679" t="s">
        <v>238</v>
      </c>
      <c r="D679" s="20" t="s">
        <v>1002</v>
      </c>
      <c r="E679" s="26">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25">
      <c r="A680" s="177" t="s">
        <v>13879</v>
      </c>
      <c r="B680" t="s">
        <v>13880</v>
      </c>
      <c r="C680" t="s">
        <v>239</v>
      </c>
      <c r="D680" s="20" t="s">
        <v>1002</v>
      </c>
      <c r="E680" s="26">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25">
      <c r="A681" s="177" t="s">
        <v>14066</v>
      </c>
      <c r="B681" t="s">
        <v>14067</v>
      </c>
      <c r="C681" s="20" t="s">
        <v>240</v>
      </c>
      <c r="D681" s="20" t="s">
        <v>1002</v>
      </c>
      <c r="E681" s="26">
        <v>41183</v>
      </c>
      <c r="F681">
        <v>19</v>
      </c>
      <c r="G681">
        <v>15</v>
      </c>
      <c r="H681">
        <v>1.2666666666666666</v>
      </c>
      <c r="I681">
        <v>0</v>
      </c>
      <c r="J681">
        <v>17</v>
      </c>
      <c r="L681">
        <v>74.5</v>
      </c>
      <c r="M681">
        <v>0.22818791946308725</v>
      </c>
      <c r="N681">
        <v>0</v>
      </c>
      <c r="P681">
        <v>0</v>
      </c>
      <c r="Q681">
        <v>0</v>
      </c>
      <c r="R681" t="e">
        <v>#DIV/0!</v>
      </c>
      <c r="S681">
        <v>0</v>
      </c>
    </row>
    <row r="682" spans="1:20" x14ac:dyDescent="0.25">
      <c r="A682" s="177" t="s">
        <v>14243</v>
      </c>
      <c r="B682" t="s">
        <v>14244</v>
      </c>
      <c r="C682" t="s">
        <v>241</v>
      </c>
      <c r="D682" s="20" t="s">
        <v>1002</v>
      </c>
      <c r="E682" s="26">
        <v>41183</v>
      </c>
      <c r="F682">
        <v>0</v>
      </c>
      <c r="G682">
        <v>0</v>
      </c>
      <c r="H682" t="e">
        <v>#DIV/0!</v>
      </c>
      <c r="I682">
        <v>0</v>
      </c>
      <c r="J682">
        <v>0</v>
      </c>
      <c r="L682">
        <v>0</v>
      </c>
      <c r="M682" t="e">
        <v>#DIV/0!</v>
      </c>
      <c r="N682" t="e">
        <v>#DIV/0!</v>
      </c>
      <c r="P682">
        <v>0</v>
      </c>
      <c r="Q682">
        <v>0</v>
      </c>
      <c r="R682" t="e">
        <v>#DIV/0!</v>
      </c>
    </row>
    <row r="683" spans="1:20" x14ac:dyDescent="0.25">
      <c r="A683" s="177" t="s">
        <v>14572</v>
      </c>
      <c r="B683" t="s">
        <v>14573</v>
      </c>
      <c r="C683" t="s">
        <v>199</v>
      </c>
      <c r="D683" s="20" t="s">
        <v>1000</v>
      </c>
      <c r="E683" s="26">
        <v>41183</v>
      </c>
      <c r="F683">
        <v>6</v>
      </c>
      <c r="G683">
        <v>4</v>
      </c>
      <c r="H683">
        <v>1.5</v>
      </c>
      <c r="I683">
        <v>4</v>
      </c>
      <c r="J683">
        <v>0</v>
      </c>
      <c r="K683" t="e">
        <v>#DIV/0!</v>
      </c>
      <c r="L683">
        <v>20</v>
      </c>
      <c r="M683">
        <v>0</v>
      </c>
      <c r="N683">
        <v>0</v>
      </c>
      <c r="P683">
        <v>0</v>
      </c>
      <c r="Q683">
        <v>0</v>
      </c>
      <c r="R683" t="e">
        <v>#DIV/0!</v>
      </c>
      <c r="S683">
        <v>0</v>
      </c>
    </row>
    <row r="684" spans="1:20" x14ac:dyDescent="0.25">
      <c r="A684" s="177" t="s">
        <v>14747</v>
      </c>
      <c r="B684" t="s">
        <v>14748</v>
      </c>
      <c r="C684" t="s">
        <v>201</v>
      </c>
      <c r="D684" s="20" t="s">
        <v>1002</v>
      </c>
      <c r="E684" s="26">
        <v>41183</v>
      </c>
      <c r="H684" t="e">
        <v>#DIV/0!</v>
      </c>
      <c r="I684">
        <v>4</v>
      </c>
      <c r="L684">
        <v>0</v>
      </c>
      <c r="M684" t="e">
        <v>#DIV/0!</v>
      </c>
      <c r="R684" t="e">
        <v>#DIV/0!</v>
      </c>
    </row>
    <row r="685" spans="1:20" x14ac:dyDescent="0.25">
      <c r="A685" s="177" t="s">
        <v>14838</v>
      </c>
      <c r="B685" t="s">
        <v>14839</v>
      </c>
      <c r="C685" t="s">
        <v>200</v>
      </c>
      <c r="D685" s="20" t="s">
        <v>1002</v>
      </c>
      <c r="E685" s="26">
        <v>41183</v>
      </c>
      <c r="F685">
        <v>6</v>
      </c>
      <c r="G685">
        <v>4</v>
      </c>
      <c r="H685">
        <v>1.5</v>
      </c>
      <c r="K685" t="e">
        <v>#DIV/0!</v>
      </c>
      <c r="L685">
        <v>20</v>
      </c>
      <c r="M685">
        <v>0</v>
      </c>
      <c r="R685" t="e">
        <v>#DIV/0!</v>
      </c>
    </row>
    <row r="686" spans="1:20" x14ac:dyDescent="0.25">
      <c r="A686" s="177" t="s">
        <v>15015</v>
      </c>
      <c r="B686" t="s">
        <v>15016</v>
      </c>
      <c r="C686" t="s">
        <v>202</v>
      </c>
      <c r="D686" s="20" t="s">
        <v>1002</v>
      </c>
      <c r="E686" s="26">
        <v>41183</v>
      </c>
      <c r="H686" t="e">
        <v>#DIV/0!</v>
      </c>
      <c r="M686" t="e">
        <v>#DIV/0!</v>
      </c>
      <c r="R686" t="e">
        <v>#DIV/0!</v>
      </c>
      <c r="T686">
        <v>0.74285714285714288</v>
      </c>
    </row>
    <row r="687" spans="1:20" x14ac:dyDescent="0.25">
      <c r="A687" s="177" t="s">
        <v>15558</v>
      </c>
      <c r="B687" t="s">
        <v>15559</v>
      </c>
      <c r="C687" t="s">
        <v>228</v>
      </c>
      <c r="D687" s="20" t="s">
        <v>1002</v>
      </c>
      <c r="E687" s="26">
        <v>41183</v>
      </c>
      <c r="H687" t="e">
        <v>#DIV/0!</v>
      </c>
      <c r="K687" t="e">
        <v>#DIV/0!</v>
      </c>
      <c r="M687" t="e">
        <v>#DIV/0!</v>
      </c>
      <c r="R687" t="e">
        <v>#DIV/0!</v>
      </c>
    </row>
    <row r="688" spans="1:20" x14ac:dyDescent="0.25">
      <c r="A688" s="177" t="s">
        <v>15719</v>
      </c>
      <c r="B688" t="s">
        <v>15720</v>
      </c>
      <c r="C688" t="s">
        <v>227</v>
      </c>
      <c r="D688" s="20" t="s">
        <v>1000</v>
      </c>
      <c r="E688" s="26">
        <v>41183</v>
      </c>
      <c r="H688" t="e">
        <v>#DIV/0!</v>
      </c>
      <c r="K688" t="e">
        <v>#DIV/0!</v>
      </c>
      <c r="M688" t="e">
        <v>#DIV/0!</v>
      </c>
      <c r="R688" t="e">
        <v>#DIV/0!</v>
      </c>
      <c r="T688">
        <v>0.97500000000000009</v>
      </c>
    </row>
    <row r="689" spans="1:20" x14ac:dyDescent="0.25">
      <c r="A689" s="177" t="s">
        <v>15896</v>
      </c>
      <c r="B689" t="s">
        <v>15897</v>
      </c>
      <c r="C689" t="s">
        <v>203</v>
      </c>
      <c r="D689" s="20" t="s">
        <v>1000</v>
      </c>
      <c r="E689" s="26">
        <v>41183</v>
      </c>
      <c r="F689">
        <v>11</v>
      </c>
      <c r="G689">
        <v>9</v>
      </c>
      <c r="H689">
        <v>1.2222222222222223</v>
      </c>
      <c r="I689">
        <v>25</v>
      </c>
      <c r="J689">
        <v>32</v>
      </c>
      <c r="K689">
        <v>0.78125</v>
      </c>
      <c r="L689">
        <v>59.5</v>
      </c>
      <c r="M689">
        <v>0.53781512605042014</v>
      </c>
      <c r="P689">
        <v>8</v>
      </c>
      <c r="Q689">
        <v>8</v>
      </c>
      <c r="R689">
        <v>1</v>
      </c>
    </row>
    <row r="690" spans="1:20" x14ac:dyDescent="0.25">
      <c r="A690" s="177" t="s">
        <v>16075</v>
      </c>
      <c r="B690" t="s">
        <v>16076</v>
      </c>
      <c r="C690" t="s">
        <v>205</v>
      </c>
      <c r="D690" s="20" t="s">
        <v>1002</v>
      </c>
      <c r="E690" s="26">
        <v>41183</v>
      </c>
      <c r="F690">
        <v>5</v>
      </c>
      <c r="G690">
        <v>5</v>
      </c>
      <c r="H690">
        <v>1</v>
      </c>
      <c r="I690">
        <v>25</v>
      </c>
      <c r="J690">
        <v>32</v>
      </c>
      <c r="K690">
        <v>0.78125</v>
      </c>
      <c r="L690">
        <v>32</v>
      </c>
      <c r="M690">
        <v>1</v>
      </c>
      <c r="P690">
        <v>8</v>
      </c>
      <c r="Q690">
        <v>8</v>
      </c>
      <c r="R690">
        <v>1</v>
      </c>
    </row>
    <row r="691" spans="1:20" x14ac:dyDescent="0.25">
      <c r="A691" s="177" t="s">
        <v>16252</v>
      </c>
      <c r="B691" t="s">
        <v>16253</v>
      </c>
      <c r="C691" t="s">
        <v>204</v>
      </c>
      <c r="D691" s="20" t="s">
        <v>1002</v>
      </c>
      <c r="E691" s="26">
        <v>41183</v>
      </c>
      <c r="F691">
        <v>6</v>
      </c>
      <c r="G691">
        <v>4</v>
      </c>
      <c r="H691">
        <v>1.5</v>
      </c>
      <c r="K691" t="e">
        <v>#DIV/0!</v>
      </c>
      <c r="L691">
        <v>27.5</v>
      </c>
      <c r="M691">
        <v>0</v>
      </c>
      <c r="R691" t="e">
        <v>#DIV/0!</v>
      </c>
    </row>
    <row r="692" spans="1:20" x14ac:dyDescent="0.25">
      <c r="A692" s="177" t="s">
        <v>16429</v>
      </c>
      <c r="B692" t="s">
        <v>16430</v>
      </c>
      <c r="C692" t="s">
        <v>206</v>
      </c>
      <c r="D692" s="20" t="s">
        <v>1002</v>
      </c>
      <c r="E692" s="26">
        <v>41183</v>
      </c>
      <c r="H692" t="e">
        <v>#DIV/0!</v>
      </c>
      <c r="K692" t="e">
        <v>#DIV/0!</v>
      </c>
      <c r="M692" t="e">
        <v>#DIV/0!</v>
      </c>
      <c r="R692" t="e">
        <v>#DIV/0!</v>
      </c>
    </row>
    <row r="693" spans="1:20" x14ac:dyDescent="0.25">
      <c r="A693" s="177" t="s">
        <v>16570</v>
      </c>
      <c r="B693" t="s">
        <v>16571</v>
      </c>
      <c r="C693" t="s">
        <v>223</v>
      </c>
      <c r="D693" s="20" t="s">
        <v>1000</v>
      </c>
      <c r="E693" s="26">
        <v>41183</v>
      </c>
      <c r="H693" t="e">
        <v>#DIV/0!</v>
      </c>
      <c r="K693" t="e">
        <v>#DIV/0!</v>
      </c>
      <c r="M693" t="e">
        <v>#DIV/0!</v>
      </c>
      <c r="R693" t="e">
        <v>#DIV/0!</v>
      </c>
    </row>
    <row r="694" spans="1:20" x14ac:dyDescent="0.25">
      <c r="A694" s="177" t="s">
        <v>16749</v>
      </c>
      <c r="B694" t="s">
        <v>16750</v>
      </c>
      <c r="C694" t="s">
        <v>224</v>
      </c>
      <c r="D694" s="20" t="s">
        <v>1002</v>
      </c>
      <c r="E694" s="26">
        <v>41183</v>
      </c>
      <c r="H694" t="e">
        <v>#DIV/0!</v>
      </c>
      <c r="K694" t="e">
        <v>#DIV/0!</v>
      </c>
      <c r="M694" t="e">
        <v>#DIV/0!</v>
      </c>
      <c r="R694" t="e">
        <v>#DIV/0!</v>
      </c>
    </row>
    <row r="695" spans="1:20" x14ac:dyDescent="0.25">
      <c r="A695" s="177" t="s">
        <v>17186</v>
      </c>
      <c r="B695" t="s">
        <v>17187</v>
      </c>
      <c r="C695" t="s">
        <v>225</v>
      </c>
      <c r="D695" s="20" t="s">
        <v>1000</v>
      </c>
      <c r="E695" s="26">
        <v>41183</v>
      </c>
      <c r="H695" t="e">
        <v>#DIV/0!</v>
      </c>
      <c r="K695" t="e">
        <v>#DIV/0!</v>
      </c>
      <c r="M695" t="e">
        <v>#DIV/0!</v>
      </c>
      <c r="R695" t="e">
        <v>#DIV/0!</v>
      </c>
    </row>
    <row r="696" spans="1:20" x14ac:dyDescent="0.25">
      <c r="A696" s="177" t="s">
        <v>17393</v>
      </c>
      <c r="B696" t="s">
        <v>17394</v>
      </c>
      <c r="C696" t="s">
        <v>226</v>
      </c>
      <c r="D696" s="20" t="s">
        <v>1002</v>
      </c>
      <c r="E696" s="26">
        <v>41183</v>
      </c>
      <c r="H696" t="e">
        <v>#DIV/0!</v>
      </c>
      <c r="K696" t="e">
        <v>#DIV/0!</v>
      </c>
      <c r="M696" t="e">
        <v>#DIV/0!</v>
      </c>
      <c r="R696" t="e">
        <v>#DIV/0!</v>
      </c>
    </row>
    <row r="697" spans="1:20" x14ac:dyDescent="0.25">
      <c r="A697" s="177" t="s">
        <v>17570</v>
      </c>
      <c r="B697" t="s">
        <v>17571</v>
      </c>
      <c r="C697" t="s">
        <v>232</v>
      </c>
      <c r="D697" s="20" t="s">
        <v>1000</v>
      </c>
      <c r="E697" s="26">
        <v>41183</v>
      </c>
      <c r="H697" t="e">
        <v>#DIV/0!</v>
      </c>
      <c r="K697" t="e">
        <v>#DIV/0!</v>
      </c>
      <c r="M697" t="e">
        <v>#DIV/0!</v>
      </c>
      <c r="R697" t="e">
        <v>#DIV/0!</v>
      </c>
    </row>
    <row r="698" spans="1:20" x14ac:dyDescent="0.25">
      <c r="A698" s="177" t="s">
        <v>17767</v>
      </c>
      <c r="B698" t="s">
        <v>17768</v>
      </c>
      <c r="C698" t="s">
        <v>231</v>
      </c>
      <c r="D698" s="20" t="s">
        <v>1002</v>
      </c>
      <c r="E698" s="26">
        <v>41183</v>
      </c>
      <c r="H698" t="e">
        <v>#DIV/0!</v>
      </c>
      <c r="K698" t="e">
        <v>#DIV/0!</v>
      </c>
      <c r="M698" t="e">
        <v>#DIV/0!</v>
      </c>
      <c r="R698" t="e">
        <v>#DIV/0!</v>
      </c>
    </row>
    <row r="699" spans="1:20" x14ac:dyDescent="0.25">
      <c r="A699" s="177" t="s">
        <v>17944</v>
      </c>
      <c r="B699" t="s">
        <v>17945</v>
      </c>
      <c r="C699" t="s">
        <v>317</v>
      </c>
      <c r="D699" s="20" t="s">
        <v>1000</v>
      </c>
      <c r="E699" s="26">
        <v>41183</v>
      </c>
      <c r="F699">
        <v>3</v>
      </c>
      <c r="G699">
        <v>3</v>
      </c>
      <c r="H699">
        <v>1</v>
      </c>
      <c r="K699" t="e">
        <v>#DIV/0!</v>
      </c>
      <c r="M699" t="e">
        <v>#DIV/0!</v>
      </c>
      <c r="R699" t="e">
        <v>#DIV/0!</v>
      </c>
    </row>
    <row r="700" spans="1:20" x14ac:dyDescent="0.25">
      <c r="A700" s="177" t="s">
        <v>18123</v>
      </c>
      <c r="B700" t="s">
        <v>18124</v>
      </c>
      <c r="C700" t="s">
        <v>316</v>
      </c>
      <c r="D700" s="20" t="s">
        <v>1002</v>
      </c>
      <c r="E700" s="26">
        <v>41183</v>
      </c>
      <c r="F700">
        <v>3</v>
      </c>
      <c r="G700">
        <v>3</v>
      </c>
      <c r="H700">
        <v>1</v>
      </c>
      <c r="K700" t="e">
        <v>#DIV/0!</v>
      </c>
      <c r="M700" t="e">
        <v>#DIV/0!</v>
      </c>
      <c r="R700" t="e">
        <v>#DIV/0!</v>
      </c>
    </row>
    <row r="701" spans="1:20" x14ac:dyDescent="0.25">
      <c r="A701" s="177" t="s">
        <v>18376</v>
      </c>
      <c r="B701" t="s">
        <v>18377</v>
      </c>
      <c r="C701" t="s">
        <v>214</v>
      </c>
      <c r="D701" s="20" t="s">
        <v>1000</v>
      </c>
      <c r="E701" s="26">
        <v>41183</v>
      </c>
      <c r="F701">
        <v>7</v>
      </c>
      <c r="G701">
        <v>5</v>
      </c>
      <c r="H701">
        <v>1.4</v>
      </c>
      <c r="I701">
        <v>9</v>
      </c>
      <c r="J701">
        <v>29</v>
      </c>
      <c r="K701">
        <v>0.31034482758620691</v>
      </c>
      <c r="L701">
        <v>35</v>
      </c>
      <c r="M701">
        <v>0.82857142857142863</v>
      </c>
      <c r="P701">
        <v>0</v>
      </c>
      <c r="Q701">
        <v>0</v>
      </c>
      <c r="R701" t="e">
        <v>#DIV/0!</v>
      </c>
      <c r="T701">
        <v>1.0999999999999999</v>
      </c>
    </row>
    <row r="702" spans="1:20" x14ac:dyDescent="0.25">
      <c r="A702" s="177" t="s">
        <v>18555</v>
      </c>
      <c r="B702" t="s">
        <v>18556</v>
      </c>
      <c r="C702" t="s">
        <v>215</v>
      </c>
      <c r="D702" s="20" t="s">
        <v>1002</v>
      </c>
      <c r="E702" s="26">
        <v>41183</v>
      </c>
      <c r="F702">
        <v>7</v>
      </c>
      <c r="G702">
        <v>5</v>
      </c>
      <c r="H702">
        <v>1.4</v>
      </c>
      <c r="I702">
        <v>9</v>
      </c>
      <c r="J702">
        <v>29</v>
      </c>
      <c r="K702">
        <v>0.31034482758620691</v>
      </c>
      <c r="L702">
        <v>35</v>
      </c>
      <c r="M702">
        <v>0.82857142857142863</v>
      </c>
      <c r="P702">
        <v>0</v>
      </c>
      <c r="Q702">
        <v>0</v>
      </c>
      <c r="R702" t="e">
        <v>#DIV/0!</v>
      </c>
      <c r="T702">
        <v>0.82499999999999996</v>
      </c>
    </row>
    <row r="703" spans="1:20" x14ac:dyDescent="0.25">
      <c r="A703" s="177" t="s">
        <v>18732</v>
      </c>
      <c r="B703" t="s">
        <v>18733</v>
      </c>
      <c r="C703" t="s">
        <v>216</v>
      </c>
      <c r="D703" s="20" t="s">
        <v>1002</v>
      </c>
      <c r="E703" s="26">
        <v>41183</v>
      </c>
      <c r="H703" t="e">
        <v>#DIV/0!</v>
      </c>
      <c r="K703" t="e">
        <v>#DIV/0!</v>
      </c>
      <c r="M703" t="e">
        <v>#DIV/0!</v>
      </c>
      <c r="R703" t="e">
        <v>#DIV/0!</v>
      </c>
    </row>
    <row r="704" spans="1:20" x14ac:dyDescent="0.25">
      <c r="A704" s="177" t="s">
        <v>18909</v>
      </c>
      <c r="B704" t="s">
        <v>18910</v>
      </c>
      <c r="C704" s="20" t="s">
        <v>229</v>
      </c>
      <c r="D704" s="20" t="s">
        <v>1002</v>
      </c>
      <c r="E704" s="26">
        <v>41183</v>
      </c>
      <c r="H704" t="e">
        <v>#DIV/0!</v>
      </c>
      <c r="K704" t="e">
        <v>#DIV/0!</v>
      </c>
      <c r="M704" t="e">
        <v>#DIV/0!</v>
      </c>
      <c r="R704" t="e">
        <v>#DIV/0!</v>
      </c>
    </row>
    <row r="705" spans="1:20" x14ac:dyDescent="0.25">
      <c r="A705" s="177" t="s">
        <v>19086</v>
      </c>
      <c r="B705" t="s">
        <v>19087</v>
      </c>
      <c r="C705" t="s">
        <v>230</v>
      </c>
      <c r="D705" s="20" t="s">
        <v>1000</v>
      </c>
      <c r="E705" s="26">
        <v>41183</v>
      </c>
      <c r="H705" t="e">
        <v>#DIV/0!</v>
      </c>
      <c r="K705" t="e">
        <v>#DIV/0!</v>
      </c>
      <c r="M705" t="e">
        <v>#DIV/0!</v>
      </c>
      <c r="R705" t="e">
        <v>#DIV/0!</v>
      </c>
    </row>
    <row r="706" spans="1:20" x14ac:dyDescent="0.25">
      <c r="A706" s="177" t="s">
        <v>19265</v>
      </c>
      <c r="B706" t="s">
        <v>19266</v>
      </c>
      <c r="C706" t="s">
        <v>234</v>
      </c>
      <c r="D706" s="20" t="s">
        <v>1000</v>
      </c>
      <c r="E706" s="26">
        <v>41183</v>
      </c>
      <c r="H706" t="e">
        <v>#DIV/0!</v>
      </c>
      <c r="K706" t="e">
        <v>#DIV/0!</v>
      </c>
      <c r="M706" t="e">
        <v>#DIV/0!</v>
      </c>
      <c r="R706" t="e">
        <v>#DIV/0!</v>
      </c>
    </row>
    <row r="707" spans="1:20" x14ac:dyDescent="0.25">
      <c r="A707" s="177" t="s">
        <v>19444</v>
      </c>
      <c r="B707" t="s">
        <v>19445</v>
      </c>
      <c r="C707" s="20" t="s">
        <v>233</v>
      </c>
      <c r="D707" s="20" t="s">
        <v>1002</v>
      </c>
      <c r="E707" s="26">
        <v>41183</v>
      </c>
      <c r="H707" t="e">
        <v>#DIV/0!</v>
      </c>
      <c r="K707" t="e">
        <v>#DIV/0!</v>
      </c>
      <c r="M707" t="e">
        <v>#DIV/0!</v>
      </c>
      <c r="R707" t="e">
        <v>#DIV/0!</v>
      </c>
    </row>
    <row r="708" spans="1:20" x14ac:dyDescent="0.25">
      <c r="A708" s="177" t="s">
        <v>19819</v>
      </c>
      <c r="B708" t="s">
        <v>19820</v>
      </c>
      <c r="C708" s="20" t="s">
        <v>220</v>
      </c>
      <c r="D708" s="20" t="s">
        <v>1000</v>
      </c>
      <c r="E708" s="26">
        <v>41183</v>
      </c>
      <c r="F708">
        <v>8.25</v>
      </c>
      <c r="G708">
        <v>13</v>
      </c>
      <c r="H708">
        <v>0.63461538461538458</v>
      </c>
      <c r="I708">
        <v>33</v>
      </c>
      <c r="K708" t="e">
        <v>#DIV/0!</v>
      </c>
      <c r="L708">
        <v>54</v>
      </c>
      <c r="M708">
        <v>0</v>
      </c>
      <c r="P708">
        <v>0</v>
      </c>
      <c r="Q708">
        <v>2</v>
      </c>
      <c r="R708">
        <v>0</v>
      </c>
    </row>
    <row r="709" spans="1:20" x14ac:dyDescent="0.25">
      <c r="A709" s="177" t="s">
        <v>19998</v>
      </c>
      <c r="B709" t="s">
        <v>19999</v>
      </c>
      <c r="C709" t="s">
        <v>221</v>
      </c>
      <c r="D709" s="20" t="s">
        <v>1002</v>
      </c>
      <c r="E709" s="26">
        <v>41183</v>
      </c>
      <c r="F709">
        <v>7.17</v>
      </c>
      <c r="G709">
        <v>8</v>
      </c>
      <c r="H709">
        <v>0.89624999999999999</v>
      </c>
      <c r="I709">
        <v>29</v>
      </c>
      <c r="K709" t="e">
        <v>#DIV/0!</v>
      </c>
      <c r="L709">
        <v>45</v>
      </c>
      <c r="M709">
        <v>0</v>
      </c>
      <c r="O709">
        <v>0.84399999999999997</v>
      </c>
      <c r="P709">
        <v>0</v>
      </c>
      <c r="Q709">
        <v>2</v>
      </c>
      <c r="R709">
        <v>0</v>
      </c>
    </row>
    <row r="710" spans="1:20" x14ac:dyDescent="0.25">
      <c r="A710" s="177" t="s">
        <v>20175</v>
      </c>
      <c r="B710" t="s">
        <v>20176</v>
      </c>
      <c r="C710" t="s">
        <v>222</v>
      </c>
      <c r="D710" s="20" t="s">
        <v>1002</v>
      </c>
      <c r="E710" s="26">
        <v>41183</v>
      </c>
      <c r="F710">
        <v>1.08</v>
      </c>
      <c r="G710">
        <v>5</v>
      </c>
      <c r="H710">
        <v>0.21600000000000003</v>
      </c>
      <c r="I710">
        <v>4</v>
      </c>
      <c r="L710">
        <v>9</v>
      </c>
      <c r="M710">
        <v>0</v>
      </c>
      <c r="O710">
        <v>0.96399999999999997</v>
      </c>
      <c r="R710" t="e">
        <v>#DIV/0!</v>
      </c>
    </row>
    <row r="711" spans="1:20" x14ac:dyDescent="0.25">
      <c r="A711" s="177" t="s">
        <v>20352</v>
      </c>
      <c r="B711" t="s">
        <v>20353</v>
      </c>
      <c r="C711" t="s">
        <v>211</v>
      </c>
      <c r="D711" s="20" t="s">
        <v>1002</v>
      </c>
      <c r="E711" s="26">
        <v>41183</v>
      </c>
      <c r="H711" t="e">
        <v>#DIV/0!</v>
      </c>
      <c r="K711" t="e">
        <v>#DIV/0!</v>
      </c>
      <c r="M711" t="e">
        <v>#DIV/0!</v>
      </c>
      <c r="R711" t="e">
        <v>#DIV/0!</v>
      </c>
    </row>
    <row r="712" spans="1:20" x14ac:dyDescent="0.25">
      <c r="A712" s="177" t="s">
        <v>20529</v>
      </c>
      <c r="B712" t="s">
        <v>20530</v>
      </c>
      <c r="C712" t="s">
        <v>207</v>
      </c>
      <c r="D712" s="20" t="s">
        <v>1000</v>
      </c>
      <c r="E712" s="26">
        <v>41183</v>
      </c>
      <c r="F712">
        <v>7</v>
      </c>
      <c r="G712">
        <v>7</v>
      </c>
      <c r="H712">
        <v>1</v>
      </c>
      <c r="I712">
        <v>35</v>
      </c>
      <c r="J712">
        <v>52</v>
      </c>
      <c r="K712">
        <v>0.67307692307692313</v>
      </c>
      <c r="L712">
        <v>72</v>
      </c>
      <c r="M712">
        <v>0.72222222222222221</v>
      </c>
      <c r="N712">
        <v>0</v>
      </c>
      <c r="P712">
        <v>0</v>
      </c>
      <c r="Q712">
        <v>0</v>
      </c>
      <c r="R712" t="e">
        <v>#DIV/0!</v>
      </c>
      <c r="S712">
        <v>0</v>
      </c>
    </row>
    <row r="713" spans="1:20" x14ac:dyDescent="0.25">
      <c r="A713" s="177" t="s">
        <v>20708</v>
      </c>
      <c r="B713" t="s">
        <v>20709</v>
      </c>
      <c r="C713" t="s">
        <v>894</v>
      </c>
      <c r="D713" s="20" t="s">
        <v>1002</v>
      </c>
      <c r="E713" s="26">
        <v>41183</v>
      </c>
      <c r="H713" t="e">
        <v>#DIV/0!</v>
      </c>
      <c r="K713" t="e">
        <v>#DIV/0!</v>
      </c>
      <c r="M713" t="e">
        <v>#DIV/0!</v>
      </c>
      <c r="R713" t="e">
        <v>#DIV/0!</v>
      </c>
    </row>
    <row r="714" spans="1:20" x14ac:dyDescent="0.25">
      <c r="A714" s="177" t="s">
        <v>20773</v>
      </c>
      <c r="B714" t="s">
        <v>20774</v>
      </c>
      <c r="C714" t="s">
        <v>210</v>
      </c>
      <c r="D714" s="20" t="s">
        <v>1002</v>
      </c>
      <c r="E714" s="26">
        <v>41183</v>
      </c>
      <c r="F714">
        <v>4</v>
      </c>
      <c r="G714">
        <v>4</v>
      </c>
      <c r="H714">
        <v>1</v>
      </c>
      <c r="I714">
        <v>35</v>
      </c>
      <c r="J714">
        <v>35</v>
      </c>
      <c r="K714">
        <v>1</v>
      </c>
      <c r="L714">
        <v>45</v>
      </c>
      <c r="M714">
        <v>0.77777777777777779</v>
      </c>
      <c r="P714">
        <v>0</v>
      </c>
      <c r="Q714">
        <v>0</v>
      </c>
      <c r="R714" t="e">
        <v>#DIV/0!</v>
      </c>
    </row>
    <row r="715" spans="1:20" x14ac:dyDescent="0.25">
      <c r="A715" s="177" t="s">
        <v>20950</v>
      </c>
      <c r="B715" t="s">
        <v>20951</v>
      </c>
      <c r="C715" t="s">
        <v>208</v>
      </c>
      <c r="D715" s="20" t="s">
        <v>1002</v>
      </c>
      <c r="E715" s="26">
        <v>41183</v>
      </c>
      <c r="F715">
        <v>3</v>
      </c>
      <c r="G715">
        <v>3</v>
      </c>
      <c r="H715">
        <v>1</v>
      </c>
      <c r="J715">
        <v>17</v>
      </c>
      <c r="K715">
        <v>0</v>
      </c>
      <c r="L715">
        <v>27</v>
      </c>
      <c r="M715">
        <v>0.62962962962962965</v>
      </c>
      <c r="R715" t="e">
        <v>#DIV/0!</v>
      </c>
      <c r="T715">
        <v>0.78866666666666663</v>
      </c>
    </row>
    <row r="716" spans="1:20" x14ac:dyDescent="0.25">
      <c r="A716" s="177" t="s">
        <v>21205</v>
      </c>
      <c r="B716" t="s">
        <v>21206</v>
      </c>
      <c r="C716" s="20" t="s">
        <v>213</v>
      </c>
      <c r="D716" s="20" t="s">
        <v>1002</v>
      </c>
      <c r="E716" s="26">
        <v>41183</v>
      </c>
      <c r="H716" t="e">
        <v>#DIV/0!</v>
      </c>
      <c r="K716" t="e">
        <v>#DIV/0!</v>
      </c>
      <c r="M716" t="e">
        <v>#DIV/0!</v>
      </c>
      <c r="R716" t="e">
        <v>#DIV/0!</v>
      </c>
      <c r="T716">
        <v>0.75</v>
      </c>
    </row>
    <row r="717" spans="1:20" x14ac:dyDescent="0.25">
      <c r="A717" s="177" t="s">
        <v>21382</v>
      </c>
      <c r="B717" t="s">
        <v>21383</v>
      </c>
      <c r="C717" s="20" t="s">
        <v>8154</v>
      </c>
      <c r="D717" s="20" t="s">
        <v>1002</v>
      </c>
      <c r="E717" s="26">
        <v>41183</v>
      </c>
      <c r="F717">
        <v>1.5</v>
      </c>
      <c r="G717">
        <v>1.5</v>
      </c>
      <c r="H717">
        <v>1</v>
      </c>
      <c r="I717">
        <v>2</v>
      </c>
      <c r="K717" t="e">
        <v>#DIV/0!</v>
      </c>
      <c r="L717">
        <v>14.5</v>
      </c>
      <c r="M717">
        <v>0</v>
      </c>
      <c r="R717" t="e">
        <v>#DIV/0!</v>
      </c>
      <c r="T717">
        <v>1</v>
      </c>
    </row>
    <row r="718" spans="1:20" x14ac:dyDescent="0.25">
      <c r="A718" s="177" t="s">
        <v>21447</v>
      </c>
      <c r="B718" t="s">
        <v>21448</v>
      </c>
      <c r="C718" s="20" t="s">
        <v>212</v>
      </c>
      <c r="D718" s="20" t="s">
        <v>1000</v>
      </c>
      <c r="E718" s="26">
        <v>41183</v>
      </c>
      <c r="F718">
        <v>1.5</v>
      </c>
      <c r="G718">
        <v>1.5</v>
      </c>
      <c r="H718">
        <v>1</v>
      </c>
      <c r="I718">
        <v>2</v>
      </c>
      <c r="J718">
        <v>0</v>
      </c>
      <c r="K718" t="e">
        <v>#DIV/0!</v>
      </c>
      <c r="L718">
        <v>14.5</v>
      </c>
      <c r="M718">
        <v>0</v>
      </c>
      <c r="N718">
        <v>0</v>
      </c>
      <c r="P718">
        <v>0</v>
      </c>
      <c r="Q718">
        <v>0</v>
      </c>
      <c r="R718" t="e">
        <v>#DIV/0!</v>
      </c>
      <c r="S718">
        <v>0</v>
      </c>
    </row>
    <row r="719" spans="1:20" x14ac:dyDescent="0.25">
      <c r="A719" s="177" t="s">
        <v>21656</v>
      </c>
      <c r="B719" t="s">
        <v>21657</v>
      </c>
      <c r="C719" t="s">
        <v>217</v>
      </c>
      <c r="D719" s="20" t="s">
        <v>1000</v>
      </c>
      <c r="E719" s="26">
        <v>41183</v>
      </c>
      <c r="F719">
        <v>1</v>
      </c>
      <c r="G719">
        <v>1</v>
      </c>
      <c r="H719">
        <v>1</v>
      </c>
      <c r="I719">
        <v>0</v>
      </c>
      <c r="L719">
        <v>0</v>
      </c>
      <c r="M719" t="e">
        <v>#DIV/0!</v>
      </c>
      <c r="R719" t="e">
        <v>#DIV/0!</v>
      </c>
    </row>
    <row r="720" spans="1:20" x14ac:dyDescent="0.25">
      <c r="A720" s="177" t="s">
        <v>21835</v>
      </c>
      <c r="B720" t="s">
        <v>21836</v>
      </c>
      <c r="C720" t="s">
        <v>895</v>
      </c>
      <c r="D720" s="20" t="s">
        <v>1002</v>
      </c>
      <c r="E720" s="26">
        <v>41183</v>
      </c>
      <c r="H720" t="e">
        <v>#DIV/0!</v>
      </c>
      <c r="K720" t="e">
        <v>#DIV/0!</v>
      </c>
      <c r="M720" t="e">
        <v>#DIV/0!</v>
      </c>
      <c r="R720" t="e">
        <v>#DIV/0!</v>
      </c>
      <c r="T720">
        <v>0</v>
      </c>
    </row>
    <row r="721" spans="1:20" x14ac:dyDescent="0.25">
      <c r="A721" s="177" t="s">
        <v>21900</v>
      </c>
      <c r="B721" t="s">
        <v>21901</v>
      </c>
      <c r="C721" t="s">
        <v>218</v>
      </c>
      <c r="D721" s="20" t="s">
        <v>1002</v>
      </c>
      <c r="E721" s="26">
        <v>41183</v>
      </c>
      <c r="F721">
        <v>1</v>
      </c>
      <c r="G721">
        <v>1</v>
      </c>
      <c r="H721">
        <v>1</v>
      </c>
      <c r="K721" t="e">
        <v>#DIV/0!</v>
      </c>
      <c r="M721" t="e">
        <v>#DIV/0!</v>
      </c>
      <c r="R721" t="e">
        <v>#DIV/0!</v>
      </c>
      <c r="T721" t="e">
        <v>#DIV/0!</v>
      </c>
    </row>
    <row r="722" spans="1:20" x14ac:dyDescent="0.25">
      <c r="A722" s="177" t="s">
        <v>22077</v>
      </c>
      <c r="B722" t="s">
        <v>22078</v>
      </c>
      <c r="C722" t="s">
        <v>219</v>
      </c>
      <c r="D722" s="20" t="s">
        <v>1002</v>
      </c>
      <c r="E722" s="26">
        <v>41183</v>
      </c>
      <c r="H722" t="e">
        <v>#DIV/0!</v>
      </c>
      <c r="K722" t="e">
        <v>#DIV/0!</v>
      </c>
      <c r="M722" t="e">
        <v>#DIV/0!</v>
      </c>
      <c r="R722" t="e">
        <v>#DIV/0!</v>
      </c>
      <c r="T722">
        <v>0.95</v>
      </c>
    </row>
    <row r="723" spans="1:20" x14ac:dyDescent="0.25">
      <c r="A723" s="177" t="s">
        <v>11485</v>
      </c>
      <c r="B723" t="s">
        <v>11486</v>
      </c>
      <c r="C723" t="s">
        <v>198</v>
      </c>
      <c r="D723" s="20" t="s">
        <v>1002</v>
      </c>
      <c r="E723" s="26">
        <v>41214</v>
      </c>
      <c r="F723">
        <v>4</v>
      </c>
      <c r="G723">
        <v>2.5</v>
      </c>
      <c r="H723">
        <v>1.6</v>
      </c>
      <c r="K723" t="e">
        <v>#DIV/0!</v>
      </c>
      <c r="L723">
        <v>14.5</v>
      </c>
      <c r="M723">
        <v>0</v>
      </c>
      <c r="R723" t="e">
        <v>#DIV/0!</v>
      </c>
      <c r="T723">
        <v>1</v>
      </c>
    </row>
    <row r="724" spans="1:20" x14ac:dyDescent="0.25">
      <c r="A724" s="177" t="s">
        <v>13181</v>
      </c>
      <c r="B724" t="s">
        <v>13093</v>
      </c>
      <c r="C724" t="s">
        <v>1051</v>
      </c>
      <c r="D724" s="20" t="s">
        <v>1002</v>
      </c>
      <c r="E724" s="26">
        <v>41214</v>
      </c>
      <c r="F724">
        <v>4</v>
      </c>
      <c r="G724">
        <v>2.5</v>
      </c>
      <c r="H724">
        <v>1.6</v>
      </c>
      <c r="K724" t="e">
        <v>#DIV/0!</v>
      </c>
      <c r="L724">
        <v>14.5</v>
      </c>
      <c r="M724">
        <v>0</v>
      </c>
      <c r="R724" t="e">
        <v>#DIV/0!</v>
      </c>
      <c r="T724">
        <v>0.83</v>
      </c>
    </row>
    <row r="725" spans="1:20" x14ac:dyDescent="0.25">
      <c r="A725" s="177" t="s">
        <v>2977</v>
      </c>
      <c r="B725" t="s">
        <v>2978</v>
      </c>
      <c r="C725" t="s">
        <v>242</v>
      </c>
      <c r="D725" s="20" t="s">
        <v>1000</v>
      </c>
      <c r="E725" s="26">
        <v>41214</v>
      </c>
      <c r="F725">
        <v>0</v>
      </c>
      <c r="G725">
        <v>0</v>
      </c>
      <c r="H725" t="e">
        <v>#DIV/0!</v>
      </c>
      <c r="I725">
        <v>0</v>
      </c>
      <c r="J725">
        <v>0</v>
      </c>
      <c r="L725">
        <v>0</v>
      </c>
      <c r="M725" t="e">
        <v>#DIV/0!</v>
      </c>
      <c r="N725">
        <v>0</v>
      </c>
      <c r="P725">
        <v>0</v>
      </c>
      <c r="Q725">
        <v>0</v>
      </c>
      <c r="R725" t="e">
        <v>#DIV/0!</v>
      </c>
      <c r="S725">
        <v>0</v>
      </c>
      <c r="T725">
        <v>0</v>
      </c>
    </row>
    <row r="726" spans="1:20" x14ac:dyDescent="0.25">
      <c r="A726" s="177" t="s">
        <v>2802</v>
      </c>
      <c r="B726" t="s">
        <v>2803</v>
      </c>
      <c r="C726" t="s">
        <v>2724</v>
      </c>
      <c r="D726" s="20" t="s">
        <v>1000</v>
      </c>
      <c r="E726" s="26">
        <v>41214</v>
      </c>
      <c r="F726">
        <v>5.5</v>
      </c>
      <c r="G726">
        <v>4</v>
      </c>
      <c r="H726">
        <v>1.375</v>
      </c>
      <c r="I726">
        <v>2</v>
      </c>
      <c r="J726">
        <v>29</v>
      </c>
      <c r="K726">
        <v>6.8965517241379309E-2</v>
      </c>
      <c r="L726">
        <v>29</v>
      </c>
      <c r="M726">
        <v>1</v>
      </c>
      <c r="N726">
        <v>0</v>
      </c>
      <c r="P726">
        <v>0</v>
      </c>
      <c r="Q726">
        <v>0</v>
      </c>
      <c r="R726" t="e">
        <v>#DIV/0!</v>
      </c>
      <c r="S726">
        <v>0</v>
      </c>
      <c r="T726">
        <v>0</v>
      </c>
    </row>
    <row r="727" spans="1:20" x14ac:dyDescent="0.25">
      <c r="A727" s="177" t="s">
        <v>2557</v>
      </c>
      <c r="B727" t="s">
        <v>2558</v>
      </c>
      <c r="C727" t="s">
        <v>237</v>
      </c>
      <c r="D727" s="20" t="s">
        <v>1000</v>
      </c>
      <c r="E727" s="26">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25">
      <c r="A728" s="177" t="s">
        <v>2382</v>
      </c>
      <c r="B728" t="s">
        <v>2383</v>
      </c>
      <c r="C728" t="s">
        <v>238</v>
      </c>
      <c r="D728" s="20" t="s">
        <v>1000</v>
      </c>
      <c r="E728" s="26">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25">
      <c r="A729" s="177" t="s">
        <v>2209</v>
      </c>
      <c r="B729" t="s">
        <v>2210</v>
      </c>
      <c r="C729" t="s">
        <v>239</v>
      </c>
      <c r="D729" s="20" t="s">
        <v>1000</v>
      </c>
      <c r="E729" s="26">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25">
      <c r="A730" s="177" t="s">
        <v>2034</v>
      </c>
      <c r="B730" t="s">
        <v>2035</v>
      </c>
      <c r="C730" t="s">
        <v>1988</v>
      </c>
      <c r="D730" s="20" t="s">
        <v>1000</v>
      </c>
      <c r="E730" s="26">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25">
      <c r="A731" s="177" t="s">
        <v>1786</v>
      </c>
      <c r="B731" t="s">
        <v>1787</v>
      </c>
      <c r="C731" s="20" t="s">
        <v>240</v>
      </c>
      <c r="D731" s="20" t="s">
        <v>1000</v>
      </c>
      <c r="E731" s="26">
        <v>41214</v>
      </c>
      <c r="F731">
        <v>19</v>
      </c>
      <c r="G731">
        <v>15</v>
      </c>
      <c r="H731">
        <v>1.2666666666666666</v>
      </c>
      <c r="I731">
        <v>0</v>
      </c>
      <c r="J731">
        <v>17</v>
      </c>
      <c r="L731">
        <v>74.5</v>
      </c>
      <c r="M731">
        <v>0.22818791946308725</v>
      </c>
      <c r="N731">
        <v>0</v>
      </c>
      <c r="P731">
        <v>0</v>
      </c>
      <c r="Q731">
        <v>0</v>
      </c>
      <c r="R731" t="e">
        <v>#DIV/0!</v>
      </c>
      <c r="S731">
        <v>0</v>
      </c>
    </row>
    <row r="732" spans="1:20" x14ac:dyDescent="0.25">
      <c r="A732" s="177" t="s">
        <v>1611</v>
      </c>
      <c r="B732" t="s">
        <v>1612</v>
      </c>
      <c r="C732" t="s">
        <v>241</v>
      </c>
      <c r="D732" s="20" t="s">
        <v>1000</v>
      </c>
      <c r="E732" s="26">
        <v>41214</v>
      </c>
      <c r="F732">
        <v>0</v>
      </c>
      <c r="G732">
        <v>0</v>
      </c>
      <c r="H732" t="e">
        <v>#DIV/0!</v>
      </c>
      <c r="I732">
        <v>0</v>
      </c>
      <c r="J732">
        <v>0</v>
      </c>
      <c r="L732">
        <v>0</v>
      </c>
      <c r="M732" t="e">
        <v>#DIV/0!</v>
      </c>
      <c r="N732" t="e">
        <v>#DIV/0!</v>
      </c>
      <c r="P732">
        <v>0</v>
      </c>
      <c r="Q732">
        <v>0</v>
      </c>
      <c r="R732" t="e">
        <v>#DIV/0!</v>
      </c>
    </row>
    <row r="733" spans="1:20" x14ac:dyDescent="0.25">
      <c r="A733" s="177" t="s">
        <v>1070</v>
      </c>
      <c r="B733" t="s">
        <v>1155</v>
      </c>
      <c r="C733" s="20" t="s">
        <v>235</v>
      </c>
      <c r="D733" s="20" t="s">
        <v>1002</v>
      </c>
      <c r="E733" s="26">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25">
      <c r="A734" s="177" t="s">
        <v>11487</v>
      </c>
      <c r="B734" t="s">
        <v>11488</v>
      </c>
      <c r="C734" t="s">
        <v>199</v>
      </c>
      <c r="D734" s="20" t="s">
        <v>1002</v>
      </c>
      <c r="E734" s="26">
        <v>41214</v>
      </c>
      <c r="F734">
        <v>6</v>
      </c>
      <c r="G734">
        <v>4</v>
      </c>
      <c r="H734">
        <v>1.5</v>
      </c>
      <c r="I734">
        <v>5</v>
      </c>
      <c r="J734">
        <v>0</v>
      </c>
      <c r="K734" t="e">
        <v>#DIV/0!</v>
      </c>
      <c r="L734">
        <v>20</v>
      </c>
      <c r="M734">
        <v>0</v>
      </c>
      <c r="N734">
        <v>0</v>
      </c>
      <c r="P734">
        <v>2</v>
      </c>
      <c r="Q734">
        <v>2</v>
      </c>
      <c r="R734">
        <v>1</v>
      </c>
      <c r="S734">
        <v>0</v>
      </c>
    </row>
    <row r="735" spans="1:20" x14ac:dyDescent="0.25">
      <c r="A735" s="177" t="s">
        <v>11391</v>
      </c>
      <c r="B735" t="s">
        <v>11392</v>
      </c>
      <c r="C735" t="s">
        <v>201</v>
      </c>
      <c r="D735" s="20" t="s">
        <v>1000</v>
      </c>
      <c r="E735" s="26">
        <v>41214</v>
      </c>
      <c r="H735" t="e">
        <v>#DIV/0!</v>
      </c>
      <c r="I735">
        <v>5</v>
      </c>
      <c r="L735">
        <v>0</v>
      </c>
      <c r="M735" t="e">
        <v>#DIV/0!</v>
      </c>
      <c r="P735">
        <v>2</v>
      </c>
      <c r="Q735">
        <v>2</v>
      </c>
      <c r="R735">
        <v>1</v>
      </c>
      <c r="T735">
        <v>0.53333333333333333</v>
      </c>
    </row>
    <row r="736" spans="1:20" x14ac:dyDescent="0.25">
      <c r="A736" s="177" t="s">
        <v>12188</v>
      </c>
      <c r="B736" t="s">
        <v>12189</v>
      </c>
      <c r="C736" t="s">
        <v>200</v>
      </c>
      <c r="D736" s="20" t="s">
        <v>1000</v>
      </c>
      <c r="E736" s="26">
        <v>41214</v>
      </c>
      <c r="F736">
        <v>6</v>
      </c>
      <c r="G736">
        <v>4</v>
      </c>
      <c r="H736">
        <v>1.5</v>
      </c>
      <c r="K736" t="e">
        <v>#DIV/0!</v>
      </c>
      <c r="L736">
        <v>20</v>
      </c>
      <c r="M736">
        <v>0</v>
      </c>
      <c r="R736" t="e">
        <v>#DIV/0!</v>
      </c>
      <c r="T736">
        <v>1</v>
      </c>
    </row>
    <row r="737" spans="1:20" x14ac:dyDescent="0.25">
      <c r="A737" s="177" t="s">
        <v>12473</v>
      </c>
      <c r="B737" t="s">
        <v>12474</v>
      </c>
      <c r="C737" s="20" t="s">
        <v>202</v>
      </c>
      <c r="D737" s="20" t="s">
        <v>1000</v>
      </c>
      <c r="E737" s="26">
        <v>41214</v>
      </c>
      <c r="H737" t="e">
        <v>#DIV/0!</v>
      </c>
      <c r="M737" t="e">
        <v>#DIV/0!</v>
      </c>
      <c r="R737" t="e">
        <v>#DIV/0!</v>
      </c>
    </row>
    <row r="738" spans="1:20" x14ac:dyDescent="0.25">
      <c r="A738" s="177" t="s">
        <v>11010</v>
      </c>
      <c r="B738" t="s">
        <v>11011</v>
      </c>
      <c r="C738" t="s">
        <v>228</v>
      </c>
      <c r="D738" s="20" t="s">
        <v>1000</v>
      </c>
      <c r="E738" s="26">
        <v>41214</v>
      </c>
      <c r="H738" t="e">
        <v>#DIV/0!</v>
      </c>
      <c r="K738" t="e">
        <v>#DIV/0!</v>
      </c>
      <c r="M738" t="e">
        <v>#DIV/0!</v>
      </c>
      <c r="R738" t="e">
        <v>#DIV/0!</v>
      </c>
    </row>
    <row r="739" spans="1:20" x14ac:dyDescent="0.25">
      <c r="A739" s="177" t="s">
        <v>10835</v>
      </c>
      <c r="B739" t="s">
        <v>10836</v>
      </c>
      <c r="C739" t="s">
        <v>227</v>
      </c>
      <c r="D739" s="20" t="s">
        <v>1002</v>
      </c>
      <c r="E739" s="26">
        <v>41214</v>
      </c>
      <c r="H739" t="e">
        <v>#DIV/0!</v>
      </c>
      <c r="K739" t="e">
        <v>#DIV/0!</v>
      </c>
      <c r="M739" t="e">
        <v>#DIV/0!</v>
      </c>
      <c r="R739" t="e">
        <v>#DIV/0!</v>
      </c>
    </row>
    <row r="740" spans="1:20" x14ac:dyDescent="0.25">
      <c r="A740" s="177" t="s">
        <v>10660</v>
      </c>
      <c r="B740" t="s">
        <v>10661</v>
      </c>
      <c r="C740" t="s">
        <v>203</v>
      </c>
      <c r="D740" s="20" t="s">
        <v>1002</v>
      </c>
      <c r="E740" s="26">
        <v>41214</v>
      </c>
      <c r="F740">
        <v>10</v>
      </c>
      <c r="G740">
        <v>9</v>
      </c>
      <c r="H740">
        <v>1.1111111111111112</v>
      </c>
      <c r="I740">
        <v>16</v>
      </c>
      <c r="J740">
        <v>24</v>
      </c>
      <c r="K740">
        <v>0.66666666666666663</v>
      </c>
      <c r="L740">
        <v>51.5</v>
      </c>
      <c r="M740">
        <v>0.46601941747572817</v>
      </c>
      <c r="P740">
        <v>7</v>
      </c>
      <c r="Q740">
        <v>7</v>
      </c>
      <c r="R740">
        <v>1</v>
      </c>
    </row>
    <row r="741" spans="1:20" x14ac:dyDescent="0.25">
      <c r="A741" s="177" t="s">
        <v>10485</v>
      </c>
      <c r="B741" t="s">
        <v>10486</v>
      </c>
      <c r="C741" t="s">
        <v>205</v>
      </c>
      <c r="D741" s="20" t="s">
        <v>1000</v>
      </c>
      <c r="E741" s="26">
        <v>41214</v>
      </c>
      <c r="F741">
        <v>4</v>
      </c>
      <c r="G741">
        <v>5</v>
      </c>
      <c r="H741">
        <v>0.8</v>
      </c>
      <c r="I741">
        <v>16</v>
      </c>
      <c r="J741">
        <v>24</v>
      </c>
      <c r="K741">
        <v>0.66666666666666663</v>
      </c>
      <c r="L741">
        <v>24</v>
      </c>
      <c r="M741">
        <v>1</v>
      </c>
      <c r="P741">
        <v>7</v>
      </c>
      <c r="Q741">
        <v>7</v>
      </c>
      <c r="R741">
        <v>1</v>
      </c>
    </row>
    <row r="742" spans="1:20" x14ac:dyDescent="0.25">
      <c r="A742" s="177" t="s">
        <v>10309</v>
      </c>
      <c r="B742" t="s">
        <v>10310</v>
      </c>
      <c r="C742" t="s">
        <v>204</v>
      </c>
      <c r="D742" s="20" t="s">
        <v>1000</v>
      </c>
      <c r="E742" s="26">
        <v>41214</v>
      </c>
      <c r="F742">
        <v>6</v>
      </c>
      <c r="G742">
        <v>4</v>
      </c>
      <c r="H742">
        <v>1.5</v>
      </c>
      <c r="K742" t="e">
        <v>#DIV/0!</v>
      </c>
      <c r="L742">
        <v>27.5</v>
      </c>
      <c r="M742">
        <v>0</v>
      </c>
      <c r="R742" t="e">
        <v>#DIV/0!</v>
      </c>
      <c r="T742">
        <v>0.83809523809523812</v>
      </c>
    </row>
    <row r="743" spans="1:20" x14ac:dyDescent="0.25">
      <c r="A743" s="177" t="s">
        <v>10244</v>
      </c>
      <c r="B743" t="s">
        <v>10245</v>
      </c>
      <c r="C743" t="s">
        <v>206</v>
      </c>
      <c r="D743" s="20" t="s">
        <v>1000</v>
      </c>
      <c r="E743" s="26">
        <v>41214</v>
      </c>
      <c r="H743" t="e">
        <v>#DIV/0!</v>
      </c>
      <c r="K743" t="e">
        <v>#DIV/0!</v>
      </c>
      <c r="M743" t="e">
        <v>#DIV/0!</v>
      </c>
      <c r="R743" t="e">
        <v>#DIV/0!</v>
      </c>
    </row>
    <row r="744" spans="1:20" x14ac:dyDescent="0.25">
      <c r="A744" s="177" t="s">
        <v>9813</v>
      </c>
      <c r="B744" t="s">
        <v>9814</v>
      </c>
      <c r="C744" t="s">
        <v>223</v>
      </c>
      <c r="D744" s="20" t="s">
        <v>1002</v>
      </c>
      <c r="E744" s="26">
        <v>41214</v>
      </c>
      <c r="H744" t="e">
        <v>#DIV/0!</v>
      </c>
      <c r="K744" t="e">
        <v>#DIV/0!</v>
      </c>
      <c r="M744" t="e">
        <v>#DIV/0!</v>
      </c>
      <c r="R744" t="e">
        <v>#DIV/0!</v>
      </c>
      <c r="T744">
        <v>1.1000000000000001</v>
      </c>
    </row>
    <row r="745" spans="1:20" x14ac:dyDescent="0.25">
      <c r="A745" s="177" t="s">
        <v>9638</v>
      </c>
      <c r="B745" t="s">
        <v>9639</v>
      </c>
      <c r="C745" t="s">
        <v>224</v>
      </c>
      <c r="D745" s="20" t="s">
        <v>1000</v>
      </c>
      <c r="E745" s="26">
        <v>41214</v>
      </c>
      <c r="H745" t="e">
        <v>#DIV/0!</v>
      </c>
      <c r="K745" t="e">
        <v>#DIV/0!</v>
      </c>
      <c r="M745" t="e">
        <v>#DIV/0!</v>
      </c>
      <c r="R745" t="e">
        <v>#DIV/0!</v>
      </c>
    </row>
    <row r="746" spans="1:20" x14ac:dyDescent="0.25">
      <c r="A746" s="177" t="s">
        <v>9247</v>
      </c>
      <c r="B746" t="s">
        <v>9248</v>
      </c>
      <c r="C746" t="s">
        <v>211</v>
      </c>
      <c r="D746" s="20" t="s">
        <v>1000</v>
      </c>
      <c r="E746" s="26">
        <v>41214</v>
      </c>
      <c r="H746" t="e">
        <v>#DIV/0!</v>
      </c>
      <c r="K746" t="e">
        <v>#DIV/0!</v>
      </c>
      <c r="M746" t="e">
        <v>#DIV/0!</v>
      </c>
      <c r="R746" t="e">
        <v>#DIV/0!</v>
      </c>
    </row>
    <row r="747" spans="1:20" x14ac:dyDescent="0.25">
      <c r="A747" s="177" t="s">
        <v>9072</v>
      </c>
      <c r="B747" t="s">
        <v>9073</v>
      </c>
      <c r="C747" t="s">
        <v>207</v>
      </c>
      <c r="D747" s="20" t="s">
        <v>1002</v>
      </c>
      <c r="E747" s="26">
        <v>41214</v>
      </c>
      <c r="F747">
        <v>7</v>
      </c>
      <c r="G747">
        <v>7</v>
      </c>
      <c r="H747">
        <v>1</v>
      </c>
      <c r="I747">
        <v>27</v>
      </c>
      <c r="J747">
        <v>52</v>
      </c>
      <c r="K747">
        <v>0.51923076923076927</v>
      </c>
      <c r="L747">
        <v>72</v>
      </c>
      <c r="M747">
        <v>0.72222222222222221</v>
      </c>
      <c r="N747">
        <v>0</v>
      </c>
      <c r="P747">
        <v>7</v>
      </c>
      <c r="Q747">
        <v>7</v>
      </c>
      <c r="R747">
        <v>1</v>
      </c>
      <c r="S747">
        <v>0</v>
      </c>
    </row>
    <row r="748" spans="1:20" x14ac:dyDescent="0.25">
      <c r="A748" s="177" t="s">
        <v>9007</v>
      </c>
      <c r="B748" t="s">
        <v>9008</v>
      </c>
      <c r="C748" t="s">
        <v>894</v>
      </c>
      <c r="D748" s="20" t="s">
        <v>1000</v>
      </c>
      <c r="E748" s="26">
        <v>41214</v>
      </c>
      <c r="H748" t="e">
        <v>#DIV/0!</v>
      </c>
      <c r="K748" t="e">
        <v>#DIV/0!</v>
      </c>
      <c r="M748" t="e">
        <v>#DIV/0!</v>
      </c>
      <c r="R748" t="e">
        <v>#DIV/0!</v>
      </c>
    </row>
    <row r="749" spans="1:20" x14ac:dyDescent="0.25">
      <c r="A749" s="177" t="s">
        <v>8832</v>
      </c>
      <c r="B749" t="s">
        <v>8833</v>
      </c>
      <c r="C749" t="s">
        <v>210</v>
      </c>
      <c r="D749" s="20" t="s">
        <v>1000</v>
      </c>
      <c r="E749" s="26">
        <v>41214</v>
      </c>
      <c r="F749">
        <v>4</v>
      </c>
      <c r="G749">
        <v>4</v>
      </c>
      <c r="H749">
        <v>1</v>
      </c>
      <c r="I749">
        <v>27</v>
      </c>
      <c r="J749">
        <v>35</v>
      </c>
      <c r="K749">
        <v>0.77142857142857146</v>
      </c>
      <c r="L749">
        <v>45</v>
      </c>
      <c r="M749">
        <v>0.77777777777777779</v>
      </c>
      <c r="P749">
        <v>7</v>
      </c>
      <c r="Q749">
        <v>7</v>
      </c>
      <c r="R749">
        <v>1</v>
      </c>
    </row>
    <row r="750" spans="1:20" x14ac:dyDescent="0.25">
      <c r="A750" s="177" t="s">
        <v>8657</v>
      </c>
      <c r="B750" t="s">
        <v>8658</v>
      </c>
      <c r="C750" t="s">
        <v>208</v>
      </c>
      <c r="D750" s="20" t="s">
        <v>1000</v>
      </c>
      <c r="E750" s="26">
        <v>41214</v>
      </c>
      <c r="F750">
        <v>3</v>
      </c>
      <c r="G750">
        <v>3</v>
      </c>
      <c r="H750">
        <v>1</v>
      </c>
      <c r="J750">
        <v>17</v>
      </c>
      <c r="K750">
        <v>0</v>
      </c>
      <c r="L750">
        <v>27</v>
      </c>
      <c r="M750">
        <v>0.62962962962962965</v>
      </c>
      <c r="R750" t="e">
        <v>#DIV/0!</v>
      </c>
    </row>
    <row r="751" spans="1:20" x14ac:dyDescent="0.25">
      <c r="A751" s="177" t="s">
        <v>8408</v>
      </c>
      <c r="B751" t="s">
        <v>8409</v>
      </c>
      <c r="C751" t="s">
        <v>213</v>
      </c>
      <c r="D751" s="20" t="s">
        <v>1000</v>
      </c>
      <c r="E751" s="26">
        <v>41214</v>
      </c>
      <c r="H751" t="e">
        <v>#DIV/0!</v>
      </c>
      <c r="K751" t="e">
        <v>#DIV/0!</v>
      </c>
      <c r="M751" t="e">
        <v>#DIV/0!</v>
      </c>
      <c r="R751" t="e">
        <v>#DIV/0!</v>
      </c>
    </row>
    <row r="752" spans="1:20" x14ac:dyDescent="0.25">
      <c r="A752" s="177" t="s">
        <v>8233</v>
      </c>
      <c r="B752" t="s">
        <v>8234</v>
      </c>
      <c r="C752" t="s">
        <v>212</v>
      </c>
      <c r="D752" s="20" t="s">
        <v>1002</v>
      </c>
      <c r="E752" s="26">
        <v>41214</v>
      </c>
      <c r="F752">
        <v>1.5</v>
      </c>
      <c r="G752">
        <v>1.5</v>
      </c>
      <c r="H752">
        <v>1</v>
      </c>
      <c r="I752">
        <v>2</v>
      </c>
      <c r="J752">
        <v>0</v>
      </c>
      <c r="K752" t="e">
        <v>#DIV/0!</v>
      </c>
      <c r="L752">
        <v>14.5</v>
      </c>
      <c r="M752">
        <v>0</v>
      </c>
      <c r="N752">
        <v>0</v>
      </c>
      <c r="P752">
        <v>0</v>
      </c>
      <c r="Q752">
        <v>0</v>
      </c>
      <c r="R752" t="e">
        <v>#DIV/0!</v>
      </c>
      <c r="S752">
        <v>0</v>
      </c>
    </row>
    <row r="753" spans="1:20" x14ac:dyDescent="0.25">
      <c r="A753" s="177" t="s">
        <v>8168</v>
      </c>
      <c r="B753" t="s">
        <v>8169</v>
      </c>
      <c r="C753" t="s">
        <v>8154</v>
      </c>
      <c r="D753" s="20" t="s">
        <v>1000</v>
      </c>
      <c r="E753" s="26">
        <v>41214</v>
      </c>
      <c r="F753">
        <v>1.5</v>
      </c>
      <c r="G753">
        <v>1.5</v>
      </c>
      <c r="H753">
        <v>1</v>
      </c>
      <c r="I753">
        <v>2</v>
      </c>
      <c r="K753" t="e">
        <v>#DIV/0!</v>
      </c>
      <c r="L753">
        <v>14.5</v>
      </c>
      <c r="M753">
        <v>0</v>
      </c>
      <c r="R753" t="e">
        <v>#DIV/0!</v>
      </c>
    </row>
    <row r="754" spans="1:20" x14ac:dyDescent="0.25">
      <c r="A754" s="177" t="s">
        <v>7932</v>
      </c>
      <c r="B754" t="s">
        <v>7933</v>
      </c>
      <c r="C754" t="s">
        <v>225</v>
      </c>
      <c r="D754" s="20" t="s">
        <v>1002</v>
      </c>
      <c r="E754" s="26">
        <v>41214</v>
      </c>
      <c r="H754" t="e">
        <v>#DIV/0!</v>
      </c>
      <c r="K754" t="e">
        <v>#DIV/0!</v>
      </c>
      <c r="M754" t="e">
        <v>#DIV/0!</v>
      </c>
      <c r="R754" t="e">
        <v>#DIV/0!</v>
      </c>
    </row>
    <row r="755" spans="1:20" x14ac:dyDescent="0.25">
      <c r="A755" s="177" t="s">
        <v>7731</v>
      </c>
      <c r="B755" t="s">
        <v>7732</v>
      </c>
      <c r="C755" t="s">
        <v>226</v>
      </c>
      <c r="D755" s="20" t="s">
        <v>1000</v>
      </c>
      <c r="E755" s="26">
        <v>41214</v>
      </c>
      <c r="H755" t="e">
        <v>#DIV/0!</v>
      </c>
      <c r="K755" t="e">
        <v>#DIV/0!</v>
      </c>
      <c r="M755" t="e">
        <v>#DIV/0!</v>
      </c>
      <c r="R755" t="e">
        <v>#DIV/0!</v>
      </c>
    </row>
    <row r="756" spans="1:20" x14ac:dyDescent="0.25">
      <c r="A756" s="177" t="s">
        <v>7544</v>
      </c>
      <c r="B756" t="s">
        <v>7545</v>
      </c>
      <c r="C756" t="s">
        <v>901</v>
      </c>
      <c r="D756" s="20" t="s">
        <v>1000</v>
      </c>
      <c r="E756" s="26">
        <v>41214</v>
      </c>
      <c r="F756">
        <v>5</v>
      </c>
      <c r="G756">
        <v>4</v>
      </c>
      <c r="H756">
        <v>1.25</v>
      </c>
      <c r="I756">
        <v>2</v>
      </c>
      <c r="K756" t="e">
        <v>#DIV/0!</v>
      </c>
      <c r="L756">
        <v>27</v>
      </c>
      <c r="M756">
        <v>0</v>
      </c>
      <c r="N756">
        <v>1</v>
      </c>
      <c r="P756">
        <v>0</v>
      </c>
      <c r="Q756">
        <v>1</v>
      </c>
      <c r="R756">
        <v>0</v>
      </c>
      <c r="S756">
        <v>1</v>
      </c>
    </row>
    <row r="757" spans="1:20" x14ac:dyDescent="0.25">
      <c r="A757" s="177" t="s">
        <v>7197</v>
      </c>
      <c r="B757" t="s">
        <v>7198</v>
      </c>
      <c r="C757" t="s">
        <v>1052</v>
      </c>
      <c r="D757" s="20" t="s">
        <v>1000</v>
      </c>
      <c r="E757" s="26">
        <v>41214</v>
      </c>
      <c r="F757">
        <v>5</v>
      </c>
      <c r="G757">
        <v>4</v>
      </c>
      <c r="H757">
        <v>1.25</v>
      </c>
      <c r="I757">
        <v>2</v>
      </c>
      <c r="K757" t="e">
        <v>#DIV/0!</v>
      </c>
      <c r="L757">
        <v>27</v>
      </c>
      <c r="M757">
        <v>0</v>
      </c>
      <c r="N757">
        <v>1</v>
      </c>
      <c r="P757">
        <v>0</v>
      </c>
      <c r="Q757">
        <v>1</v>
      </c>
      <c r="R757">
        <v>0</v>
      </c>
      <c r="S757">
        <v>1</v>
      </c>
      <c r="T757">
        <v>0.79999999999999993</v>
      </c>
    </row>
    <row r="758" spans="1:20" x14ac:dyDescent="0.25">
      <c r="A758" s="177" t="s">
        <v>6992</v>
      </c>
      <c r="B758" t="s">
        <v>6993</v>
      </c>
      <c r="C758" t="s">
        <v>232</v>
      </c>
      <c r="D758" s="20" t="s">
        <v>1002</v>
      </c>
      <c r="E758" s="26">
        <v>41214</v>
      </c>
      <c r="H758" t="e">
        <v>#DIV/0!</v>
      </c>
      <c r="K758" t="e">
        <v>#DIV/0!</v>
      </c>
      <c r="M758" t="e">
        <v>#DIV/0!</v>
      </c>
      <c r="R758" t="e">
        <v>#DIV/0!</v>
      </c>
      <c r="T758">
        <v>0.6</v>
      </c>
    </row>
    <row r="759" spans="1:20" x14ac:dyDescent="0.25">
      <c r="A759" s="177" t="s">
        <v>6801</v>
      </c>
      <c r="B759" t="s">
        <v>6802</v>
      </c>
      <c r="C759" t="s">
        <v>231</v>
      </c>
      <c r="D759" s="20" t="s">
        <v>1000</v>
      </c>
      <c r="E759" s="26">
        <v>41214</v>
      </c>
      <c r="H759" t="e">
        <v>#DIV/0!</v>
      </c>
      <c r="K759" t="e">
        <v>#DIV/0!</v>
      </c>
      <c r="M759" t="e">
        <v>#DIV/0!</v>
      </c>
      <c r="R759" t="e">
        <v>#DIV/0!</v>
      </c>
    </row>
    <row r="760" spans="1:20" x14ac:dyDescent="0.25">
      <c r="A760" s="177" t="s">
        <v>6626</v>
      </c>
      <c r="B760" t="s">
        <v>6627</v>
      </c>
      <c r="C760" s="20" t="s">
        <v>317</v>
      </c>
      <c r="D760" s="20" t="s">
        <v>1002</v>
      </c>
      <c r="E760" s="26">
        <v>41214</v>
      </c>
      <c r="F760">
        <v>3</v>
      </c>
      <c r="G760">
        <v>3</v>
      </c>
      <c r="H760">
        <v>1</v>
      </c>
      <c r="K760" t="e">
        <v>#DIV/0!</v>
      </c>
      <c r="M760" t="e">
        <v>#DIV/0!</v>
      </c>
      <c r="R760" t="e">
        <v>#DIV/0!</v>
      </c>
    </row>
    <row r="761" spans="1:20" x14ac:dyDescent="0.25">
      <c r="A761" s="177" t="s">
        <v>6451</v>
      </c>
      <c r="B761" t="s">
        <v>6452</v>
      </c>
      <c r="C761" t="s">
        <v>316</v>
      </c>
      <c r="D761" s="20" t="s">
        <v>1000</v>
      </c>
      <c r="E761" s="26">
        <v>41214</v>
      </c>
      <c r="F761">
        <v>3</v>
      </c>
      <c r="G761">
        <v>3</v>
      </c>
      <c r="H761">
        <v>1</v>
      </c>
      <c r="K761" t="e">
        <v>#DIV/0!</v>
      </c>
      <c r="M761" t="e">
        <v>#DIV/0!</v>
      </c>
      <c r="R761" t="e">
        <v>#DIV/0!</v>
      </c>
    </row>
    <row r="762" spans="1:20" x14ac:dyDescent="0.25">
      <c r="A762" s="177" t="s">
        <v>6202</v>
      </c>
      <c r="B762" t="s">
        <v>6203</v>
      </c>
      <c r="C762" t="s">
        <v>214</v>
      </c>
      <c r="D762" s="20" t="s">
        <v>1002</v>
      </c>
      <c r="E762" s="26">
        <v>41214</v>
      </c>
      <c r="F762">
        <v>5</v>
      </c>
      <c r="G762">
        <v>5</v>
      </c>
      <c r="H762">
        <v>1</v>
      </c>
      <c r="I762">
        <v>17</v>
      </c>
      <c r="J762">
        <v>29</v>
      </c>
      <c r="K762">
        <v>0.58620689655172409</v>
      </c>
      <c r="L762">
        <v>25</v>
      </c>
      <c r="M762">
        <v>1.1599999999999999</v>
      </c>
      <c r="P762">
        <v>0</v>
      </c>
      <c r="Q762">
        <v>0</v>
      </c>
      <c r="R762" t="e">
        <v>#DIV/0!</v>
      </c>
    </row>
    <row r="763" spans="1:20" x14ac:dyDescent="0.25">
      <c r="A763" s="177" t="s">
        <v>6027</v>
      </c>
      <c r="B763" t="s">
        <v>6028</v>
      </c>
      <c r="C763" s="20" t="s">
        <v>215</v>
      </c>
      <c r="D763" s="20" t="s">
        <v>1000</v>
      </c>
      <c r="E763" s="26">
        <v>41214</v>
      </c>
      <c r="F763">
        <v>5</v>
      </c>
      <c r="G763">
        <v>5</v>
      </c>
      <c r="H763">
        <v>1</v>
      </c>
      <c r="I763">
        <v>17</v>
      </c>
      <c r="J763">
        <v>29</v>
      </c>
      <c r="K763">
        <v>0.58620689655172409</v>
      </c>
      <c r="L763">
        <v>25</v>
      </c>
      <c r="M763">
        <v>1.1599999999999999</v>
      </c>
      <c r="P763">
        <v>0</v>
      </c>
      <c r="Q763">
        <v>0</v>
      </c>
      <c r="R763" t="e">
        <v>#DIV/0!</v>
      </c>
    </row>
    <row r="764" spans="1:20" x14ac:dyDescent="0.25">
      <c r="A764" s="177" t="s">
        <v>5852</v>
      </c>
      <c r="B764" t="s">
        <v>5853</v>
      </c>
      <c r="C764" s="20" t="s">
        <v>216</v>
      </c>
      <c r="D764" s="20" t="s">
        <v>1000</v>
      </c>
      <c r="E764" s="26">
        <v>41214</v>
      </c>
      <c r="H764" t="e">
        <v>#DIV/0!</v>
      </c>
      <c r="K764" t="e">
        <v>#DIV/0!</v>
      </c>
      <c r="M764" t="e">
        <v>#DIV/0!</v>
      </c>
      <c r="R764" t="e">
        <v>#DIV/0!</v>
      </c>
    </row>
    <row r="765" spans="1:20" x14ac:dyDescent="0.25">
      <c r="A765" s="177" t="s">
        <v>5424</v>
      </c>
      <c r="B765" t="s">
        <v>5425</v>
      </c>
      <c r="C765" t="s">
        <v>903</v>
      </c>
      <c r="D765" s="20" t="s">
        <v>1000</v>
      </c>
      <c r="E765" s="26">
        <v>41214</v>
      </c>
      <c r="F765">
        <v>3.3</v>
      </c>
      <c r="G765">
        <v>3.3</v>
      </c>
      <c r="H765">
        <v>1</v>
      </c>
      <c r="I765">
        <v>10</v>
      </c>
      <c r="J765">
        <v>0</v>
      </c>
      <c r="L765">
        <v>23</v>
      </c>
      <c r="M765">
        <v>0</v>
      </c>
      <c r="P765">
        <v>0</v>
      </c>
      <c r="Q765">
        <v>0</v>
      </c>
      <c r="R765" t="e">
        <v>#DIV/0!</v>
      </c>
    </row>
    <row r="766" spans="1:20" x14ac:dyDescent="0.25">
      <c r="A766" s="177" t="s">
        <v>5608</v>
      </c>
      <c r="B766" t="s">
        <v>5609</v>
      </c>
      <c r="C766" t="s">
        <v>1047</v>
      </c>
      <c r="D766" s="20" t="s">
        <v>1000</v>
      </c>
      <c r="E766" s="26">
        <v>41214</v>
      </c>
      <c r="H766" t="e">
        <v>#DIV/0!</v>
      </c>
      <c r="K766" t="e">
        <v>#DIV/0!</v>
      </c>
      <c r="M766" t="e">
        <v>#DIV/0!</v>
      </c>
      <c r="R766" t="e">
        <v>#DIV/0!</v>
      </c>
    </row>
    <row r="767" spans="1:20" x14ac:dyDescent="0.25">
      <c r="A767" s="177" t="s">
        <v>5189</v>
      </c>
      <c r="B767" t="s">
        <v>5190</v>
      </c>
      <c r="C767" t="s">
        <v>1053</v>
      </c>
      <c r="D767" s="20" t="s">
        <v>1000</v>
      </c>
      <c r="E767" s="26">
        <v>41214</v>
      </c>
      <c r="F767">
        <v>3.3</v>
      </c>
      <c r="G767">
        <v>3.3</v>
      </c>
      <c r="H767">
        <v>1</v>
      </c>
      <c r="I767">
        <v>10</v>
      </c>
      <c r="K767" t="e">
        <v>#DIV/0!</v>
      </c>
      <c r="L767">
        <v>23</v>
      </c>
      <c r="M767">
        <v>0</v>
      </c>
      <c r="P767">
        <v>0</v>
      </c>
      <c r="Q767">
        <v>0</v>
      </c>
      <c r="R767" t="e">
        <v>#DIV/0!</v>
      </c>
    </row>
    <row r="768" spans="1:20" x14ac:dyDescent="0.25">
      <c r="A768" s="177" t="s">
        <v>4984</v>
      </c>
      <c r="B768" t="s">
        <v>4985</v>
      </c>
      <c r="C768" t="s">
        <v>229</v>
      </c>
      <c r="D768" s="20" t="s">
        <v>1000</v>
      </c>
      <c r="E768" s="26">
        <v>41214</v>
      </c>
      <c r="H768" t="e">
        <v>#DIV/0!</v>
      </c>
      <c r="K768" t="e">
        <v>#DIV/0!</v>
      </c>
      <c r="M768" t="e">
        <v>#DIV/0!</v>
      </c>
      <c r="R768" t="e">
        <v>#DIV/0!</v>
      </c>
    </row>
    <row r="769" spans="1:20" x14ac:dyDescent="0.25">
      <c r="A769" s="177" t="s">
        <v>4809</v>
      </c>
      <c r="B769" t="s">
        <v>4810</v>
      </c>
      <c r="C769" t="s">
        <v>230</v>
      </c>
      <c r="D769" s="20" t="s">
        <v>1002</v>
      </c>
      <c r="E769" s="26">
        <v>41214</v>
      </c>
      <c r="H769" t="e">
        <v>#DIV/0!</v>
      </c>
      <c r="K769" t="e">
        <v>#DIV/0!</v>
      </c>
      <c r="M769" t="e">
        <v>#DIV/0!</v>
      </c>
      <c r="R769" t="e">
        <v>#DIV/0!</v>
      </c>
    </row>
    <row r="770" spans="1:20" x14ac:dyDescent="0.25">
      <c r="A770" s="177" t="s">
        <v>4634</v>
      </c>
      <c r="B770" t="s">
        <v>4635</v>
      </c>
      <c r="C770" t="s">
        <v>234</v>
      </c>
      <c r="D770" s="20" t="s">
        <v>1002</v>
      </c>
      <c r="E770" s="26">
        <v>41214</v>
      </c>
      <c r="H770" t="e">
        <v>#DIV/0!</v>
      </c>
      <c r="K770" t="e">
        <v>#DIV/0!</v>
      </c>
      <c r="M770" t="e">
        <v>#DIV/0!</v>
      </c>
      <c r="R770" t="e">
        <v>#DIV/0!</v>
      </c>
    </row>
    <row r="771" spans="1:20" x14ac:dyDescent="0.25">
      <c r="A771" s="177" t="s">
        <v>4459</v>
      </c>
      <c r="B771" t="s">
        <v>4460</v>
      </c>
      <c r="C771" t="s">
        <v>233</v>
      </c>
      <c r="D771" s="20" t="s">
        <v>1000</v>
      </c>
      <c r="E771" s="26">
        <v>41214</v>
      </c>
      <c r="H771" t="e">
        <v>#DIV/0!</v>
      </c>
      <c r="K771" t="e">
        <v>#DIV/0!</v>
      </c>
      <c r="M771" t="e">
        <v>#DIV/0!</v>
      </c>
      <c r="R771" t="e">
        <v>#DIV/0!</v>
      </c>
      <c r="T771">
        <v>0.9731777777777777</v>
      </c>
    </row>
    <row r="772" spans="1:20" x14ac:dyDescent="0.25">
      <c r="A772" s="177" t="s">
        <v>4284</v>
      </c>
      <c r="B772" t="s">
        <v>4285</v>
      </c>
      <c r="C772" s="20" t="s">
        <v>217</v>
      </c>
      <c r="D772" s="20" t="s">
        <v>1002</v>
      </c>
      <c r="E772" s="26">
        <v>41214</v>
      </c>
      <c r="F772">
        <v>1</v>
      </c>
      <c r="G772">
        <v>1</v>
      </c>
      <c r="H772">
        <v>1</v>
      </c>
      <c r="I772">
        <v>0</v>
      </c>
      <c r="L772">
        <v>0</v>
      </c>
      <c r="M772" t="e">
        <v>#DIV/0!</v>
      </c>
      <c r="R772" t="e">
        <v>#DIV/0!</v>
      </c>
      <c r="T772">
        <v>1</v>
      </c>
    </row>
    <row r="773" spans="1:20" x14ac:dyDescent="0.25">
      <c r="A773" s="177" t="s">
        <v>4219</v>
      </c>
      <c r="B773" t="s">
        <v>4220</v>
      </c>
      <c r="C773" s="20" t="s">
        <v>895</v>
      </c>
      <c r="D773" s="20" t="s">
        <v>1000</v>
      </c>
      <c r="E773" s="26">
        <v>41214</v>
      </c>
      <c r="H773" t="e">
        <v>#DIV/0!</v>
      </c>
      <c r="K773" t="e">
        <v>#DIV/0!</v>
      </c>
      <c r="M773" t="e">
        <v>#DIV/0!</v>
      </c>
      <c r="R773" t="e">
        <v>#DIV/0!</v>
      </c>
      <c r="T773">
        <v>0.83</v>
      </c>
    </row>
    <row r="774" spans="1:20" x14ac:dyDescent="0.25">
      <c r="A774" s="177" t="s">
        <v>4044</v>
      </c>
      <c r="B774" t="s">
        <v>4045</v>
      </c>
      <c r="C774" s="20" t="s">
        <v>218</v>
      </c>
      <c r="D774" s="20" t="s">
        <v>1000</v>
      </c>
      <c r="E774" s="26">
        <v>41214</v>
      </c>
      <c r="F774">
        <v>1</v>
      </c>
      <c r="G774">
        <v>1</v>
      </c>
      <c r="H774">
        <v>1</v>
      </c>
      <c r="K774" t="e">
        <v>#DIV/0!</v>
      </c>
      <c r="M774" t="e">
        <v>#DIV/0!</v>
      </c>
      <c r="R774" t="e">
        <v>#DIV/0!</v>
      </c>
    </row>
    <row r="775" spans="1:20" x14ac:dyDescent="0.25">
      <c r="A775" s="177" t="s">
        <v>3869</v>
      </c>
      <c r="B775" t="s">
        <v>3870</v>
      </c>
      <c r="C775" t="s">
        <v>219</v>
      </c>
      <c r="D775" s="20" t="s">
        <v>1000</v>
      </c>
      <c r="E775" s="26">
        <v>41214</v>
      </c>
      <c r="H775" t="e">
        <v>#DIV/0!</v>
      </c>
      <c r="K775" t="e">
        <v>#DIV/0!</v>
      </c>
      <c r="M775" t="e">
        <v>#DIV/0!</v>
      </c>
      <c r="R775" t="e">
        <v>#DIV/0!</v>
      </c>
    </row>
    <row r="776" spans="1:20" x14ac:dyDescent="0.25">
      <c r="A776" s="177" t="s">
        <v>3502</v>
      </c>
      <c r="B776" t="s">
        <v>3503</v>
      </c>
      <c r="C776" t="s">
        <v>220</v>
      </c>
      <c r="D776" s="20" t="s">
        <v>1002</v>
      </c>
      <c r="E776" s="26">
        <v>41214</v>
      </c>
      <c r="F776">
        <v>8.25</v>
      </c>
      <c r="G776">
        <v>13</v>
      </c>
      <c r="H776">
        <v>0.63461538461538458</v>
      </c>
      <c r="I776">
        <v>38</v>
      </c>
      <c r="K776" t="e">
        <v>#DIV/0!</v>
      </c>
      <c r="L776">
        <v>54</v>
      </c>
      <c r="M776">
        <v>0</v>
      </c>
      <c r="P776">
        <v>7</v>
      </c>
      <c r="Q776">
        <v>9</v>
      </c>
      <c r="R776">
        <v>0.77777777777777779</v>
      </c>
      <c r="T776">
        <v>0</v>
      </c>
    </row>
    <row r="777" spans="1:20" x14ac:dyDescent="0.25">
      <c r="A777" s="177" t="s">
        <v>3327</v>
      </c>
      <c r="B777" t="s">
        <v>3328</v>
      </c>
      <c r="C777" t="s">
        <v>221</v>
      </c>
      <c r="D777" s="20" t="s">
        <v>1000</v>
      </c>
      <c r="E777" s="26">
        <v>41214</v>
      </c>
      <c r="F777">
        <v>7.25</v>
      </c>
      <c r="G777">
        <v>8</v>
      </c>
      <c r="H777">
        <v>0.90625</v>
      </c>
      <c r="I777">
        <v>33</v>
      </c>
      <c r="K777" t="e">
        <v>#DIV/0!</v>
      </c>
      <c r="L777">
        <v>45</v>
      </c>
      <c r="M777">
        <v>0</v>
      </c>
      <c r="O777">
        <v>0.84399999999999997</v>
      </c>
      <c r="P777">
        <v>5</v>
      </c>
      <c r="Q777">
        <v>7</v>
      </c>
      <c r="R777">
        <v>0.7142857142857143</v>
      </c>
      <c r="T777" t="e">
        <v>#DIV/0!</v>
      </c>
    </row>
    <row r="778" spans="1:20" x14ac:dyDescent="0.25">
      <c r="A778" s="177" t="s">
        <v>3152</v>
      </c>
      <c r="B778" t="s">
        <v>3153</v>
      </c>
      <c r="C778" t="s">
        <v>222</v>
      </c>
      <c r="D778" s="20" t="s">
        <v>1000</v>
      </c>
      <c r="E778" s="26">
        <v>41214</v>
      </c>
      <c r="F778">
        <v>1</v>
      </c>
      <c r="G778">
        <v>5</v>
      </c>
      <c r="H778">
        <v>0.2</v>
      </c>
      <c r="I778">
        <v>5</v>
      </c>
      <c r="L778">
        <v>9</v>
      </c>
      <c r="M778">
        <v>0</v>
      </c>
      <c r="O778">
        <v>0.96399999999999997</v>
      </c>
      <c r="P778">
        <v>2</v>
      </c>
      <c r="Q778">
        <v>2</v>
      </c>
      <c r="R778">
        <v>1</v>
      </c>
      <c r="T778">
        <v>0.95000000000000018</v>
      </c>
    </row>
    <row r="779" spans="1:20" x14ac:dyDescent="0.25">
      <c r="A779" s="177" t="s">
        <v>11986</v>
      </c>
      <c r="B779" t="s">
        <v>11987</v>
      </c>
      <c r="C779" t="s">
        <v>1051</v>
      </c>
      <c r="D779" s="20" t="s">
        <v>1000</v>
      </c>
      <c r="E779" s="26">
        <v>41214</v>
      </c>
      <c r="F779">
        <v>4</v>
      </c>
      <c r="G779">
        <v>2.5</v>
      </c>
      <c r="H779">
        <v>1.6</v>
      </c>
      <c r="K779" t="e">
        <v>#DIV/0!</v>
      </c>
      <c r="L779">
        <v>14.5</v>
      </c>
      <c r="M779">
        <v>0</v>
      </c>
      <c r="R779" t="e">
        <v>#DIV/0!</v>
      </c>
      <c r="T779">
        <v>1</v>
      </c>
    </row>
    <row r="780" spans="1:20" x14ac:dyDescent="0.25">
      <c r="A780" s="177" t="s">
        <v>13352</v>
      </c>
      <c r="B780" t="s">
        <v>13353</v>
      </c>
      <c r="C780" t="s">
        <v>242</v>
      </c>
      <c r="D780" s="20" t="s">
        <v>1002</v>
      </c>
      <c r="E780" s="26">
        <v>41214</v>
      </c>
      <c r="F780">
        <v>0</v>
      </c>
      <c r="G780">
        <v>0</v>
      </c>
      <c r="H780" t="e">
        <v>#DIV/0!</v>
      </c>
      <c r="I780">
        <v>0</v>
      </c>
      <c r="J780">
        <v>0</v>
      </c>
      <c r="L780">
        <v>0</v>
      </c>
      <c r="M780" t="e">
        <v>#DIV/0!</v>
      </c>
      <c r="N780">
        <v>0</v>
      </c>
      <c r="P780">
        <v>0</v>
      </c>
      <c r="Q780">
        <v>0</v>
      </c>
      <c r="R780" t="e">
        <v>#DIV/0!</v>
      </c>
      <c r="S780">
        <v>0</v>
      </c>
      <c r="T780">
        <v>0.83</v>
      </c>
    </row>
    <row r="781" spans="1:20" x14ac:dyDescent="0.25">
      <c r="A781" s="177" t="s">
        <v>13529</v>
      </c>
      <c r="B781" t="s">
        <v>13530</v>
      </c>
      <c r="C781" t="s">
        <v>237</v>
      </c>
      <c r="D781" s="20" t="s">
        <v>1002</v>
      </c>
      <c r="E781" s="26">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25">
      <c r="A782" s="177" t="s">
        <v>13704</v>
      </c>
      <c r="B782" t="s">
        <v>13705</v>
      </c>
      <c r="C782" t="s">
        <v>238</v>
      </c>
      <c r="D782" s="20" t="s">
        <v>1002</v>
      </c>
      <c r="E782" s="26">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25">
      <c r="A783" s="177" t="s">
        <v>13881</v>
      </c>
      <c r="B783" t="s">
        <v>13882</v>
      </c>
      <c r="C783" t="s">
        <v>239</v>
      </c>
      <c r="D783" s="20" t="s">
        <v>1002</v>
      </c>
      <c r="E783" s="26">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25">
      <c r="A784" s="177" t="s">
        <v>14068</v>
      </c>
      <c r="B784" t="s">
        <v>14069</v>
      </c>
      <c r="C784" t="s">
        <v>240</v>
      </c>
      <c r="D784" s="20" t="s">
        <v>1002</v>
      </c>
      <c r="E784" s="26">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25">
      <c r="A785" s="177" t="s">
        <v>14245</v>
      </c>
      <c r="B785" t="s">
        <v>14246</v>
      </c>
      <c r="C785" t="s">
        <v>241</v>
      </c>
      <c r="D785" s="20" t="s">
        <v>1002</v>
      </c>
      <c r="E785" s="26">
        <v>41214</v>
      </c>
      <c r="F785">
        <v>0</v>
      </c>
      <c r="G785">
        <v>0</v>
      </c>
      <c r="H785" t="e">
        <v>#DIV/0!</v>
      </c>
      <c r="I785">
        <v>0</v>
      </c>
      <c r="J785">
        <v>0</v>
      </c>
      <c r="L785">
        <v>0</v>
      </c>
      <c r="M785" t="e">
        <v>#DIV/0!</v>
      </c>
      <c r="N785" t="e">
        <v>#DIV/0!</v>
      </c>
      <c r="P785">
        <v>0</v>
      </c>
      <c r="Q785">
        <v>0</v>
      </c>
      <c r="R785" t="e">
        <v>#DIV/0!</v>
      </c>
      <c r="T785">
        <v>1.2333333333333334</v>
      </c>
    </row>
    <row r="786" spans="1:20" x14ac:dyDescent="0.25">
      <c r="A786" s="177" t="s">
        <v>14574</v>
      </c>
      <c r="B786" t="s">
        <v>14575</v>
      </c>
      <c r="C786" t="s">
        <v>199</v>
      </c>
      <c r="D786" s="20" t="s">
        <v>1000</v>
      </c>
      <c r="E786" s="26">
        <v>41214</v>
      </c>
      <c r="F786">
        <v>6</v>
      </c>
      <c r="G786">
        <v>4</v>
      </c>
      <c r="H786">
        <v>1.5</v>
      </c>
      <c r="I786">
        <v>5</v>
      </c>
      <c r="J786">
        <v>0</v>
      </c>
      <c r="K786" t="e">
        <v>#DIV/0!</v>
      </c>
      <c r="L786">
        <v>20</v>
      </c>
      <c r="M786">
        <v>0</v>
      </c>
      <c r="N786">
        <v>0</v>
      </c>
      <c r="P786">
        <v>2</v>
      </c>
      <c r="Q786">
        <v>2</v>
      </c>
      <c r="R786">
        <v>1</v>
      </c>
      <c r="S786">
        <v>0</v>
      </c>
      <c r="T786">
        <v>0.92500000000000004</v>
      </c>
    </row>
    <row r="787" spans="1:20" x14ac:dyDescent="0.25">
      <c r="A787" s="177" t="s">
        <v>14749</v>
      </c>
      <c r="B787" t="s">
        <v>14750</v>
      </c>
      <c r="C787" s="20" t="s">
        <v>201</v>
      </c>
      <c r="D787" s="20" t="s">
        <v>1002</v>
      </c>
      <c r="E787" s="26">
        <v>41214</v>
      </c>
      <c r="H787" t="e">
        <v>#DIV/0!</v>
      </c>
      <c r="I787">
        <v>5</v>
      </c>
      <c r="L787">
        <v>0</v>
      </c>
      <c r="M787" t="e">
        <v>#DIV/0!</v>
      </c>
      <c r="P787">
        <v>2</v>
      </c>
      <c r="Q787">
        <v>2</v>
      </c>
      <c r="R787">
        <v>1</v>
      </c>
    </row>
    <row r="788" spans="1:20" x14ac:dyDescent="0.25">
      <c r="A788" s="177" t="s">
        <v>14840</v>
      </c>
      <c r="B788" t="s">
        <v>14841</v>
      </c>
      <c r="C788" t="s">
        <v>200</v>
      </c>
      <c r="D788" s="20" t="s">
        <v>1002</v>
      </c>
      <c r="E788" s="26">
        <v>41214</v>
      </c>
      <c r="F788">
        <v>6</v>
      </c>
      <c r="G788">
        <v>4</v>
      </c>
      <c r="H788">
        <v>1.5</v>
      </c>
      <c r="K788" t="e">
        <v>#DIV/0!</v>
      </c>
      <c r="L788">
        <v>20</v>
      </c>
      <c r="M788">
        <v>0</v>
      </c>
      <c r="R788" t="e">
        <v>#DIV/0!</v>
      </c>
    </row>
    <row r="789" spans="1:20" x14ac:dyDescent="0.25">
      <c r="A789" s="177" t="s">
        <v>15017</v>
      </c>
      <c r="B789" t="s">
        <v>15018</v>
      </c>
      <c r="C789" s="20" t="s">
        <v>202</v>
      </c>
      <c r="D789" s="20" t="s">
        <v>1002</v>
      </c>
      <c r="E789" s="26">
        <v>41214</v>
      </c>
      <c r="H789" t="e">
        <v>#DIV/0!</v>
      </c>
      <c r="M789" t="e">
        <v>#DIV/0!</v>
      </c>
      <c r="R789" t="e">
        <v>#DIV/0!</v>
      </c>
    </row>
    <row r="790" spans="1:20" x14ac:dyDescent="0.25">
      <c r="A790" s="177" t="s">
        <v>15560</v>
      </c>
      <c r="B790" t="s">
        <v>15561</v>
      </c>
      <c r="C790" t="s">
        <v>228</v>
      </c>
      <c r="D790" s="20" t="s">
        <v>1002</v>
      </c>
      <c r="E790" s="26">
        <v>41214</v>
      </c>
      <c r="H790" t="e">
        <v>#DIV/0!</v>
      </c>
      <c r="K790" t="e">
        <v>#DIV/0!</v>
      </c>
      <c r="M790" t="e">
        <v>#DIV/0!</v>
      </c>
      <c r="R790" t="e">
        <v>#DIV/0!</v>
      </c>
    </row>
    <row r="791" spans="1:20" x14ac:dyDescent="0.25">
      <c r="A791" s="177" t="s">
        <v>15721</v>
      </c>
      <c r="B791" t="s">
        <v>15722</v>
      </c>
      <c r="C791" t="s">
        <v>227</v>
      </c>
      <c r="D791" s="20" t="s">
        <v>1000</v>
      </c>
      <c r="E791" s="26">
        <v>41214</v>
      </c>
      <c r="H791" t="e">
        <v>#DIV/0!</v>
      </c>
      <c r="K791" t="e">
        <v>#DIV/0!</v>
      </c>
      <c r="M791" t="e">
        <v>#DIV/0!</v>
      </c>
      <c r="R791" t="e">
        <v>#DIV/0!</v>
      </c>
      <c r="T791">
        <v>1.4000000000000001</v>
      </c>
    </row>
    <row r="792" spans="1:20" x14ac:dyDescent="0.25">
      <c r="A792" s="177" t="s">
        <v>15898</v>
      </c>
      <c r="B792" t="s">
        <v>15899</v>
      </c>
      <c r="C792" t="s">
        <v>203</v>
      </c>
      <c r="D792" s="20" t="s">
        <v>1000</v>
      </c>
      <c r="E792" s="26">
        <v>41214</v>
      </c>
      <c r="F792">
        <v>10</v>
      </c>
      <c r="G792">
        <v>9</v>
      </c>
      <c r="H792">
        <v>1.1111111111111112</v>
      </c>
      <c r="I792">
        <v>16</v>
      </c>
      <c r="J792">
        <v>24</v>
      </c>
      <c r="K792">
        <v>0.66666666666666663</v>
      </c>
      <c r="L792">
        <v>51.5</v>
      </c>
      <c r="M792">
        <v>0.46601941747572817</v>
      </c>
      <c r="P792">
        <v>7</v>
      </c>
      <c r="Q792">
        <v>7</v>
      </c>
      <c r="R792">
        <v>1</v>
      </c>
      <c r="T792">
        <v>1.05</v>
      </c>
    </row>
    <row r="793" spans="1:20" x14ac:dyDescent="0.25">
      <c r="A793" s="177" t="s">
        <v>16077</v>
      </c>
      <c r="B793" t="s">
        <v>16078</v>
      </c>
      <c r="C793" s="20" t="s">
        <v>205</v>
      </c>
      <c r="D793" s="20" t="s">
        <v>1002</v>
      </c>
      <c r="E793" s="26">
        <v>41214</v>
      </c>
      <c r="F793">
        <v>4</v>
      </c>
      <c r="G793">
        <v>5</v>
      </c>
      <c r="H793">
        <v>0.8</v>
      </c>
      <c r="I793">
        <v>16</v>
      </c>
      <c r="J793">
        <v>24</v>
      </c>
      <c r="K793">
        <v>0.66666666666666663</v>
      </c>
      <c r="L793">
        <v>24</v>
      </c>
      <c r="M793">
        <v>1</v>
      </c>
      <c r="P793">
        <v>7</v>
      </c>
      <c r="Q793">
        <v>7</v>
      </c>
      <c r="R793">
        <v>1</v>
      </c>
    </row>
    <row r="794" spans="1:20" x14ac:dyDescent="0.25">
      <c r="A794" s="177" t="s">
        <v>16254</v>
      </c>
      <c r="B794" t="s">
        <v>16255</v>
      </c>
      <c r="C794" t="s">
        <v>204</v>
      </c>
      <c r="D794" s="20" t="s">
        <v>1002</v>
      </c>
      <c r="E794" s="26">
        <v>41214</v>
      </c>
      <c r="F794">
        <v>6</v>
      </c>
      <c r="G794">
        <v>4</v>
      </c>
      <c r="H794">
        <v>1.5</v>
      </c>
      <c r="K794" t="e">
        <v>#DIV/0!</v>
      </c>
      <c r="L794">
        <v>27.5</v>
      </c>
      <c r="M794">
        <v>0</v>
      </c>
      <c r="R794" t="e">
        <v>#DIV/0!</v>
      </c>
    </row>
    <row r="795" spans="1:20" x14ac:dyDescent="0.25">
      <c r="A795" s="177" t="s">
        <v>16431</v>
      </c>
      <c r="B795" t="s">
        <v>16432</v>
      </c>
      <c r="C795" t="s">
        <v>206</v>
      </c>
      <c r="D795" s="20" t="s">
        <v>1002</v>
      </c>
      <c r="E795" s="26">
        <v>41214</v>
      </c>
      <c r="H795" t="e">
        <v>#DIV/0!</v>
      </c>
      <c r="K795" t="e">
        <v>#DIV/0!</v>
      </c>
      <c r="M795" t="e">
        <v>#DIV/0!</v>
      </c>
      <c r="R795" t="e">
        <v>#DIV/0!</v>
      </c>
    </row>
    <row r="796" spans="1:20" x14ac:dyDescent="0.25">
      <c r="A796" s="177" t="s">
        <v>16572</v>
      </c>
      <c r="B796" t="s">
        <v>16573</v>
      </c>
      <c r="C796" t="s">
        <v>223</v>
      </c>
      <c r="D796" s="20" t="s">
        <v>1000</v>
      </c>
      <c r="E796" s="26">
        <v>41214</v>
      </c>
      <c r="H796" t="e">
        <v>#DIV/0!</v>
      </c>
      <c r="K796" t="e">
        <v>#DIV/0!</v>
      </c>
      <c r="M796" t="e">
        <v>#DIV/0!</v>
      </c>
      <c r="R796" t="e">
        <v>#DIV/0!</v>
      </c>
    </row>
    <row r="797" spans="1:20" x14ac:dyDescent="0.25">
      <c r="A797" s="177" t="s">
        <v>16751</v>
      </c>
      <c r="B797" t="s">
        <v>16752</v>
      </c>
      <c r="C797" t="s">
        <v>224</v>
      </c>
      <c r="D797" s="20" t="s">
        <v>1002</v>
      </c>
      <c r="E797" s="26">
        <v>41214</v>
      </c>
      <c r="H797" t="e">
        <v>#DIV/0!</v>
      </c>
      <c r="K797" t="e">
        <v>#DIV/0!</v>
      </c>
      <c r="M797" t="e">
        <v>#DIV/0!</v>
      </c>
      <c r="R797" t="e">
        <v>#DIV/0!</v>
      </c>
    </row>
    <row r="798" spans="1:20" x14ac:dyDescent="0.25">
      <c r="A798" s="177" t="s">
        <v>17188</v>
      </c>
      <c r="B798" t="s">
        <v>17189</v>
      </c>
      <c r="C798" t="s">
        <v>225</v>
      </c>
      <c r="D798" s="20" t="s">
        <v>1000</v>
      </c>
      <c r="E798" s="26">
        <v>41214</v>
      </c>
      <c r="H798" t="e">
        <v>#DIV/0!</v>
      </c>
      <c r="K798" t="e">
        <v>#DIV/0!</v>
      </c>
      <c r="M798" t="e">
        <v>#DIV/0!</v>
      </c>
      <c r="R798" t="e">
        <v>#DIV/0!</v>
      </c>
      <c r="T798">
        <v>0.81904761904761902</v>
      </c>
    </row>
    <row r="799" spans="1:20" x14ac:dyDescent="0.25">
      <c r="A799" s="177" t="s">
        <v>17395</v>
      </c>
      <c r="B799" t="s">
        <v>17396</v>
      </c>
      <c r="C799" t="s">
        <v>226</v>
      </c>
      <c r="D799" s="20" t="s">
        <v>1002</v>
      </c>
      <c r="E799" s="26">
        <v>41214</v>
      </c>
      <c r="H799" t="e">
        <v>#DIV/0!</v>
      </c>
      <c r="K799" t="e">
        <v>#DIV/0!</v>
      </c>
      <c r="M799" t="e">
        <v>#DIV/0!</v>
      </c>
      <c r="R799" t="e">
        <v>#DIV/0!</v>
      </c>
    </row>
    <row r="800" spans="1:20" x14ac:dyDescent="0.25">
      <c r="A800" s="177" t="s">
        <v>17572</v>
      </c>
      <c r="B800" t="s">
        <v>17573</v>
      </c>
      <c r="C800" t="s">
        <v>232</v>
      </c>
      <c r="D800" s="20" t="s">
        <v>1000</v>
      </c>
      <c r="E800" s="26">
        <v>41214</v>
      </c>
      <c r="H800" t="e">
        <v>#DIV/0!</v>
      </c>
      <c r="K800" t="e">
        <v>#DIV/0!</v>
      </c>
      <c r="M800" t="e">
        <v>#DIV/0!</v>
      </c>
      <c r="R800" t="e">
        <v>#DIV/0!</v>
      </c>
      <c r="T800">
        <v>1.075</v>
      </c>
    </row>
    <row r="801" spans="1:20" x14ac:dyDescent="0.25">
      <c r="A801" s="177" t="s">
        <v>17769</v>
      </c>
      <c r="B801" t="s">
        <v>17770</v>
      </c>
      <c r="C801" t="s">
        <v>231</v>
      </c>
      <c r="D801" s="20" t="s">
        <v>1002</v>
      </c>
      <c r="E801" s="26">
        <v>41214</v>
      </c>
      <c r="H801" t="e">
        <v>#DIV/0!</v>
      </c>
      <c r="K801" t="e">
        <v>#DIV/0!</v>
      </c>
      <c r="M801" t="e">
        <v>#DIV/0!</v>
      </c>
      <c r="R801" t="e">
        <v>#DIV/0!</v>
      </c>
    </row>
    <row r="802" spans="1:20" x14ac:dyDescent="0.25">
      <c r="A802" s="177" t="s">
        <v>17946</v>
      </c>
      <c r="B802" t="s">
        <v>17947</v>
      </c>
      <c r="C802" t="s">
        <v>317</v>
      </c>
      <c r="D802" s="20" t="s">
        <v>1000</v>
      </c>
      <c r="E802" s="26">
        <v>41214</v>
      </c>
      <c r="F802">
        <v>3</v>
      </c>
      <c r="G802">
        <v>3</v>
      </c>
      <c r="H802">
        <v>1</v>
      </c>
      <c r="K802" t="e">
        <v>#DIV/0!</v>
      </c>
      <c r="M802" t="e">
        <v>#DIV/0!</v>
      </c>
      <c r="R802" t="e">
        <v>#DIV/0!</v>
      </c>
    </row>
    <row r="803" spans="1:20" x14ac:dyDescent="0.25">
      <c r="A803" s="177" t="s">
        <v>18125</v>
      </c>
      <c r="B803" t="s">
        <v>18126</v>
      </c>
      <c r="C803" t="s">
        <v>316</v>
      </c>
      <c r="D803" s="20" t="s">
        <v>1002</v>
      </c>
      <c r="E803" s="26">
        <v>41214</v>
      </c>
      <c r="F803">
        <v>3</v>
      </c>
      <c r="G803">
        <v>3</v>
      </c>
      <c r="H803">
        <v>1</v>
      </c>
      <c r="K803" t="e">
        <v>#DIV/0!</v>
      </c>
      <c r="M803" t="e">
        <v>#DIV/0!</v>
      </c>
      <c r="R803" t="e">
        <v>#DIV/0!</v>
      </c>
    </row>
    <row r="804" spans="1:20" x14ac:dyDescent="0.25">
      <c r="A804" s="177" t="s">
        <v>18378</v>
      </c>
      <c r="B804" t="s">
        <v>18379</v>
      </c>
      <c r="C804" t="s">
        <v>214</v>
      </c>
      <c r="D804" s="20" t="s">
        <v>1000</v>
      </c>
      <c r="E804" s="26">
        <v>41214</v>
      </c>
      <c r="F804">
        <v>5</v>
      </c>
      <c r="G804">
        <v>5</v>
      </c>
      <c r="H804">
        <v>1</v>
      </c>
      <c r="I804">
        <v>17</v>
      </c>
      <c r="J804">
        <v>29</v>
      </c>
      <c r="K804">
        <v>0.58620689655172409</v>
      </c>
      <c r="L804">
        <v>25</v>
      </c>
      <c r="M804">
        <v>1.1599999999999999</v>
      </c>
      <c r="P804">
        <v>0</v>
      </c>
      <c r="Q804">
        <v>0</v>
      </c>
      <c r="R804" t="e">
        <v>#DIV/0!</v>
      </c>
    </row>
    <row r="805" spans="1:20" x14ac:dyDescent="0.25">
      <c r="A805" s="177" t="s">
        <v>18557</v>
      </c>
      <c r="B805" t="s">
        <v>18558</v>
      </c>
      <c r="C805" t="s">
        <v>215</v>
      </c>
      <c r="D805" s="20" t="s">
        <v>1002</v>
      </c>
      <c r="E805" s="26">
        <v>41214</v>
      </c>
      <c r="F805">
        <v>5</v>
      </c>
      <c r="G805">
        <v>5</v>
      </c>
      <c r="H805">
        <v>1</v>
      </c>
      <c r="I805">
        <v>17</v>
      </c>
      <c r="J805">
        <v>29</v>
      </c>
      <c r="K805">
        <v>0.58620689655172409</v>
      </c>
      <c r="L805">
        <v>25</v>
      </c>
      <c r="M805">
        <v>1.1599999999999999</v>
      </c>
      <c r="P805">
        <v>0</v>
      </c>
      <c r="Q805">
        <v>0</v>
      </c>
      <c r="R805" t="e">
        <v>#DIV/0!</v>
      </c>
    </row>
    <row r="806" spans="1:20" x14ac:dyDescent="0.25">
      <c r="A806" s="177" t="s">
        <v>18734</v>
      </c>
      <c r="B806" t="s">
        <v>18735</v>
      </c>
      <c r="C806" t="s">
        <v>216</v>
      </c>
      <c r="D806" s="20" t="s">
        <v>1002</v>
      </c>
      <c r="E806" s="26">
        <v>41214</v>
      </c>
      <c r="H806" t="e">
        <v>#DIV/0!</v>
      </c>
      <c r="K806" t="e">
        <v>#DIV/0!</v>
      </c>
      <c r="M806" t="e">
        <v>#DIV/0!</v>
      </c>
      <c r="R806" t="e">
        <v>#DIV/0!</v>
      </c>
    </row>
    <row r="807" spans="1:20" x14ac:dyDescent="0.25">
      <c r="A807" s="177" t="s">
        <v>18911</v>
      </c>
      <c r="B807" t="s">
        <v>18912</v>
      </c>
      <c r="C807" t="s">
        <v>229</v>
      </c>
      <c r="D807" s="20" t="s">
        <v>1002</v>
      </c>
      <c r="E807" s="26">
        <v>41214</v>
      </c>
      <c r="H807" t="e">
        <v>#DIV/0!</v>
      </c>
      <c r="K807" t="e">
        <v>#DIV/0!</v>
      </c>
      <c r="M807" t="e">
        <v>#DIV/0!</v>
      </c>
      <c r="R807" t="e">
        <v>#DIV/0!</v>
      </c>
    </row>
    <row r="808" spans="1:20" x14ac:dyDescent="0.25">
      <c r="A808" s="177" t="s">
        <v>19088</v>
      </c>
      <c r="B808" t="s">
        <v>19089</v>
      </c>
      <c r="C808" t="s">
        <v>230</v>
      </c>
      <c r="D808" s="20" t="s">
        <v>1000</v>
      </c>
      <c r="E808" s="26">
        <v>41214</v>
      </c>
      <c r="H808" t="e">
        <v>#DIV/0!</v>
      </c>
      <c r="K808" t="e">
        <v>#DIV/0!</v>
      </c>
      <c r="M808" t="e">
        <v>#DIV/0!</v>
      </c>
      <c r="R808" t="e">
        <v>#DIV/0!</v>
      </c>
    </row>
    <row r="809" spans="1:20" x14ac:dyDescent="0.25">
      <c r="A809" s="177" t="s">
        <v>19267</v>
      </c>
      <c r="B809" t="s">
        <v>19268</v>
      </c>
      <c r="C809" t="s">
        <v>234</v>
      </c>
      <c r="D809" s="20" t="s">
        <v>1000</v>
      </c>
      <c r="E809" s="26">
        <v>41214</v>
      </c>
      <c r="H809" t="e">
        <v>#DIV/0!</v>
      </c>
      <c r="K809" t="e">
        <v>#DIV/0!</v>
      </c>
      <c r="M809" t="e">
        <v>#DIV/0!</v>
      </c>
      <c r="R809" t="e">
        <v>#DIV/0!</v>
      </c>
    </row>
    <row r="810" spans="1:20" x14ac:dyDescent="0.25">
      <c r="A810" s="177" t="s">
        <v>19446</v>
      </c>
      <c r="B810" t="s">
        <v>19447</v>
      </c>
      <c r="C810" t="s">
        <v>233</v>
      </c>
      <c r="D810" s="20" t="s">
        <v>1002</v>
      </c>
      <c r="E810" s="26">
        <v>41214</v>
      </c>
      <c r="H810" t="e">
        <v>#DIV/0!</v>
      </c>
      <c r="K810" t="e">
        <v>#DIV/0!</v>
      </c>
      <c r="M810" t="e">
        <v>#DIV/0!</v>
      </c>
      <c r="R810" t="e">
        <v>#DIV/0!</v>
      </c>
    </row>
    <row r="811" spans="1:20" x14ac:dyDescent="0.25">
      <c r="A811" s="177" t="s">
        <v>19821</v>
      </c>
      <c r="B811" t="s">
        <v>19822</v>
      </c>
      <c r="C811" t="s">
        <v>220</v>
      </c>
      <c r="D811" s="20" t="s">
        <v>1000</v>
      </c>
      <c r="E811" s="26">
        <v>41214</v>
      </c>
      <c r="F811">
        <v>8.25</v>
      </c>
      <c r="G811">
        <v>13</v>
      </c>
      <c r="H811">
        <v>0.63461538461538458</v>
      </c>
      <c r="I811">
        <v>38</v>
      </c>
      <c r="K811" t="e">
        <v>#DIV/0!</v>
      </c>
      <c r="L811">
        <v>54</v>
      </c>
      <c r="M811">
        <v>0</v>
      </c>
      <c r="P811">
        <v>7</v>
      </c>
      <c r="Q811">
        <v>9</v>
      </c>
      <c r="R811">
        <v>0.77777777777777779</v>
      </c>
    </row>
    <row r="812" spans="1:20" x14ac:dyDescent="0.25">
      <c r="A812" s="177" t="s">
        <v>20000</v>
      </c>
      <c r="B812" t="s">
        <v>20001</v>
      </c>
      <c r="C812" t="s">
        <v>221</v>
      </c>
      <c r="D812" s="20" t="s">
        <v>1002</v>
      </c>
      <c r="E812" s="26">
        <v>41214</v>
      </c>
      <c r="F812">
        <v>7.25</v>
      </c>
      <c r="G812">
        <v>8</v>
      </c>
      <c r="H812">
        <v>0.90625</v>
      </c>
      <c r="I812">
        <v>33</v>
      </c>
      <c r="K812" t="e">
        <v>#DIV/0!</v>
      </c>
      <c r="L812">
        <v>45</v>
      </c>
      <c r="M812">
        <v>0</v>
      </c>
      <c r="O812">
        <v>0.84399999999999997</v>
      </c>
      <c r="P812">
        <v>5</v>
      </c>
      <c r="Q812">
        <v>7</v>
      </c>
      <c r="R812">
        <v>0.7142857142857143</v>
      </c>
    </row>
    <row r="813" spans="1:20" x14ac:dyDescent="0.25">
      <c r="A813" s="177" t="s">
        <v>20177</v>
      </c>
      <c r="B813" t="s">
        <v>20178</v>
      </c>
      <c r="C813" t="s">
        <v>222</v>
      </c>
      <c r="D813" s="20" t="s">
        <v>1002</v>
      </c>
      <c r="E813" s="26">
        <v>41214</v>
      </c>
      <c r="F813">
        <v>1</v>
      </c>
      <c r="G813">
        <v>5</v>
      </c>
      <c r="H813">
        <v>0.2</v>
      </c>
      <c r="I813">
        <v>5</v>
      </c>
      <c r="L813">
        <v>9</v>
      </c>
      <c r="M813">
        <v>0</v>
      </c>
      <c r="O813">
        <v>0.96399999999999997</v>
      </c>
      <c r="P813">
        <v>2</v>
      </c>
      <c r="Q813">
        <v>2</v>
      </c>
      <c r="R813">
        <v>1</v>
      </c>
      <c r="T813">
        <v>1</v>
      </c>
    </row>
    <row r="814" spans="1:20" x14ac:dyDescent="0.25">
      <c r="A814" s="177" t="s">
        <v>20354</v>
      </c>
      <c r="B814" t="s">
        <v>20355</v>
      </c>
      <c r="C814" t="s">
        <v>211</v>
      </c>
      <c r="D814" s="20" t="s">
        <v>1002</v>
      </c>
      <c r="E814" s="26">
        <v>41214</v>
      </c>
      <c r="H814" t="e">
        <v>#DIV/0!</v>
      </c>
      <c r="K814" t="e">
        <v>#DIV/0!</v>
      </c>
      <c r="M814" t="e">
        <v>#DIV/0!</v>
      </c>
      <c r="R814" t="e">
        <v>#DIV/0!</v>
      </c>
      <c r="T814">
        <v>0.75</v>
      </c>
    </row>
    <row r="815" spans="1:20" x14ac:dyDescent="0.25">
      <c r="A815" s="177" t="s">
        <v>20531</v>
      </c>
      <c r="B815" t="s">
        <v>20532</v>
      </c>
      <c r="C815" t="s">
        <v>207</v>
      </c>
      <c r="D815" s="20" t="s">
        <v>1000</v>
      </c>
      <c r="E815" s="26">
        <v>41214</v>
      </c>
      <c r="F815">
        <v>7</v>
      </c>
      <c r="G815">
        <v>7</v>
      </c>
      <c r="H815">
        <v>1</v>
      </c>
      <c r="I815">
        <v>27</v>
      </c>
      <c r="J815">
        <v>52</v>
      </c>
      <c r="K815">
        <v>0.51923076923076927</v>
      </c>
      <c r="L815">
        <v>72</v>
      </c>
      <c r="M815">
        <v>0.72222222222222221</v>
      </c>
      <c r="N815">
        <v>0</v>
      </c>
      <c r="P815">
        <v>7</v>
      </c>
      <c r="Q815">
        <v>7</v>
      </c>
      <c r="R815">
        <v>1</v>
      </c>
      <c r="S815">
        <v>0</v>
      </c>
    </row>
    <row r="816" spans="1:20" x14ac:dyDescent="0.25">
      <c r="A816" s="177" t="s">
        <v>20710</v>
      </c>
      <c r="B816" t="s">
        <v>20711</v>
      </c>
      <c r="C816" s="20" t="s">
        <v>894</v>
      </c>
      <c r="D816" s="20" t="s">
        <v>1002</v>
      </c>
      <c r="E816" s="26">
        <v>41214</v>
      </c>
      <c r="H816" t="e">
        <v>#DIV/0!</v>
      </c>
      <c r="K816" t="e">
        <v>#DIV/0!</v>
      </c>
      <c r="M816" t="e">
        <v>#DIV/0!</v>
      </c>
      <c r="R816" t="e">
        <v>#DIV/0!</v>
      </c>
    </row>
    <row r="817" spans="1:20" x14ac:dyDescent="0.25">
      <c r="A817" s="177" t="s">
        <v>20775</v>
      </c>
      <c r="B817" t="s">
        <v>20776</v>
      </c>
      <c r="C817" t="s">
        <v>210</v>
      </c>
      <c r="D817" s="20" t="s">
        <v>1002</v>
      </c>
      <c r="E817" s="26">
        <v>41214</v>
      </c>
      <c r="F817">
        <v>4</v>
      </c>
      <c r="G817">
        <v>4</v>
      </c>
      <c r="H817">
        <v>1</v>
      </c>
      <c r="I817">
        <v>27</v>
      </c>
      <c r="J817">
        <v>35</v>
      </c>
      <c r="K817">
        <v>0.77142857142857146</v>
      </c>
      <c r="L817">
        <v>45</v>
      </c>
      <c r="M817">
        <v>0.77777777777777779</v>
      </c>
      <c r="P817">
        <v>7</v>
      </c>
      <c r="Q817">
        <v>7</v>
      </c>
      <c r="R817">
        <v>1</v>
      </c>
    </row>
    <row r="818" spans="1:20" x14ac:dyDescent="0.25">
      <c r="A818" s="177" t="s">
        <v>20952</v>
      </c>
      <c r="B818" t="s">
        <v>20953</v>
      </c>
      <c r="C818" t="s">
        <v>208</v>
      </c>
      <c r="D818" s="20" t="s">
        <v>1002</v>
      </c>
      <c r="E818" s="26">
        <v>41214</v>
      </c>
      <c r="F818">
        <v>3</v>
      </c>
      <c r="G818">
        <v>3</v>
      </c>
      <c r="H818">
        <v>1</v>
      </c>
      <c r="J818">
        <v>17</v>
      </c>
      <c r="K818">
        <v>0</v>
      </c>
      <c r="L818">
        <v>27</v>
      </c>
      <c r="M818">
        <v>0.62962962962962965</v>
      </c>
      <c r="R818" t="e">
        <v>#DIV/0!</v>
      </c>
    </row>
    <row r="819" spans="1:20" x14ac:dyDescent="0.25">
      <c r="A819" s="177" t="s">
        <v>21207</v>
      </c>
      <c r="B819" t="s">
        <v>21208</v>
      </c>
      <c r="C819" s="20" t="s">
        <v>213</v>
      </c>
      <c r="D819" s="20" t="s">
        <v>1002</v>
      </c>
      <c r="E819" s="26">
        <v>41214</v>
      </c>
      <c r="H819" t="e">
        <v>#DIV/0!</v>
      </c>
      <c r="K819" t="e">
        <v>#DIV/0!</v>
      </c>
      <c r="M819" t="e">
        <v>#DIV/0!</v>
      </c>
      <c r="R819" t="e">
        <v>#DIV/0!</v>
      </c>
    </row>
    <row r="820" spans="1:20" x14ac:dyDescent="0.25">
      <c r="A820" s="177" t="s">
        <v>21384</v>
      </c>
      <c r="B820" t="s">
        <v>21385</v>
      </c>
      <c r="C820" s="20" t="s">
        <v>8154</v>
      </c>
      <c r="D820" s="20" t="s">
        <v>1002</v>
      </c>
      <c r="E820" s="26">
        <v>41214</v>
      </c>
      <c r="F820">
        <v>1.5</v>
      </c>
      <c r="G820">
        <v>1.5</v>
      </c>
      <c r="H820">
        <v>1</v>
      </c>
      <c r="I820">
        <v>2</v>
      </c>
      <c r="K820" t="e">
        <v>#DIV/0!</v>
      </c>
      <c r="L820">
        <v>14.5</v>
      </c>
      <c r="M820">
        <v>0</v>
      </c>
      <c r="R820" t="e">
        <v>#DIV/0!</v>
      </c>
    </row>
    <row r="821" spans="1:20" x14ac:dyDescent="0.25">
      <c r="A821" s="177" t="s">
        <v>21449</v>
      </c>
      <c r="B821" t="s">
        <v>21450</v>
      </c>
      <c r="C821" t="s">
        <v>212</v>
      </c>
      <c r="D821" s="20" t="s">
        <v>1000</v>
      </c>
      <c r="E821" s="26">
        <v>41214</v>
      </c>
      <c r="F821">
        <v>1.5</v>
      </c>
      <c r="G821">
        <v>1.5</v>
      </c>
      <c r="H821">
        <v>1</v>
      </c>
      <c r="I821">
        <v>2</v>
      </c>
      <c r="J821">
        <v>0</v>
      </c>
      <c r="K821" t="e">
        <v>#DIV/0!</v>
      </c>
      <c r="L821">
        <v>14.5</v>
      </c>
      <c r="M821">
        <v>0</v>
      </c>
      <c r="N821">
        <v>0</v>
      </c>
      <c r="P821">
        <v>0</v>
      </c>
      <c r="Q821">
        <v>0</v>
      </c>
      <c r="R821" t="e">
        <v>#DIV/0!</v>
      </c>
      <c r="S821">
        <v>0</v>
      </c>
    </row>
    <row r="822" spans="1:20" x14ac:dyDescent="0.25">
      <c r="A822" s="177" t="s">
        <v>21658</v>
      </c>
      <c r="B822" t="s">
        <v>21659</v>
      </c>
      <c r="C822" t="s">
        <v>217</v>
      </c>
      <c r="D822" s="20" t="s">
        <v>1000</v>
      </c>
      <c r="E822" s="26">
        <v>41214</v>
      </c>
      <c r="F822">
        <v>1</v>
      </c>
      <c r="G822">
        <v>1</v>
      </c>
      <c r="H822">
        <v>1</v>
      </c>
      <c r="I822">
        <v>0</v>
      </c>
      <c r="L822">
        <v>0</v>
      </c>
      <c r="M822" t="e">
        <v>#DIV/0!</v>
      </c>
      <c r="R822" t="e">
        <v>#DIV/0!</v>
      </c>
    </row>
    <row r="823" spans="1:20" x14ac:dyDescent="0.25">
      <c r="A823" s="177" t="s">
        <v>21837</v>
      </c>
      <c r="B823" t="s">
        <v>21838</v>
      </c>
      <c r="C823" t="s">
        <v>895</v>
      </c>
      <c r="D823" s="20" t="s">
        <v>1002</v>
      </c>
      <c r="E823" s="26">
        <v>41214</v>
      </c>
      <c r="H823" t="e">
        <v>#DIV/0!</v>
      </c>
      <c r="K823" t="e">
        <v>#DIV/0!</v>
      </c>
      <c r="M823" t="e">
        <v>#DIV/0!</v>
      </c>
      <c r="R823" t="e">
        <v>#DIV/0!</v>
      </c>
    </row>
    <row r="824" spans="1:20" x14ac:dyDescent="0.25">
      <c r="A824" s="177" t="s">
        <v>21902</v>
      </c>
      <c r="B824" t="s">
        <v>21903</v>
      </c>
      <c r="C824" t="s">
        <v>218</v>
      </c>
      <c r="D824" s="20" t="s">
        <v>1002</v>
      </c>
      <c r="E824" s="26">
        <v>41214</v>
      </c>
      <c r="F824">
        <v>1</v>
      </c>
      <c r="G824">
        <v>1</v>
      </c>
      <c r="H824">
        <v>1</v>
      </c>
      <c r="K824" t="e">
        <v>#DIV/0!</v>
      </c>
      <c r="M824" t="e">
        <v>#DIV/0!</v>
      </c>
      <c r="R824" t="e">
        <v>#DIV/0!</v>
      </c>
    </row>
    <row r="825" spans="1:20" x14ac:dyDescent="0.25">
      <c r="A825" s="177" t="s">
        <v>22079</v>
      </c>
      <c r="B825" t="s">
        <v>22080</v>
      </c>
      <c r="C825" t="s">
        <v>219</v>
      </c>
      <c r="D825" s="20" t="s">
        <v>1002</v>
      </c>
      <c r="E825" s="26">
        <v>41214</v>
      </c>
      <c r="H825" t="e">
        <v>#DIV/0!</v>
      </c>
      <c r="K825" t="e">
        <v>#DIV/0!</v>
      </c>
      <c r="M825" t="e">
        <v>#DIV/0!</v>
      </c>
      <c r="R825" t="e">
        <v>#DIV/0!</v>
      </c>
    </row>
    <row r="826" spans="1:20" x14ac:dyDescent="0.25">
      <c r="A826" s="177" t="s">
        <v>11489</v>
      </c>
      <c r="B826" t="s">
        <v>11490</v>
      </c>
      <c r="C826" t="s">
        <v>198</v>
      </c>
      <c r="D826" s="20" t="s">
        <v>1002</v>
      </c>
      <c r="E826" s="26">
        <v>41244</v>
      </c>
      <c r="F826">
        <v>4</v>
      </c>
      <c r="G826">
        <v>2.5</v>
      </c>
      <c r="H826">
        <v>1.6</v>
      </c>
      <c r="K826" t="e">
        <v>#DIV/0!</v>
      </c>
      <c r="L826">
        <v>14.5</v>
      </c>
      <c r="M826">
        <v>0</v>
      </c>
      <c r="R826" t="e">
        <v>#DIV/0!</v>
      </c>
    </row>
    <row r="827" spans="1:20" x14ac:dyDescent="0.25">
      <c r="A827" s="177" t="s">
        <v>13182</v>
      </c>
      <c r="B827" t="s">
        <v>13094</v>
      </c>
      <c r="C827" t="s">
        <v>1051</v>
      </c>
      <c r="D827" s="20" t="s">
        <v>1002</v>
      </c>
      <c r="E827" s="26">
        <v>41244</v>
      </c>
      <c r="F827">
        <v>4</v>
      </c>
      <c r="G827">
        <v>2.5</v>
      </c>
      <c r="H827">
        <v>1.6</v>
      </c>
      <c r="K827" t="e">
        <v>#DIV/0!</v>
      </c>
      <c r="L827">
        <v>14.5</v>
      </c>
      <c r="M827">
        <v>0</v>
      </c>
      <c r="R827" t="e">
        <v>#DIV/0!</v>
      </c>
      <c r="T827">
        <v>0.97700952380952377</v>
      </c>
    </row>
    <row r="828" spans="1:20" x14ac:dyDescent="0.25">
      <c r="A828" s="177" t="s">
        <v>2979</v>
      </c>
      <c r="B828" t="s">
        <v>2980</v>
      </c>
      <c r="C828" s="20" t="s">
        <v>242</v>
      </c>
      <c r="D828" s="20" t="s">
        <v>1000</v>
      </c>
      <c r="E828" s="26">
        <v>41244</v>
      </c>
      <c r="F828">
        <v>0</v>
      </c>
      <c r="G828">
        <v>0</v>
      </c>
      <c r="H828" t="e">
        <v>#DIV/0!</v>
      </c>
      <c r="I828">
        <v>0</v>
      </c>
      <c r="J828">
        <v>0</v>
      </c>
      <c r="K828" t="e">
        <v>#DIV/0!</v>
      </c>
      <c r="L828">
        <v>0</v>
      </c>
      <c r="M828" t="e">
        <v>#DIV/0!</v>
      </c>
      <c r="N828">
        <v>0</v>
      </c>
      <c r="P828">
        <v>0</v>
      </c>
      <c r="Q828">
        <v>0</v>
      </c>
      <c r="R828" t="e">
        <v>#DIV/0!</v>
      </c>
      <c r="S828">
        <v>0</v>
      </c>
      <c r="T828">
        <v>1</v>
      </c>
    </row>
    <row r="829" spans="1:20" x14ac:dyDescent="0.25">
      <c r="A829" s="177" t="s">
        <v>2804</v>
      </c>
      <c r="B829" t="s">
        <v>2805</v>
      </c>
      <c r="C829" s="20" t="s">
        <v>2724</v>
      </c>
      <c r="D829" s="20" t="s">
        <v>1000</v>
      </c>
      <c r="E829" s="26">
        <v>41244</v>
      </c>
      <c r="F829">
        <v>5.5</v>
      </c>
      <c r="G829">
        <v>4</v>
      </c>
      <c r="H829">
        <v>1.375</v>
      </c>
      <c r="I829">
        <v>2</v>
      </c>
      <c r="J829">
        <v>29</v>
      </c>
      <c r="K829">
        <v>6.8965517241379309E-2</v>
      </c>
      <c r="L829">
        <v>29</v>
      </c>
      <c r="M829">
        <v>1</v>
      </c>
      <c r="N829">
        <v>0</v>
      </c>
      <c r="P829">
        <v>0</v>
      </c>
      <c r="Q829">
        <v>0</v>
      </c>
      <c r="R829" t="e">
        <v>#DIV/0!</v>
      </c>
      <c r="S829">
        <v>0</v>
      </c>
      <c r="T829">
        <v>0.83</v>
      </c>
    </row>
    <row r="830" spans="1:20" x14ac:dyDescent="0.25">
      <c r="A830" s="177" t="s">
        <v>2559</v>
      </c>
      <c r="B830" t="s">
        <v>2560</v>
      </c>
      <c r="C830" s="20" t="s">
        <v>237</v>
      </c>
      <c r="D830" s="20" t="s">
        <v>1000</v>
      </c>
      <c r="E830" s="26">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25">
      <c r="A831" s="177" t="s">
        <v>2384</v>
      </c>
      <c r="B831" t="s">
        <v>2385</v>
      </c>
      <c r="C831" t="s">
        <v>238</v>
      </c>
      <c r="D831" s="20" t="s">
        <v>1000</v>
      </c>
      <c r="E831" s="26">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25">
      <c r="A832" s="177" t="s">
        <v>2211</v>
      </c>
      <c r="B832" t="s">
        <v>2212</v>
      </c>
      <c r="C832" t="s">
        <v>239</v>
      </c>
      <c r="D832" s="20" t="s">
        <v>1000</v>
      </c>
      <c r="E832" s="26">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25">
      <c r="A833" s="177" t="s">
        <v>2036</v>
      </c>
      <c r="B833" t="s">
        <v>2037</v>
      </c>
      <c r="C833" t="s">
        <v>1988</v>
      </c>
      <c r="D833" s="20" t="s">
        <v>1000</v>
      </c>
      <c r="E833" s="26">
        <v>41244</v>
      </c>
      <c r="F833">
        <v>7.3</v>
      </c>
      <c r="G833">
        <v>7.3</v>
      </c>
      <c r="H833">
        <v>1</v>
      </c>
      <c r="I833">
        <v>19</v>
      </c>
      <c r="J833">
        <v>47</v>
      </c>
      <c r="L833">
        <v>47</v>
      </c>
      <c r="M833">
        <v>1</v>
      </c>
      <c r="N833">
        <v>0</v>
      </c>
      <c r="P833">
        <v>0</v>
      </c>
      <c r="Q833">
        <v>2</v>
      </c>
      <c r="R833">
        <v>0</v>
      </c>
      <c r="S833">
        <v>5</v>
      </c>
      <c r="T833">
        <v>0</v>
      </c>
    </row>
    <row r="834" spans="1:20" x14ac:dyDescent="0.25">
      <c r="A834" s="177" t="s">
        <v>1788</v>
      </c>
      <c r="B834" t="s">
        <v>1789</v>
      </c>
      <c r="C834" t="s">
        <v>240</v>
      </c>
      <c r="D834" s="20" t="s">
        <v>1000</v>
      </c>
      <c r="E834" s="26">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25">
      <c r="A835" s="177" t="s">
        <v>1613</v>
      </c>
      <c r="B835" t="s">
        <v>1614</v>
      </c>
      <c r="C835" t="s">
        <v>241</v>
      </c>
      <c r="D835" s="20" t="s">
        <v>1000</v>
      </c>
      <c r="E835" s="26">
        <v>41244</v>
      </c>
      <c r="F835">
        <v>0</v>
      </c>
      <c r="G835">
        <v>0</v>
      </c>
      <c r="H835" t="e">
        <v>#DIV/0!</v>
      </c>
      <c r="I835">
        <v>0</v>
      </c>
      <c r="J835">
        <v>0</v>
      </c>
      <c r="L835">
        <v>0</v>
      </c>
      <c r="M835" t="e">
        <v>#DIV/0!</v>
      </c>
      <c r="N835">
        <v>0</v>
      </c>
      <c r="P835">
        <v>0</v>
      </c>
      <c r="Q835">
        <v>0</v>
      </c>
      <c r="R835" t="e">
        <v>#DIV/0!</v>
      </c>
      <c r="T835">
        <v>0.77700000000000002</v>
      </c>
    </row>
    <row r="836" spans="1:20" x14ac:dyDescent="0.25">
      <c r="A836" s="177" t="s">
        <v>1071</v>
      </c>
      <c r="B836" t="s">
        <v>1156</v>
      </c>
      <c r="C836" t="s">
        <v>235</v>
      </c>
      <c r="D836" s="20" t="s">
        <v>1002</v>
      </c>
      <c r="E836" s="26">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25">
      <c r="A837" s="177" t="s">
        <v>11491</v>
      </c>
      <c r="B837" t="s">
        <v>11492</v>
      </c>
      <c r="C837" t="s">
        <v>199</v>
      </c>
      <c r="D837" s="20" t="s">
        <v>1002</v>
      </c>
      <c r="E837" s="26">
        <v>41244</v>
      </c>
      <c r="F837">
        <v>6</v>
      </c>
      <c r="G837">
        <v>4</v>
      </c>
      <c r="H837">
        <v>1.5</v>
      </c>
      <c r="I837">
        <v>5</v>
      </c>
      <c r="J837">
        <v>0</v>
      </c>
      <c r="K837" t="e">
        <v>#DIV/0!</v>
      </c>
      <c r="L837">
        <v>20</v>
      </c>
      <c r="M837">
        <v>0</v>
      </c>
      <c r="N837">
        <v>0</v>
      </c>
      <c r="P837">
        <v>0</v>
      </c>
      <c r="Q837">
        <v>0</v>
      </c>
      <c r="R837" t="e">
        <v>#DIV/0!</v>
      </c>
      <c r="S837">
        <v>0</v>
      </c>
      <c r="T837">
        <v>0.85000000000000009</v>
      </c>
    </row>
    <row r="838" spans="1:20" x14ac:dyDescent="0.25">
      <c r="A838" s="177" t="s">
        <v>11393</v>
      </c>
      <c r="B838" t="s">
        <v>11394</v>
      </c>
      <c r="C838" t="s">
        <v>201</v>
      </c>
      <c r="D838" s="20" t="s">
        <v>1000</v>
      </c>
      <c r="E838" s="26">
        <v>41244</v>
      </c>
      <c r="H838" t="e">
        <v>#DIV/0!</v>
      </c>
      <c r="I838">
        <v>5</v>
      </c>
      <c r="L838">
        <v>0</v>
      </c>
      <c r="M838" t="e">
        <v>#DIV/0!</v>
      </c>
      <c r="R838" t="e">
        <v>#DIV/0!</v>
      </c>
      <c r="T838">
        <v>0.72909090909090901</v>
      </c>
    </row>
    <row r="839" spans="1:20" x14ac:dyDescent="0.25">
      <c r="A839" s="177" t="s">
        <v>12190</v>
      </c>
      <c r="B839" t="s">
        <v>12191</v>
      </c>
      <c r="C839" t="s">
        <v>200</v>
      </c>
      <c r="D839" s="20" t="s">
        <v>1000</v>
      </c>
      <c r="E839" s="26">
        <v>41244</v>
      </c>
      <c r="F839">
        <v>6</v>
      </c>
      <c r="G839">
        <v>4</v>
      </c>
      <c r="H839">
        <v>1.5</v>
      </c>
      <c r="K839" t="e">
        <v>#DIV/0!</v>
      </c>
      <c r="L839">
        <v>20</v>
      </c>
      <c r="M839">
        <v>0</v>
      </c>
      <c r="R839" t="e">
        <v>#DIV/0!</v>
      </c>
      <c r="T839">
        <v>0</v>
      </c>
    </row>
    <row r="840" spans="1:20" x14ac:dyDescent="0.25">
      <c r="A840" s="177" t="s">
        <v>12475</v>
      </c>
      <c r="B840" t="s">
        <v>12476</v>
      </c>
      <c r="C840" t="s">
        <v>202</v>
      </c>
      <c r="D840" s="20" t="s">
        <v>1000</v>
      </c>
      <c r="E840" s="26">
        <v>41244</v>
      </c>
      <c r="H840" t="e">
        <v>#DIV/0!</v>
      </c>
      <c r="M840" t="e">
        <v>#DIV/0!</v>
      </c>
      <c r="R840" t="e">
        <v>#DIV/0!</v>
      </c>
      <c r="T840">
        <v>0.93088484848484865</v>
      </c>
    </row>
    <row r="841" spans="1:20" x14ac:dyDescent="0.25">
      <c r="A841" s="177" t="s">
        <v>11012</v>
      </c>
      <c r="B841" t="s">
        <v>11013</v>
      </c>
      <c r="C841" t="s">
        <v>228</v>
      </c>
      <c r="D841" s="20" t="s">
        <v>1000</v>
      </c>
      <c r="E841" s="26">
        <v>41244</v>
      </c>
      <c r="H841" t="e">
        <v>#DIV/0!</v>
      </c>
      <c r="K841" t="e">
        <v>#DIV/0!</v>
      </c>
      <c r="M841" t="e">
        <v>#DIV/0!</v>
      </c>
      <c r="R841" t="e">
        <v>#DIV/0!</v>
      </c>
      <c r="T841">
        <v>1.5</v>
      </c>
    </row>
    <row r="842" spans="1:20" x14ac:dyDescent="0.25">
      <c r="A842" s="177" t="s">
        <v>10837</v>
      </c>
      <c r="B842" t="s">
        <v>10838</v>
      </c>
      <c r="C842" t="s">
        <v>227</v>
      </c>
      <c r="D842" s="20" t="s">
        <v>1002</v>
      </c>
      <c r="E842" s="26">
        <v>41244</v>
      </c>
      <c r="H842" t="e">
        <v>#DIV/0!</v>
      </c>
      <c r="K842" t="e">
        <v>#DIV/0!</v>
      </c>
      <c r="M842" t="e">
        <v>#DIV/0!</v>
      </c>
      <c r="R842" t="e">
        <v>#DIV/0!</v>
      </c>
      <c r="T842">
        <v>1.125</v>
      </c>
    </row>
    <row r="843" spans="1:20" x14ac:dyDescent="0.25">
      <c r="A843" s="177" t="s">
        <v>10662</v>
      </c>
      <c r="B843" t="s">
        <v>10663</v>
      </c>
      <c r="C843" s="20" t="s">
        <v>203</v>
      </c>
      <c r="D843" s="20" t="s">
        <v>1002</v>
      </c>
      <c r="E843" s="26">
        <v>41244</v>
      </c>
      <c r="F843">
        <v>9</v>
      </c>
      <c r="G843">
        <v>9</v>
      </c>
      <c r="H843">
        <v>1</v>
      </c>
      <c r="I843">
        <v>42</v>
      </c>
      <c r="J843">
        <v>24</v>
      </c>
      <c r="K843">
        <v>1.75</v>
      </c>
      <c r="L843">
        <v>51.5</v>
      </c>
      <c r="M843">
        <v>0.46601941747572817</v>
      </c>
      <c r="P843">
        <v>6</v>
      </c>
      <c r="Q843">
        <v>7</v>
      </c>
      <c r="R843">
        <v>0.8571428571428571</v>
      </c>
      <c r="T843">
        <v>0.7</v>
      </c>
    </row>
    <row r="844" spans="1:20" x14ac:dyDescent="0.25">
      <c r="A844" s="177" t="s">
        <v>10487</v>
      </c>
      <c r="B844" t="s">
        <v>10488</v>
      </c>
      <c r="C844" t="s">
        <v>205</v>
      </c>
      <c r="D844" s="20" t="s">
        <v>1000</v>
      </c>
      <c r="E844" s="26">
        <v>41244</v>
      </c>
      <c r="F844">
        <v>3</v>
      </c>
      <c r="G844">
        <v>5</v>
      </c>
      <c r="H844">
        <v>0.6</v>
      </c>
      <c r="I844">
        <v>24</v>
      </c>
      <c r="J844">
        <v>24</v>
      </c>
      <c r="K844">
        <v>1</v>
      </c>
      <c r="L844">
        <v>24</v>
      </c>
      <c r="M844">
        <v>1</v>
      </c>
      <c r="P844">
        <v>6</v>
      </c>
      <c r="Q844">
        <v>7</v>
      </c>
      <c r="R844">
        <v>0.8571428571428571</v>
      </c>
    </row>
    <row r="845" spans="1:20" x14ac:dyDescent="0.25">
      <c r="A845" s="177" t="s">
        <v>10311</v>
      </c>
      <c r="B845" t="s">
        <v>10312</v>
      </c>
      <c r="C845" s="20" t="s">
        <v>204</v>
      </c>
      <c r="D845" s="20" t="s">
        <v>1000</v>
      </c>
      <c r="E845" s="26">
        <v>41244</v>
      </c>
      <c r="F845">
        <v>6</v>
      </c>
      <c r="G845">
        <v>4</v>
      </c>
      <c r="H845">
        <v>1.5</v>
      </c>
      <c r="I845">
        <v>18</v>
      </c>
      <c r="K845" t="e">
        <v>#DIV/0!</v>
      </c>
      <c r="L845">
        <v>27.5</v>
      </c>
      <c r="M845">
        <v>0</v>
      </c>
      <c r="R845" t="e">
        <v>#DIV/0!</v>
      </c>
    </row>
    <row r="846" spans="1:20" x14ac:dyDescent="0.25">
      <c r="A846" s="177" t="s">
        <v>10246</v>
      </c>
      <c r="B846" t="s">
        <v>10247</v>
      </c>
      <c r="C846" t="s">
        <v>206</v>
      </c>
      <c r="D846" s="20" t="s">
        <v>1000</v>
      </c>
      <c r="E846" s="26">
        <v>41244</v>
      </c>
      <c r="H846" t="e">
        <v>#DIV/0!</v>
      </c>
      <c r="K846" t="e">
        <v>#DIV/0!</v>
      </c>
      <c r="M846" t="e">
        <v>#DIV/0!</v>
      </c>
      <c r="R846" t="e">
        <v>#DIV/0!</v>
      </c>
    </row>
    <row r="847" spans="1:20" x14ac:dyDescent="0.25">
      <c r="A847" s="177" t="s">
        <v>9815</v>
      </c>
      <c r="B847" t="s">
        <v>9816</v>
      </c>
      <c r="C847" t="s">
        <v>223</v>
      </c>
      <c r="D847" s="20" t="s">
        <v>1002</v>
      </c>
      <c r="E847" s="26">
        <v>41244</v>
      </c>
      <c r="H847" t="e">
        <v>#DIV/0!</v>
      </c>
      <c r="K847" t="e">
        <v>#DIV/0!</v>
      </c>
      <c r="M847" t="e">
        <v>#DIV/0!</v>
      </c>
      <c r="R847" t="e">
        <v>#DIV/0!</v>
      </c>
      <c r="T847">
        <v>1.0176308539944903</v>
      </c>
    </row>
    <row r="848" spans="1:20" x14ac:dyDescent="0.25">
      <c r="A848" s="177" t="s">
        <v>9640</v>
      </c>
      <c r="B848" t="s">
        <v>9641</v>
      </c>
      <c r="C848" t="s">
        <v>224</v>
      </c>
      <c r="D848" s="20" t="s">
        <v>1000</v>
      </c>
      <c r="E848" s="26">
        <v>41244</v>
      </c>
      <c r="H848" t="e">
        <v>#DIV/0!</v>
      </c>
      <c r="K848" t="e">
        <v>#DIV/0!</v>
      </c>
      <c r="M848" t="e">
        <v>#DIV/0!</v>
      </c>
      <c r="R848" t="e">
        <v>#DIV/0!</v>
      </c>
      <c r="T848">
        <v>1.0249999999999999</v>
      </c>
    </row>
    <row r="849" spans="1:20" x14ac:dyDescent="0.25">
      <c r="A849" s="177" t="s">
        <v>9249</v>
      </c>
      <c r="B849" t="s">
        <v>9250</v>
      </c>
      <c r="C849" s="20" t="s">
        <v>211</v>
      </c>
      <c r="D849" s="20" t="s">
        <v>1000</v>
      </c>
      <c r="E849" s="26">
        <v>41244</v>
      </c>
      <c r="H849" t="e">
        <v>#DIV/0!</v>
      </c>
      <c r="K849" t="e">
        <v>#DIV/0!</v>
      </c>
      <c r="M849" t="e">
        <v>#DIV/0!</v>
      </c>
      <c r="R849" t="e">
        <v>#DIV/0!</v>
      </c>
      <c r="T849">
        <v>0.81818181818181823</v>
      </c>
    </row>
    <row r="850" spans="1:20" x14ac:dyDescent="0.25">
      <c r="A850" s="177" t="s">
        <v>9074</v>
      </c>
      <c r="B850" t="s">
        <v>9075</v>
      </c>
      <c r="C850" t="s">
        <v>207</v>
      </c>
      <c r="D850" s="20" t="s">
        <v>1002</v>
      </c>
      <c r="E850" s="26">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25">
      <c r="A851" s="177" t="s">
        <v>9009</v>
      </c>
      <c r="B851" t="s">
        <v>9010</v>
      </c>
      <c r="C851" t="s">
        <v>894</v>
      </c>
      <c r="D851" s="20" t="s">
        <v>1000</v>
      </c>
      <c r="E851" s="26">
        <v>41244</v>
      </c>
      <c r="H851" t="e">
        <v>#DIV/0!</v>
      </c>
      <c r="K851" t="e">
        <v>#DIV/0!</v>
      </c>
      <c r="M851" t="e">
        <v>#DIV/0!</v>
      </c>
      <c r="R851" t="e">
        <v>#DIV/0!</v>
      </c>
    </row>
    <row r="852" spans="1:20" x14ac:dyDescent="0.25">
      <c r="A852" s="177" t="s">
        <v>8834</v>
      </c>
      <c r="B852" t="s">
        <v>8835</v>
      </c>
      <c r="C852" t="s">
        <v>210</v>
      </c>
      <c r="D852" s="20" t="s">
        <v>1000</v>
      </c>
      <c r="E852" s="26">
        <v>41244</v>
      </c>
      <c r="F852">
        <v>4</v>
      </c>
      <c r="G852">
        <v>4</v>
      </c>
      <c r="H852">
        <v>1</v>
      </c>
      <c r="I852">
        <v>23</v>
      </c>
      <c r="J852">
        <v>35</v>
      </c>
      <c r="K852">
        <v>0.65714285714285714</v>
      </c>
      <c r="L852">
        <v>46</v>
      </c>
      <c r="M852">
        <v>0.76086956521739135</v>
      </c>
      <c r="P852">
        <v>6</v>
      </c>
      <c r="Q852">
        <v>7</v>
      </c>
      <c r="R852">
        <v>0.8571428571428571</v>
      </c>
    </row>
    <row r="853" spans="1:20" x14ac:dyDescent="0.25">
      <c r="A853" s="177" t="s">
        <v>8659</v>
      </c>
      <c r="B853" t="s">
        <v>8660</v>
      </c>
      <c r="C853" t="s">
        <v>208</v>
      </c>
      <c r="D853" s="20" t="s">
        <v>1000</v>
      </c>
      <c r="E853" s="26">
        <v>41244</v>
      </c>
      <c r="F853">
        <v>3</v>
      </c>
      <c r="G853">
        <v>3</v>
      </c>
      <c r="H853">
        <v>1</v>
      </c>
      <c r="J853">
        <v>17</v>
      </c>
      <c r="K853">
        <v>0</v>
      </c>
      <c r="L853">
        <v>27</v>
      </c>
      <c r="M853">
        <v>0.62962962962962965</v>
      </c>
      <c r="R853" t="e">
        <v>#DIV/0!</v>
      </c>
    </row>
    <row r="854" spans="1:20" x14ac:dyDescent="0.25">
      <c r="A854" s="177" t="s">
        <v>8410</v>
      </c>
      <c r="B854" t="s">
        <v>8411</v>
      </c>
      <c r="C854" t="s">
        <v>213</v>
      </c>
      <c r="D854" s="20" t="s">
        <v>1000</v>
      </c>
      <c r="E854" s="26">
        <v>41244</v>
      </c>
      <c r="H854" t="e">
        <v>#DIV/0!</v>
      </c>
      <c r="K854" t="e">
        <v>#DIV/0!</v>
      </c>
      <c r="M854" t="e">
        <v>#DIV/0!</v>
      </c>
      <c r="R854" t="e">
        <v>#DIV/0!</v>
      </c>
      <c r="T854">
        <v>0.77575757575757587</v>
      </c>
    </row>
    <row r="855" spans="1:20" x14ac:dyDescent="0.25">
      <c r="A855" s="177" t="s">
        <v>8235</v>
      </c>
      <c r="B855" t="s">
        <v>8236</v>
      </c>
      <c r="C855" t="s">
        <v>212</v>
      </c>
      <c r="D855" s="20" t="s">
        <v>1002</v>
      </c>
      <c r="E855" s="26">
        <v>41244</v>
      </c>
      <c r="F855">
        <v>1.5</v>
      </c>
      <c r="G855">
        <v>1.5</v>
      </c>
      <c r="H855">
        <v>1</v>
      </c>
      <c r="I855">
        <v>2</v>
      </c>
      <c r="J855">
        <v>0</v>
      </c>
      <c r="K855" t="e">
        <v>#DIV/0!</v>
      </c>
      <c r="L855">
        <v>14.5</v>
      </c>
      <c r="M855">
        <v>0</v>
      </c>
      <c r="N855">
        <v>0</v>
      </c>
      <c r="P855">
        <v>0</v>
      </c>
      <c r="Q855">
        <v>0</v>
      </c>
      <c r="R855" t="e">
        <v>#DIV/0!</v>
      </c>
      <c r="S855">
        <v>0</v>
      </c>
    </row>
    <row r="856" spans="1:20" x14ac:dyDescent="0.25">
      <c r="A856" s="177" t="s">
        <v>8170</v>
      </c>
      <c r="B856" t="s">
        <v>8171</v>
      </c>
      <c r="C856" t="s">
        <v>8154</v>
      </c>
      <c r="D856" s="20" t="s">
        <v>1000</v>
      </c>
      <c r="E856" s="26">
        <v>41244</v>
      </c>
      <c r="F856">
        <v>1.5</v>
      </c>
      <c r="G856">
        <v>1.5</v>
      </c>
      <c r="H856">
        <v>1</v>
      </c>
      <c r="I856">
        <v>2</v>
      </c>
      <c r="K856" t="e">
        <v>#DIV/0!</v>
      </c>
      <c r="L856">
        <v>14.5</v>
      </c>
      <c r="M856">
        <v>0</v>
      </c>
      <c r="R856" t="e">
        <v>#DIV/0!</v>
      </c>
      <c r="T856">
        <v>1.2250000000000001</v>
      </c>
    </row>
    <row r="857" spans="1:20" x14ac:dyDescent="0.25">
      <c r="A857" s="177" t="s">
        <v>7934</v>
      </c>
      <c r="B857" t="s">
        <v>7935</v>
      </c>
      <c r="C857" t="s">
        <v>225</v>
      </c>
      <c r="D857" s="20" t="s">
        <v>1002</v>
      </c>
      <c r="E857" s="26">
        <v>41244</v>
      </c>
      <c r="H857" t="e">
        <v>#DIV/0!</v>
      </c>
      <c r="K857" t="e">
        <v>#DIV/0!</v>
      </c>
      <c r="M857" t="e">
        <v>#DIV/0!</v>
      </c>
      <c r="R857" t="e">
        <v>#DIV/0!</v>
      </c>
      <c r="T857">
        <v>0.4</v>
      </c>
    </row>
    <row r="858" spans="1:20" x14ac:dyDescent="0.25">
      <c r="A858" s="177" t="s">
        <v>7733</v>
      </c>
      <c r="B858" t="s">
        <v>7734</v>
      </c>
      <c r="C858" t="s">
        <v>226</v>
      </c>
      <c r="D858" s="20" t="s">
        <v>1000</v>
      </c>
      <c r="E858" s="26">
        <v>41244</v>
      </c>
      <c r="H858" t="e">
        <v>#DIV/0!</v>
      </c>
      <c r="K858" t="e">
        <v>#DIV/0!</v>
      </c>
      <c r="M858" t="e">
        <v>#DIV/0!</v>
      </c>
      <c r="R858" t="e">
        <v>#DIV/0!</v>
      </c>
    </row>
    <row r="859" spans="1:20" x14ac:dyDescent="0.25">
      <c r="A859" s="177" t="s">
        <v>7546</v>
      </c>
      <c r="B859" t="s">
        <v>7547</v>
      </c>
      <c r="C859" t="s">
        <v>901</v>
      </c>
      <c r="D859" s="20" t="s">
        <v>1000</v>
      </c>
      <c r="E859" s="26">
        <v>41244</v>
      </c>
      <c r="F859">
        <v>4</v>
      </c>
      <c r="G859">
        <v>4</v>
      </c>
      <c r="H859">
        <v>1</v>
      </c>
      <c r="I859">
        <v>5</v>
      </c>
      <c r="K859" t="e">
        <v>#DIV/0!</v>
      </c>
      <c r="L859">
        <v>24</v>
      </c>
      <c r="M859">
        <v>0</v>
      </c>
      <c r="N859">
        <v>0</v>
      </c>
      <c r="P859">
        <v>0</v>
      </c>
      <c r="Q859">
        <v>2</v>
      </c>
      <c r="R859">
        <v>0</v>
      </c>
      <c r="S859">
        <v>5</v>
      </c>
    </row>
    <row r="860" spans="1:20" x14ac:dyDescent="0.25">
      <c r="A860" s="177" t="s">
        <v>7199</v>
      </c>
      <c r="B860" t="s">
        <v>7200</v>
      </c>
      <c r="C860" t="s">
        <v>1052</v>
      </c>
      <c r="D860" s="20" t="s">
        <v>1000</v>
      </c>
      <c r="E860" s="26">
        <v>41244</v>
      </c>
      <c r="F860">
        <v>4</v>
      </c>
      <c r="G860">
        <v>4</v>
      </c>
      <c r="H860">
        <v>1</v>
      </c>
      <c r="I860">
        <v>5</v>
      </c>
      <c r="K860" t="e">
        <v>#DIV/0!</v>
      </c>
      <c r="L860">
        <v>24</v>
      </c>
      <c r="M860">
        <v>0</v>
      </c>
      <c r="N860">
        <v>0</v>
      </c>
      <c r="P860">
        <v>0</v>
      </c>
      <c r="Q860">
        <v>2</v>
      </c>
      <c r="R860">
        <v>0</v>
      </c>
      <c r="S860">
        <v>5</v>
      </c>
    </row>
    <row r="861" spans="1:20" x14ac:dyDescent="0.25">
      <c r="A861" s="177" t="s">
        <v>6994</v>
      </c>
      <c r="B861" t="s">
        <v>6995</v>
      </c>
      <c r="C861" t="s">
        <v>232</v>
      </c>
      <c r="D861" s="20" t="s">
        <v>1002</v>
      </c>
      <c r="E861" s="26">
        <v>41244</v>
      </c>
      <c r="H861" t="e">
        <v>#DIV/0!</v>
      </c>
      <c r="K861" t="e">
        <v>#DIV/0!</v>
      </c>
      <c r="M861" t="e">
        <v>#DIV/0!</v>
      </c>
      <c r="R861" t="e">
        <v>#DIV/0!</v>
      </c>
    </row>
    <row r="862" spans="1:20" x14ac:dyDescent="0.25">
      <c r="A862" s="177" t="s">
        <v>6803</v>
      </c>
      <c r="B862" t="s">
        <v>6804</v>
      </c>
      <c r="C862" t="s">
        <v>231</v>
      </c>
      <c r="D862" s="20" t="s">
        <v>1000</v>
      </c>
      <c r="E862" s="26">
        <v>41244</v>
      </c>
      <c r="H862" t="e">
        <v>#DIV/0!</v>
      </c>
      <c r="K862" t="e">
        <v>#DIV/0!</v>
      </c>
      <c r="M862" t="e">
        <v>#DIV/0!</v>
      </c>
      <c r="R862" t="e">
        <v>#DIV/0!</v>
      </c>
    </row>
    <row r="863" spans="1:20" x14ac:dyDescent="0.25">
      <c r="A863" s="177" t="s">
        <v>6628</v>
      </c>
      <c r="B863" t="s">
        <v>6629</v>
      </c>
      <c r="C863" t="s">
        <v>317</v>
      </c>
      <c r="D863" s="20" t="s">
        <v>1002</v>
      </c>
      <c r="E863" s="26">
        <v>41244</v>
      </c>
      <c r="F863">
        <v>3</v>
      </c>
      <c r="G863">
        <v>3</v>
      </c>
      <c r="H863">
        <v>1</v>
      </c>
      <c r="K863" t="e">
        <v>#DIV/0!</v>
      </c>
      <c r="M863" t="e">
        <v>#DIV/0!</v>
      </c>
      <c r="R863" t="e">
        <v>#DIV/0!</v>
      </c>
      <c r="T863">
        <v>0.91</v>
      </c>
    </row>
    <row r="864" spans="1:20" x14ac:dyDescent="0.25">
      <c r="A864" s="177" t="s">
        <v>6453</v>
      </c>
      <c r="B864" t="s">
        <v>6454</v>
      </c>
      <c r="C864" t="s">
        <v>316</v>
      </c>
      <c r="D864" s="20" t="s">
        <v>1000</v>
      </c>
      <c r="E864" s="26">
        <v>41244</v>
      </c>
      <c r="F864">
        <v>3</v>
      </c>
      <c r="G864">
        <v>3</v>
      </c>
      <c r="H864">
        <v>1</v>
      </c>
      <c r="K864" t="e">
        <v>#DIV/0!</v>
      </c>
      <c r="M864" t="e">
        <v>#DIV/0!</v>
      </c>
      <c r="R864" t="e">
        <v>#DIV/0!</v>
      </c>
      <c r="T864">
        <v>0.91</v>
      </c>
    </row>
    <row r="865" spans="1:20" x14ac:dyDescent="0.25">
      <c r="A865" s="177" t="s">
        <v>6204</v>
      </c>
      <c r="B865" t="s">
        <v>6205</v>
      </c>
      <c r="C865" t="s">
        <v>214</v>
      </c>
      <c r="D865" s="20" t="s">
        <v>1002</v>
      </c>
      <c r="E865" s="26">
        <v>41244</v>
      </c>
      <c r="F865">
        <v>5</v>
      </c>
      <c r="G865">
        <v>5</v>
      </c>
      <c r="H865">
        <v>1</v>
      </c>
      <c r="I865">
        <v>18</v>
      </c>
      <c r="J865">
        <v>29</v>
      </c>
      <c r="K865">
        <v>0.62068965517241381</v>
      </c>
      <c r="L865">
        <v>25</v>
      </c>
      <c r="M865">
        <v>1.1599999999999999</v>
      </c>
      <c r="P865">
        <v>0</v>
      </c>
      <c r="Q865">
        <v>1</v>
      </c>
      <c r="R865">
        <v>0</v>
      </c>
    </row>
    <row r="866" spans="1:20" x14ac:dyDescent="0.25">
      <c r="A866" s="177" t="s">
        <v>6029</v>
      </c>
      <c r="B866" t="s">
        <v>6030</v>
      </c>
      <c r="C866" t="s">
        <v>215</v>
      </c>
      <c r="D866" s="20" t="s">
        <v>1000</v>
      </c>
      <c r="E866" s="26">
        <v>41244</v>
      </c>
      <c r="F866">
        <v>5</v>
      </c>
      <c r="G866">
        <v>5</v>
      </c>
      <c r="H866">
        <v>1</v>
      </c>
      <c r="I866">
        <v>18</v>
      </c>
      <c r="J866">
        <v>29</v>
      </c>
      <c r="K866">
        <v>0.62068965517241381</v>
      </c>
      <c r="L866">
        <v>25</v>
      </c>
      <c r="M866">
        <v>1.1599999999999999</v>
      </c>
      <c r="P866">
        <v>0</v>
      </c>
      <c r="Q866">
        <v>1</v>
      </c>
      <c r="R866">
        <v>0</v>
      </c>
    </row>
    <row r="867" spans="1:20" x14ac:dyDescent="0.25">
      <c r="A867" s="177" t="s">
        <v>5854</v>
      </c>
      <c r="B867" t="s">
        <v>5855</v>
      </c>
      <c r="C867" t="s">
        <v>216</v>
      </c>
      <c r="D867" s="20" t="s">
        <v>1000</v>
      </c>
      <c r="E867" s="26">
        <v>41244</v>
      </c>
      <c r="H867" t="e">
        <v>#DIV/0!</v>
      </c>
      <c r="K867" t="e">
        <v>#DIV/0!</v>
      </c>
      <c r="M867" t="e">
        <v>#DIV/0!</v>
      </c>
      <c r="R867" t="e">
        <v>#DIV/0!</v>
      </c>
      <c r="T867">
        <v>1</v>
      </c>
    </row>
    <row r="868" spans="1:20" x14ac:dyDescent="0.25">
      <c r="A868" s="177" t="s">
        <v>5426</v>
      </c>
      <c r="B868" t="s">
        <v>5427</v>
      </c>
      <c r="C868" t="s">
        <v>903</v>
      </c>
      <c r="D868" s="20" t="s">
        <v>1000</v>
      </c>
      <c r="E868" s="26">
        <v>41244</v>
      </c>
      <c r="F868">
        <v>3.3</v>
      </c>
      <c r="G868">
        <v>3.3</v>
      </c>
      <c r="H868">
        <v>1</v>
      </c>
      <c r="I868">
        <v>14</v>
      </c>
      <c r="J868">
        <v>0</v>
      </c>
      <c r="L868">
        <v>23</v>
      </c>
      <c r="M868">
        <v>0</v>
      </c>
      <c r="P868">
        <v>0</v>
      </c>
      <c r="Q868">
        <v>0</v>
      </c>
      <c r="R868" t="e">
        <v>#DIV/0!</v>
      </c>
      <c r="T868">
        <v>1</v>
      </c>
    </row>
    <row r="869" spans="1:20" x14ac:dyDescent="0.25">
      <c r="A869" s="177" t="s">
        <v>5610</v>
      </c>
      <c r="B869" t="s">
        <v>5611</v>
      </c>
      <c r="C869" t="s">
        <v>1047</v>
      </c>
      <c r="D869" s="20" t="s">
        <v>1000</v>
      </c>
      <c r="E869" s="26">
        <v>41244</v>
      </c>
      <c r="H869" t="e">
        <v>#DIV/0!</v>
      </c>
      <c r="K869" t="e">
        <v>#DIV/0!</v>
      </c>
      <c r="M869" t="e">
        <v>#DIV/0!</v>
      </c>
      <c r="R869" t="e">
        <v>#DIV/0!</v>
      </c>
      <c r="T869">
        <v>1.1333333333333333</v>
      </c>
    </row>
    <row r="870" spans="1:20" x14ac:dyDescent="0.25">
      <c r="A870" s="177" t="s">
        <v>5191</v>
      </c>
      <c r="B870" t="s">
        <v>5192</v>
      </c>
      <c r="C870" t="s">
        <v>1053</v>
      </c>
      <c r="D870" s="20" t="s">
        <v>1000</v>
      </c>
      <c r="E870" s="26">
        <v>41244</v>
      </c>
      <c r="F870">
        <v>3.3</v>
      </c>
      <c r="G870">
        <v>3.3</v>
      </c>
      <c r="H870">
        <v>1</v>
      </c>
      <c r="I870">
        <v>14</v>
      </c>
      <c r="K870" t="e">
        <v>#DIV/0!</v>
      </c>
      <c r="L870">
        <v>23</v>
      </c>
      <c r="M870">
        <v>0</v>
      </c>
      <c r="P870">
        <v>0</v>
      </c>
      <c r="Q870">
        <v>0</v>
      </c>
      <c r="R870" t="e">
        <v>#DIV/0!</v>
      </c>
      <c r="T870">
        <v>0.85</v>
      </c>
    </row>
    <row r="871" spans="1:20" x14ac:dyDescent="0.25">
      <c r="A871" s="177" t="s">
        <v>4986</v>
      </c>
      <c r="B871" t="s">
        <v>4987</v>
      </c>
      <c r="C871" t="s">
        <v>229</v>
      </c>
      <c r="D871" s="20" t="s">
        <v>1000</v>
      </c>
      <c r="E871" s="26">
        <v>41244</v>
      </c>
      <c r="H871" t="e">
        <v>#DIV/0!</v>
      </c>
      <c r="K871" t="e">
        <v>#DIV/0!</v>
      </c>
      <c r="M871" t="e">
        <v>#DIV/0!</v>
      </c>
      <c r="R871" t="e">
        <v>#DIV/0!</v>
      </c>
    </row>
    <row r="872" spans="1:20" x14ac:dyDescent="0.25">
      <c r="A872" s="177" t="s">
        <v>4811</v>
      </c>
      <c r="B872" t="s">
        <v>4812</v>
      </c>
      <c r="C872" s="20" t="s">
        <v>230</v>
      </c>
      <c r="D872" s="20" t="s">
        <v>1002</v>
      </c>
      <c r="E872" s="26">
        <v>41244</v>
      </c>
      <c r="H872" t="e">
        <v>#DIV/0!</v>
      </c>
      <c r="K872" t="e">
        <v>#DIV/0!</v>
      </c>
      <c r="M872" t="e">
        <v>#DIV/0!</v>
      </c>
      <c r="R872" t="e">
        <v>#DIV/0!</v>
      </c>
      <c r="T872">
        <v>0.43888888888888888</v>
      </c>
    </row>
    <row r="873" spans="1:20" x14ac:dyDescent="0.25">
      <c r="A873" s="177" t="s">
        <v>4636</v>
      </c>
      <c r="B873" t="s">
        <v>4637</v>
      </c>
      <c r="C873" t="s">
        <v>234</v>
      </c>
      <c r="D873" s="20" t="s">
        <v>1002</v>
      </c>
      <c r="E873" s="26">
        <v>41244</v>
      </c>
      <c r="H873" t="e">
        <v>#DIV/0!</v>
      </c>
      <c r="K873" t="e">
        <v>#DIV/0!</v>
      </c>
      <c r="M873" t="e">
        <v>#DIV/0!</v>
      </c>
      <c r="R873" t="e">
        <v>#DIV/0!</v>
      </c>
    </row>
    <row r="874" spans="1:20" x14ac:dyDescent="0.25">
      <c r="A874" s="177" t="s">
        <v>4461</v>
      </c>
      <c r="B874" t="s">
        <v>4462</v>
      </c>
      <c r="C874" t="s">
        <v>233</v>
      </c>
      <c r="D874" s="20" t="s">
        <v>1000</v>
      </c>
      <c r="E874" s="26">
        <v>41244</v>
      </c>
      <c r="H874" t="e">
        <v>#DIV/0!</v>
      </c>
      <c r="K874" t="e">
        <v>#DIV/0!</v>
      </c>
      <c r="M874" t="e">
        <v>#DIV/0!</v>
      </c>
      <c r="R874" t="e">
        <v>#DIV/0!</v>
      </c>
      <c r="T874">
        <v>0.79</v>
      </c>
    </row>
    <row r="875" spans="1:20" x14ac:dyDescent="0.25">
      <c r="A875" s="177" t="s">
        <v>4286</v>
      </c>
      <c r="B875" t="s">
        <v>4287</v>
      </c>
      <c r="C875" s="20" t="s">
        <v>217</v>
      </c>
      <c r="D875" s="20" t="s">
        <v>1002</v>
      </c>
      <c r="E875" s="26">
        <v>41244</v>
      </c>
      <c r="F875">
        <v>1</v>
      </c>
      <c r="G875">
        <v>1</v>
      </c>
      <c r="H875">
        <v>1</v>
      </c>
      <c r="I875">
        <v>0</v>
      </c>
      <c r="L875">
        <v>0</v>
      </c>
      <c r="M875" t="e">
        <v>#DIV/0!</v>
      </c>
      <c r="R875" t="e">
        <v>#DIV/0!</v>
      </c>
    </row>
    <row r="876" spans="1:20" x14ac:dyDescent="0.25">
      <c r="A876" s="177" t="s">
        <v>4221</v>
      </c>
      <c r="B876" t="s">
        <v>4222</v>
      </c>
      <c r="C876" s="20" t="s">
        <v>895</v>
      </c>
      <c r="D876" s="20" t="s">
        <v>1000</v>
      </c>
      <c r="E876" s="26">
        <v>41244</v>
      </c>
      <c r="H876" t="e">
        <v>#DIV/0!</v>
      </c>
      <c r="K876" t="e">
        <v>#DIV/0!</v>
      </c>
      <c r="M876" t="e">
        <v>#DIV/0!</v>
      </c>
      <c r="R876" t="e">
        <v>#DIV/0!</v>
      </c>
    </row>
    <row r="877" spans="1:20" x14ac:dyDescent="0.25">
      <c r="A877" s="177" t="s">
        <v>4046</v>
      </c>
      <c r="B877" t="s">
        <v>4047</v>
      </c>
      <c r="C877" t="s">
        <v>218</v>
      </c>
      <c r="D877" s="20" t="s">
        <v>1000</v>
      </c>
      <c r="E877" s="26">
        <v>41244</v>
      </c>
      <c r="F877">
        <v>1</v>
      </c>
      <c r="G877">
        <v>1</v>
      </c>
      <c r="H877">
        <v>1</v>
      </c>
      <c r="K877" t="e">
        <v>#DIV/0!</v>
      </c>
      <c r="M877" t="e">
        <v>#DIV/0!</v>
      </c>
      <c r="R877" t="e">
        <v>#DIV/0!</v>
      </c>
    </row>
    <row r="878" spans="1:20" x14ac:dyDescent="0.25">
      <c r="A878" s="177" t="s">
        <v>3871</v>
      </c>
      <c r="B878" t="s">
        <v>3872</v>
      </c>
      <c r="C878" t="s">
        <v>219</v>
      </c>
      <c r="D878" s="20" t="s">
        <v>1000</v>
      </c>
      <c r="E878" s="26">
        <v>41244</v>
      </c>
      <c r="H878" t="e">
        <v>#DIV/0!</v>
      </c>
      <c r="K878" t="e">
        <v>#DIV/0!</v>
      </c>
      <c r="M878" t="e">
        <v>#DIV/0!</v>
      </c>
      <c r="R878" t="e">
        <v>#DIV/0!</v>
      </c>
    </row>
    <row r="879" spans="1:20" x14ac:dyDescent="0.25">
      <c r="A879" s="177" t="s">
        <v>3504</v>
      </c>
      <c r="B879" t="s">
        <v>3505</v>
      </c>
      <c r="C879" t="s">
        <v>220</v>
      </c>
      <c r="D879" s="20" t="s">
        <v>1002</v>
      </c>
      <c r="E879" s="26">
        <v>41244</v>
      </c>
      <c r="F879">
        <v>8</v>
      </c>
      <c r="G879">
        <v>13</v>
      </c>
      <c r="H879">
        <v>0.61538461538461542</v>
      </c>
      <c r="I879">
        <v>38</v>
      </c>
      <c r="K879" t="e">
        <v>#DIV/0!</v>
      </c>
      <c r="L879">
        <v>54</v>
      </c>
      <c r="M879">
        <v>0</v>
      </c>
      <c r="P879">
        <v>8</v>
      </c>
      <c r="Q879">
        <v>12</v>
      </c>
      <c r="R879">
        <v>0.66666666666666663</v>
      </c>
      <c r="T879">
        <v>0.72727272727272729</v>
      </c>
    </row>
    <row r="880" spans="1:20" x14ac:dyDescent="0.25">
      <c r="A880" s="177" t="s">
        <v>3329</v>
      </c>
      <c r="B880" t="s">
        <v>3330</v>
      </c>
      <c r="C880" t="s">
        <v>221</v>
      </c>
      <c r="D880" s="20" t="s">
        <v>1000</v>
      </c>
      <c r="E880" s="26">
        <v>41244</v>
      </c>
      <c r="F880">
        <v>7.4824999999999999</v>
      </c>
      <c r="G880">
        <v>8</v>
      </c>
      <c r="H880">
        <v>0.93531249999999999</v>
      </c>
      <c r="I880">
        <v>33</v>
      </c>
      <c r="K880" t="e">
        <v>#DIV/0!</v>
      </c>
      <c r="L880">
        <v>45</v>
      </c>
      <c r="M880">
        <v>0</v>
      </c>
      <c r="O880">
        <v>0.84399999999999997</v>
      </c>
      <c r="P880">
        <v>8</v>
      </c>
      <c r="Q880">
        <v>12</v>
      </c>
      <c r="R880">
        <v>0.66666666666666663</v>
      </c>
    </row>
    <row r="881" spans="1:20" x14ac:dyDescent="0.25">
      <c r="A881" s="177" t="s">
        <v>3154</v>
      </c>
      <c r="B881" t="s">
        <v>3155</v>
      </c>
      <c r="C881" t="s">
        <v>222</v>
      </c>
      <c r="D881" s="20" t="s">
        <v>1000</v>
      </c>
      <c r="E881" s="26">
        <v>41244</v>
      </c>
      <c r="F881">
        <v>0.51749999999999996</v>
      </c>
      <c r="G881">
        <v>5</v>
      </c>
      <c r="H881">
        <v>0.10349999999999999</v>
      </c>
      <c r="I881">
        <v>5</v>
      </c>
      <c r="L881">
        <v>9</v>
      </c>
      <c r="M881">
        <v>0</v>
      </c>
      <c r="O881">
        <v>0.96399999999999997</v>
      </c>
      <c r="R881" t="e">
        <v>#DIV/0!</v>
      </c>
      <c r="T881">
        <v>0.72727272727272729</v>
      </c>
    </row>
    <row r="882" spans="1:20" x14ac:dyDescent="0.25">
      <c r="A882" s="177" t="s">
        <v>11988</v>
      </c>
      <c r="B882" t="s">
        <v>11989</v>
      </c>
      <c r="C882" t="s">
        <v>1051</v>
      </c>
      <c r="D882" s="20" t="s">
        <v>1000</v>
      </c>
      <c r="E882" s="26">
        <v>41244</v>
      </c>
      <c r="F882">
        <v>4</v>
      </c>
      <c r="G882">
        <v>2.5</v>
      </c>
      <c r="H882">
        <v>1.6</v>
      </c>
      <c r="K882" t="e">
        <v>#DIV/0!</v>
      </c>
      <c r="L882">
        <v>14.5</v>
      </c>
      <c r="M882">
        <v>0</v>
      </c>
      <c r="R882" t="e">
        <v>#DIV/0!</v>
      </c>
    </row>
    <row r="883" spans="1:20" x14ac:dyDescent="0.25">
      <c r="A883" s="177" t="s">
        <v>13354</v>
      </c>
      <c r="B883" t="s">
        <v>13355</v>
      </c>
      <c r="C883" t="s">
        <v>242</v>
      </c>
      <c r="D883" s="20" t="s">
        <v>1002</v>
      </c>
      <c r="E883" s="26">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25">
      <c r="A884" s="177" t="s">
        <v>13531</v>
      </c>
      <c r="B884" t="s">
        <v>13532</v>
      </c>
      <c r="C884" s="20" t="s">
        <v>237</v>
      </c>
      <c r="D884" s="20" t="s">
        <v>1002</v>
      </c>
      <c r="E884" s="26">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25">
      <c r="A885" s="177" t="s">
        <v>13706</v>
      </c>
      <c r="B885" t="s">
        <v>13707</v>
      </c>
      <c r="C885" s="20" t="s">
        <v>238</v>
      </c>
      <c r="D885" s="20" t="s">
        <v>1002</v>
      </c>
      <c r="E885" s="26">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25">
      <c r="A886" s="177" t="s">
        <v>13883</v>
      </c>
      <c r="B886" t="s">
        <v>13884</v>
      </c>
      <c r="C886" s="20" t="s">
        <v>239</v>
      </c>
      <c r="D886" s="20" t="s">
        <v>1002</v>
      </c>
      <c r="E886" s="26">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25">
      <c r="A887" s="177" t="s">
        <v>14070</v>
      </c>
      <c r="B887" t="s">
        <v>14071</v>
      </c>
      <c r="C887" t="s">
        <v>240</v>
      </c>
      <c r="D887" s="20" t="s">
        <v>1002</v>
      </c>
      <c r="E887" s="26">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25">
      <c r="A888" s="177" t="s">
        <v>14247</v>
      </c>
      <c r="B888" t="s">
        <v>14248</v>
      </c>
      <c r="C888" t="s">
        <v>241</v>
      </c>
      <c r="D888" s="20" t="s">
        <v>1002</v>
      </c>
      <c r="E888" s="26">
        <v>41244</v>
      </c>
      <c r="F888">
        <v>0</v>
      </c>
      <c r="G888">
        <v>0</v>
      </c>
      <c r="H888" t="e">
        <v>#DIV/0!</v>
      </c>
      <c r="I888">
        <v>0</v>
      </c>
      <c r="J888">
        <v>0</v>
      </c>
      <c r="L888">
        <v>0</v>
      </c>
      <c r="M888" t="e">
        <v>#DIV/0!</v>
      </c>
      <c r="N888">
        <v>0</v>
      </c>
      <c r="P888">
        <v>0</v>
      </c>
      <c r="Q888">
        <v>0</v>
      </c>
      <c r="R888" t="e">
        <v>#DIV/0!</v>
      </c>
      <c r="T888">
        <v>0</v>
      </c>
    </row>
    <row r="889" spans="1:20" x14ac:dyDescent="0.25">
      <c r="A889" s="177" t="s">
        <v>14576</v>
      </c>
      <c r="B889" t="s">
        <v>14577</v>
      </c>
      <c r="C889" t="s">
        <v>199</v>
      </c>
      <c r="D889" s="20" t="s">
        <v>1000</v>
      </c>
      <c r="E889" s="26">
        <v>41244</v>
      </c>
      <c r="F889">
        <v>6</v>
      </c>
      <c r="G889">
        <v>4</v>
      </c>
      <c r="H889">
        <v>1.5</v>
      </c>
      <c r="I889">
        <v>5</v>
      </c>
      <c r="J889">
        <v>0</v>
      </c>
      <c r="K889" t="e">
        <v>#DIV/0!</v>
      </c>
      <c r="L889">
        <v>20</v>
      </c>
      <c r="M889">
        <v>0</v>
      </c>
      <c r="N889">
        <v>0</v>
      </c>
      <c r="P889">
        <v>0</v>
      </c>
      <c r="Q889">
        <v>0</v>
      </c>
      <c r="R889" t="e">
        <v>#DIV/0!</v>
      </c>
      <c r="S889">
        <v>0</v>
      </c>
      <c r="T889">
        <v>0.36692307692307691</v>
      </c>
    </row>
    <row r="890" spans="1:20" x14ac:dyDescent="0.25">
      <c r="A890" s="177" t="s">
        <v>14751</v>
      </c>
      <c r="B890" t="s">
        <v>14752</v>
      </c>
      <c r="C890" t="s">
        <v>201</v>
      </c>
      <c r="D890" s="20" t="s">
        <v>1002</v>
      </c>
      <c r="E890" s="26">
        <v>41244</v>
      </c>
      <c r="H890" t="e">
        <v>#DIV/0!</v>
      </c>
      <c r="I890">
        <v>5</v>
      </c>
      <c r="L890">
        <v>0</v>
      </c>
      <c r="M890" t="e">
        <v>#DIV/0!</v>
      </c>
      <c r="R890" t="e">
        <v>#DIV/0!</v>
      </c>
      <c r="T890">
        <v>1.09375</v>
      </c>
    </row>
    <row r="891" spans="1:20" x14ac:dyDescent="0.25">
      <c r="A891" s="177" t="s">
        <v>14842</v>
      </c>
      <c r="B891" t="s">
        <v>14843</v>
      </c>
      <c r="C891" t="s">
        <v>200</v>
      </c>
      <c r="D891" s="20" t="s">
        <v>1002</v>
      </c>
      <c r="E891" s="26">
        <v>41244</v>
      </c>
      <c r="F891">
        <v>6</v>
      </c>
      <c r="G891">
        <v>4</v>
      </c>
      <c r="H891">
        <v>1.5</v>
      </c>
      <c r="K891" t="e">
        <v>#DIV/0!</v>
      </c>
      <c r="L891">
        <v>20</v>
      </c>
      <c r="M891">
        <v>0</v>
      </c>
      <c r="R891" t="e">
        <v>#DIV/0!</v>
      </c>
      <c r="T891">
        <v>0.77700000000000002</v>
      </c>
    </row>
    <row r="892" spans="1:20" x14ac:dyDescent="0.25">
      <c r="A892" s="177" t="s">
        <v>15019</v>
      </c>
      <c r="B892" t="s">
        <v>15020</v>
      </c>
      <c r="C892" t="s">
        <v>202</v>
      </c>
      <c r="D892" s="20" t="s">
        <v>1002</v>
      </c>
      <c r="E892" s="26">
        <v>41244</v>
      </c>
      <c r="H892" t="e">
        <v>#DIV/0!</v>
      </c>
      <c r="M892" t="e">
        <v>#DIV/0!</v>
      </c>
      <c r="R892" t="e">
        <v>#DIV/0!</v>
      </c>
      <c r="T892">
        <v>0.89</v>
      </c>
    </row>
    <row r="893" spans="1:20" x14ac:dyDescent="0.25">
      <c r="A893" s="177" t="s">
        <v>15562</v>
      </c>
      <c r="B893" t="s">
        <v>15563</v>
      </c>
      <c r="C893" t="s">
        <v>228</v>
      </c>
      <c r="D893" s="20" t="s">
        <v>1002</v>
      </c>
      <c r="E893" s="26">
        <v>41244</v>
      </c>
      <c r="H893" t="e">
        <v>#DIV/0!</v>
      </c>
      <c r="K893" t="e">
        <v>#DIV/0!</v>
      </c>
      <c r="M893" t="e">
        <v>#DIV/0!</v>
      </c>
      <c r="R893" t="e">
        <v>#DIV/0!</v>
      </c>
      <c r="T893">
        <v>0.85000000000000009</v>
      </c>
    </row>
    <row r="894" spans="1:20" x14ac:dyDescent="0.25">
      <c r="A894" s="177" t="s">
        <v>15723</v>
      </c>
      <c r="B894" t="s">
        <v>15724</v>
      </c>
      <c r="C894" t="s">
        <v>227</v>
      </c>
      <c r="D894" s="20" t="s">
        <v>1000</v>
      </c>
      <c r="E894" s="26">
        <v>41244</v>
      </c>
      <c r="H894" t="e">
        <v>#DIV/0!</v>
      </c>
      <c r="K894" t="e">
        <v>#DIV/0!</v>
      </c>
      <c r="M894" t="e">
        <v>#DIV/0!</v>
      </c>
      <c r="R894" t="e">
        <v>#DIV/0!</v>
      </c>
      <c r="T894">
        <v>0.54164274322169059</v>
      </c>
    </row>
    <row r="895" spans="1:20" x14ac:dyDescent="0.25">
      <c r="A895" s="177" t="s">
        <v>15900</v>
      </c>
      <c r="B895" t="s">
        <v>15901</v>
      </c>
      <c r="C895" t="s">
        <v>203</v>
      </c>
      <c r="D895" s="20" t="s">
        <v>1000</v>
      </c>
      <c r="E895" s="26">
        <v>41244</v>
      </c>
      <c r="F895">
        <v>9</v>
      </c>
      <c r="G895">
        <v>9</v>
      </c>
      <c r="H895">
        <v>1</v>
      </c>
      <c r="I895">
        <v>42</v>
      </c>
      <c r="J895">
        <v>24</v>
      </c>
      <c r="K895">
        <v>1.75</v>
      </c>
      <c r="L895">
        <v>51.5</v>
      </c>
      <c r="M895">
        <v>0.46601941747572817</v>
      </c>
      <c r="P895">
        <v>6</v>
      </c>
      <c r="Q895">
        <v>7</v>
      </c>
      <c r="R895">
        <v>0.8571428571428571</v>
      </c>
      <c r="T895">
        <v>0</v>
      </c>
    </row>
    <row r="896" spans="1:20" x14ac:dyDescent="0.25">
      <c r="A896" s="177" t="s">
        <v>16079</v>
      </c>
      <c r="B896" t="s">
        <v>16080</v>
      </c>
      <c r="C896" t="s">
        <v>205</v>
      </c>
      <c r="D896" s="20" t="s">
        <v>1002</v>
      </c>
      <c r="E896" s="26">
        <v>41244</v>
      </c>
      <c r="F896">
        <v>3</v>
      </c>
      <c r="G896">
        <v>5</v>
      </c>
      <c r="H896">
        <v>0.6</v>
      </c>
      <c r="I896">
        <v>24</v>
      </c>
      <c r="J896">
        <v>24</v>
      </c>
      <c r="K896">
        <v>1</v>
      </c>
      <c r="L896">
        <v>24</v>
      </c>
      <c r="M896">
        <v>1</v>
      </c>
      <c r="P896">
        <v>6</v>
      </c>
      <c r="Q896">
        <v>7</v>
      </c>
      <c r="R896">
        <v>0.8571428571428571</v>
      </c>
      <c r="T896">
        <v>0.8139831922463503</v>
      </c>
    </row>
    <row r="897" spans="1:20" x14ac:dyDescent="0.25">
      <c r="A897" s="177" t="s">
        <v>16256</v>
      </c>
      <c r="B897" t="s">
        <v>16257</v>
      </c>
      <c r="C897" t="s">
        <v>204</v>
      </c>
      <c r="D897" s="20" t="s">
        <v>1002</v>
      </c>
      <c r="E897" s="26">
        <v>41244</v>
      </c>
      <c r="F897">
        <v>6</v>
      </c>
      <c r="G897">
        <v>4</v>
      </c>
      <c r="H897">
        <v>1.5</v>
      </c>
      <c r="I897">
        <v>18</v>
      </c>
      <c r="K897" t="e">
        <v>#DIV/0!</v>
      </c>
      <c r="L897">
        <v>27.5</v>
      </c>
      <c r="M897">
        <v>0</v>
      </c>
      <c r="R897" t="e">
        <v>#DIV/0!</v>
      </c>
      <c r="T897">
        <v>0.95128205128205134</v>
      </c>
    </row>
    <row r="898" spans="1:20" x14ac:dyDescent="0.25">
      <c r="A898" s="177" t="s">
        <v>16433</v>
      </c>
      <c r="B898" t="s">
        <v>16434</v>
      </c>
      <c r="C898" t="s">
        <v>206</v>
      </c>
      <c r="D898" s="20" t="s">
        <v>1002</v>
      </c>
      <c r="E898" s="26">
        <v>41244</v>
      </c>
      <c r="H898" t="e">
        <v>#DIV/0!</v>
      </c>
      <c r="K898" t="e">
        <v>#DIV/0!</v>
      </c>
      <c r="M898" t="e">
        <v>#DIV/0!</v>
      </c>
      <c r="R898" t="e">
        <v>#DIV/0!</v>
      </c>
      <c r="T898">
        <v>0.8</v>
      </c>
    </row>
    <row r="899" spans="1:20" x14ac:dyDescent="0.25">
      <c r="A899" s="177" t="s">
        <v>16574</v>
      </c>
      <c r="B899" t="s">
        <v>16575</v>
      </c>
      <c r="C899" s="20" t="s">
        <v>223</v>
      </c>
      <c r="D899" s="20" t="s">
        <v>1000</v>
      </c>
      <c r="E899" s="26">
        <v>41244</v>
      </c>
      <c r="H899" t="e">
        <v>#DIV/0!</v>
      </c>
      <c r="K899" t="e">
        <v>#DIV/0!</v>
      </c>
      <c r="M899" t="e">
        <v>#DIV/0!</v>
      </c>
      <c r="R899" t="e">
        <v>#DIV/0!</v>
      </c>
      <c r="T899">
        <v>0.9</v>
      </c>
    </row>
    <row r="900" spans="1:20" x14ac:dyDescent="0.25">
      <c r="A900" s="177" t="s">
        <v>16753</v>
      </c>
      <c r="B900" t="s">
        <v>16754</v>
      </c>
      <c r="C900" t="s">
        <v>224</v>
      </c>
      <c r="D900" s="20" t="s">
        <v>1002</v>
      </c>
      <c r="E900" s="26">
        <v>41244</v>
      </c>
      <c r="H900" t="e">
        <v>#DIV/0!</v>
      </c>
      <c r="K900" t="e">
        <v>#DIV/0!</v>
      </c>
      <c r="M900" t="e">
        <v>#DIV/0!</v>
      </c>
      <c r="R900" t="e">
        <v>#DIV/0!</v>
      </c>
    </row>
    <row r="901" spans="1:20" x14ac:dyDescent="0.25">
      <c r="A901" s="177" t="s">
        <v>17190</v>
      </c>
      <c r="B901" t="s">
        <v>17191</v>
      </c>
      <c r="C901" s="20" t="s">
        <v>225</v>
      </c>
      <c r="D901" s="20" t="s">
        <v>1000</v>
      </c>
      <c r="E901" s="26">
        <v>41244</v>
      </c>
      <c r="H901" t="e">
        <v>#DIV/0!</v>
      </c>
      <c r="K901" t="e">
        <v>#DIV/0!</v>
      </c>
      <c r="M901" t="e">
        <v>#DIV/0!</v>
      </c>
      <c r="R901" t="e">
        <v>#DIV/0!</v>
      </c>
    </row>
    <row r="902" spans="1:20" x14ac:dyDescent="0.25">
      <c r="A902" s="177" t="s">
        <v>17397</v>
      </c>
      <c r="B902" t="s">
        <v>17398</v>
      </c>
      <c r="C902" t="s">
        <v>226</v>
      </c>
      <c r="D902" s="20" t="s">
        <v>1002</v>
      </c>
      <c r="E902" s="26">
        <v>41244</v>
      </c>
      <c r="H902" t="e">
        <v>#DIV/0!</v>
      </c>
      <c r="K902" t="e">
        <v>#DIV/0!</v>
      </c>
      <c r="M902" t="e">
        <v>#DIV/0!</v>
      </c>
      <c r="R902" t="e">
        <v>#DIV/0!</v>
      </c>
    </row>
    <row r="903" spans="1:20" x14ac:dyDescent="0.25">
      <c r="A903" s="177" t="s">
        <v>17574</v>
      </c>
      <c r="B903" t="s">
        <v>17575</v>
      </c>
      <c r="C903" t="s">
        <v>232</v>
      </c>
      <c r="D903" s="20" t="s">
        <v>1000</v>
      </c>
      <c r="E903" s="26">
        <v>41244</v>
      </c>
      <c r="H903" t="e">
        <v>#DIV/0!</v>
      </c>
      <c r="K903" t="e">
        <v>#DIV/0!</v>
      </c>
      <c r="M903" t="e">
        <v>#DIV/0!</v>
      </c>
      <c r="R903" t="e">
        <v>#DIV/0!</v>
      </c>
      <c r="T903">
        <v>1.2878787878787878</v>
      </c>
    </row>
    <row r="904" spans="1:20" x14ac:dyDescent="0.25">
      <c r="A904" s="177" t="s">
        <v>17771</v>
      </c>
      <c r="B904" t="s">
        <v>17772</v>
      </c>
      <c r="C904" t="s">
        <v>231</v>
      </c>
      <c r="D904" s="20" t="s">
        <v>1002</v>
      </c>
      <c r="E904" s="26">
        <v>41244</v>
      </c>
      <c r="H904" t="e">
        <v>#DIV/0!</v>
      </c>
      <c r="K904" t="e">
        <v>#DIV/0!</v>
      </c>
      <c r="M904" t="e">
        <v>#DIV/0!</v>
      </c>
      <c r="R904" t="e">
        <v>#DIV/0!</v>
      </c>
      <c r="T904">
        <v>1.25</v>
      </c>
    </row>
    <row r="905" spans="1:20" x14ac:dyDescent="0.25">
      <c r="A905" s="177" t="s">
        <v>17948</v>
      </c>
      <c r="B905" t="s">
        <v>17949</v>
      </c>
      <c r="C905" s="20" t="s">
        <v>317</v>
      </c>
      <c r="D905" s="20" t="s">
        <v>1000</v>
      </c>
      <c r="E905" s="26">
        <v>41244</v>
      </c>
      <c r="F905">
        <v>3</v>
      </c>
      <c r="G905">
        <v>3</v>
      </c>
      <c r="H905">
        <v>1</v>
      </c>
      <c r="K905" t="e">
        <v>#DIV/0!</v>
      </c>
      <c r="M905" t="e">
        <v>#DIV/0!</v>
      </c>
      <c r="R905" t="e">
        <v>#DIV/0!</v>
      </c>
      <c r="T905">
        <v>0.90909090909090906</v>
      </c>
    </row>
    <row r="906" spans="1:20" x14ac:dyDescent="0.25">
      <c r="A906" s="177" t="s">
        <v>18127</v>
      </c>
      <c r="B906" t="s">
        <v>18128</v>
      </c>
      <c r="C906" t="s">
        <v>316</v>
      </c>
      <c r="D906" s="20" t="s">
        <v>1002</v>
      </c>
      <c r="E906" s="26">
        <v>41244</v>
      </c>
      <c r="F906">
        <v>3</v>
      </c>
      <c r="G906">
        <v>3</v>
      </c>
      <c r="H906">
        <v>1</v>
      </c>
      <c r="K906" t="e">
        <v>#DIV/0!</v>
      </c>
      <c r="M906" t="e">
        <v>#DIV/0!</v>
      </c>
      <c r="R906" t="e">
        <v>#DIV/0!</v>
      </c>
    </row>
    <row r="907" spans="1:20" x14ac:dyDescent="0.25">
      <c r="A907" s="177" t="s">
        <v>18380</v>
      </c>
      <c r="B907" t="s">
        <v>18381</v>
      </c>
      <c r="C907" t="s">
        <v>214</v>
      </c>
      <c r="D907" s="20" t="s">
        <v>1000</v>
      </c>
      <c r="E907" s="26">
        <v>41244</v>
      </c>
      <c r="F907">
        <v>5</v>
      </c>
      <c r="G907">
        <v>5</v>
      </c>
      <c r="H907">
        <v>1</v>
      </c>
      <c r="I907">
        <v>18</v>
      </c>
      <c r="J907">
        <v>29</v>
      </c>
      <c r="K907">
        <v>0.62068965517241381</v>
      </c>
      <c r="L907">
        <v>25</v>
      </c>
      <c r="M907">
        <v>1.1599999999999999</v>
      </c>
      <c r="P907">
        <v>0</v>
      </c>
      <c r="Q907">
        <v>1</v>
      </c>
      <c r="R907">
        <v>0</v>
      </c>
    </row>
    <row r="908" spans="1:20" x14ac:dyDescent="0.25">
      <c r="A908" s="177" t="s">
        <v>18559</v>
      </c>
      <c r="B908" t="s">
        <v>18560</v>
      </c>
      <c r="C908" t="s">
        <v>215</v>
      </c>
      <c r="D908" s="20" t="s">
        <v>1002</v>
      </c>
      <c r="E908" s="26">
        <v>41244</v>
      </c>
      <c r="F908">
        <v>5</v>
      </c>
      <c r="G908">
        <v>5</v>
      </c>
      <c r="H908">
        <v>1</v>
      </c>
      <c r="I908">
        <v>18</v>
      </c>
      <c r="J908">
        <v>29</v>
      </c>
      <c r="K908">
        <v>0.62068965517241381</v>
      </c>
      <c r="L908">
        <v>25</v>
      </c>
      <c r="M908">
        <v>1.1599999999999999</v>
      </c>
      <c r="P908">
        <v>0</v>
      </c>
      <c r="Q908">
        <v>1</v>
      </c>
      <c r="R908">
        <v>0</v>
      </c>
    </row>
    <row r="909" spans="1:20" x14ac:dyDescent="0.25">
      <c r="A909" s="177" t="s">
        <v>18736</v>
      </c>
      <c r="B909" t="s">
        <v>18737</v>
      </c>
      <c r="C909" t="s">
        <v>216</v>
      </c>
      <c r="D909" s="20" t="s">
        <v>1002</v>
      </c>
      <c r="E909" s="26">
        <v>41244</v>
      </c>
      <c r="H909" t="e">
        <v>#DIV/0!</v>
      </c>
      <c r="K909" t="e">
        <v>#DIV/0!</v>
      </c>
      <c r="M909" t="e">
        <v>#DIV/0!</v>
      </c>
      <c r="R909" t="e">
        <v>#DIV/0!</v>
      </c>
    </row>
    <row r="910" spans="1:20" x14ac:dyDescent="0.25">
      <c r="A910" s="177" t="s">
        <v>18913</v>
      </c>
      <c r="B910" t="s">
        <v>18914</v>
      </c>
      <c r="C910" t="s">
        <v>229</v>
      </c>
      <c r="D910" s="20" t="s">
        <v>1002</v>
      </c>
      <c r="E910" s="26">
        <v>41244</v>
      </c>
      <c r="H910" t="e">
        <v>#DIV/0!</v>
      </c>
      <c r="K910" t="e">
        <v>#DIV/0!</v>
      </c>
      <c r="M910" t="e">
        <v>#DIV/0!</v>
      </c>
      <c r="R910" t="e">
        <v>#DIV/0!</v>
      </c>
      <c r="T910">
        <v>0.71345029239766078</v>
      </c>
    </row>
    <row r="911" spans="1:20" x14ac:dyDescent="0.25">
      <c r="A911" s="177" t="s">
        <v>19090</v>
      </c>
      <c r="B911" t="s">
        <v>19091</v>
      </c>
      <c r="C911" t="s">
        <v>230</v>
      </c>
      <c r="D911" s="20" t="s">
        <v>1000</v>
      </c>
      <c r="E911" s="26">
        <v>41244</v>
      </c>
      <c r="H911" t="e">
        <v>#DIV/0!</v>
      </c>
      <c r="K911" t="e">
        <v>#DIV/0!</v>
      </c>
      <c r="M911" t="e">
        <v>#DIV/0!</v>
      </c>
      <c r="R911" t="e">
        <v>#DIV/0!</v>
      </c>
    </row>
    <row r="912" spans="1:20" x14ac:dyDescent="0.25">
      <c r="A912" s="177" t="s">
        <v>19269</v>
      </c>
      <c r="B912" t="s">
        <v>19270</v>
      </c>
      <c r="C912" t="s">
        <v>234</v>
      </c>
      <c r="D912" s="20" t="s">
        <v>1000</v>
      </c>
      <c r="E912" s="26">
        <v>41244</v>
      </c>
      <c r="H912" t="e">
        <v>#DIV/0!</v>
      </c>
      <c r="K912" t="e">
        <v>#DIV/0!</v>
      </c>
      <c r="M912" t="e">
        <v>#DIV/0!</v>
      </c>
      <c r="R912" t="e">
        <v>#DIV/0!</v>
      </c>
      <c r="T912">
        <v>1.25</v>
      </c>
    </row>
    <row r="913" spans="1:20" x14ac:dyDescent="0.25">
      <c r="A913" s="177" t="s">
        <v>19448</v>
      </c>
      <c r="B913" t="s">
        <v>19449</v>
      </c>
      <c r="C913" t="s">
        <v>233</v>
      </c>
      <c r="D913" s="20" t="s">
        <v>1002</v>
      </c>
      <c r="E913" s="26">
        <v>41244</v>
      </c>
      <c r="H913" t="e">
        <v>#DIV/0!</v>
      </c>
      <c r="K913" t="e">
        <v>#DIV/0!</v>
      </c>
      <c r="M913" t="e">
        <v>#DIV/0!</v>
      </c>
      <c r="R913" t="e">
        <v>#DIV/0!</v>
      </c>
      <c r="T913">
        <v>0.31578947368421051</v>
      </c>
    </row>
    <row r="914" spans="1:20" x14ac:dyDescent="0.25">
      <c r="A914" s="177" t="s">
        <v>19823</v>
      </c>
      <c r="B914" t="s">
        <v>19824</v>
      </c>
      <c r="C914" t="s">
        <v>220</v>
      </c>
      <c r="D914" s="20" t="s">
        <v>1000</v>
      </c>
      <c r="E914" s="26">
        <v>41244</v>
      </c>
      <c r="F914">
        <v>8</v>
      </c>
      <c r="G914">
        <v>13</v>
      </c>
      <c r="H914">
        <v>0.61538461538461542</v>
      </c>
      <c r="I914">
        <v>38</v>
      </c>
      <c r="K914" t="e">
        <v>#DIV/0!</v>
      </c>
      <c r="L914">
        <v>54</v>
      </c>
      <c r="M914">
        <v>0</v>
      </c>
      <c r="P914">
        <v>8</v>
      </c>
      <c r="Q914">
        <v>12</v>
      </c>
      <c r="R914">
        <v>0.66666666666666663</v>
      </c>
    </row>
    <row r="915" spans="1:20" x14ac:dyDescent="0.25">
      <c r="A915" s="177" t="s">
        <v>20002</v>
      </c>
      <c r="B915" t="s">
        <v>20003</v>
      </c>
      <c r="C915" t="s">
        <v>221</v>
      </c>
      <c r="D915" s="20" t="s">
        <v>1002</v>
      </c>
      <c r="E915" s="26">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25">
      <c r="A916" s="177" t="s">
        <v>20179</v>
      </c>
      <c r="B916" t="s">
        <v>20180</v>
      </c>
      <c r="C916" t="s">
        <v>222</v>
      </c>
      <c r="D916" s="20" t="s">
        <v>1002</v>
      </c>
      <c r="E916" s="26">
        <v>41244</v>
      </c>
      <c r="F916">
        <v>0.51749999999999996</v>
      </c>
      <c r="G916">
        <v>5</v>
      </c>
      <c r="H916">
        <v>0.10349999999999999</v>
      </c>
      <c r="I916">
        <v>5</v>
      </c>
      <c r="L916">
        <v>9</v>
      </c>
      <c r="M916">
        <v>0</v>
      </c>
      <c r="O916">
        <v>0.96399999999999997</v>
      </c>
      <c r="R916" t="e">
        <v>#DIV/0!</v>
      </c>
      <c r="T916">
        <v>0.71</v>
      </c>
    </row>
    <row r="917" spans="1:20" x14ac:dyDescent="0.25">
      <c r="A917" s="177" t="s">
        <v>20356</v>
      </c>
      <c r="B917" t="s">
        <v>20357</v>
      </c>
      <c r="C917" t="s">
        <v>211</v>
      </c>
      <c r="D917" s="20" t="s">
        <v>1002</v>
      </c>
      <c r="E917" s="26">
        <v>41244</v>
      </c>
      <c r="H917" t="e">
        <v>#DIV/0!</v>
      </c>
      <c r="K917" t="e">
        <v>#DIV/0!</v>
      </c>
      <c r="M917" t="e">
        <v>#DIV/0!</v>
      </c>
      <c r="R917" t="e">
        <v>#DIV/0!</v>
      </c>
    </row>
    <row r="918" spans="1:20" x14ac:dyDescent="0.25">
      <c r="A918" s="177" t="s">
        <v>20533</v>
      </c>
      <c r="B918" t="s">
        <v>20534</v>
      </c>
      <c r="C918" t="s">
        <v>207</v>
      </c>
      <c r="D918" s="20" t="s">
        <v>1000</v>
      </c>
      <c r="E918" s="26">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25">
      <c r="A919" s="177" t="s">
        <v>20712</v>
      </c>
      <c r="B919" t="s">
        <v>20713</v>
      </c>
      <c r="C919" t="s">
        <v>894</v>
      </c>
      <c r="D919" s="20" t="s">
        <v>1002</v>
      </c>
      <c r="E919" s="26">
        <v>41244</v>
      </c>
      <c r="H919" t="e">
        <v>#DIV/0!</v>
      </c>
      <c r="K919" t="e">
        <v>#DIV/0!</v>
      </c>
      <c r="M919" t="e">
        <v>#DIV/0!</v>
      </c>
      <c r="R919" t="e">
        <v>#DIV/0!</v>
      </c>
      <c r="T919">
        <v>0.91</v>
      </c>
    </row>
    <row r="920" spans="1:20" x14ac:dyDescent="0.25">
      <c r="A920" s="177" t="s">
        <v>20777</v>
      </c>
      <c r="B920" t="s">
        <v>20778</v>
      </c>
      <c r="C920" t="s">
        <v>210</v>
      </c>
      <c r="D920" s="20" t="s">
        <v>1002</v>
      </c>
      <c r="E920" s="26">
        <v>41244</v>
      </c>
      <c r="F920">
        <v>4</v>
      </c>
      <c r="G920">
        <v>4</v>
      </c>
      <c r="H920">
        <v>1</v>
      </c>
      <c r="I920">
        <v>23</v>
      </c>
      <c r="J920">
        <v>35</v>
      </c>
      <c r="K920">
        <v>0.65714285714285714</v>
      </c>
      <c r="L920">
        <v>46</v>
      </c>
      <c r="M920">
        <v>0.76086956521739135</v>
      </c>
      <c r="P920">
        <v>6</v>
      </c>
      <c r="Q920">
        <v>7</v>
      </c>
      <c r="R920">
        <v>0.8571428571428571</v>
      </c>
      <c r="T920">
        <v>0.91</v>
      </c>
    </row>
    <row r="921" spans="1:20" x14ac:dyDescent="0.25">
      <c r="A921" s="177" t="s">
        <v>20954</v>
      </c>
      <c r="B921" t="s">
        <v>20955</v>
      </c>
      <c r="C921" t="s">
        <v>208</v>
      </c>
      <c r="D921" s="20" t="s">
        <v>1002</v>
      </c>
      <c r="E921" s="26">
        <v>41244</v>
      </c>
      <c r="F921">
        <v>3</v>
      </c>
      <c r="G921">
        <v>3</v>
      </c>
      <c r="H921">
        <v>1</v>
      </c>
      <c r="J921">
        <v>17</v>
      </c>
      <c r="K921">
        <v>0</v>
      </c>
      <c r="L921">
        <v>27</v>
      </c>
      <c r="M921">
        <v>0.62962962962962965</v>
      </c>
      <c r="R921" t="e">
        <v>#DIV/0!</v>
      </c>
    </row>
    <row r="922" spans="1:20" x14ac:dyDescent="0.25">
      <c r="A922" s="177" t="s">
        <v>21209</v>
      </c>
      <c r="B922" t="s">
        <v>21210</v>
      </c>
      <c r="C922" t="s">
        <v>213</v>
      </c>
      <c r="D922" s="20" t="s">
        <v>1002</v>
      </c>
      <c r="E922" s="26">
        <v>41244</v>
      </c>
      <c r="H922" t="e">
        <v>#DIV/0!</v>
      </c>
      <c r="K922" t="e">
        <v>#DIV/0!</v>
      </c>
      <c r="M922" t="e">
        <v>#DIV/0!</v>
      </c>
      <c r="R922" t="e">
        <v>#DIV/0!</v>
      </c>
    </row>
    <row r="923" spans="1:20" x14ac:dyDescent="0.25">
      <c r="A923" s="177" t="s">
        <v>21386</v>
      </c>
      <c r="B923" t="s">
        <v>21387</v>
      </c>
      <c r="C923" t="s">
        <v>8154</v>
      </c>
      <c r="D923" s="20" t="s">
        <v>1002</v>
      </c>
      <c r="E923" s="26">
        <v>41244</v>
      </c>
      <c r="F923">
        <v>1.5</v>
      </c>
      <c r="G923">
        <v>1.5</v>
      </c>
      <c r="H923">
        <v>1</v>
      </c>
      <c r="I923">
        <v>2</v>
      </c>
      <c r="K923" t="e">
        <v>#DIV/0!</v>
      </c>
      <c r="L923">
        <v>14.5</v>
      </c>
      <c r="M923">
        <v>0</v>
      </c>
      <c r="R923" t="e">
        <v>#DIV/0!</v>
      </c>
      <c r="T923">
        <v>0</v>
      </c>
    </row>
    <row r="924" spans="1:20" x14ac:dyDescent="0.25">
      <c r="A924" s="177" t="s">
        <v>21451</v>
      </c>
      <c r="B924" t="s">
        <v>21452</v>
      </c>
      <c r="C924" t="s">
        <v>212</v>
      </c>
      <c r="D924" s="20" t="s">
        <v>1000</v>
      </c>
      <c r="E924" s="26">
        <v>41244</v>
      </c>
      <c r="F924">
        <v>1.5</v>
      </c>
      <c r="G924">
        <v>1.5</v>
      </c>
      <c r="H924">
        <v>1</v>
      </c>
      <c r="I924">
        <v>2</v>
      </c>
      <c r="J924">
        <v>0</v>
      </c>
      <c r="K924" t="e">
        <v>#DIV/0!</v>
      </c>
      <c r="L924">
        <v>14.5</v>
      </c>
      <c r="M924">
        <v>0</v>
      </c>
      <c r="N924">
        <v>0</v>
      </c>
      <c r="P924">
        <v>0</v>
      </c>
      <c r="Q924">
        <v>0</v>
      </c>
      <c r="R924" t="e">
        <v>#DIV/0!</v>
      </c>
      <c r="S924">
        <v>0</v>
      </c>
      <c r="T924">
        <v>0</v>
      </c>
    </row>
    <row r="925" spans="1:20" x14ac:dyDescent="0.25">
      <c r="A925" s="177" t="s">
        <v>21660</v>
      </c>
      <c r="B925" t="s">
        <v>21661</v>
      </c>
      <c r="C925" t="s">
        <v>217</v>
      </c>
      <c r="D925" s="20" t="s">
        <v>1000</v>
      </c>
      <c r="E925" s="26">
        <v>41244</v>
      </c>
      <c r="F925">
        <v>1</v>
      </c>
      <c r="G925">
        <v>1</v>
      </c>
      <c r="H925">
        <v>1</v>
      </c>
      <c r="I925">
        <v>0</v>
      </c>
      <c r="L925">
        <v>0</v>
      </c>
      <c r="M925" t="e">
        <v>#DIV/0!</v>
      </c>
      <c r="R925" t="e">
        <v>#DIV/0!</v>
      </c>
      <c r="T925">
        <v>1.4333333333333333</v>
      </c>
    </row>
    <row r="926" spans="1:20" x14ac:dyDescent="0.25">
      <c r="A926" s="177" t="s">
        <v>21839</v>
      </c>
      <c r="B926" t="s">
        <v>21840</v>
      </c>
      <c r="C926" t="s">
        <v>895</v>
      </c>
      <c r="D926" s="20" t="s">
        <v>1002</v>
      </c>
      <c r="E926" s="26">
        <v>41244</v>
      </c>
      <c r="H926" t="e">
        <v>#DIV/0!</v>
      </c>
      <c r="K926" t="e">
        <v>#DIV/0!</v>
      </c>
      <c r="M926" t="e">
        <v>#DIV/0!</v>
      </c>
      <c r="R926" t="e">
        <v>#DIV/0!</v>
      </c>
      <c r="T926">
        <v>1.075</v>
      </c>
    </row>
    <row r="927" spans="1:20" x14ac:dyDescent="0.25">
      <c r="A927" s="177" t="s">
        <v>21904</v>
      </c>
      <c r="B927" t="s">
        <v>21905</v>
      </c>
      <c r="C927" t="s">
        <v>218</v>
      </c>
      <c r="D927" s="20" t="s">
        <v>1002</v>
      </c>
      <c r="E927" s="26">
        <v>41244</v>
      </c>
      <c r="F927">
        <v>1</v>
      </c>
      <c r="G927">
        <v>1</v>
      </c>
      <c r="H927">
        <v>1</v>
      </c>
      <c r="K927" t="e">
        <v>#DIV/0!</v>
      </c>
      <c r="M927" t="e">
        <v>#DIV/0!</v>
      </c>
      <c r="R927" t="e">
        <v>#DIV/0!</v>
      </c>
    </row>
    <row r="928" spans="1:20" x14ac:dyDescent="0.25">
      <c r="A928" s="177" t="s">
        <v>22081</v>
      </c>
      <c r="B928" t="s">
        <v>22082</v>
      </c>
      <c r="C928" s="20" t="s">
        <v>219</v>
      </c>
      <c r="D928" s="20" t="s">
        <v>1002</v>
      </c>
      <c r="E928" s="26">
        <v>41244</v>
      </c>
      <c r="H928" t="e">
        <v>#DIV/0!</v>
      </c>
      <c r="K928" t="e">
        <v>#DIV/0!</v>
      </c>
      <c r="M928" t="e">
        <v>#DIV/0!</v>
      </c>
      <c r="R928" t="e">
        <v>#DIV/0!</v>
      </c>
      <c r="T928">
        <v>0.63500000000000001</v>
      </c>
    </row>
    <row r="929" spans="1:20" x14ac:dyDescent="0.25">
      <c r="A929" s="177" t="s">
        <v>11493</v>
      </c>
      <c r="B929" t="s">
        <v>11494</v>
      </c>
      <c r="C929" t="s">
        <v>198</v>
      </c>
      <c r="D929" s="20" t="s">
        <v>1002</v>
      </c>
      <c r="E929" s="26">
        <v>41275</v>
      </c>
      <c r="F929">
        <v>4</v>
      </c>
      <c r="G929">
        <v>2.5</v>
      </c>
      <c r="H929">
        <v>1.6</v>
      </c>
      <c r="K929" t="e">
        <v>#DIV/0!</v>
      </c>
      <c r="L929">
        <v>14.5</v>
      </c>
      <c r="M929">
        <v>0</v>
      </c>
      <c r="R929" t="e">
        <v>#DIV/0!</v>
      </c>
      <c r="T929">
        <v>0.48</v>
      </c>
    </row>
    <row r="930" spans="1:20" x14ac:dyDescent="0.25">
      <c r="A930" s="177" t="s">
        <v>13183</v>
      </c>
      <c r="B930" t="s">
        <v>13095</v>
      </c>
      <c r="C930" t="s">
        <v>1051</v>
      </c>
      <c r="D930" s="20" t="s">
        <v>1002</v>
      </c>
      <c r="E930" s="26">
        <v>41275</v>
      </c>
      <c r="F930">
        <v>4</v>
      </c>
      <c r="G930">
        <v>2.5</v>
      </c>
      <c r="H930">
        <v>1.6</v>
      </c>
      <c r="K930" t="e">
        <v>#DIV/0!</v>
      </c>
      <c r="L930">
        <v>14.5</v>
      </c>
      <c r="M930">
        <v>0</v>
      </c>
      <c r="R930" t="e">
        <v>#DIV/0!</v>
      </c>
      <c r="T930">
        <v>0.79</v>
      </c>
    </row>
    <row r="931" spans="1:20" x14ac:dyDescent="0.25">
      <c r="A931" s="177" t="s">
        <v>2981</v>
      </c>
      <c r="B931" t="s">
        <v>2982</v>
      </c>
      <c r="C931" s="20" t="s">
        <v>242</v>
      </c>
      <c r="D931" s="20" t="s">
        <v>1000</v>
      </c>
      <c r="E931" s="26">
        <v>41275</v>
      </c>
      <c r="F931">
        <v>0</v>
      </c>
      <c r="G931">
        <v>0</v>
      </c>
      <c r="H931" t="e">
        <v>#DIV/0!</v>
      </c>
      <c r="I931">
        <v>0</v>
      </c>
      <c r="J931">
        <v>0</v>
      </c>
      <c r="L931">
        <v>0</v>
      </c>
      <c r="M931" t="e">
        <v>#DIV/0!</v>
      </c>
      <c r="N931">
        <v>0</v>
      </c>
      <c r="P931">
        <v>0</v>
      </c>
      <c r="Q931">
        <v>0</v>
      </c>
      <c r="R931" t="e">
        <v>#DIV/0!</v>
      </c>
      <c r="S931">
        <v>0</v>
      </c>
    </row>
    <row r="932" spans="1:20" x14ac:dyDescent="0.25">
      <c r="A932" s="177" t="s">
        <v>2806</v>
      </c>
      <c r="B932" t="s">
        <v>2807</v>
      </c>
      <c r="C932" s="20" t="s">
        <v>2724</v>
      </c>
      <c r="D932" s="20" t="s">
        <v>1000</v>
      </c>
      <c r="E932" s="26">
        <v>41275</v>
      </c>
      <c r="F932">
        <v>5.5</v>
      </c>
      <c r="G932">
        <v>4</v>
      </c>
      <c r="H932">
        <v>1.375</v>
      </c>
      <c r="I932">
        <v>2</v>
      </c>
      <c r="J932">
        <v>29</v>
      </c>
      <c r="K932">
        <v>6.8965517241379309E-2</v>
      </c>
      <c r="L932">
        <v>29</v>
      </c>
      <c r="M932">
        <v>1</v>
      </c>
      <c r="N932">
        <v>0</v>
      </c>
      <c r="P932">
        <v>0</v>
      </c>
      <c r="Q932">
        <v>0</v>
      </c>
      <c r="R932" t="e">
        <v>#DIV/0!</v>
      </c>
      <c r="S932">
        <v>0</v>
      </c>
    </row>
    <row r="933" spans="1:20" x14ac:dyDescent="0.25">
      <c r="A933" s="177" t="s">
        <v>2561</v>
      </c>
      <c r="B933" t="s">
        <v>2562</v>
      </c>
      <c r="C933" t="s">
        <v>237</v>
      </c>
      <c r="D933" s="20" t="s">
        <v>1000</v>
      </c>
      <c r="E933" s="26">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25">
      <c r="A934" s="177" t="s">
        <v>2386</v>
      </c>
      <c r="B934" t="s">
        <v>2387</v>
      </c>
      <c r="C934" t="s">
        <v>238</v>
      </c>
      <c r="D934" s="20" t="s">
        <v>1000</v>
      </c>
      <c r="E934" s="26">
        <v>41275</v>
      </c>
      <c r="F934">
        <v>6.5</v>
      </c>
      <c r="G934">
        <v>8</v>
      </c>
      <c r="H934">
        <v>0.8125</v>
      </c>
      <c r="I934">
        <v>29</v>
      </c>
      <c r="J934">
        <v>0</v>
      </c>
      <c r="L934">
        <v>45</v>
      </c>
      <c r="M934">
        <v>0</v>
      </c>
      <c r="N934">
        <v>0</v>
      </c>
      <c r="O934">
        <v>0.84399999999999997</v>
      </c>
      <c r="P934">
        <v>3</v>
      </c>
      <c r="Q934">
        <v>5</v>
      </c>
      <c r="R934">
        <v>0.6</v>
      </c>
      <c r="S934">
        <v>0</v>
      </c>
    </row>
    <row r="935" spans="1:20" x14ac:dyDescent="0.25">
      <c r="A935" s="177" t="s">
        <v>2213</v>
      </c>
      <c r="B935" t="s">
        <v>2214</v>
      </c>
      <c r="C935" t="s">
        <v>239</v>
      </c>
      <c r="D935" s="20" t="s">
        <v>1000</v>
      </c>
      <c r="E935" s="26">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25">
      <c r="A936" s="177" t="s">
        <v>2038</v>
      </c>
      <c r="B936" t="s">
        <v>2039</v>
      </c>
      <c r="C936" t="s">
        <v>1988</v>
      </c>
      <c r="D936" s="20" t="s">
        <v>1000</v>
      </c>
      <c r="E936" s="26">
        <v>41275</v>
      </c>
      <c r="F936">
        <v>7.3</v>
      </c>
      <c r="G936">
        <v>7.3</v>
      </c>
      <c r="H936">
        <v>1</v>
      </c>
      <c r="I936">
        <v>24</v>
      </c>
      <c r="J936">
        <v>47</v>
      </c>
      <c r="L936">
        <v>47</v>
      </c>
      <c r="M936">
        <v>1</v>
      </c>
      <c r="N936">
        <v>4</v>
      </c>
      <c r="P936">
        <v>0</v>
      </c>
      <c r="Q936">
        <v>4</v>
      </c>
      <c r="R936">
        <v>0</v>
      </c>
      <c r="S936">
        <v>3</v>
      </c>
    </row>
    <row r="937" spans="1:20" x14ac:dyDescent="0.25">
      <c r="A937" s="177" t="s">
        <v>1790</v>
      </c>
      <c r="B937" t="s">
        <v>1791</v>
      </c>
      <c r="C937" t="s">
        <v>240</v>
      </c>
      <c r="D937" s="20" t="s">
        <v>1000</v>
      </c>
      <c r="E937" s="26">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25">
      <c r="A938" s="177" t="s">
        <v>1615</v>
      </c>
      <c r="B938" t="s">
        <v>1616</v>
      </c>
      <c r="C938" t="s">
        <v>241</v>
      </c>
      <c r="D938" s="20" t="s">
        <v>1000</v>
      </c>
      <c r="E938" s="26">
        <v>41275</v>
      </c>
      <c r="F938">
        <v>0</v>
      </c>
      <c r="G938">
        <v>0</v>
      </c>
      <c r="H938" t="e">
        <v>#DIV/0!</v>
      </c>
      <c r="I938">
        <v>0</v>
      </c>
      <c r="J938">
        <v>0</v>
      </c>
      <c r="L938">
        <v>0</v>
      </c>
      <c r="M938" t="e">
        <v>#DIV/0!</v>
      </c>
      <c r="N938">
        <v>0</v>
      </c>
      <c r="P938">
        <v>0</v>
      </c>
      <c r="Q938">
        <v>0</v>
      </c>
      <c r="R938" t="e">
        <v>#DIV/0!</v>
      </c>
    </row>
    <row r="939" spans="1:20" x14ac:dyDescent="0.25">
      <c r="A939" s="177" t="s">
        <v>1072</v>
      </c>
      <c r="B939" t="s">
        <v>1157</v>
      </c>
      <c r="C939" t="s">
        <v>235</v>
      </c>
      <c r="D939" s="20" t="s">
        <v>1002</v>
      </c>
      <c r="E939" s="26">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25">
      <c r="A940" s="177" t="s">
        <v>11495</v>
      </c>
      <c r="B940" t="s">
        <v>11496</v>
      </c>
      <c r="C940" s="20" t="s">
        <v>199</v>
      </c>
      <c r="D940" s="20" t="s">
        <v>1002</v>
      </c>
      <c r="E940" s="26">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25">
      <c r="A941" s="177" t="s">
        <v>11395</v>
      </c>
      <c r="B941" t="s">
        <v>11396</v>
      </c>
      <c r="C941" s="20" t="s">
        <v>201</v>
      </c>
      <c r="D941" s="20" t="s">
        <v>1000</v>
      </c>
      <c r="E941" s="26">
        <v>41275</v>
      </c>
      <c r="F941">
        <v>4</v>
      </c>
      <c r="G941">
        <v>4</v>
      </c>
      <c r="H941">
        <v>1</v>
      </c>
      <c r="I941">
        <v>11</v>
      </c>
      <c r="J941">
        <v>20</v>
      </c>
      <c r="K941">
        <v>0.55000000000000004</v>
      </c>
      <c r="L941">
        <v>20</v>
      </c>
      <c r="M941">
        <v>1</v>
      </c>
      <c r="P941">
        <v>1</v>
      </c>
      <c r="Q941">
        <v>2</v>
      </c>
      <c r="R941">
        <v>0.5</v>
      </c>
      <c r="T941">
        <v>0.89</v>
      </c>
    </row>
    <row r="942" spans="1:20" x14ac:dyDescent="0.25">
      <c r="A942" s="177" t="s">
        <v>12192</v>
      </c>
      <c r="B942" t="s">
        <v>12193</v>
      </c>
      <c r="C942" s="20" t="s">
        <v>200</v>
      </c>
      <c r="D942" s="20" t="s">
        <v>1000</v>
      </c>
      <c r="E942" s="26">
        <v>41275</v>
      </c>
      <c r="F942">
        <v>6</v>
      </c>
      <c r="G942">
        <v>4</v>
      </c>
      <c r="H942">
        <v>1.5</v>
      </c>
      <c r="K942" t="e">
        <v>#DIV/0!</v>
      </c>
      <c r="L942">
        <v>20</v>
      </c>
      <c r="M942">
        <v>0</v>
      </c>
      <c r="R942">
        <v>0</v>
      </c>
      <c r="T942">
        <v>0.18</v>
      </c>
    </row>
    <row r="943" spans="1:20" x14ac:dyDescent="0.25">
      <c r="A943" s="177" t="s">
        <v>12477</v>
      </c>
      <c r="B943" t="s">
        <v>12478</v>
      </c>
      <c r="C943" t="s">
        <v>202</v>
      </c>
      <c r="D943" s="20" t="s">
        <v>1000</v>
      </c>
      <c r="E943" s="26">
        <v>41275</v>
      </c>
      <c r="H943" t="e">
        <v>#DIV/0!</v>
      </c>
      <c r="K943" t="e">
        <v>#DIV/0!</v>
      </c>
      <c r="M943" t="e">
        <v>#DIV/0!</v>
      </c>
      <c r="R943" t="e">
        <v>#DIV/0!</v>
      </c>
      <c r="T943">
        <v>0.18</v>
      </c>
    </row>
    <row r="944" spans="1:20" x14ac:dyDescent="0.25">
      <c r="A944" s="177" t="s">
        <v>11014</v>
      </c>
      <c r="B944" t="s">
        <v>11015</v>
      </c>
      <c r="C944" t="s">
        <v>228</v>
      </c>
      <c r="D944" s="20" t="s">
        <v>1000</v>
      </c>
      <c r="E944" s="26">
        <v>41275</v>
      </c>
      <c r="H944" t="e">
        <v>#DIV/0!</v>
      </c>
      <c r="K944" t="e">
        <v>#DIV/0!</v>
      </c>
      <c r="M944" t="e">
        <v>#DIV/0!</v>
      </c>
      <c r="R944" t="e">
        <v>#DIV/0!</v>
      </c>
      <c r="T944">
        <v>0</v>
      </c>
    </row>
    <row r="945" spans="1:20" x14ac:dyDescent="0.25">
      <c r="A945" s="177" t="s">
        <v>10839</v>
      </c>
      <c r="B945" t="s">
        <v>10840</v>
      </c>
      <c r="C945" t="s">
        <v>227</v>
      </c>
      <c r="D945" s="20" t="s">
        <v>1002</v>
      </c>
      <c r="E945" s="26">
        <v>41275</v>
      </c>
      <c r="H945" t="e">
        <v>#DIV/0!</v>
      </c>
      <c r="K945" t="e">
        <v>#DIV/0!</v>
      </c>
      <c r="M945" t="e">
        <v>#DIV/0!</v>
      </c>
      <c r="R945" t="e">
        <v>#DIV/0!</v>
      </c>
      <c r="T945">
        <v>0.41833333333333328</v>
      </c>
    </row>
    <row r="946" spans="1:20" x14ac:dyDescent="0.25">
      <c r="A946" s="177" t="s">
        <v>10664</v>
      </c>
      <c r="B946" t="s">
        <v>10665</v>
      </c>
      <c r="C946" t="s">
        <v>203</v>
      </c>
      <c r="D946" s="20" t="s">
        <v>1002</v>
      </c>
      <c r="E946" s="26">
        <v>41275</v>
      </c>
      <c r="F946">
        <v>9</v>
      </c>
      <c r="G946">
        <v>9</v>
      </c>
      <c r="H946">
        <v>1</v>
      </c>
      <c r="I946">
        <v>27</v>
      </c>
      <c r="J946">
        <v>24</v>
      </c>
      <c r="K946">
        <v>1.125</v>
      </c>
      <c r="L946">
        <v>51.5</v>
      </c>
      <c r="M946">
        <v>0.46601941747572817</v>
      </c>
      <c r="P946">
        <v>1</v>
      </c>
      <c r="Q946">
        <v>2</v>
      </c>
      <c r="R946">
        <v>0.5</v>
      </c>
      <c r="T946">
        <v>1.0125000000000002</v>
      </c>
    </row>
    <row r="947" spans="1:20" x14ac:dyDescent="0.25">
      <c r="A947" s="177" t="s">
        <v>10489</v>
      </c>
      <c r="B947" t="s">
        <v>10490</v>
      </c>
      <c r="C947" t="s">
        <v>205</v>
      </c>
      <c r="D947" s="20" t="s">
        <v>1000</v>
      </c>
      <c r="E947" s="26">
        <v>41275</v>
      </c>
      <c r="F947">
        <v>3</v>
      </c>
      <c r="G947">
        <v>5</v>
      </c>
      <c r="H947">
        <v>0.6</v>
      </c>
      <c r="I947">
        <v>27</v>
      </c>
      <c r="J947">
        <v>24</v>
      </c>
      <c r="K947">
        <v>1.125</v>
      </c>
      <c r="L947">
        <v>24</v>
      </c>
      <c r="M947">
        <v>1</v>
      </c>
      <c r="P947">
        <v>1</v>
      </c>
      <c r="Q947">
        <v>2</v>
      </c>
      <c r="R947">
        <v>0.5</v>
      </c>
      <c r="T947">
        <v>0.77700000000000002</v>
      </c>
    </row>
    <row r="948" spans="1:20" x14ac:dyDescent="0.25">
      <c r="A948" s="177" t="s">
        <v>10313</v>
      </c>
      <c r="B948" t="s">
        <v>10314</v>
      </c>
      <c r="C948" t="s">
        <v>204</v>
      </c>
      <c r="D948" s="20" t="s">
        <v>1000</v>
      </c>
      <c r="E948" s="26">
        <v>41275</v>
      </c>
      <c r="F948">
        <v>6</v>
      </c>
      <c r="G948">
        <v>4</v>
      </c>
      <c r="H948">
        <v>1.5</v>
      </c>
      <c r="K948" t="e">
        <v>#DIV/0!</v>
      </c>
      <c r="L948">
        <v>27.5</v>
      </c>
      <c r="M948">
        <v>0</v>
      </c>
      <c r="Q948">
        <v>0</v>
      </c>
      <c r="R948" t="e">
        <v>#DIV/0!</v>
      </c>
      <c r="T948">
        <v>0.89</v>
      </c>
    </row>
    <row r="949" spans="1:20" x14ac:dyDescent="0.25">
      <c r="A949" s="177" t="s">
        <v>10248</v>
      </c>
      <c r="B949" t="s">
        <v>10249</v>
      </c>
      <c r="C949" t="s">
        <v>206</v>
      </c>
      <c r="D949" s="20" t="s">
        <v>1000</v>
      </c>
      <c r="E949" s="26">
        <v>41275</v>
      </c>
      <c r="H949" t="e">
        <v>#DIV/0!</v>
      </c>
      <c r="K949" t="e">
        <v>#DIV/0!</v>
      </c>
      <c r="M949" t="e">
        <v>#DIV/0!</v>
      </c>
      <c r="R949" t="e">
        <v>#DIV/0!</v>
      </c>
      <c r="T949">
        <v>0.625</v>
      </c>
    </row>
    <row r="950" spans="1:20" x14ac:dyDescent="0.25">
      <c r="A950" s="177" t="s">
        <v>9817</v>
      </c>
      <c r="B950" t="s">
        <v>9818</v>
      </c>
      <c r="C950" t="s">
        <v>223</v>
      </c>
      <c r="D950" s="20" t="s">
        <v>1002</v>
      </c>
      <c r="E950" s="26">
        <v>41275</v>
      </c>
      <c r="H950" t="e">
        <v>#DIV/0!</v>
      </c>
      <c r="K950" t="e">
        <v>#DIV/0!</v>
      </c>
      <c r="M950" t="e">
        <v>#DIV/0!</v>
      </c>
      <c r="R950" t="e">
        <v>#DIV/0!</v>
      </c>
      <c r="T950">
        <v>0.42648018648018643</v>
      </c>
    </row>
    <row r="951" spans="1:20" x14ac:dyDescent="0.25">
      <c r="A951" s="177" t="s">
        <v>9642</v>
      </c>
      <c r="B951" t="s">
        <v>9643</v>
      </c>
      <c r="C951" t="s">
        <v>224</v>
      </c>
      <c r="D951" s="20" t="s">
        <v>1000</v>
      </c>
      <c r="E951" s="26">
        <v>41275</v>
      </c>
      <c r="H951" t="e">
        <v>#DIV/0!</v>
      </c>
      <c r="K951" t="e">
        <v>#DIV/0!</v>
      </c>
      <c r="M951" t="e">
        <v>#DIV/0!</v>
      </c>
      <c r="R951" t="e">
        <v>#DIV/0!</v>
      </c>
      <c r="T951">
        <v>0</v>
      </c>
    </row>
    <row r="952" spans="1:20" x14ac:dyDescent="0.25">
      <c r="A952" s="177" t="s">
        <v>9251</v>
      </c>
      <c r="B952" t="s">
        <v>9252</v>
      </c>
      <c r="C952" t="s">
        <v>211</v>
      </c>
      <c r="D952" s="20" t="s">
        <v>1000</v>
      </c>
      <c r="E952" s="26">
        <v>41275</v>
      </c>
      <c r="H952" t="e">
        <v>#DIV/0!</v>
      </c>
      <c r="K952" t="e">
        <v>#DIV/0!</v>
      </c>
      <c r="M952" t="e">
        <v>#DIV/0!</v>
      </c>
      <c r="R952" t="e">
        <v>#DIV/0!</v>
      </c>
      <c r="T952">
        <v>0.74780225330225336</v>
      </c>
    </row>
    <row r="953" spans="1:20" x14ac:dyDescent="0.25">
      <c r="A953" s="177" t="s">
        <v>9076</v>
      </c>
      <c r="B953" t="s">
        <v>9077</v>
      </c>
      <c r="C953" t="s">
        <v>207</v>
      </c>
      <c r="D953" s="20" t="s">
        <v>1002</v>
      </c>
      <c r="E953" s="26">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25">
      <c r="A954" s="177" t="s">
        <v>9011</v>
      </c>
      <c r="B954" t="s">
        <v>9012</v>
      </c>
      <c r="C954" t="s">
        <v>894</v>
      </c>
      <c r="D954" s="20" t="s">
        <v>1000</v>
      </c>
      <c r="E954" s="26">
        <v>41275</v>
      </c>
      <c r="H954" t="e">
        <v>#DIV/0!</v>
      </c>
      <c r="K954" t="e">
        <v>#DIV/0!</v>
      </c>
      <c r="M954" t="e">
        <v>#DIV/0!</v>
      </c>
      <c r="R954" t="e">
        <v>#DIV/0!</v>
      </c>
      <c r="T954">
        <v>0.89999999999999991</v>
      </c>
    </row>
    <row r="955" spans="1:20" x14ac:dyDescent="0.25">
      <c r="A955" s="177" t="s">
        <v>8836</v>
      </c>
      <c r="B955" t="s">
        <v>8837</v>
      </c>
      <c r="C955" s="20" t="s">
        <v>210</v>
      </c>
      <c r="D955" s="20" t="s">
        <v>1000</v>
      </c>
      <c r="E955" s="26">
        <v>41275</v>
      </c>
      <c r="F955">
        <v>4</v>
      </c>
      <c r="G955">
        <v>4</v>
      </c>
      <c r="H955">
        <v>1</v>
      </c>
      <c r="I955">
        <v>26</v>
      </c>
      <c r="J955">
        <v>35</v>
      </c>
      <c r="K955">
        <v>0.74285714285714288</v>
      </c>
      <c r="L955">
        <v>46</v>
      </c>
      <c r="M955">
        <v>0.76086956521739135</v>
      </c>
      <c r="P955">
        <v>2</v>
      </c>
      <c r="Q955">
        <v>4</v>
      </c>
      <c r="R955">
        <v>0.5</v>
      </c>
      <c r="T955">
        <v>0.72727272727272729</v>
      </c>
    </row>
    <row r="956" spans="1:20" x14ac:dyDescent="0.25">
      <c r="A956" s="177" t="s">
        <v>8661</v>
      </c>
      <c r="B956" t="s">
        <v>8662</v>
      </c>
      <c r="C956" t="s">
        <v>208</v>
      </c>
      <c r="D956" s="20" t="s">
        <v>1000</v>
      </c>
      <c r="E956" s="26">
        <v>41275</v>
      </c>
      <c r="F956">
        <v>3</v>
      </c>
      <c r="G956">
        <v>3</v>
      </c>
      <c r="H956">
        <v>1</v>
      </c>
      <c r="J956">
        <v>17</v>
      </c>
      <c r="K956">
        <v>0</v>
      </c>
      <c r="L956">
        <v>27</v>
      </c>
      <c r="M956">
        <v>0.62962962962962965</v>
      </c>
      <c r="R956" t="e">
        <v>#DIV/0!</v>
      </c>
    </row>
    <row r="957" spans="1:20" x14ac:dyDescent="0.25">
      <c r="A957" s="177" t="s">
        <v>8412</v>
      </c>
      <c r="B957" t="s">
        <v>8413</v>
      </c>
      <c r="C957" s="20" t="s">
        <v>213</v>
      </c>
      <c r="D957" s="20" t="s">
        <v>1000</v>
      </c>
      <c r="E957" s="26">
        <v>41275</v>
      </c>
      <c r="H957" t="e">
        <v>#DIV/0!</v>
      </c>
      <c r="K957" t="e">
        <v>#DIV/0!</v>
      </c>
      <c r="M957" t="e">
        <v>#DIV/0!</v>
      </c>
      <c r="R957" t="e">
        <v>#DIV/0!</v>
      </c>
    </row>
    <row r="958" spans="1:20" x14ac:dyDescent="0.25">
      <c r="A958" s="177" t="s">
        <v>8237</v>
      </c>
      <c r="B958" t="s">
        <v>8238</v>
      </c>
      <c r="C958" t="s">
        <v>212</v>
      </c>
      <c r="D958" s="20" t="s">
        <v>1002</v>
      </c>
      <c r="E958" s="26">
        <v>41275</v>
      </c>
      <c r="F958">
        <v>1.5</v>
      </c>
      <c r="G958">
        <v>1.5</v>
      </c>
      <c r="H958">
        <v>1</v>
      </c>
      <c r="I958">
        <v>2</v>
      </c>
      <c r="J958">
        <v>0</v>
      </c>
      <c r="K958" t="e">
        <v>#DIV/0!</v>
      </c>
      <c r="L958">
        <v>14.5</v>
      </c>
      <c r="M958">
        <v>0</v>
      </c>
      <c r="N958">
        <v>0</v>
      </c>
      <c r="P958">
        <v>0</v>
      </c>
      <c r="Q958">
        <v>0</v>
      </c>
      <c r="R958" t="e">
        <v>#DIV/0!</v>
      </c>
      <c r="S958">
        <v>0</v>
      </c>
    </row>
    <row r="959" spans="1:20" x14ac:dyDescent="0.25">
      <c r="A959" s="177" t="s">
        <v>8172</v>
      </c>
      <c r="B959" t="s">
        <v>8173</v>
      </c>
      <c r="C959" t="s">
        <v>8154</v>
      </c>
      <c r="D959" s="20" t="s">
        <v>1000</v>
      </c>
      <c r="E959" s="26">
        <v>41275</v>
      </c>
      <c r="F959">
        <v>1.5</v>
      </c>
      <c r="G959">
        <v>1.5</v>
      </c>
      <c r="H959">
        <v>1</v>
      </c>
      <c r="I959">
        <v>2</v>
      </c>
      <c r="K959" t="e">
        <v>#DIV/0!</v>
      </c>
      <c r="L959">
        <v>14.5</v>
      </c>
      <c r="M959">
        <v>0</v>
      </c>
      <c r="R959" t="e">
        <v>#DIV/0!</v>
      </c>
      <c r="T959">
        <v>1.1199999999999999</v>
      </c>
    </row>
    <row r="960" spans="1:20" x14ac:dyDescent="0.25">
      <c r="A960" s="177" t="s">
        <v>7936</v>
      </c>
      <c r="B960" t="s">
        <v>7937</v>
      </c>
      <c r="C960" t="s">
        <v>225</v>
      </c>
      <c r="D960" s="20" t="s">
        <v>1002</v>
      </c>
      <c r="E960" s="26">
        <v>41275</v>
      </c>
      <c r="H960" t="e">
        <v>#DIV/0!</v>
      </c>
      <c r="K960" t="e">
        <v>#DIV/0!</v>
      </c>
      <c r="M960" t="e">
        <v>#DIV/0!</v>
      </c>
      <c r="R960" t="e">
        <v>#DIV/0!</v>
      </c>
      <c r="T960">
        <v>1.125</v>
      </c>
    </row>
    <row r="961" spans="1:20" x14ac:dyDescent="0.25">
      <c r="A961" s="177" t="s">
        <v>7735</v>
      </c>
      <c r="B961" t="s">
        <v>7736</v>
      </c>
      <c r="C961" s="20" t="s">
        <v>226</v>
      </c>
      <c r="D961" s="20" t="s">
        <v>1000</v>
      </c>
      <c r="E961" s="26">
        <v>41275</v>
      </c>
      <c r="H961" t="e">
        <v>#DIV/0!</v>
      </c>
      <c r="K961" t="e">
        <v>#DIV/0!</v>
      </c>
      <c r="M961" t="e">
        <v>#DIV/0!</v>
      </c>
      <c r="R961" t="e">
        <v>#DIV/0!</v>
      </c>
      <c r="T961">
        <v>0.8666666666666667</v>
      </c>
    </row>
    <row r="962" spans="1:20" x14ac:dyDescent="0.25">
      <c r="A962" s="177" t="s">
        <v>7548</v>
      </c>
      <c r="B962" t="s">
        <v>7549</v>
      </c>
      <c r="C962" t="s">
        <v>901</v>
      </c>
      <c r="D962" s="20" t="s">
        <v>1000</v>
      </c>
      <c r="E962" s="26">
        <v>41275</v>
      </c>
      <c r="F962">
        <v>4</v>
      </c>
      <c r="G962">
        <v>4</v>
      </c>
      <c r="H962">
        <v>1</v>
      </c>
      <c r="I962">
        <v>7</v>
      </c>
      <c r="K962" t="e">
        <v>#DIV/0!</v>
      </c>
      <c r="L962">
        <v>24</v>
      </c>
      <c r="M962">
        <v>0</v>
      </c>
      <c r="N962">
        <v>4</v>
      </c>
      <c r="P962">
        <v>0</v>
      </c>
      <c r="Q962">
        <v>1</v>
      </c>
      <c r="R962">
        <v>0</v>
      </c>
      <c r="S962">
        <v>3</v>
      </c>
    </row>
    <row r="963" spans="1:20" x14ac:dyDescent="0.25">
      <c r="A963" s="177" t="s">
        <v>7201</v>
      </c>
      <c r="B963" t="s">
        <v>7202</v>
      </c>
      <c r="C963" t="s">
        <v>1052</v>
      </c>
      <c r="D963" s="20" t="s">
        <v>1000</v>
      </c>
      <c r="E963" s="26">
        <v>41275</v>
      </c>
      <c r="F963">
        <v>4</v>
      </c>
      <c r="G963">
        <v>4</v>
      </c>
      <c r="H963">
        <v>1</v>
      </c>
      <c r="I963">
        <v>7</v>
      </c>
      <c r="K963" t="e">
        <v>#DIV/0!</v>
      </c>
      <c r="L963">
        <v>24</v>
      </c>
      <c r="M963">
        <v>0</v>
      </c>
      <c r="N963">
        <v>4</v>
      </c>
      <c r="P963">
        <v>0</v>
      </c>
      <c r="Q963">
        <v>1</v>
      </c>
      <c r="R963">
        <v>0</v>
      </c>
      <c r="S963">
        <v>3</v>
      </c>
    </row>
    <row r="964" spans="1:20" x14ac:dyDescent="0.25">
      <c r="A964" s="177" t="s">
        <v>6996</v>
      </c>
      <c r="B964" t="s">
        <v>6997</v>
      </c>
      <c r="C964" t="s">
        <v>232</v>
      </c>
      <c r="D964" s="20" t="s">
        <v>1002</v>
      </c>
      <c r="E964" s="26">
        <v>41275</v>
      </c>
      <c r="H964" t="e">
        <v>#DIV/0!</v>
      </c>
      <c r="K964" t="e">
        <v>#DIV/0!</v>
      </c>
      <c r="M964" t="e">
        <v>#DIV/0!</v>
      </c>
      <c r="R964" t="e">
        <v>#DIV/0!</v>
      </c>
    </row>
    <row r="965" spans="1:20" x14ac:dyDescent="0.25">
      <c r="A965" s="177" t="s">
        <v>6805</v>
      </c>
      <c r="B965" t="s">
        <v>6806</v>
      </c>
      <c r="C965" t="s">
        <v>231</v>
      </c>
      <c r="D965" s="20" t="s">
        <v>1000</v>
      </c>
      <c r="E965" s="26">
        <v>41275</v>
      </c>
      <c r="H965" t="e">
        <v>#DIV/0!</v>
      </c>
      <c r="K965" t="e">
        <v>#DIV/0!</v>
      </c>
      <c r="M965" t="e">
        <v>#DIV/0!</v>
      </c>
      <c r="R965" t="e">
        <v>#DIV/0!</v>
      </c>
    </row>
    <row r="966" spans="1:20" x14ac:dyDescent="0.25">
      <c r="A966" s="177" t="s">
        <v>6630</v>
      </c>
      <c r="B966" t="s">
        <v>6631</v>
      </c>
      <c r="C966" t="s">
        <v>317</v>
      </c>
      <c r="D966" s="20" t="s">
        <v>1002</v>
      </c>
      <c r="E966" s="26">
        <v>41275</v>
      </c>
      <c r="F966">
        <v>3</v>
      </c>
      <c r="G966">
        <v>3</v>
      </c>
      <c r="H966">
        <v>1</v>
      </c>
      <c r="K966" t="e">
        <v>#DIV/0!</v>
      </c>
      <c r="M966" t="e">
        <v>#DIV/0!</v>
      </c>
      <c r="R966" t="e">
        <v>#DIV/0!</v>
      </c>
      <c r="T966">
        <v>0.65333333333333343</v>
      </c>
    </row>
    <row r="967" spans="1:20" x14ac:dyDescent="0.25">
      <c r="A967" s="177" t="s">
        <v>6455</v>
      </c>
      <c r="B967" t="s">
        <v>6456</v>
      </c>
      <c r="C967" t="s">
        <v>316</v>
      </c>
      <c r="D967" s="20" t="s">
        <v>1000</v>
      </c>
      <c r="E967" s="26">
        <v>41275</v>
      </c>
      <c r="F967">
        <v>3</v>
      </c>
      <c r="G967">
        <v>3</v>
      </c>
      <c r="H967">
        <v>1</v>
      </c>
      <c r="K967" t="e">
        <v>#DIV/0!</v>
      </c>
      <c r="M967" t="e">
        <v>#DIV/0!</v>
      </c>
      <c r="R967" t="e">
        <v>#DIV/0!</v>
      </c>
    </row>
    <row r="968" spans="1:20" x14ac:dyDescent="0.25">
      <c r="A968" s="177" t="s">
        <v>6206</v>
      </c>
      <c r="B968" t="s">
        <v>6207</v>
      </c>
      <c r="C968" t="s">
        <v>214</v>
      </c>
      <c r="D968" s="20" t="s">
        <v>1002</v>
      </c>
      <c r="E968" s="26">
        <v>41275</v>
      </c>
      <c r="F968">
        <v>5</v>
      </c>
      <c r="G968">
        <v>5</v>
      </c>
      <c r="H968">
        <v>1</v>
      </c>
      <c r="I968">
        <v>21</v>
      </c>
      <c r="J968">
        <v>29</v>
      </c>
      <c r="K968">
        <v>0.72413793103448276</v>
      </c>
      <c r="L968">
        <v>25</v>
      </c>
      <c r="M968">
        <v>1.1599999999999999</v>
      </c>
      <c r="P968">
        <v>1</v>
      </c>
      <c r="Q968">
        <v>5</v>
      </c>
      <c r="R968">
        <v>0.2</v>
      </c>
      <c r="T968">
        <v>1.2250000000000001</v>
      </c>
    </row>
    <row r="969" spans="1:20" x14ac:dyDescent="0.25">
      <c r="A969" s="177" t="s">
        <v>6031</v>
      </c>
      <c r="B969" t="s">
        <v>6032</v>
      </c>
      <c r="C969" t="s">
        <v>215</v>
      </c>
      <c r="D969" s="20" t="s">
        <v>1000</v>
      </c>
      <c r="E969" s="26">
        <v>41275</v>
      </c>
      <c r="F969">
        <v>5</v>
      </c>
      <c r="G969">
        <v>5</v>
      </c>
      <c r="H969">
        <v>1</v>
      </c>
      <c r="I969">
        <v>21</v>
      </c>
      <c r="J969">
        <v>29</v>
      </c>
      <c r="K969">
        <v>0.72413793103448276</v>
      </c>
      <c r="L969">
        <v>25</v>
      </c>
      <c r="M969">
        <v>1.1599999999999999</v>
      </c>
      <c r="P969">
        <v>1</v>
      </c>
      <c r="Q969">
        <v>5</v>
      </c>
      <c r="R969">
        <v>0.2</v>
      </c>
    </row>
    <row r="970" spans="1:20" x14ac:dyDescent="0.25">
      <c r="A970" s="177" t="s">
        <v>5856</v>
      </c>
      <c r="B970" t="s">
        <v>5857</v>
      </c>
      <c r="C970" t="s">
        <v>216</v>
      </c>
      <c r="D970" s="20" t="s">
        <v>1000</v>
      </c>
      <c r="E970" s="26">
        <v>41275</v>
      </c>
      <c r="H970" t="e">
        <v>#DIV/0!</v>
      </c>
      <c r="K970" t="e">
        <v>#DIV/0!</v>
      </c>
      <c r="M970" t="e">
        <v>#DIV/0!</v>
      </c>
      <c r="R970" t="e">
        <v>#DIV/0!</v>
      </c>
    </row>
    <row r="971" spans="1:20" x14ac:dyDescent="0.25">
      <c r="A971" s="177" t="s">
        <v>5428</v>
      </c>
      <c r="B971" t="s">
        <v>5429</v>
      </c>
      <c r="C971" t="s">
        <v>903</v>
      </c>
      <c r="D971" s="20" t="s">
        <v>1000</v>
      </c>
      <c r="E971" s="26">
        <v>41275</v>
      </c>
      <c r="F971">
        <v>3.3</v>
      </c>
      <c r="G971">
        <v>3.3</v>
      </c>
      <c r="H971">
        <v>1</v>
      </c>
      <c r="I971">
        <v>17</v>
      </c>
      <c r="J971">
        <v>0</v>
      </c>
      <c r="L971">
        <v>23</v>
      </c>
      <c r="M971">
        <v>0</v>
      </c>
      <c r="P971">
        <v>0</v>
      </c>
      <c r="Q971">
        <v>3</v>
      </c>
      <c r="R971">
        <v>0</v>
      </c>
      <c r="T971">
        <v>0.71</v>
      </c>
    </row>
    <row r="972" spans="1:20" x14ac:dyDescent="0.25">
      <c r="A972" s="177" t="s">
        <v>5612</v>
      </c>
      <c r="B972" t="s">
        <v>5613</v>
      </c>
      <c r="C972" t="s">
        <v>1047</v>
      </c>
      <c r="D972" s="20" t="s">
        <v>1000</v>
      </c>
      <c r="E972" s="26">
        <v>41275</v>
      </c>
      <c r="H972" t="e">
        <v>#DIV/0!</v>
      </c>
      <c r="K972" t="e">
        <v>#DIV/0!</v>
      </c>
      <c r="M972" t="e">
        <v>#DIV/0!</v>
      </c>
      <c r="R972" t="e">
        <v>#DIV/0!</v>
      </c>
      <c r="T972">
        <v>0.71</v>
      </c>
    </row>
    <row r="973" spans="1:20" x14ac:dyDescent="0.25">
      <c r="A973" s="177" t="s">
        <v>5193</v>
      </c>
      <c r="B973" t="s">
        <v>5194</v>
      </c>
      <c r="C973" t="s">
        <v>1053</v>
      </c>
      <c r="D973" s="20" t="s">
        <v>1000</v>
      </c>
      <c r="E973" s="26">
        <v>41275</v>
      </c>
      <c r="F973">
        <v>3.3</v>
      </c>
      <c r="G973">
        <v>3.3</v>
      </c>
      <c r="H973">
        <v>1</v>
      </c>
      <c r="I973">
        <v>17</v>
      </c>
      <c r="K973" t="e">
        <v>#DIV/0!</v>
      </c>
      <c r="L973">
        <v>23</v>
      </c>
      <c r="M973">
        <v>0</v>
      </c>
      <c r="P973">
        <v>0</v>
      </c>
      <c r="Q973">
        <v>3</v>
      </c>
      <c r="R973">
        <v>0</v>
      </c>
    </row>
    <row r="974" spans="1:20" x14ac:dyDescent="0.25">
      <c r="A974" s="177" t="s">
        <v>4988</v>
      </c>
      <c r="B974" t="s">
        <v>4989</v>
      </c>
      <c r="C974" t="s">
        <v>229</v>
      </c>
      <c r="D974" s="20" t="s">
        <v>1000</v>
      </c>
      <c r="E974" s="26">
        <v>41275</v>
      </c>
      <c r="H974" t="e">
        <v>#DIV/0!</v>
      </c>
      <c r="K974" t="e">
        <v>#DIV/0!</v>
      </c>
      <c r="M974" t="e">
        <v>#DIV/0!</v>
      </c>
      <c r="R974" t="e">
        <v>#DIV/0!</v>
      </c>
    </row>
    <row r="975" spans="1:20" x14ac:dyDescent="0.25">
      <c r="A975" s="177" t="s">
        <v>4813</v>
      </c>
      <c r="B975" t="s">
        <v>4814</v>
      </c>
      <c r="C975" t="s">
        <v>230</v>
      </c>
      <c r="D975" s="20" t="s">
        <v>1002</v>
      </c>
      <c r="E975" s="26">
        <v>41275</v>
      </c>
      <c r="H975" t="e">
        <v>#DIV/0!</v>
      </c>
      <c r="K975" t="e">
        <v>#DIV/0!</v>
      </c>
      <c r="M975" t="e">
        <v>#DIV/0!</v>
      </c>
      <c r="R975" t="e">
        <v>#DIV/0!</v>
      </c>
      <c r="T975">
        <v>1</v>
      </c>
    </row>
    <row r="976" spans="1:20" x14ac:dyDescent="0.25">
      <c r="A976" s="177" t="s">
        <v>4638</v>
      </c>
      <c r="B976" t="s">
        <v>4639</v>
      </c>
      <c r="C976" t="s">
        <v>234</v>
      </c>
      <c r="D976" s="20" t="s">
        <v>1002</v>
      </c>
      <c r="E976" s="26">
        <v>41275</v>
      </c>
      <c r="H976" t="e">
        <v>#DIV/0!</v>
      </c>
      <c r="K976" t="e">
        <v>#DIV/0!</v>
      </c>
      <c r="M976" t="e">
        <v>#DIV/0!</v>
      </c>
      <c r="R976" t="e">
        <v>#DIV/0!</v>
      </c>
      <c r="T976">
        <v>1</v>
      </c>
    </row>
    <row r="977" spans="1:20" x14ac:dyDescent="0.25">
      <c r="A977" s="177" t="s">
        <v>4463</v>
      </c>
      <c r="B977" t="s">
        <v>4464</v>
      </c>
      <c r="C977" t="s">
        <v>233</v>
      </c>
      <c r="D977" s="20" t="s">
        <v>1000</v>
      </c>
      <c r="E977" s="26">
        <v>41275</v>
      </c>
      <c r="H977" t="e">
        <v>#DIV/0!</v>
      </c>
      <c r="K977" t="e">
        <v>#DIV/0!</v>
      </c>
      <c r="M977" t="e">
        <v>#DIV/0!</v>
      </c>
      <c r="R977" t="e">
        <v>#DIV/0!</v>
      </c>
    </row>
    <row r="978" spans="1:20" x14ac:dyDescent="0.25">
      <c r="A978" s="177" t="s">
        <v>4288</v>
      </c>
      <c r="B978" t="s">
        <v>4289</v>
      </c>
      <c r="C978" t="s">
        <v>217</v>
      </c>
      <c r="D978" s="20" t="s">
        <v>1002</v>
      </c>
      <c r="E978" s="26">
        <v>41275</v>
      </c>
      <c r="F978">
        <v>1</v>
      </c>
      <c r="G978">
        <v>1</v>
      </c>
      <c r="H978">
        <v>1</v>
      </c>
      <c r="I978">
        <v>0</v>
      </c>
      <c r="L978">
        <v>0</v>
      </c>
      <c r="M978" t="e">
        <v>#DIV/0!</v>
      </c>
      <c r="R978" t="e">
        <v>#DIV/0!</v>
      </c>
    </row>
    <row r="979" spans="1:20" x14ac:dyDescent="0.25">
      <c r="A979" s="177" t="s">
        <v>4223</v>
      </c>
      <c r="B979" t="s">
        <v>4224</v>
      </c>
      <c r="C979" t="s">
        <v>895</v>
      </c>
      <c r="D979" s="20" t="s">
        <v>1000</v>
      </c>
      <c r="E979" s="26">
        <v>41275</v>
      </c>
      <c r="H979" t="e">
        <v>#DIV/0!</v>
      </c>
      <c r="K979" t="e">
        <v>#DIV/0!</v>
      </c>
      <c r="M979" t="e">
        <v>#DIV/0!</v>
      </c>
      <c r="R979" t="e">
        <v>#DIV/0!</v>
      </c>
      <c r="T979">
        <v>0</v>
      </c>
    </row>
    <row r="980" spans="1:20" x14ac:dyDescent="0.25">
      <c r="A980" s="177" t="s">
        <v>4048</v>
      </c>
      <c r="B980" t="s">
        <v>4049</v>
      </c>
      <c r="C980" t="s">
        <v>218</v>
      </c>
      <c r="D980" s="20" t="s">
        <v>1000</v>
      </c>
      <c r="E980" s="26">
        <v>41275</v>
      </c>
      <c r="F980">
        <v>1</v>
      </c>
      <c r="G980">
        <v>1</v>
      </c>
      <c r="H980">
        <v>1</v>
      </c>
      <c r="K980" t="e">
        <v>#DIV/0!</v>
      </c>
      <c r="M980" t="e">
        <v>#DIV/0!</v>
      </c>
      <c r="R980" t="e">
        <v>#DIV/0!</v>
      </c>
      <c r="T980">
        <v>0</v>
      </c>
    </row>
    <row r="981" spans="1:20" x14ac:dyDescent="0.25">
      <c r="A981" s="177" t="s">
        <v>3873</v>
      </c>
      <c r="B981" t="s">
        <v>3874</v>
      </c>
      <c r="C981" t="s">
        <v>219</v>
      </c>
      <c r="D981" s="20" t="s">
        <v>1000</v>
      </c>
      <c r="E981" s="26">
        <v>41275</v>
      </c>
      <c r="H981" t="e">
        <v>#DIV/0!</v>
      </c>
      <c r="K981" t="e">
        <v>#DIV/0!</v>
      </c>
      <c r="M981" t="e">
        <v>#DIV/0!</v>
      </c>
      <c r="R981" t="e">
        <v>#DIV/0!</v>
      </c>
      <c r="T981">
        <v>1.0666666666666667</v>
      </c>
    </row>
    <row r="982" spans="1:20" x14ac:dyDescent="0.25">
      <c r="A982" s="177" t="s">
        <v>3506</v>
      </c>
      <c r="B982" t="s">
        <v>3507</v>
      </c>
      <c r="C982" t="s">
        <v>220</v>
      </c>
      <c r="D982" s="20" t="s">
        <v>1002</v>
      </c>
      <c r="E982" s="26">
        <v>41275</v>
      </c>
      <c r="F982">
        <v>7.25</v>
      </c>
      <c r="G982">
        <v>13</v>
      </c>
      <c r="H982">
        <v>0.55769230769230771</v>
      </c>
      <c r="I982">
        <v>34</v>
      </c>
      <c r="K982" t="e">
        <v>#DIV/0!</v>
      </c>
      <c r="L982">
        <v>54</v>
      </c>
      <c r="M982">
        <v>0</v>
      </c>
      <c r="P982">
        <v>3</v>
      </c>
      <c r="Q982">
        <v>5</v>
      </c>
      <c r="R982">
        <v>0.6</v>
      </c>
      <c r="T982">
        <v>0.8</v>
      </c>
    </row>
    <row r="983" spans="1:20" x14ac:dyDescent="0.25">
      <c r="A983" s="177" t="s">
        <v>3331</v>
      </c>
      <c r="B983" t="s">
        <v>3332</v>
      </c>
      <c r="C983" t="s">
        <v>221</v>
      </c>
      <c r="D983" s="20" t="s">
        <v>1000</v>
      </c>
      <c r="E983" s="26">
        <v>41275</v>
      </c>
      <c r="F983">
        <v>6.5</v>
      </c>
      <c r="G983">
        <v>8</v>
      </c>
      <c r="H983">
        <v>0.8125</v>
      </c>
      <c r="I983">
        <v>29</v>
      </c>
      <c r="K983" t="e">
        <v>#DIV/0!</v>
      </c>
      <c r="L983">
        <v>45</v>
      </c>
      <c r="M983">
        <v>0</v>
      </c>
      <c r="P983">
        <v>3</v>
      </c>
      <c r="Q983">
        <v>5</v>
      </c>
      <c r="R983">
        <v>0.6</v>
      </c>
    </row>
    <row r="984" spans="1:20" x14ac:dyDescent="0.25">
      <c r="A984" s="177" t="s">
        <v>3156</v>
      </c>
      <c r="B984" t="s">
        <v>3157</v>
      </c>
      <c r="C984" s="20" t="s">
        <v>222</v>
      </c>
      <c r="D984" s="20" t="s">
        <v>1000</v>
      </c>
      <c r="E984" s="26">
        <v>41275</v>
      </c>
      <c r="F984">
        <v>0.75</v>
      </c>
      <c r="G984">
        <v>5</v>
      </c>
      <c r="H984">
        <v>0.15</v>
      </c>
      <c r="I984">
        <v>5</v>
      </c>
      <c r="L984">
        <v>9</v>
      </c>
      <c r="M984">
        <v>0</v>
      </c>
      <c r="R984" t="e">
        <v>#DIV/0!</v>
      </c>
      <c r="T984">
        <v>0.37545454545454543</v>
      </c>
    </row>
    <row r="985" spans="1:20" x14ac:dyDescent="0.25">
      <c r="A985" s="177" t="s">
        <v>11990</v>
      </c>
      <c r="B985" t="s">
        <v>11991</v>
      </c>
      <c r="C985" t="s">
        <v>1051</v>
      </c>
      <c r="D985" s="20" t="s">
        <v>1000</v>
      </c>
      <c r="E985" s="26">
        <v>41275</v>
      </c>
      <c r="F985">
        <v>4</v>
      </c>
      <c r="G985">
        <v>2.5</v>
      </c>
      <c r="H985">
        <v>1.6</v>
      </c>
      <c r="K985" t="e">
        <v>#DIV/0!</v>
      </c>
      <c r="L985">
        <v>14.5</v>
      </c>
      <c r="M985">
        <v>0</v>
      </c>
      <c r="R985" t="e">
        <v>#DIV/0!</v>
      </c>
      <c r="T985">
        <v>0.48</v>
      </c>
    </row>
    <row r="986" spans="1:20" x14ac:dyDescent="0.25">
      <c r="A986" s="177" t="s">
        <v>13356</v>
      </c>
      <c r="B986" t="s">
        <v>13357</v>
      </c>
      <c r="C986" t="s">
        <v>242</v>
      </c>
      <c r="D986" s="20" t="s">
        <v>1002</v>
      </c>
      <c r="E986" s="26">
        <v>41275</v>
      </c>
      <c r="F986">
        <v>0</v>
      </c>
      <c r="G986">
        <v>0</v>
      </c>
      <c r="H986" t="e">
        <v>#DIV/0!</v>
      </c>
      <c r="I986">
        <v>0</v>
      </c>
      <c r="J986">
        <v>0</v>
      </c>
      <c r="L986">
        <v>0</v>
      </c>
      <c r="M986" t="e">
        <v>#DIV/0!</v>
      </c>
      <c r="N986">
        <v>0</v>
      </c>
      <c r="P986">
        <v>0</v>
      </c>
      <c r="Q986">
        <v>0</v>
      </c>
      <c r="R986" t="e">
        <v>#DIV/0!</v>
      </c>
      <c r="S986">
        <v>0</v>
      </c>
      <c r="T986">
        <v>0.25</v>
      </c>
    </row>
    <row r="987" spans="1:20" x14ac:dyDescent="0.25">
      <c r="A987" s="177" t="s">
        <v>13533</v>
      </c>
      <c r="B987" t="s">
        <v>13534</v>
      </c>
      <c r="C987" s="20" t="s">
        <v>237</v>
      </c>
      <c r="D987" s="20" t="s">
        <v>1002</v>
      </c>
      <c r="E987" s="26">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25">
      <c r="A988" s="177" t="s">
        <v>13708</v>
      </c>
      <c r="B988" t="s">
        <v>13709</v>
      </c>
      <c r="C988" s="20" t="s">
        <v>238</v>
      </c>
      <c r="D988" s="20" t="s">
        <v>1002</v>
      </c>
      <c r="E988" s="26">
        <v>41275</v>
      </c>
      <c r="F988">
        <v>6.5</v>
      </c>
      <c r="G988">
        <v>8</v>
      </c>
      <c r="H988">
        <v>0.8125</v>
      </c>
      <c r="I988">
        <v>29</v>
      </c>
      <c r="J988">
        <v>0</v>
      </c>
      <c r="L988">
        <v>45</v>
      </c>
      <c r="M988">
        <v>0</v>
      </c>
      <c r="N988">
        <v>0</v>
      </c>
      <c r="O988">
        <v>0.84399999999999997</v>
      </c>
      <c r="P988">
        <v>3</v>
      </c>
      <c r="Q988">
        <v>5</v>
      </c>
      <c r="R988">
        <v>0.6</v>
      </c>
      <c r="S988">
        <v>0</v>
      </c>
    </row>
    <row r="989" spans="1:20" x14ac:dyDescent="0.25">
      <c r="A989" s="177" t="s">
        <v>13885</v>
      </c>
      <c r="B989" t="s">
        <v>13886</v>
      </c>
      <c r="C989" t="s">
        <v>239</v>
      </c>
      <c r="D989" s="20" t="s">
        <v>1002</v>
      </c>
      <c r="E989" s="26">
        <v>41275</v>
      </c>
      <c r="F989">
        <v>0.75</v>
      </c>
      <c r="G989">
        <v>5</v>
      </c>
      <c r="H989">
        <v>0.15</v>
      </c>
      <c r="I989">
        <v>5</v>
      </c>
      <c r="J989">
        <v>0</v>
      </c>
      <c r="K989" t="e">
        <v>#DIV/0!</v>
      </c>
      <c r="L989">
        <v>9</v>
      </c>
      <c r="M989">
        <v>0</v>
      </c>
      <c r="N989">
        <v>0</v>
      </c>
      <c r="O989">
        <v>0.96399999999999997</v>
      </c>
      <c r="P989">
        <v>0</v>
      </c>
      <c r="Q989">
        <v>0</v>
      </c>
      <c r="R989" t="e">
        <v>#DIV/0!</v>
      </c>
      <c r="S989">
        <v>0</v>
      </c>
    </row>
    <row r="990" spans="1:20" x14ac:dyDescent="0.25">
      <c r="A990" s="177" t="s">
        <v>14072</v>
      </c>
      <c r="B990" t="s">
        <v>14073</v>
      </c>
      <c r="C990" t="s">
        <v>240</v>
      </c>
      <c r="D990" s="20" t="s">
        <v>1002</v>
      </c>
      <c r="E990" s="26">
        <v>41275</v>
      </c>
      <c r="F990">
        <v>19</v>
      </c>
      <c r="G990">
        <v>15</v>
      </c>
      <c r="H990">
        <v>1.2666666666666666</v>
      </c>
      <c r="I990">
        <v>0</v>
      </c>
      <c r="J990">
        <v>17</v>
      </c>
      <c r="L990">
        <v>74.5</v>
      </c>
      <c r="M990">
        <v>0.22818791946308725</v>
      </c>
      <c r="N990">
        <v>0</v>
      </c>
      <c r="P990">
        <v>0</v>
      </c>
      <c r="Q990">
        <v>0</v>
      </c>
      <c r="R990" t="e">
        <v>#DIV/0!</v>
      </c>
      <c r="S990">
        <v>0</v>
      </c>
    </row>
    <row r="991" spans="1:20" x14ac:dyDescent="0.25">
      <c r="A991" s="177" t="s">
        <v>14249</v>
      </c>
      <c r="B991" t="s">
        <v>14250</v>
      </c>
      <c r="C991" t="s">
        <v>241</v>
      </c>
      <c r="D991" s="20" t="s">
        <v>1002</v>
      </c>
      <c r="E991" s="26">
        <v>41275</v>
      </c>
      <c r="F991">
        <v>0</v>
      </c>
      <c r="G991">
        <v>0</v>
      </c>
      <c r="H991" t="e">
        <v>#DIV/0!</v>
      </c>
      <c r="I991">
        <v>0</v>
      </c>
      <c r="J991">
        <v>0</v>
      </c>
      <c r="L991">
        <v>0</v>
      </c>
      <c r="M991" t="e">
        <v>#DIV/0!</v>
      </c>
      <c r="N991">
        <v>0</v>
      </c>
      <c r="P991">
        <v>0</v>
      </c>
      <c r="Q991">
        <v>0</v>
      </c>
      <c r="R991" t="e">
        <v>#DIV/0!</v>
      </c>
      <c r="T991">
        <v>0.53846153846153844</v>
      </c>
    </row>
    <row r="992" spans="1:20" x14ac:dyDescent="0.25">
      <c r="A992" s="177" t="s">
        <v>14578</v>
      </c>
      <c r="B992" t="s">
        <v>14579</v>
      </c>
      <c r="C992" t="s">
        <v>199</v>
      </c>
      <c r="D992" s="20" t="s">
        <v>1000</v>
      </c>
      <c r="E992" s="26">
        <v>41275</v>
      </c>
      <c r="F992">
        <v>10</v>
      </c>
      <c r="G992">
        <v>8</v>
      </c>
      <c r="H992">
        <v>1.25</v>
      </c>
      <c r="I992">
        <v>11</v>
      </c>
      <c r="J992">
        <v>20</v>
      </c>
      <c r="K992">
        <v>0.55000000000000004</v>
      </c>
      <c r="L992">
        <v>40</v>
      </c>
      <c r="M992">
        <v>0.5</v>
      </c>
      <c r="N992">
        <v>0</v>
      </c>
      <c r="P992">
        <v>1</v>
      </c>
      <c r="Q992">
        <v>2</v>
      </c>
      <c r="R992">
        <v>0.5</v>
      </c>
      <c r="S992">
        <v>0</v>
      </c>
    </row>
    <row r="993" spans="1:20" x14ac:dyDescent="0.25">
      <c r="A993" s="177" t="s">
        <v>14753</v>
      </c>
      <c r="B993" t="s">
        <v>14754</v>
      </c>
      <c r="C993" t="s">
        <v>201</v>
      </c>
      <c r="D993" s="20" t="s">
        <v>1002</v>
      </c>
      <c r="E993" s="26">
        <v>41275</v>
      </c>
      <c r="F993">
        <v>4</v>
      </c>
      <c r="G993">
        <v>4</v>
      </c>
      <c r="H993">
        <v>1</v>
      </c>
      <c r="I993">
        <v>11</v>
      </c>
      <c r="J993">
        <v>20</v>
      </c>
      <c r="K993">
        <v>0.55000000000000004</v>
      </c>
      <c r="L993">
        <v>20</v>
      </c>
      <c r="M993">
        <v>1</v>
      </c>
      <c r="P993">
        <v>1</v>
      </c>
      <c r="Q993">
        <v>2</v>
      </c>
      <c r="R993">
        <v>0.5</v>
      </c>
      <c r="T993">
        <v>0.53846153846153844</v>
      </c>
    </row>
    <row r="994" spans="1:20" x14ac:dyDescent="0.25">
      <c r="A994" s="177" t="s">
        <v>14844</v>
      </c>
      <c r="B994" t="s">
        <v>14845</v>
      </c>
      <c r="C994" t="s">
        <v>200</v>
      </c>
      <c r="D994" s="20" t="s">
        <v>1002</v>
      </c>
      <c r="E994" s="26">
        <v>41275</v>
      </c>
      <c r="F994">
        <v>6</v>
      </c>
      <c r="G994">
        <v>4</v>
      </c>
      <c r="H994">
        <v>1.5</v>
      </c>
      <c r="K994" t="e">
        <v>#DIV/0!</v>
      </c>
      <c r="L994">
        <v>20</v>
      </c>
      <c r="M994">
        <v>0</v>
      </c>
      <c r="R994">
        <v>0</v>
      </c>
    </row>
    <row r="995" spans="1:20" x14ac:dyDescent="0.25">
      <c r="A995" s="177" t="s">
        <v>15021</v>
      </c>
      <c r="B995" t="s">
        <v>15022</v>
      </c>
      <c r="C995" t="s">
        <v>202</v>
      </c>
      <c r="D995" s="20" t="s">
        <v>1002</v>
      </c>
      <c r="E995" s="26">
        <v>41275</v>
      </c>
      <c r="H995" t="e">
        <v>#DIV/0!</v>
      </c>
      <c r="K995" t="e">
        <v>#DIV/0!</v>
      </c>
      <c r="M995" t="e">
        <v>#DIV/0!</v>
      </c>
      <c r="R995" t="e">
        <v>#DIV/0!</v>
      </c>
      <c r="T995">
        <v>0.80121428571428577</v>
      </c>
    </row>
    <row r="996" spans="1:20" x14ac:dyDescent="0.25">
      <c r="A996" s="177" t="s">
        <v>15564</v>
      </c>
      <c r="B996" t="s">
        <v>15565</v>
      </c>
      <c r="C996" s="20" t="s">
        <v>228</v>
      </c>
      <c r="D996" s="20" t="s">
        <v>1002</v>
      </c>
      <c r="E996" s="26">
        <v>41275</v>
      </c>
      <c r="H996" t="e">
        <v>#DIV/0!</v>
      </c>
      <c r="K996" t="e">
        <v>#DIV/0!</v>
      </c>
      <c r="M996" t="e">
        <v>#DIV/0!</v>
      </c>
      <c r="R996" t="e">
        <v>#DIV/0!</v>
      </c>
      <c r="T996">
        <v>0.77700000000000002</v>
      </c>
    </row>
    <row r="997" spans="1:20" x14ac:dyDescent="0.25">
      <c r="A997" s="177" t="s">
        <v>15725</v>
      </c>
      <c r="B997" t="s">
        <v>15726</v>
      </c>
      <c r="C997" s="20" t="s">
        <v>227</v>
      </c>
      <c r="D997" s="20" t="s">
        <v>1000</v>
      </c>
      <c r="E997" s="26">
        <v>41275</v>
      </c>
      <c r="H997" t="e">
        <v>#DIV/0!</v>
      </c>
      <c r="K997" t="e">
        <v>#DIV/0!</v>
      </c>
      <c r="M997" t="e">
        <v>#DIV/0!</v>
      </c>
      <c r="R997" t="e">
        <v>#DIV/0!</v>
      </c>
      <c r="T997">
        <v>0.89</v>
      </c>
    </row>
    <row r="998" spans="1:20" x14ac:dyDescent="0.25">
      <c r="A998" s="177" t="s">
        <v>15902</v>
      </c>
      <c r="B998" t="s">
        <v>15903</v>
      </c>
      <c r="C998" s="20" t="s">
        <v>203</v>
      </c>
      <c r="D998" s="20" t="s">
        <v>1000</v>
      </c>
      <c r="E998" s="26">
        <v>41275</v>
      </c>
      <c r="F998">
        <v>9</v>
      </c>
      <c r="G998">
        <v>9</v>
      </c>
      <c r="H998">
        <v>1</v>
      </c>
      <c r="I998">
        <v>27</v>
      </c>
      <c r="J998">
        <v>24</v>
      </c>
      <c r="K998">
        <v>1.125</v>
      </c>
      <c r="L998">
        <v>51.5</v>
      </c>
      <c r="M998">
        <v>0.46601941747572817</v>
      </c>
      <c r="P998">
        <v>1</v>
      </c>
      <c r="Q998">
        <v>2</v>
      </c>
      <c r="R998">
        <v>0.5</v>
      </c>
    </row>
    <row r="999" spans="1:20" x14ac:dyDescent="0.25">
      <c r="A999" s="177" t="s">
        <v>16081</v>
      </c>
      <c r="B999" t="s">
        <v>16082</v>
      </c>
      <c r="C999" t="s">
        <v>205</v>
      </c>
      <c r="D999" s="20" t="s">
        <v>1002</v>
      </c>
      <c r="E999" s="26">
        <v>41275</v>
      </c>
      <c r="F999">
        <v>3</v>
      </c>
      <c r="G999">
        <v>5</v>
      </c>
      <c r="H999">
        <v>0.6</v>
      </c>
      <c r="I999">
        <v>27</v>
      </c>
      <c r="J999">
        <v>24</v>
      </c>
      <c r="K999">
        <v>1.125</v>
      </c>
      <c r="L999">
        <v>24</v>
      </c>
      <c r="M999">
        <v>1</v>
      </c>
      <c r="P999">
        <v>1</v>
      </c>
      <c r="Q999">
        <v>2</v>
      </c>
      <c r="R999">
        <v>0.5</v>
      </c>
    </row>
    <row r="1000" spans="1:20" x14ac:dyDescent="0.25">
      <c r="A1000" s="177" t="s">
        <v>16258</v>
      </c>
      <c r="B1000" t="s">
        <v>16259</v>
      </c>
      <c r="C1000" t="s">
        <v>204</v>
      </c>
      <c r="D1000" s="20" t="s">
        <v>1002</v>
      </c>
      <c r="E1000" s="26">
        <v>41275</v>
      </c>
      <c r="F1000">
        <v>6</v>
      </c>
      <c r="G1000">
        <v>4</v>
      </c>
      <c r="H1000">
        <v>1.5</v>
      </c>
      <c r="K1000" t="e">
        <v>#DIV/0!</v>
      </c>
      <c r="L1000">
        <v>27.5</v>
      </c>
      <c r="M1000">
        <v>0</v>
      </c>
      <c r="Q1000">
        <v>0</v>
      </c>
      <c r="R1000" t="e">
        <v>#DIV/0!</v>
      </c>
      <c r="T1000">
        <v>0</v>
      </c>
    </row>
    <row r="1001" spans="1:20" x14ac:dyDescent="0.25">
      <c r="A1001" s="177" t="s">
        <v>16435</v>
      </c>
      <c r="B1001" t="s">
        <v>16436</v>
      </c>
      <c r="C1001" t="s">
        <v>206</v>
      </c>
      <c r="D1001" s="20" t="s">
        <v>1002</v>
      </c>
      <c r="E1001" s="26">
        <v>41275</v>
      </c>
      <c r="H1001" t="e">
        <v>#DIV/0!</v>
      </c>
      <c r="K1001" t="e">
        <v>#DIV/0!</v>
      </c>
      <c r="M1001" t="e">
        <v>#DIV/0!</v>
      </c>
      <c r="R1001" t="e">
        <v>#DIV/0!</v>
      </c>
      <c r="T1001">
        <v>0</v>
      </c>
    </row>
    <row r="1002" spans="1:20" x14ac:dyDescent="0.25">
      <c r="A1002" s="177" t="s">
        <v>16576</v>
      </c>
      <c r="B1002" t="s">
        <v>16577</v>
      </c>
      <c r="C1002" t="s">
        <v>223</v>
      </c>
      <c r="D1002" s="20" t="s">
        <v>1000</v>
      </c>
      <c r="E1002" s="26">
        <v>41275</v>
      </c>
      <c r="H1002" t="e">
        <v>#DIV/0!</v>
      </c>
      <c r="K1002" t="e">
        <v>#DIV/0!</v>
      </c>
      <c r="M1002" t="e">
        <v>#DIV/0!</v>
      </c>
      <c r="R1002" t="e">
        <v>#DIV/0!</v>
      </c>
      <c r="T1002">
        <v>0.94374999999999998</v>
      </c>
    </row>
    <row r="1003" spans="1:20" x14ac:dyDescent="0.25">
      <c r="A1003" s="177" t="s">
        <v>16755</v>
      </c>
      <c r="B1003" t="s">
        <v>16756</v>
      </c>
      <c r="C1003" t="s">
        <v>224</v>
      </c>
      <c r="D1003" s="20" t="s">
        <v>1002</v>
      </c>
      <c r="E1003" s="26">
        <v>41275</v>
      </c>
      <c r="H1003" t="e">
        <v>#DIV/0!</v>
      </c>
      <c r="K1003" t="e">
        <v>#DIV/0!</v>
      </c>
      <c r="M1003" t="e">
        <v>#DIV/0!</v>
      </c>
      <c r="R1003" t="e">
        <v>#DIV/0!</v>
      </c>
      <c r="T1003">
        <v>0.81945000000000001</v>
      </c>
    </row>
    <row r="1004" spans="1:20" x14ac:dyDescent="0.25">
      <c r="A1004" s="177" t="s">
        <v>17192</v>
      </c>
      <c r="B1004" t="s">
        <v>17193</v>
      </c>
      <c r="C1004" t="s">
        <v>225</v>
      </c>
      <c r="D1004" s="20" t="s">
        <v>1000</v>
      </c>
      <c r="E1004" s="26">
        <v>41275</v>
      </c>
      <c r="H1004" t="e">
        <v>#DIV/0!</v>
      </c>
      <c r="K1004" t="e">
        <v>#DIV/0!</v>
      </c>
      <c r="M1004" t="e">
        <v>#DIV/0!</v>
      </c>
      <c r="R1004" t="e">
        <v>#DIV/0!</v>
      </c>
      <c r="T1004">
        <v>1</v>
      </c>
    </row>
    <row r="1005" spans="1:20" x14ac:dyDescent="0.25">
      <c r="A1005" s="177" t="s">
        <v>17399</v>
      </c>
      <c r="B1005" t="s">
        <v>17400</v>
      </c>
      <c r="C1005" t="s">
        <v>226</v>
      </c>
      <c r="D1005" s="20" t="s">
        <v>1002</v>
      </c>
      <c r="E1005" s="26">
        <v>41275</v>
      </c>
      <c r="H1005" t="e">
        <v>#DIV/0!</v>
      </c>
      <c r="K1005" t="e">
        <v>#DIV/0!</v>
      </c>
      <c r="M1005" t="e">
        <v>#DIV/0!</v>
      </c>
      <c r="R1005" t="e">
        <v>#DIV/0!</v>
      </c>
      <c r="T1005">
        <v>0.625</v>
      </c>
    </row>
    <row r="1006" spans="1:20" x14ac:dyDescent="0.25">
      <c r="A1006" s="177" t="s">
        <v>17576</v>
      </c>
      <c r="B1006" t="s">
        <v>17577</v>
      </c>
      <c r="C1006" t="s">
        <v>232</v>
      </c>
      <c r="D1006" s="20" t="s">
        <v>1000</v>
      </c>
      <c r="E1006" s="26">
        <v>41275</v>
      </c>
      <c r="H1006" t="e">
        <v>#DIV/0!</v>
      </c>
      <c r="K1006" t="e">
        <v>#DIV/0!</v>
      </c>
      <c r="M1006" t="e">
        <v>#DIV/0!</v>
      </c>
      <c r="R1006" t="e">
        <v>#DIV/0!</v>
      </c>
      <c r="T1006">
        <v>0.34947368421052627</v>
      </c>
    </row>
    <row r="1007" spans="1:20" x14ac:dyDescent="0.25">
      <c r="A1007" s="177" t="s">
        <v>17773</v>
      </c>
      <c r="B1007" t="s">
        <v>17774</v>
      </c>
      <c r="C1007" t="s">
        <v>231</v>
      </c>
      <c r="D1007" s="20" t="s">
        <v>1002</v>
      </c>
      <c r="E1007" s="26">
        <v>41275</v>
      </c>
      <c r="H1007" t="e">
        <v>#DIV/0!</v>
      </c>
      <c r="K1007" t="e">
        <v>#DIV/0!</v>
      </c>
      <c r="M1007" t="e">
        <v>#DIV/0!</v>
      </c>
      <c r="R1007" t="e">
        <v>#DIV/0!</v>
      </c>
      <c r="T1007">
        <v>0</v>
      </c>
    </row>
    <row r="1008" spans="1:20" x14ac:dyDescent="0.25">
      <c r="A1008" s="177" t="s">
        <v>17950</v>
      </c>
      <c r="B1008" t="s">
        <v>17951</v>
      </c>
      <c r="C1008" t="s">
        <v>317</v>
      </c>
      <c r="D1008" s="20" t="s">
        <v>1000</v>
      </c>
      <c r="E1008" s="26">
        <v>41275</v>
      </c>
      <c r="F1008">
        <v>3</v>
      </c>
      <c r="G1008">
        <v>3</v>
      </c>
      <c r="H1008">
        <v>1</v>
      </c>
      <c r="K1008" t="e">
        <v>#DIV/0!</v>
      </c>
      <c r="M1008" t="e">
        <v>#DIV/0!</v>
      </c>
      <c r="R1008" t="e">
        <v>#DIV/0!</v>
      </c>
      <c r="T1008">
        <v>0.81045140350877198</v>
      </c>
    </row>
    <row r="1009" spans="1:20" x14ac:dyDescent="0.25">
      <c r="A1009" s="177" t="s">
        <v>18129</v>
      </c>
      <c r="B1009" t="s">
        <v>18130</v>
      </c>
      <c r="C1009" t="s">
        <v>316</v>
      </c>
      <c r="D1009" s="20" t="s">
        <v>1002</v>
      </c>
      <c r="E1009" s="26">
        <v>41275</v>
      </c>
      <c r="F1009">
        <v>3</v>
      </c>
      <c r="G1009">
        <v>3</v>
      </c>
      <c r="H1009">
        <v>1</v>
      </c>
      <c r="K1009" t="e">
        <v>#DIV/0!</v>
      </c>
      <c r="M1009" t="e">
        <v>#DIV/0!</v>
      </c>
      <c r="R1009" t="e">
        <v>#DIV/0!</v>
      </c>
      <c r="T1009">
        <v>0.51538461538461533</v>
      </c>
    </row>
    <row r="1010" spans="1:20" x14ac:dyDescent="0.25">
      <c r="A1010" s="177" t="s">
        <v>18382</v>
      </c>
      <c r="B1010" t="s">
        <v>18383</v>
      </c>
      <c r="C1010" t="s">
        <v>214</v>
      </c>
      <c r="D1010" s="20" t="s">
        <v>1000</v>
      </c>
      <c r="E1010" s="26">
        <v>41275</v>
      </c>
      <c r="F1010">
        <v>5</v>
      </c>
      <c r="G1010">
        <v>5</v>
      </c>
      <c r="H1010">
        <v>1</v>
      </c>
      <c r="I1010">
        <v>21</v>
      </c>
      <c r="J1010">
        <v>29</v>
      </c>
      <c r="K1010">
        <v>0.72413793103448276</v>
      </c>
      <c r="L1010">
        <v>25</v>
      </c>
      <c r="M1010">
        <v>1.1599999999999999</v>
      </c>
      <c r="P1010">
        <v>1</v>
      </c>
      <c r="Q1010">
        <v>5</v>
      </c>
      <c r="R1010">
        <v>0.2</v>
      </c>
      <c r="T1010">
        <v>0.75</v>
      </c>
    </row>
    <row r="1011" spans="1:20" x14ac:dyDescent="0.25">
      <c r="A1011" s="177" t="s">
        <v>18561</v>
      </c>
      <c r="B1011" t="s">
        <v>18562</v>
      </c>
      <c r="C1011" s="20" t="s">
        <v>215</v>
      </c>
      <c r="D1011" s="20" t="s">
        <v>1002</v>
      </c>
      <c r="E1011" s="26">
        <v>41275</v>
      </c>
      <c r="F1011">
        <v>5</v>
      </c>
      <c r="G1011">
        <v>5</v>
      </c>
      <c r="H1011">
        <v>1</v>
      </c>
      <c r="I1011">
        <v>21</v>
      </c>
      <c r="J1011">
        <v>29</v>
      </c>
      <c r="K1011">
        <v>0.72413793103448276</v>
      </c>
      <c r="L1011">
        <v>25</v>
      </c>
      <c r="M1011">
        <v>1.1599999999999999</v>
      </c>
      <c r="P1011">
        <v>1</v>
      </c>
      <c r="Q1011">
        <v>5</v>
      </c>
      <c r="R1011">
        <v>0.2</v>
      </c>
      <c r="T1011">
        <v>0.3</v>
      </c>
    </row>
    <row r="1012" spans="1:20" x14ac:dyDescent="0.25">
      <c r="A1012" s="177" t="s">
        <v>18738</v>
      </c>
      <c r="B1012" t="s">
        <v>18739</v>
      </c>
      <c r="C1012" t="s">
        <v>216</v>
      </c>
      <c r="D1012" s="20" t="s">
        <v>1002</v>
      </c>
      <c r="E1012" s="26">
        <v>41275</v>
      </c>
      <c r="H1012" t="e">
        <v>#DIV/0!</v>
      </c>
      <c r="K1012" t="e">
        <v>#DIV/0!</v>
      </c>
      <c r="M1012" t="e">
        <v>#DIV/0!</v>
      </c>
      <c r="R1012" t="e">
        <v>#DIV/0!</v>
      </c>
    </row>
    <row r="1013" spans="1:20" x14ac:dyDescent="0.25">
      <c r="A1013" s="177" t="s">
        <v>18915</v>
      </c>
      <c r="B1013" t="s">
        <v>18916</v>
      </c>
      <c r="C1013" s="20" t="s">
        <v>229</v>
      </c>
      <c r="D1013" s="20" t="s">
        <v>1002</v>
      </c>
      <c r="E1013" s="26">
        <v>41275</v>
      </c>
      <c r="H1013" t="e">
        <v>#DIV/0!</v>
      </c>
      <c r="K1013" t="e">
        <v>#DIV/0!</v>
      </c>
      <c r="M1013" t="e">
        <v>#DIV/0!</v>
      </c>
      <c r="R1013" t="e">
        <v>#DIV/0!</v>
      </c>
    </row>
    <row r="1014" spans="1:20" x14ac:dyDescent="0.25">
      <c r="A1014" s="177" t="s">
        <v>19092</v>
      </c>
      <c r="B1014" t="s">
        <v>19093</v>
      </c>
      <c r="C1014" t="s">
        <v>230</v>
      </c>
      <c r="D1014" s="20" t="s">
        <v>1000</v>
      </c>
      <c r="E1014" s="26">
        <v>41275</v>
      </c>
      <c r="H1014" t="e">
        <v>#DIV/0!</v>
      </c>
      <c r="K1014" t="e">
        <v>#DIV/0!</v>
      </c>
      <c r="M1014" t="e">
        <v>#DIV/0!</v>
      </c>
      <c r="R1014" t="e">
        <v>#DIV/0!</v>
      </c>
    </row>
    <row r="1015" spans="1:20" x14ac:dyDescent="0.25">
      <c r="A1015" s="177" t="s">
        <v>19271</v>
      </c>
      <c r="B1015" t="s">
        <v>19272</v>
      </c>
      <c r="C1015" t="s">
        <v>234</v>
      </c>
      <c r="D1015" s="20" t="s">
        <v>1000</v>
      </c>
      <c r="E1015" s="26">
        <v>41275</v>
      </c>
      <c r="H1015" t="e">
        <v>#DIV/0!</v>
      </c>
      <c r="K1015" t="e">
        <v>#DIV/0!</v>
      </c>
      <c r="M1015" t="e">
        <v>#DIV/0!</v>
      </c>
      <c r="R1015" t="e">
        <v>#DIV/0!</v>
      </c>
      <c r="T1015">
        <v>1.2236842105263157</v>
      </c>
    </row>
    <row r="1016" spans="1:20" x14ac:dyDescent="0.25">
      <c r="A1016" s="177" t="s">
        <v>19450</v>
      </c>
      <c r="B1016" t="s">
        <v>19451</v>
      </c>
      <c r="C1016" t="s">
        <v>233</v>
      </c>
      <c r="D1016" s="20" t="s">
        <v>1002</v>
      </c>
      <c r="E1016" s="26">
        <v>41275</v>
      </c>
      <c r="H1016" t="e">
        <v>#DIV/0!</v>
      </c>
      <c r="K1016" t="e">
        <v>#DIV/0!</v>
      </c>
      <c r="M1016" t="e">
        <v>#DIV/0!</v>
      </c>
      <c r="R1016" t="e">
        <v>#DIV/0!</v>
      </c>
      <c r="T1016">
        <v>1.125</v>
      </c>
    </row>
    <row r="1017" spans="1:20" x14ac:dyDescent="0.25">
      <c r="A1017" s="177" t="s">
        <v>19825</v>
      </c>
      <c r="B1017" t="s">
        <v>19826</v>
      </c>
      <c r="C1017" s="20" t="s">
        <v>220</v>
      </c>
      <c r="D1017" s="20" t="s">
        <v>1000</v>
      </c>
      <c r="E1017" s="26">
        <v>41275</v>
      </c>
      <c r="F1017">
        <v>7.25</v>
      </c>
      <c r="G1017">
        <v>13</v>
      </c>
      <c r="H1017">
        <v>0.55769230769230771</v>
      </c>
      <c r="I1017">
        <v>34</v>
      </c>
      <c r="K1017" t="e">
        <v>#DIV/0!</v>
      </c>
      <c r="L1017">
        <v>54</v>
      </c>
      <c r="M1017">
        <v>0</v>
      </c>
      <c r="P1017">
        <v>3</v>
      </c>
      <c r="Q1017">
        <v>5</v>
      </c>
      <c r="R1017">
        <v>0.6</v>
      </c>
      <c r="T1017">
        <v>0.94736842105263153</v>
      </c>
    </row>
    <row r="1018" spans="1:20" x14ac:dyDescent="0.25">
      <c r="A1018" s="177" t="s">
        <v>20004</v>
      </c>
      <c r="B1018" t="s">
        <v>20005</v>
      </c>
      <c r="C1018" t="s">
        <v>221</v>
      </c>
      <c r="D1018" s="20" t="s">
        <v>1002</v>
      </c>
      <c r="E1018" s="26">
        <v>41275</v>
      </c>
      <c r="F1018">
        <v>6.5</v>
      </c>
      <c r="G1018">
        <v>8</v>
      </c>
      <c r="H1018">
        <v>0.8125</v>
      </c>
      <c r="I1018">
        <v>29</v>
      </c>
      <c r="K1018" t="e">
        <v>#DIV/0!</v>
      </c>
      <c r="L1018">
        <v>45</v>
      </c>
      <c r="M1018">
        <v>0</v>
      </c>
      <c r="P1018">
        <v>3</v>
      </c>
      <c r="Q1018">
        <v>5</v>
      </c>
      <c r="R1018">
        <v>0.6</v>
      </c>
    </row>
    <row r="1019" spans="1:20" x14ac:dyDescent="0.25">
      <c r="A1019" s="177" t="s">
        <v>20181</v>
      </c>
      <c r="B1019" t="s">
        <v>20182</v>
      </c>
      <c r="C1019" t="s">
        <v>222</v>
      </c>
      <c r="D1019" s="20" t="s">
        <v>1002</v>
      </c>
      <c r="E1019" s="26">
        <v>41275</v>
      </c>
      <c r="F1019">
        <v>0.75</v>
      </c>
      <c r="G1019">
        <v>5</v>
      </c>
      <c r="H1019">
        <v>0.15</v>
      </c>
      <c r="I1019">
        <v>5</v>
      </c>
      <c r="L1019">
        <v>9</v>
      </c>
      <c r="M1019">
        <v>0</v>
      </c>
      <c r="R1019" t="e">
        <v>#DIV/0!</v>
      </c>
    </row>
    <row r="1020" spans="1:20" x14ac:dyDescent="0.25">
      <c r="A1020" s="177" t="s">
        <v>20358</v>
      </c>
      <c r="B1020" t="s">
        <v>20359</v>
      </c>
      <c r="C1020" t="s">
        <v>211</v>
      </c>
      <c r="D1020" s="20" t="s">
        <v>1002</v>
      </c>
      <c r="E1020" s="26">
        <v>41275</v>
      </c>
      <c r="H1020" t="e">
        <v>#DIV/0!</v>
      </c>
      <c r="K1020" t="e">
        <v>#DIV/0!</v>
      </c>
      <c r="M1020" t="e">
        <v>#DIV/0!</v>
      </c>
      <c r="R1020" t="e">
        <v>#DIV/0!</v>
      </c>
    </row>
    <row r="1021" spans="1:20" x14ac:dyDescent="0.25">
      <c r="A1021" s="177" t="s">
        <v>20535</v>
      </c>
      <c r="B1021" t="s">
        <v>20536</v>
      </c>
      <c r="C1021" t="s">
        <v>207</v>
      </c>
      <c r="D1021" s="20" t="s">
        <v>1000</v>
      </c>
      <c r="E1021" s="26">
        <v>41275</v>
      </c>
      <c r="F1021">
        <v>7</v>
      </c>
      <c r="G1021">
        <v>7</v>
      </c>
      <c r="H1021">
        <v>1</v>
      </c>
      <c r="I1021">
        <v>26</v>
      </c>
      <c r="J1021">
        <v>52</v>
      </c>
      <c r="K1021">
        <v>0.5</v>
      </c>
      <c r="L1021">
        <v>73</v>
      </c>
      <c r="M1021">
        <v>0.71232876712328763</v>
      </c>
      <c r="N1021">
        <v>0</v>
      </c>
      <c r="P1021">
        <v>2</v>
      </c>
      <c r="Q1021">
        <v>4</v>
      </c>
      <c r="R1021">
        <v>0.5</v>
      </c>
      <c r="S1021">
        <v>0</v>
      </c>
    </row>
    <row r="1022" spans="1:20" x14ac:dyDescent="0.25">
      <c r="A1022" s="177" t="s">
        <v>20714</v>
      </c>
      <c r="B1022" t="s">
        <v>20715</v>
      </c>
      <c r="C1022" t="s">
        <v>894</v>
      </c>
      <c r="D1022" s="20" t="s">
        <v>1002</v>
      </c>
      <c r="E1022" s="26">
        <v>41275</v>
      </c>
      <c r="H1022" t="e">
        <v>#DIV/0!</v>
      </c>
      <c r="K1022" t="e">
        <v>#DIV/0!</v>
      </c>
      <c r="M1022" t="e">
        <v>#DIV/0!</v>
      </c>
      <c r="R1022" t="e">
        <v>#DIV/0!</v>
      </c>
      <c r="T1022">
        <v>1.0666666666666667</v>
      </c>
    </row>
    <row r="1023" spans="1:20" x14ac:dyDescent="0.25">
      <c r="A1023" s="177" t="s">
        <v>20779</v>
      </c>
      <c r="B1023" t="s">
        <v>20780</v>
      </c>
      <c r="C1023" t="s">
        <v>210</v>
      </c>
      <c r="D1023" s="20" t="s">
        <v>1002</v>
      </c>
      <c r="E1023" s="26">
        <v>41275</v>
      </c>
      <c r="F1023">
        <v>4</v>
      </c>
      <c r="G1023">
        <v>4</v>
      </c>
      <c r="H1023">
        <v>1</v>
      </c>
      <c r="I1023">
        <v>26</v>
      </c>
      <c r="J1023">
        <v>35</v>
      </c>
      <c r="K1023">
        <v>0.74285714285714288</v>
      </c>
      <c r="L1023">
        <v>46</v>
      </c>
      <c r="M1023">
        <v>0.76086956521739135</v>
      </c>
      <c r="P1023">
        <v>2</v>
      </c>
      <c r="Q1023">
        <v>4</v>
      </c>
      <c r="R1023">
        <v>0.5</v>
      </c>
    </row>
    <row r="1024" spans="1:20" x14ac:dyDescent="0.25">
      <c r="A1024" s="177" t="s">
        <v>20956</v>
      </c>
      <c r="B1024" t="s">
        <v>20957</v>
      </c>
      <c r="C1024" t="s">
        <v>208</v>
      </c>
      <c r="D1024" s="20" t="s">
        <v>1002</v>
      </c>
      <c r="E1024" s="26">
        <v>41275</v>
      </c>
      <c r="F1024">
        <v>3</v>
      </c>
      <c r="G1024">
        <v>3</v>
      </c>
      <c r="H1024">
        <v>1</v>
      </c>
      <c r="J1024">
        <v>17</v>
      </c>
      <c r="K1024">
        <v>0</v>
      </c>
      <c r="L1024">
        <v>27</v>
      </c>
      <c r="M1024">
        <v>0.62962962962962965</v>
      </c>
      <c r="R1024" t="e">
        <v>#DIV/0!</v>
      </c>
      <c r="T1024">
        <v>1.2</v>
      </c>
    </row>
    <row r="1025" spans="1:20" x14ac:dyDescent="0.25">
      <c r="A1025" s="177" t="s">
        <v>21211</v>
      </c>
      <c r="B1025" t="s">
        <v>21212</v>
      </c>
      <c r="C1025" t="s">
        <v>213</v>
      </c>
      <c r="D1025" s="20" t="s">
        <v>1002</v>
      </c>
      <c r="E1025" s="26">
        <v>41275</v>
      </c>
      <c r="H1025" t="e">
        <v>#DIV/0!</v>
      </c>
      <c r="K1025" t="e">
        <v>#DIV/0!</v>
      </c>
      <c r="M1025" t="e">
        <v>#DIV/0!</v>
      </c>
      <c r="R1025" t="e">
        <v>#DIV/0!</v>
      </c>
    </row>
    <row r="1026" spans="1:20" x14ac:dyDescent="0.25">
      <c r="A1026" s="177" t="s">
        <v>21388</v>
      </c>
      <c r="B1026" t="s">
        <v>21389</v>
      </c>
      <c r="C1026" t="s">
        <v>8154</v>
      </c>
      <c r="D1026" s="20" t="s">
        <v>1002</v>
      </c>
      <c r="E1026" s="26">
        <v>41275</v>
      </c>
      <c r="F1026">
        <v>1.5</v>
      </c>
      <c r="G1026">
        <v>1.5</v>
      </c>
      <c r="H1026">
        <v>1</v>
      </c>
      <c r="I1026">
        <v>2</v>
      </c>
      <c r="K1026" t="e">
        <v>#DIV/0!</v>
      </c>
      <c r="L1026">
        <v>14.5</v>
      </c>
      <c r="M1026">
        <v>0</v>
      </c>
      <c r="R1026" t="e">
        <v>#DIV/0!</v>
      </c>
    </row>
    <row r="1027" spans="1:20" x14ac:dyDescent="0.25">
      <c r="A1027" s="177" t="s">
        <v>21453</v>
      </c>
      <c r="B1027" t="s">
        <v>21454</v>
      </c>
      <c r="C1027" t="s">
        <v>212</v>
      </c>
      <c r="D1027" s="20" t="s">
        <v>1000</v>
      </c>
      <c r="E1027" s="26">
        <v>41275</v>
      </c>
      <c r="F1027">
        <v>1.5</v>
      </c>
      <c r="G1027">
        <v>1.5</v>
      </c>
      <c r="H1027">
        <v>1</v>
      </c>
      <c r="I1027">
        <v>2</v>
      </c>
      <c r="J1027">
        <v>0</v>
      </c>
      <c r="K1027" t="e">
        <v>#DIV/0!</v>
      </c>
      <c r="L1027">
        <v>14.5</v>
      </c>
      <c r="M1027">
        <v>0</v>
      </c>
      <c r="N1027">
        <v>0</v>
      </c>
      <c r="P1027">
        <v>0</v>
      </c>
      <c r="Q1027">
        <v>0</v>
      </c>
      <c r="R1027" t="e">
        <v>#DIV/0!</v>
      </c>
      <c r="S1027">
        <v>0</v>
      </c>
    </row>
    <row r="1028" spans="1:20" x14ac:dyDescent="0.25">
      <c r="A1028" s="177" t="s">
        <v>21662</v>
      </c>
      <c r="B1028" t="s">
        <v>21663</v>
      </c>
      <c r="C1028" t="s">
        <v>217</v>
      </c>
      <c r="D1028" s="20" t="s">
        <v>1000</v>
      </c>
      <c r="E1028" s="26">
        <v>41275</v>
      </c>
      <c r="F1028">
        <v>1</v>
      </c>
      <c r="G1028">
        <v>1</v>
      </c>
      <c r="H1028">
        <v>1</v>
      </c>
      <c r="I1028">
        <v>0</v>
      </c>
      <c r="L1028">
        <v>0</v>
      </c>
      <c r="M1028" t="e">
        <v>#DIV/0!</v>
      </c>
      <c r="R1028" t="e">
        <v>#DIV/0!</v>
      </c>
    </row>
    <row r="1029" spans="1:20" x14ac:dyDescent="0.25">
      <c r="A1029" s="177" t="s">
        <v>21841</v>
      </c>
      <c r="B1029" t="s">
        <v>21842</v>
      </c>
      <c r="C1029" t="s">
        <v>895</v>
      </c>
      <c r="D1029" s="20" t="s">
        <v>1002</v>
      </c>
      <c r="E1029" s="26">
        <v>41275</v>
      </c>
      <c r="H1029" t="e">
        <v>#DIV/0!</v>
      </c>
      <c r="K1029" t="e">
        <v>#DIV/0!</v>
      </c>
      <c r="M1029" t="e">
        <v>#DIV/0!</v>
      </c>
      <c r="R1029" t="e">
        <v>#DIV/0!</v>
      </c>
    </row>
    <row r="1030" spans="1:20" x14ac:dyDescent="0.25">
      <c r="A1030" s="177" t="s">
        <v>21906</v>
      </c>
      <c r="B1030" t="s">
        <v>21907</v>
      </c>
      <c r="C1030" t="s">
        <v>218</v>
      </c>
      <c r="D1030" s="20" t="s">
        <v>1002</v>
      </c>
      <c r="E1030" s="26">
        <v>41275</v>
      </c>
      <c r="F1030">
        <v>1</v>
      </c>
      <c r="G1030">
        <v>1</v>
      </c>
      <c r="H1030">
        <v>1</v>
      </c>
      <c r="K1030" t="e">
        <v>#DIV/0!</v>
      </c>
      <c r="M1030" t="e">
        <v>#DIV/0!</v>
      </c>
      <c r="R1030" t="e">
        <v>#DIV/0!</v>
      </c>
    </row>
    <row r="1031" spans="1:20" x14ac:dyDescent="0.25">
      <c r="A1031" s="177" t="s">
        <v>22083</v>
      </c>
      <c r="B1031" t="s">
        <v>22084</v>
      </c>
      <c r="C1031" t="s">
        <v>219</v>
      </c>
      <c r="D1031" s="20" t="s">
        <v>1002</v>
      </c>
      <c r="E1031" s="26">
        <v>41275</v>
      </c>
      <c r="H1031" t="e">
        <v>#DIV/0!</v>
      </c>
      <c r="K1031" t="e">
        <v>#DIV/0!</v>
      </c>
      <c r="M1031" t="e">
        <v>#DIV/0!</v>
      </c>
      <c r="R1031" t="e">
        <v>#DIV/0!</v>
      </c>
      <c r="T1031">
        <v>1</v>
      </c>
    </row>
    <row r="1032" spans="1:20" x14ac:dyDescent="0.25">
      <c r="A1032" s="177" t="s">
        <v>11497</v>
      </c>
      <c r="B1032" t="s">
        <v>11498</v>
      </c>
      <c r="C1032" t="s">
        <v>198</v>
      </c>
      <c r="D1032" s="20" t="s">
        <v>1002</v>
      </c>
      <c r="E1032" s="26">
        <v>41306</v>
      </c>
      <c r="F1032">
        <v>4</v>
      </c>
      <c r="G1032">
        <v>2.5</v>
      </c>
      <c r="H1032">
        <v>1.6</v>
      </c>
      <c r="I1032">
        <v>14</v>
      </c>
      <c r="K1032" t="e">
        <v>#DIV/0!</v>
      </c>
      <c r="L1032">
        <v>14.5</v>
      </c>
      <c r="M1032">
        <v>0</v>
      </c>
      <c r="R1032" t="e">
        <v>#DIV/0!</v>
      </c>
      <c r="T1032">
        <v>1</v>
      </c>
    </row>
    <row r="1033" spans="1:20" x14ac:dyDescent="0.25">
      <c r="A1033" s="177" t="s">
        <v>13184</v>
      </c>
      <c r="B1033" t="s">
        <v>13096</v>
      </c>
      <c r="C1033" t="s">
        <v>1051</v>
      </c>
      <c r="D1033" s="20" t="s">
        <v>1002</v>
      </c>
      <c r="E1033" s="26">
        <v>41306</v>
      </c>
      <c r="F1033">
        <v>4</v>
      </c>
      <c r="G1033">
        <v>2.5</v>
      </c>
      <c r="H1033">
        <v>1.6</v>
      </c>
      <c r="I1033">
        <v>14</v>
      </c>
      <c r="K1033" t="e">
        <v>#DIV/0!</v>
      </c>
      <c r="L1033">
        <v>14.5</v>
      </c>
      <c r="M1033">
        <v>0</v>
      </c>
      <c r="R1033" t="e">
        <v>#DIV/0!</v>
      </c>
    </row>
    <row r="1034" spans="1:20" x14ac:dyDescent="0.25">
      <c r="A1034" s="177" t="s">
        <v>2983</v>
      </c>
      <c r="B1034" t="s">
        <v>2984</v>
      </c>
      <c r="C1034" t="s">
        <v>242</v>
      </c>
      <c r="D1034" s="20" t="s">
        <v>1000</v>
      </c>
      <c r="E1034" s="26">
        <v>41306</v>
      </c>
      <c r="F1034">
        <v>0</v>
      </c>
      <c r="G1034">
        <v>0</v>
      </c>
      <c r="H1034" t="e">
        <v>#DIV/0!</v>
      </c>
      <c r="I1034">
        <v>0</v>
      </c>
      <c r="J1034">
        <v>0</v>
      </c>
      <c r="L1034">
        <v>0</v>
      </c>
      <c r="M1034" t="e">
        <v>#DIV/0!</v>
      </c>
      <c r="N1034">
        <v>0</v>
      </c>
      <c r="P1034">
        <v>0</v>
      </c>
      <c r="Q1034">
        <v>0</v>
      </c>
      <c r="R1034" t="e">
        <v>#DIV/0!</v>
      </c>
      <c r="S1034">
        <v>0</v>
      </c>
    </row>
    <row r="1035" spans="1:20" x14ac:dyDescent="0.25">
      <c r="A1035" s="177" t="s">
        <v>2808</v>
      </c>
      <c r="B1035" t="s">
        <v>2809</v>
      </c>
      <c r="C1035" t="s">
        <v>2724</v>
      </c>
      <c r="D1035" s="20" t="s">
        <v>1000</v>
      </c>
      <c r="E1035" s="26">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25">
      <c r="A1036" s="177" t="s">
        <v>2563</v>
      </c>
      <c r="B1036" t="s">
        <v>2564</v>
      </c>
      <c r="C1036" t="s">
        <v>237</v>
      </c>
      <c r="D1036" s="20" t="s">
        <v>1000</v>
      </c>
      <c r="E1036" s="26">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25">
      <c r="A1037" s="177" t="s">
        <v>2388</v>
      </c>
      <c r="B1037" t="s">
        <v>2389</v>
      </c>
      <c r="C1037" t="s">
        <v>238</v>
      </c>
      <c r="D1037" s="20" t="s">
        <v>1000</v>
      </c>
      <c r="E1037" s="26">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25">
      <c r="A1038" s="177" t="s">
        <v>2215</v>
      </c>
      <c r="B1038" t="s">
        <v>2216</v>
      </c>
      <c r="C1038" t="s">
        <v>239</v>
      </c>
      <c r="D1038" s="20" t="s">
        <v>1000</v>
      </c>
      <c r="E1038" s="26">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25">
      <c r="A1039" s="177" t="s">
        <v>2040</v>
      </c>
      <c r="B1039" t="s">
        <v>2041</v>
      </c>
      <c r="C1039" t="s">
        <v>1988</v>
      </c>
      <c r="D1039" s="20" t="s">
        <v>1000</v>
      </c>
      <c r="E1039" s="26">
        <v>41306</v>
      </c>
      <c r="F1039">
        <v>7.3</v>
      </c>
      <c r="G1039">
        <v>7.3</v>
      </c>
      <c r="H1039">
        <v>1</v>
      </c>
      <c r="I1039">
        <v>20</v>
      </c>
      <c r="J1039">
        <v>47</v>
      </c>
      <c r="L1039">
        <v>47</v>
      </c>
      <c r="M1039">
        <v>1</v>
      </c>
      <c r="N1039">
        <v>5</v>
      </c>
      <c r="P1039">
        <v>0</v>
      </c>
      <c r="Q1039">
        <v>8</v>
      </c>
      <c r="R1039">
        <v>0</v>
      </c>
      <c r="S1039">
        <v>2</v>
      </c>
    </row>
    <row r="1040" spans="1:20" x14ac:dyDescent="0.25">
      <c r="A1040" s="177" t="s">
        <v>1792</v>
      </c>
      <c r="B1040" t="s">
        <v>1793</v>
      </c>
      <c r="C1040" s="20" t="s">
        <v>240</v>
      </c>
      <c r="D1040" s="20" t="s">
        <v>1000</v>
      </c>
      <c r="E1040" s="26">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25">
      <c r="A1041" s="177" t="s">
        <v>1617</v>
      </c>
      <c r="B1041" t="s">
        <v>1618</v>
      </c>
      <c r="C1041" t="s">
        <v>241</v>
      </c>
      <c r="D1041" s="20" t="s">
        <v>1000</v>
      </c>
      <c r="E1041" s="26">
        <v>41306</v>
      </c>
      <c r="F1041">
        <v>0</v>
      </c>
      <c r="G1041">
        <v>0</v>
      </c>
      <c r="H1041" t="e">
        <v>#DIV/0!</v>
      </c>
      <c r="I1041">
        <v>0</v>
      </c>
      <c r="J1041">
        <v>0</v>
      </c>
      <c r="L1041">
        <v>0</v>
      </c>
      <c r="M1041" t="e">
        <v>#DIV/0!</v>
      </c>
      <c r="P1041">
        <v>0</v>
      </c>
      <c r="Q1041">
        <v>0</v>
      </c>
      <c r="R1041" t="e">
        <v>#DIV/0!</v>
      </c>
    </row>
    <row r="1042" spans="1:20" x14ac:dyDescent="0.25">
      <c r="A1042" s="177" t="s">
        <v>1073</v>
      </c>
      <c r="B1042" t="s">
        <v>1158</v>
      </c>
      <c r="C1042" t="s">
        <v>235</v>
      </c>
      <c r="D1042" s="20" t="s">
        <v>1002</v>
      </c>
      <c r="E1042" s="26">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25">
      <c r="A1043" s="177" t="s">
        <v>11499</v>
      </c>
      <c r="B1043" t="s">
        <v>11500</v>
      </c>
      <c r="C1043" s="20" t="s">
        <v>199</v>
      </c>
      <c r="D1043" s="20" t="s">
        <v>1002</v>
      </c>
      <c r="E1043" s="26">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25">
      <c r="A1044" s="177" t="s">
        <v>11397</v>
      </c>
      <c r="B1044" t="s">
        <v>11398</v>
      </c>
      <c r="C1044" s="20" t="s">
        <v>201</v>
      </c>
      <c r="D1044" s="20" t="s">
        <v>1000</v>
      </c>
      <c r="E1044" s="26">
        <v>41306</v>
      </c>
      <c r="F1044">
        <v>4</v>
      </c>
      <c r="G1044">
        <v>4</v>
      </c>
      <c r="H1044">
        <v>1</v>
      </c>
      <c r="I1044">
        <v>9</v>
      </c>
      <c r="J1044">
        <v>40</v>
      </c>
      <c r="K1044">
        <v>0.22500000000000001</v>
      </c>
      <c r="L1044">
        <v>40</v>
      </c>
      <c r="M1044">
        <v>1</v>
      </c>
      <c r="N1044">
        <v>7</v>
      </c>
      <c r="O1044">
        <v>0.9375</v>
      </c>
      <c r="R1044" t="e">
        <v>#DIV/0!</v>
      </c>
      <c r="S1044">
        <v>2</v>
      </c>
    </row>
    <row r="1045" spans="1:20" x14ac:dyDescent="0.25">
      <c r="A1045" s="177" t="s">
        <v>12194</v>
      </c>
      <c r="B1045" t="s">
        <v>12195</v>
      </c>
      <c r="C1045" t="s">
        <v>200</v>
      </c>
      <c r="D1045" s="20" t="s">
        <v>1000</v>
      </c>
      <c r="E1045" s="26">
        <v>41306</v>
      </c>
      <c r="F1045">
        <v>6</v>
      </c>
      <c r="G1045">
        <v>4</v>
      </c>
      <c r="H1045">
        <v>1.5</v>
      </c>
      <c r="K1045" t="e">
        <v>#DIV/0!</v>
      </c>
      <c r="L1045">
        <v>20</v>
      </c>
      <c r="M1045">
        <v>0</v>
      </c>
      <c r="R1045">
        <v>0</v>
      </c>
    </row>
    <row r="1046" spans="1:20" x14ac:dyDescent="0.25">
      <c r="A1046" s="177" t="s">
        <v>12479</v>
      </c>
      <c r="B1046" t="s">
        <v>12480</v>
      </c>
      <c r="C1046" t="s">
        <v>202</v>
      </c>
      <c r="D1046" s="20" t="s">
        <v>1000</v>
      </c>
      <c r="E1046" s="26">
        <v>41306</v>
      </c>
      <c r="H1046" t="e">
        <v>#DIV/0!</v>
      </c>
      <c r="K1046" t="e">
        <v>#DIV/0!</v>
      </c>
      <c r="M1046" t="e">
        <v>#DIV/0!</v>
      </c>
      <c r="R1046" t="e">
        <v>#DIV/0!</v>
      </c>
    </row>
    <row r="1047" spans="1:20" x14ac:dyDescent="0.25">
      <c r="A1047" s="177" t="s">
        <v>11016</v>
      </c>
      <c r="B1047" t="s">
        <v>11017</v>
      </c>
      <c r="C1047" t="s">
        <v>228</v>
      </c>
      <c r="D1047" s="20" t="s">
        <v>1000</v>
      </c>
      <c r="E1047" s="26">
        <v>41306</v>
      </c>
      <c r="H1047" t="e">
        <v>#DIV/0!</v>
      </c>
      <c r="K1047" t="e">
        <v>#DIV/0!</v>
      </c>
      <c r="M1047" t="e">
        <v>#DIV/0!</v>
      </c>
      <c r="R1047" t="e">
        <v>#DIV/0!</v>
      </c>
      <c r="T1047">
        <v>0</v>
      </c>
    </row>
    <row r="1048" spans="1:20" x14ac:dyDescent="0.25">
      <c r="A1048" s="177" t="s">
        <v>10841</v>
      </c>
      <c r="B1048" t="s">
        <v>10842</v>
      </c>
      <c r="C1048" t="s">
        <v>227</v>
      </c>
      <c r="D1048" s="20" t="s">
        <v>1002</v>
      </c>
      <c r="E1048" s="26">
        <v>41306</v>
      </c>
      <c r="H1048" t="e">
        <v>#DIV/0!</v>
      </c>
      <c r="K1048" t="e">
        <v>#DIV/0!</v>
      </c>
      <c r="M1048" t="e">
        <v>#DIV/0!</v>
      </c>
      <c r="R1048" t="e">
        <v>#DIV/0!</v>
      </c>
    </row>
    <row r="1049" spans="1:20" x14ac:dyDescent="0.25">
      <c r="A1049" s="177" t="s">
        <v>10666</v>
      </c>
      <c r="B1049" t="s">
        <v>10667</v>
      </c>
      <c r="C1049" t="s">
        <v>203</v>
      </c>
      <c r="D1049" s="20" t="s">
        <v>1002</v>
      </c>
      <c r="E1049" s="26">
        <v>41306</v>
      </c>
      <c r="F1049">
        <v>10</v>
      </c>
      <c r="G1049">
        <v>9</v>
      </c>
      <c r="H1049">
        <v>1.1111111111111112</v>
      </c>
      <c r="I1049">
        <v>30</v>
      </c>
      <c r="J1049">
        <v>35</v>
      </c>
      <c r="K1049">
        <v>0.8571428571428571</v>
      </c>
      <c r="L1049">
        <v>72.5</v>
      </c>
      <c r="M1049">
        <v>0.48275862068965519</v>
      </c>
      <c r="P1049">
        <v>3</v>
      </c>
      <c r="Q1049">
        <v>3</v>
      </c>
      <c r="R1049">
        <v>1</v>
      </c>
    </row>
    <row r="1050" spans="1:20" x14ac:dyDescent="0.25">
      <c r="A1050" s="177" t="s">
        <v>10491</v>
      </c>
      <c r="B1050" t="s">
        <v>10492</v>
      </c>
      <c r="C1050" t="s">
        <v>205</v>
      </c>
      <c r="D1050" s="20" t="s">
        <v>1000</v>
      </c>
      <c r="E1050" s="26">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25">
      <c r="A1051" s="177" t="s">
        <v>10315</v>
      </c>
      <c r="B1051" t="s">
        <v>10316</v>
      </c>
      <c r="C1051" t="s">
        <v>204</v>
      </c>
      <c r="D1051" s="20" t="s">
        <v>1000</v>
      </c>
      <c r="E1051" s="26">
        <v>41306</v>
      </c>
      <c r="F1051">
        <v>6</v>
      </c>
      <c r="G1051">
        <v>4</v>
      </c>
      <c r="H1051">
        <v>1.5</v>
      </c>
      <c r="K1051" t="e">
        <v>#DIV/0!</v>
      </c>
      <c r="L1051">
        <v>27.5</v>
      </c>
      <c r="M1051">
        <v>0</v>
      </c>
      <c r="R1051" t="e">
        <v>#DIV/0!</v>
      </c>
      <c r="T1051">
        <v>0.86193235294117654</v>
      </c>
    </row>
    <row r="1052" spans="1:20" x14ac:dyDescent="0.25">
      <c r="A1052" s="177" t="s">
        <v>10250</v>
      </c>
      <c r="B1052" t="s">
        <v>10251</v>
      </c>
      <c r="C1052" s="20" t="s">
        <v>206</v>
      </c>
      <c r="D1052" s="20" t="s">
        <v>1000</v>
      </c>
      <c r="E1052" s="26">
        <v>41306</v>
      </c>
      <c r="H1052" t="e">
        <v>#DIV/0!</v>
      </c>
      <c r="K1052" t="e">
        <v>#DIV/0!</v>
      </c>
      <c r="M1052" t="e">
        <v>#DIV/0!</v>
      </c>
      <c r="R1052" t="e">
        <v>#DIV/0!</v>
      </c>
      <c r="T1052">
        <v>0.81945000000000001</v>
      </c>
    </row>
    <row r="1053" spans="1:20" x14ac:dyDescent="0.25">
      <c r="A1053" s="177" t="s">
        <v>9819</v>
      </c>
      <c r="B1053" t="s">
        <v>9820</v>
      </c>
      <c r="C1053" s="20" t="s">
        <v>223</v>
      </c>
      <c r="D1053" s="20" t="s">
        <v>1002</v>
      </c>
      <c r="E1053" s="26">
        <v>41306</v>
      </c>
      <c r="H1053" t="e">
        <v>#DIV/0!</v>
      </c>
      <c r="K1053" t="e">
        <v>#DIV/0!</v>
      </c>
      <c r="M1053" t="e">
        <v>#DIV/0!</v>
      </c>
      <c r="R1053" t="e">
        <v>#DIV/0!</v>
      </c>
      <c r="T1053">
        <v>1</v>
      </c>
    </row>
    <row r="1054" spans="1:20" x14ac:dyDescent="0.25">
      <c r="A1054" s="177" t="s">
        <v>9644</v>
      </c>
      <c r="B1054" t="s">
        <v>9645</v>
      </c>
      <c r="C1054" s="20" t="s">
        <v>224</v>
      </c>
      <c r="D1054" s="20" t="s">
        <v>1000</v>
      </c>
      <c r="E1054" s="26">
        <v>41306</v>
      </c>
      <c r="H1054" t="e">
        <v>#DIV/0!</v>
      </c>
      <c r="K1054" t="e">
        <v>#DIV/0!</v>
      </c>
      <c r="M1054" t="e">
        <v>#DIV/0!</v>
      </c>
      <c r="R1054" t="e">
        <v>#DIV/0!</v>
      </c>
    </row>
    <row r="1055" spans="1:20" x14ac:dyDescent="0.25">
      <c r="A1055" s="177" t="s">
        <v>9253</v>
      </c>
      <c r="B1055" t="s">
        <v>9254</v>
      </c>
      <c r="C1055" t="s">
        <v>211</v>
      </c>
      <c r="D1055" s="20" t="s">
        <v>1000</v>
      </c>
      <c r="E1055" s="26">
        <v>41306</v>
      </c>
      <c r="H1055" t="e">
        <v>#DIV/0!</v>
      </c>
      <c r="K1055" t="e">
        <v>#DIV/0!</v>
      </c>
      <c r="M1055" t="e">
        <v>#DIV/0!</v>
      </c>
      <c r="N1055">
        <v>0</v>
      </c>
      <c r="R1055" t="e">
        <v>#DIV/0!</v>
      </c>
    </row>
    <row r="1056" spans="1:20" x14ac:dyDescent="0.25">
      <c r="A1056" s="177" t="s">
        <v>9078</v>
      </c>
      <c r="B1056" t="s">
        <v>9079</v>
      </c>
      <c r="C1056" t="s">
        <v>207</v>
      </c>
      <c r="D1056" s="20" t="s">
        <v>1002</v>
      </c>
      <c r="E1056" s="26">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25">
      <c r="A1057" s="177" t="s">
        <v>9013</v>
      </c>
      <c r="B1057" t="s">
        <v>9014</v>
      </c>
      <c r="C1057" t="s">
        <v>894</v>
      </c>
      <c r="D1057" s="20" t="s">
        <v>1000</v>
      </c>
      <c r="E1057" s="26">
        <v>41306</v>
      </c>
      <c r="H1057" t="e">
        <v>#DIV/0!</v>
      </c>
      <c r="K1057" t="e">
        <v>#DIV/0!</v>
      </c>
      <c r="M1057" t="e">
        <v>#DIV/0!</v>
      </c>
      <c r="R1057" t="e">
        <v>#DIV/0!</v>
      </c>
      <c r="T1057">
        <v>0</v>
      </c>
    </row>
    <row r="1058" spans="1:20" x14ac:dyDescent="0.25">
      <c r="A1058" s="177" t="s">
        <v>8838</v>
      </c>
      <c r="B1058" t="s">
        <v>8839</v>
      </c>
      <c r="C1058" t="s">
        <v>210</v>
      </c>
      <c r="D1058" s="20" t="s">
        <v>1000</v>
      </c>
      <c r="E1058" s="26">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25">
      <c r="A1059" s="177" t="s">
        <v>8663</v>
      </c>
      <c r="B1059" t="s">
        <v>8664</v>
      </c>
      <c r="C1059" t="s">
        <v>208</v>
      </c>
      <c r="D1059" s="20" t="s">
        <v>1000</v>
      </c>
      <c r="E1059" s="26">
        <v>41306</v>
      </c>
      <c r="F1059">
        <v>3</v>
      </c>
      <c r="G1059">
        <v>3</v>
      </c>
      <c r="H1059">
        <v>1</v>
      </c>
      <c r="J1059">
        <v>17</v>
      </c>
      <c r="K1059">
        <v>0</v>
      </c>
      <c r="L1059">
        <v>27</v>
      </c>
      <c r="M1059">
        <v>0.62962962962962965</v>
      </c>
      <c r="R1059" t="e">
        <v>#DIV/0!</v>
      </c>
      <c r="T1059">
        <v>0.78498999999999997</v>
      </c>
    </row>
    <row r="1060" spans="1:20" x14ac:dyDescent="0.25">
      <c r="A1060" s="177" t="s">
        <v>8414</v>
      </c>
      <c r="B1060" t="s">
        <v>8415</v>
      </c>
      <c r="C1060" t="s">
        <v>213</v>
      </c>
      <c r="D1060" s="20" t="s">
        <v>1000</v>
      </c>
      <c r="E1060" s="26">
        <v>41306</v>
      </c>
      <c r="H1060" t="e">
        <v>#DIV/0!</v>
      </c>
      <c r="K1060" t="e">
        <v>#DIV/0!</v>
      </c>
      <c r="M1060" t="e">
        <v>#DIV/0!</v>
      </c>
      <c r="R1060" t="e">
        <v>#DIV/0!</v>
      </c>
      <c r="T1060">
        <v>0.97599999999999998</v>
      </c>
    </row>
    <row r="1061" spans="1:20" x14ac:dyDescent="0.25">
      <c r="A1061" s="177" t="s">
        <v>8239</v>
      </c>
      <c r="B1061" t="s">
        <v>8240</v>
      </c>
      <c r="C1061" t="s">
        <v>212</v>
      </c>
      <c r="D1061" s="20" t="s">
        <v>1002</v>
      </c>
      <c r="E1061" s="26">
        <v>41306</v>
      </c>
      <c r="F1061">
        <v>1.5</v>
      </c>
      <c r="G1061">
        <v>1.5</v>
      </c>
      <c r="H1061">
        <v>1</v>
      </c>
      <c r="I1061">
        <v>2</v>
      </c>
      <c r="J1061">
        <v>0</v>
      </c>
      <c r="K1061" t="e">
        <v>#DIV/0!</v>
      </c>
      <c r="L1061">
        <v>14.5</v>
      </c>
      <c r="M1061">
        <v>0</v>
      </c>
      <c r="N1061">
        <v>0</v>
      </c>
      <c r="P1061">
        <v>0</v>
      </c>
      <c r="Q1061">
        <v>0</v>
      </c>
      <c r="R1061" t="e">
        <v>#DIV/0!</v>
      </c>
      <c r="S1061">
        <v>0</v>
      </c>
      <c r="T1061">
        <v>0.625</v>
      </c>
    </row>
    <row r="1062" spans="1:20" x14ac:dyDescent="0.25">
      <c r="A1062" s="177" t="s">
        <v>8174</v>
      </c>
      <c r="B1062" t="s">
        <v>8175</v>
      </c>
      <c r="C1062" t="s">
        <v>8154</v>
      </c>
      <c r="D1062" s="20" t="s">
        <v>1000</v>
      </c>
      <c r="E1062" s="26">
        <v>41306</v>
      </c>
      <c r="F1062">
        <v>1.5</v>
      </c>
      <c r="G1062">
        <v>1.5</v>
      </c>
      <c r="H1062">
        <v>1</v>
      </c>
      <c r="I1062">
        <v>2</v>
      </c>
      <c r="K1062" t="e">
        <v>#DIV/0!</v>
      </c>
      <c r="L1062">
        <v>14.5</v>
      </c>
      <c r="M1062">
        <v>0</v>
      </c>
      <c r="R1062" t="e">
        <v>#DIV/0!</v>
      </c>
      <c r="T1062">
        <v>0.34659090909090906</v>
      </c>
    </row>
    <row r="1063" spans="1:20" x14ac:dyDescent="0.25">
      <c r="A1063" s="177" t="s">
        <v>7938</v>
      </c>
      <c r="B1063" t="s">
        <v>7939</v>
      </c>
      <c r="C1063" t="s">
        <v>225</v>
      </c>
      <c r="D1063" s="20" t="s">
        <v>1002</v>
      </c>
      <c r="E1063" s="26">
        <v>41306</v>
      </c>
      <c r="H1063" t="e">
        <v>#DIV/0!</v>
      </c>
      <c r="K1063" t="e">
        <v>#DIV/0!</v>
      </c>
      <c r="M1063" t="e">
        <v>#DIV/0!</v>
      </c>
      <c r="R1063" t="e">
        <v>#DIV/0!</v>
      </c>
      <c r="T1063">
        <v>0</v>
      </c>
    </row>
    <row r="1064" spans="1:20" x14ac:dyDescent="0.25">
      <c r="A1064" s="177" t="s">
        <v>7737</v>
      </c>
      <c r="B1064" t="s">
        <v>7738</v>
      </c>
      <c r="C1064" t="s">
        <v>226</v>
      </c>
      <c r="D1064" s="20" t="s">
        <v>1000</v>
      </c>
      <c r="E1064" s="26">
        <v>41306</v>
      </c>
      <c r="H1064" t="e">
        <v>#DIV/0!</v>
      </c>
      <c r="K1064" t="e">
        <v>#DIV/0!</v>
      </c>
      <c r="M1064" t="e">
        <v>#DIV/0!</v>
      </c>
      <c r="R1064" t="e">
        <v>#DIV/0!</v>
      </c>
      <c r="T1064">
        <v>0.81401618181818181</v>
      </c>
    </row>
    <row r="1065" spans="1:20" x14ac:dyDescent="0.25">
      <c r="A1065" s="177" t="s">
        <v>7550</v>
      </c>
      <c r="B1065" t="s">
        <v>7551</v>
      </c>
      <c r="C1065" t="s">
        <v>901</v>
      </c>
      <c r="D1065" s="20" t="s">
        <v>1000</v>
      </c>
      <c r="E1065" s="26">
        <v>41306</v>
      </c>
      <c r="F1065">
        <v>4</v>
      </c>
      <c r="G1065">
        <v>4</v>
      </c>
      <c r="H1065">
        <v>1</v>
      </c>
      <c r="I1065">
        <v>7</v>
      </c>
      <c r="K1065" t="e">
        <v>#DIV/0!</v>
      </c>
      <c r="L1065">
        <v>24</v>
      </c>
      <c r="M1065">
        <v>0</v>
      </c>
      <c r="N1065">
        <v>5</v>
      </c>
      <c r="P1065">
        <v>0</v>
      </c>
      <c r="Q1065">
        <v>2</v>
      </c>
      <c r="R1065">
        <v>0</v>
      </c>
      <c r="S1065">
        <v>2</v>
      </c>
      <c r="T1065">
        <v>0.86225895316804402</v>
      </c>
    </row>
    <row r="1066" spans="1:20" x14ac:dyDescent="0.25">
      <c r="A1066" s="177" t="s">
        <v>7203</v>
      </c>
      <c r="B1066" t="s">
        <v>7204</v>
      </c>
      <c r="C1066" t="s">
        <v>1052</v>
      </c>
      <c r="D1066" s="20" t="s">
        <v>1000</v>
      </c>
      <c r="E1066" s="26">
        <v>41306</v>
      </c>
      <c r="F1066">
        <v>4</v>
      </c>
      <c r="G1066">
        <v>4</v>
      </c>
      <c r="H1066">
        <v>1</v>
      </c>
      <c r="I1066">
        <v>7</v>
      </c>
      <c r="K1066" t="e">
        <v>#DIV/0!</v>
      </c>
      <c r="L1066">
        <v>24</v>
      </c>
      <c r="M1066">
        <v>0</v>
      </c>
      <c r="N1066">
        <v>5</v>
      </c>
      <c r="P1066">
        <v>0</v>
      </c>
      <c r="Q1066">
        <v>2</v>
      </c>
      <c r="R1066">
        <v>0</v>
      </c>
      <c r="S1066">
        <v>2</v>
      </c>
      <c r="T1066">
        <v>1.0625</v>
      </c>
    </row>
    <row r="1067" spans="1:20" x14ac:dyDescent="0.25">
      <c r="A1067" s="177" t="s">
        <v>6998</v>
      </c>
      <c r="B1067" t="s">
        <v>6999</v>
      </c>
      <c r="C1067" s="20" t="s">
        <v>232</v>
      </c>
      <c r="D1067" s="20" t="s">
        <v>1002</v>
      </c>
      <c r="E1067" s="26">
        <v>41306</v>
      </c>
      <c r="H1067" t="e">
        <v>#DIV/0!</v>
      </c>
      <c r="K1067" t="e">
        <v>#DIV/0!</v>
      </c>
      <c r="M1067" t="e">
        <v>#DIV/0!</v>
      </c>
      <c r="R1067" t="e">
        <v>#DIV/0!</v>
      </c>
      <c r="T1067">
        <v>0.54545454545454541</v>
      </c>
    </row>
    <row r="1068" spans="1:20" x14ac:dyDescent="0.25">
      <c r="A1068" s="177" t="s">
        <v>6807</v>
      </c>
      <c r="B1068" t="s">
        <v>6808</v>
      </c>
      <c r="C1068" t="s">
        <v>231</v>
      </c>
      <c r="D1068" s="20" t="s">
        <v>1000</v>
      </c>
      <c r="E1068" s="26">
        <v>41306</v>
      </c>
      <c r="H1068" t="e">
        <v>#DIV/0!</v>
      </c>
      <c r="K1068" t="e">
        <v>#DIV/0!</v>
      </c>
      <c r="M1068" t="e">
        <v>#DIV/0!</v>
      </c>
      <c r="R1068" t="e">
        <v>#DIV/0!</v>
      </c>
    </row>
    <row r="1069" spans="1:20" x14ac:dyDescent="0.25">
      <c r="A1069" s="177" t="s">
        <v>6632</v>
      </c>
      <c r="B1069" t="s">
        <v>6633</v>
      </c>
      <c r="C1069" s="20" t="s">
        <v>317</v>
      </c>
      <c r="D1069" s="20" t="s">
        <v>1002</v>
      </c>
      <c r="E1069" s="26">
        <v>41306</v>
      </c>
      <c r="F1069">
        <v>3</v>
      </c>
      <c r="G1069">
        <v>3</v>
      </c>
      <c r="H1069">
        <v>1</v>
      </c>
      <c r="K1069" t="e">
        <v>#DIV/0!</v>
      </c>
      <c r="M1069" t="e">
        <v>#DIV/0!</v>
      </c>
      <c r="R1069" t="e">
        <v>#DIV/0!</v>
      </c>
    </row>
    <row r="1070" spans="1:20" x14ac:dyDescent="0.25">
      <c r="A1070" s="177" t="s">
        <v>6457</v>
      </c>
      <c r="B1070" t="s">
        <v>6458</v>
      </c>
      <c r="C1070" t="s">
        <v>316</v>
      </c>
      <c r="D1070" s="20" t="s">
        <v>1000</v>
      </c>
      <c r="E1070" s="26">
        <v>41306</v>
      </c>
      <c r="F1070">
        <v>3</v>
      </c>
      <c r="G1070">
        <v>3</v>
      </c>
      <c r="H1070">
        <v>1</v>
      </c>
      <c r="K1070" t="e">
        <v>#DIV/0!</v>
      </c>
      <c r="M1070" t="e">
        <v>#DIV/0!</v>
      </c>
      <c r="R1070" t="e">
        <v>#DIV/0!</v>
      </c>
    </row>
    <row r="1071" spans="1:20" x14ac:dyDescent="0.25">
      <c r="A1071" s="177" t="s">
        <v>6208</v>
      </c>
      <c r="B1071" t="s">
        <v>6209</v>
      </c>
      <c r="C1071" t="s">
        <v>214</v>
      </c>
      <c r="D1071" s="20" t="s">
        <v>1002</v>
      </c>
      <c r="E1071" s="26">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25">
      <c r="A1072" s="177" t="s">
        <v>6033</v>
      </c>
      <c r="B1072" t="s">
        <v>6034</v>
      </c>
      <c r="C1072" t="s">
        <v>215</v>
      </c>
      <c r="D1072" s="20" t="s">
        <v>1000</v>
      </c>
      <c r="E1072" s="26">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25">
      <c r="A1073" s="177" t="s">
        <v>5858</v>
      </c>
      <c r="B1073" t="s">
        <v>5859</v>
      </c>
      <c r="C1073" s="20" t="s">
        <v>216</v>
      </c>
      <c r="D1073" s="20" t="s">
        <v>1000</v>
      </c>
      <c r="E1073" s="26">
        <v>41306</v>
      </c>
      <c r="H1073" t="e">
        <v>#DIV/0!</v>
      </c>
      <c r="K1073" t="e">
        <v>#DIV/0!</v>
      </c>
      <c r="M1073" t="e">
        <v>#DIV/0!</v>
      </c>
      <c r="R1073" t="e">
        <v>#DIV/0!</v>
      </c>
      <c r="T1073">
        <v>0.6875</v>
      </c>
    </row>
    <row r="1074" spans="1:20" x14ac:dyDescent="0.25">
      <c r="A1074" s="177" t="s">
        <v>5430</v>
      </c>
      <c r="B1074" t="s">
        <v>5431</v>
      </c>
      <c r="C1074" t="s">
        <v>903</v>
      </c>
      <c r="D1074" s="20" t="s">
        <v>1000</v>
      </c>
      <c r="E1074" s="26">
        <v>41306</v>
      </c>
      <c r="F1074">
        <v>3.3</v>
      </c>
      <c r="G1074">
        <v>3.3</v>
      </c>
      <c r="H1074">
        <v>1</v>
      </c>
      <c r="I1074">
        <v>13</v>
      </c>
      <c r="J1074">
        <v>0</v>
      </c>
      <c r="L1074">
        <v>23</v>
      </c>
      <c r="M1074">
        <v>0</v>
      </c>
      <c r="P1074">
        <v>0</v>
      </c>
      <c r="Q1074">
        <v>6</v>
      </c>
      <c r="R1074">
        <v>0</v>
      </c>
    </row>
    <row r="1075" spans="1:20" x14ac:dyDescent="0.25">
      <c r="A1075" s="177" t="s">
        <v>5614</v>
      </c>
      <c r="B1075" t="s">
        <v>5615</v>
      </c>
      <c r="C1075" t="s">
        <v>1047</v>
      </c>
      <c r="D1075" s="20" t="s">
        <v>1000</v>
      </c>
      <c r="E1075" s="26">
        <v>41306</v>
      </c>
      <c r="H1075" t="e">
        <v>#DIV/0!</v>
      </c>
      <c r="K1075" t="e">
        <v>#DIV/0!</v>
      </c>
      <c r="M1075" t="e">
        <v>#DIV/0!</v>
      </c>
      <c r="R1075" t="e">
        <v>#DIV/0!</v>
      </c>
    </row>
    <row r="1076" spans="1:20" x14ac:dyDescent="0.25">
      <c r="A1076" s="177" t="s">
        <v>5195</v>
      </c>
      <c r="B1076" t="s">
        <v>5196</v>
      </c>
      <c r="C1076" t="s">
        <v>1053</v>
      </c>
      <c r="D1076" s="20" t="s">
        <v>1000</v>
      </c>
      <c r="E1076" s="26">
        <v>41306</v>
      </c>
      <c r="F1076">
        <v>3.3</v>
      </c>
      <c r="G1076">
        <v>3.3</v>
      </c>
      <c r="H1076">
        <v>1</v>
      </c>
      <c r="I1076">
        <v>13</v>
      </c>
      <c r="K1076" t="e">
        <v>#DIV/0!</v>
      </c>
      <c r="L1076">
        <v>23</v>
      </c>
      <c r="M1076">
        <v>0</v>
      </c>
      <c r="P1076">
        <v>0</v>
      </c>
      <c r="Q1076">
        <v>6</v>
      </c>
      <c r="R1076">
        <v>0</v>
      </c>
    </row>
    <row r="1077" spans="1:20" x14ac:dyDescent="0.25">
      <c r="A1077" s="177" t="s">
        <v>4990</v>
      </c>
      <c r="B1077" t="s">
        <v>4991</v>
      </c>
      <c r="C1077" t="s">
        <v>229</v>
      </c>
      <c r="D1077" s="20" t="s">
        <v>1000</v>
      </c>
      <c r="E1077" s="26">
        <v>41306</v>
      </c>
      <c r="H1077" t="e">
        <v>#DIV/0!</v>
      </c>
      <c r="K1077" t="e">
        <v>#DIV/0!</v>
      </c>
      <c r="M1077" t="e">
        <v>#DIV/0!</v>
      </c>
      <c r="R1077" t="e">
        <v>#DIV/0!</v>
      </c>
    </row>
    <row r="1078" spans="1:20" x14ac:dyDescent="0.25">
      <c r="A1078" s="177" t="s">
        <v>4815</v>
      </c>
      <c r="B1078" t="s">
        <v>4816</v>
      </c>
      <c r="C1078" t="s">
        <v>230</v>
      </c>
      <c r="D1078" s="20" t="s">
        <v>1002</v>
      </c>
      <c r="E1078" s="26">
        <v>41306</v>
      </c>
      <c r="H1078" t="e">
        <v>#DIV/0!</v>
      </c>
      <c r="K1078" t="e">
        <v>#DIV/0!</v>
      </c>
      <c r="M1078" t="e">
        <v>#DIV/0!</v>
      </c>
      <c r="R1078" t="e">
        <v>#DIV/0!</v>
      </c>
      <c r="T1078">
        <v>1.1904761904761905</v>
      </c>
    </row>
    <row r="1079" spans="1:20" x14ac:dyDescent="0.25">
      <c r="A1079" s="177" t="s">
        <v>4640</v>
      </c>
      <c r="B1079" t="s">
        <v>4641</v>
      </c>
      <c r="C1079" t="s">
        <v>234</v>
      </c>
      <c r="D1079" s="20" t="s">
        <v>1002</v>
      </c>
      <c r="E1079" s="26">
        <v>41306</v>
      </c>
      <c r="H1079" t="e">
        <v>#DIV/0!</v>
      </c>
      <c r="K1079" t="e">
        <v>#DIV/0!</v>
      </c>
      <c r="M1079" t="e">
        <v>#DIV/0!</v>
      </c>
      <c r="R1079" t="e">
        <v>#DIV/0!</v>
      </c>
    </row>
    <row r="1080" spans="1:20" x14ac:dyDescent="0.25">
      <c r="A1080" s="177" t="s">
        <v>4465</v>
      </c>
      <c r="B1080" t="s">
        <v>4466</v>
      </c>
      <c r="C1080" t="s">
        <v>233</v>
      </c>
      <c r="D1080" s="20" t="s">
        <v>1000</v>
      </c>
      <c r="E1080" s="26">
        <v>41306</v>
      </c>
      <c r="H1080" t="e">
        <v>#DIV/0!</v>
      </c>
      <c r="K1080" t="e">
        <v>#DIV/0!</v>
      </c>
      <c r="M1080" t="e">
        <v>#DIV/0!</v>
      </c>
      <c r="R1080" t="e">
        <v>#DIV/0!</v>
      </c>
      <c r="T1080">
        <v>1.25</v>
      </c>
    </row>
    <row r="1081" spans="1:20" x14ac:dyDescent="0.25">
      <c r="A1081" s="177" t="s">
        <v>4290</v>
      </c>
      <c r="B1081" t="s">
        <v>4291</v>
      </c>
      <c r="C1081" t="s">
        <v>217</v>
      </c>
      <c r="D1081" s="20" t="s">
        <v>1002</v>
      </c>
      <c r="E1081" s="26">
        <v>41306</v>
      </c>
      <c r="F1081">
        <v>1</v>
      </c>
      <c r="G1081">
        <v>1</v>
      </c>
      <c r="H1081">
        <v>1</v>
      </c>
      <c r="I1081">
        <v>0</v>
      </c>
      <c r="L1081">
        <v>0</v>
      </c>
      <c r="M1081" t="e">
        <v>#DIV/0!</v>
      </c>
      <c r="R1081" t="e">
        <v>#DIV/0!</v>
      </c>
    </row>
    <row r="1082" spans="1:20" x14ac:dyDescent="0.25">
      <c r="A1082" s="177" t="s">
        <v>4225</v>
      </c>
      <c r="B1082" t="s">
        <v>4226</v>
      </c>
      <c r="C1082" t="s">
        <v>895</v>
      </c>
      <c r="D1082" s="20" t="s">
        <v>1000</v>
      </c>
      <c r="E1082" s="26">
        <v>41306</v>
      </c>
      <c r="H1082" t="e">
        <v>#DIV/0!</v>
      </c>
      <c r="K1082" t="e">
        <v>#DIV/0!</v>
      </c>
      <c r="M1082" t="e">
        <v>#DIV/0!</v>
      </c>
      <c r="R1082" t="e">
        <v>#DIV/0!</v>
      </c>
    </row>
    <row r="1083" spans="1:20" x14ac:dyDescent="0.25">
      <c r="A1083" s="177" t="s">
        <v>4050</v>
      </c>
      <c r="B1083" t="s">
        <v>4051</v>
      </c>
      <c r="C1083" t="s">
        <v>218</v>
      </c>
      <c r="D1083" s="20" t="s">
        <v>1000</v>
      </c>
      <c r="E1083" s="26">
        <v>41306</v>
      </c>
      <c r="F1083">
        <v>1</v>
      </c>
      <c r="G1083">
        <v>1</v>
      </c>
      <c r="H1083">
        <v>1</v>
      </c>
      <c r="K1083" t="e">
        <v>#DIV/0!</v>
      </c>
      <c r="M1083" t="e">
        <v>#DIV/0!</v>
      </c>
      <c r="R1083" t="e">
        <v>#DIV/0!</v>
      </c>
    </row>
    <row r="1084" spans="1:20" x14ac:dyDescent="0.25">
      <c r="A1084" s="177" t="s">
        <v>3875</v>
      </c>
      <c r="B1084" t="s">
        <v>3876</v>
      </c>
      <c r="C1084" t="s">
        <v>219</v>
      </c>
      <c r="D1084" s="20" t="s">
        <v>1000</v>
      </c>
      <c r="E1084" s="26">
        <v>41306</v>
      </c>
      <c r="H1084" t="e">
        <v>#DIV/0!</v>
      </c>
      <c r="K1084" t="e">
        <v>#DIV/0!</v>
      </c>
      <c r="M1084" t="e">
        <v>#DIV/0!</v>
      </c>
      <c r="R1084" t="e">
        <v>#DIV/0!</v>
      </c>
    </row>
    <row r="1085" spans="1:20" x14ac:dyDescent="0.25">
      <c r="A1085" s="177" t="s">
        <v>3508</v>
      </c>
      <c r="B1085" t="s">
        <v>3509</v>
      </c>
      <c r="C1085" t="s">
        <v>220</v>
      </c>
      <c r="D1085" s="20" t="s">
        <v>1002</v>
      </c>
      <c r="E1085" s="26">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25">
      <c r="A1086" s="177" t="s">
        <v>3333</v>
      </c>
      <c r="B1086" t="s">
        <v>3334</v>
      </c>
      <c r="C1086" t="s">
        <v>221</v>
      </c>
      <c r="D1086" s="20" t="s">
        <v>1000</v>
      </c>
      <c r="E1086" s="26">
        <v>41306</v>
      </c>
      <c r="F1086">
        <v>7.4</v>
      </c>
      <c r="G1086">
        <v>8</v>
      </c>
      <c r="H1086">
        <v>0.92500000000000004</v>
      </c>
      <c r="I1086">
        <v>31</v>
      </c>
      <c r="J1086">
        <v>25</v>
      </c>
      <c r="K1086">
        <v>1.24</v>
      </c>
      <c r="L1086">
        <v>45</v>
      </c>
      <c r="M1086">
        <v>0.55555555555555558</v>
      </c>
      <c r="O1086">
        <v>0.75</v>
      </c>
      <c r="P1086">
        <v>5</v>
      </c>
      <c r="Q1086">
        <v>5</v>
      </c>
      <c r="R1086">
        <v>1</v>
      </c>
    </row>
    <row r="1087" spans="1:20" x14ac:dyDescent="0.25">
      <c r="A1087" s="177" t="s">
        <v>3158</v>
      </c>
      <c r="B1087" t="s">
        <v>3159</v>
      </c>
      <c r="C1087" t="s">
        <v>222</v>
      </c>
      <c r="D1087" s="20" t="s">
        <v>1000</v>
      </c>
      <c r="E1087" s="26">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25">
      <c r="A1088" s="177" t="s">
        <v>11992</v>
      </c>
      <c r="B1088" t="s">
        <v>11993</v>
      </c>
      <c r="C1088" t="s">
        <v>1051</v>
      </c>
      <c r="D1088" s="20" t="s">
        <v>1000</v>
      </c>
      <c r="E1088" s="26">
        <v>41306</v>
      </c>
      <c r="F1088">
        <v>4</v>
      </c>
      <c r="G1088">
        <v>2.5</v>
      </c>
      <c r="H1088">
        <v>1.6</v>
      </c>
      <c r="I1088">
        <v>14</v>
      </c>
      <c r="K1088" t="e">
        <v>#DIV/0!</v>
      </c>
      <c r="L1088">
        <v>14.5</v>
      </c>
      <c r="M1088">
        <v>0</v>
      </c>
      <c r="R1088" t="e">
        <v>#DIV/0!</v>
      </c>
      <c r="T1088">
        <v>1</v>
      </c>
    </row>
    <row r="1089" spans="1:20" x14ac:dyDescent="0.25">
      <c r="A1089" s="177" t="s">
        <v>13358</v>
      </c>
      <c r="B1089" t="s">
        <v>13359</v>
      </c>
      <c r="C1089" t="s">
        <v>242</v>
      </c>
      <c r="D1089" s="20" t="s">
        <v>1002</v>
      </c>
      <c r="E1089" s="26">
        <v>41306</v>
      </c>
      <c r="F1089">
        <v>0</v>
      </c>
      <c r="G1089">
        <v>0</v>
      </c>
      <c r="H1089" t="e">
        <v>#DIV/0!</v>
      </c>
      <c r="I1089">
        <v>0</v>
      </c>
      <c r="J1089">
        <v>0</v>
      </c>
      <c r="L1089">
        <v>0</v>
      </c>
      <c r="M1089" t="e">
        <v>#DIV/0!</v>
      </c>
      <c r="N1089">
        <v>0</v>
      </c>
      <c r="P1089">
        <v>0</v>
      </c>
      <c r="Q1089">
        <v>0</v>
      </c>
      <c r="R1089" t="e">
        <v>#DIV/0!</v>
      </c>
      <c r="S1089">
        <v>0</v>
      </c>
    </row>
    <row r="1090" spans="1:20" x14ac:dyDescent="0.25">
      <c r="A1090" s="177" t="s">
        <v>13535</v>
      </c>
      <c r="B1090" t="s">
        <v>13536</v>
      </c>
      <c r="C1090" t="s">
        <v>237</v>
      </c>
      <c r="D1090" s="20" t="s">
        <v>1002</v>
      </c>
      <c r="E1090" s="26">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25">
      <c r="A1091" s="177" t="s">
        <v>13710</v>
      </c>
      <c r="B1091" t="s">
        <v>13711</v>
      </c>
      <c r="C1091" t="s">
        <v>238</v>
      </c>
      <c r="D1091" s="20" t="s">
        <v>1002</v>
      </c>
      <c r="E1091" s="26">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25">
      <c r="A1092" s="177" t="s">
        <v>13887</v>
      </c>
      <c r="B1092" t="s">
        <v>13888</v>
      </c>
      <c r="C1092" t="s">
        <v>239</v>
      </c>
      <c r="D1092" s="20" t="s">
        <v>1002</v>
      </c>
      <c r="E1092" s="26">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25">
      <c r="A1093" s="177" t="s">
        <v>14074</v>
      </c>
      <c r="B1093" t="s">
        <v>14075</v>
      </c>
      <c r="C1093" t="s">
        <v>240</v>
      </c>
      <c r="D1093" s="20" t="s">
        <v>1002</v>
      </c>
      <c r="E1093" s="26">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25">
      <c r="A1094" s="177" t="s">
        <v>14251</v>
      </c>
      <c r="B1094" t="s">
        <v>14252</v>
      </c>
      <c r="C1094" t="s">
        <v>241</v>
      </c>
      <c r="D1094" s="20" t="s">
        <v>1002</v>
      </c>
      <c r="E1094" s="26">
        <v>41306</v>
      </c>
      <c r="F1094">
        <v>0</v>
      </c>
      <c r="G1094">
        <v>0</v>
      </c>
      <c r="H1094" t="e">
        <v>#DIV/0!</v>
      </c>
      <c r="I1094">
        <v>0</v>
      </c>
      <c r="J1094">
        <v>0</v>
      </c>
      <c r="L1094">
        <v>0</v>
      </c>
      <c r="M1094" t="e">
        <v>#DIV/0!</v>
      </c>
      <c r="P1094">
        <v>0</v>
      </c>
      <c r="Q1094">
        <v>0</v>
      </c>
      <c r="R1094" t="e">
        <v>#DIV/0!</v>
      </c>
      <c r="T1094">
        <v>0.8</v>
      </c>
    </row>
    <row r="1095" spans="1:20" x14ac:dyDescent="0.25">
      <c r="A1095" s="177" t="s">
        <v>14580</v>
      </c>
      <c r="B1095" t="s">
        <v>14581</v>
      </c>
      <c r="C1095" t="s">
        <v>199</v>
      </c>
      <c r="D1095" s="20" t="s">
        <v>1000</v>
      </c>
      <c r="E1095" s="26">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25">
      <c r="A1096" s="177" t="s">
        <v>14755</v>
      </c>
      <c r="B1096" t="s">
        <v>14756</v>
      </c>
      <c r="C1096" s="20" t="s">
        <v>201</v>
      </c>
      <c r="D1096" s="20" t="s">
        <v>1002</v>
      </c>
      <c r="E1096" s="26">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25">
      <c r="A1097" s="177" t="s">
        <v>14846</v>
      </c>
      <c r="B1097" t="s">
        <v>14847</v>
      </c>
      <c r="C1097" t="s">
        <v>200</v>
      </c>
      <c r="D1097" s="20" t="s">
        <v>1002</v>
      </c>
      <c r="E1097" s="26">
        <v>41306</v>
      </c>
      <c r="F1097">
        <v>6</v>
      </c>
      <c r="G1097">
        <v>4</v>
      </c>
      <c r="H1097">
        <v>1.5</v>
      </c>
      <c r="K1097" t="e">
        <v>#DIV/0!</v>
      </c>
      <c r="L1097">
        <v>20</v>
      </c>
      <c r="M1097">
        <v>0</v>
      </c>
      <c r="R1097">
        <v>0</v>
      </c>
    </row>
    <row r="1098" spans="1:20" x14ac:dyDescent="0.25">
      <c r="A1098" s="177" t="s">
        <v>15023</v>
      </c>
      <c r="B1098" t="s">
        <v>15024</v>
      </c>
      <c r="C1098" t="s">
        <v>202</v>
      </c>
      <c r="D1098" s="20" t="s">
        <v>1002</v>
      </c>
      <c r="E1098" s="26">
        <v>41306</v>
      </c>
      <c r="H1098" t="e">
        <v>#DIV/0!</v>
      </c>
      <c r="K1098" t="e">
        <v>#DIV/0!</v>
      </c>
      <c r="M1098" t="e">
        <v>#DIV/0!</v>
      </c>
      <c r="R1098" t="e">
        <v>#DIV/0!</v>
      </c>
      <c r="T1098">
        <v>0.25</v>
      </c>
    </row>
    <row r="1099" spans="1:20" x14ac:dyDescent="0.25">
      <c r="A1099" s="177" t="s">
        <v>15566</v>
      </c>
      <c r="B1099" t="s">
        <v>15567</v>
      </c>
      <c r="C1099" s="20" t="s">
        <v>228</v>
      </c>
      <c r="D1099" s="20" t="s">
        <v>1002</v>
      </c>
      <c r="E1099" s="26">
        <v>41306</v>
      </c>
      <c r="H1099" t="e">
        <v>#DIV/0!</v>
      </c>
      <c r="K1099" t="e">
        <v>#DIV/0!</v>
      </c>
      <c r="M1099" t="e">
        <v>#DIV/0!</v>
      </c>
      <c r="R1099" t="e">
        <v>#DIV/0!</v>
      </c>
    </row>
    <row r="1100" spans="1:20" x14ac:dyDescent="0.25">
      <c r="A1100" s="177" t="s">
        <v>15727</v>
      </c>
      <c r="B1100" t="s">
        <v>15728</v>
      </c>
      <c r="C1100" s="20" t="s">
        <v>227</v>
      </c>
      <c r="D1100" s="20" t="s">
        <v>1000</v>
      </c>
      <c r="E1100" s="26">
        <v>41306</v>
      </c>
      <c r="H1100" t="e">
        <v>#DIV/0!</v>
      </c>
      <c r="K1100" t="e">
        <v>#DIV/0!</v>
      </c>
      <c r="M1100" t="e">
        <v>#DIV/0!</v>
      </c>
      <c r="R1100" t="e">
        <v>#DIV/0!</v>
      </c>
    </row>
    <row r="1101" spans="1:20" x14ac:dyDescent="0.25">
      <c r="A1101" s="177" t="s">
        <v>15904</v>
      </c>
      <c r="B1101" t="s">
        <v>15905</v>
      </c>
      <c r="C1101" t="s">
        <v>203</v>
      </c>
      <c r="D1101" s="20" t="s">
        <v>1000</v>
      </c>
      <c r="E1101" s="26">
        <v>41306</v>
      </c>
      <c r="F1101">
        <v>10</v>
      </c>
      <c r="G1101">
        <v>9</v>
      </c>
      <c r="H1101">
        <v>1.1111111111111112</v>
      </c>
      <c r="I1101">
        <v>30</v>
      </c>
      <c r="J1101">
        <v>35</v>
      </c>
      <c r="K1101">
        <v>0.8571428571428571</v>
      </c>
      <c r="L1101">
        <v>72.5</v>
      </c>
      <c r="M1101">
        <v>0.48275862068965519</v>
      </c>
      <c r="P1101">
        <v>3</v>
      </c>
      <c r="Q1101">
        <v>3</v>
      </c>
      <c r="R1101">
        <v>1</v>
      </c>
    </row>
    <row r="1102" spans="1:20" x14ac:dyDescent="0.25">
      <c r="A1102" s="177" t="s">
        <v>16083</v>
      </c>
      <c r="B1102" t="s">
        <v>16084</v>
      </c>
      <c r="C1102" t="s">
        <v>205</v>
      </c>
      <c r="D1102" s="20" t="s">
        <v>1002</v>
      </c>
      <c r="E1102" s="26">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25">
      <c r="A1103" s="177" t="s">
        <v>16260</v>
      </c>
      <c r="B1103" t="s">
        <v>16261</v>
      </c>
      <c r="C1103" t="s">
        <v>204</v>
      </c>
      <c r="D1103" s="20" t="s">
        <v>1002</v>
      </c>
      <c r="E1103" s="26">
        <v>41306</v>
      </c>
      <c r="F1103">
        <v>6</v>
      </c>
      <c r="G1103">
        <v>4</v>
      </c>
      <c r="H1103">
        <v>1.5</v>
      </c>
      <c r="K1103" t="e">
        <v>#DIV/0!</v>
      </c>
      <c r="L1103">
        <v>27.5</v>
      </c>
      <c r="M1103">
        <v>0</v>
      </c>
      <c r="R1103" t="e">
        <v>#DIV/0!</v>
      </c>
      <c r="T1103">
        <v>0</v>
      </c>
    </row>
    <row r="1104" spans="1:20" x14ac:dyDescent="0.25">
      <c r="A1104" s="177" t="s">
        <v>16437</v>
      </c>
      <c r="B1104" t="s">
        <v>16438</v>
      </c>
      <c r="C1104" t="s">
        <v>206</v>
      </c>
      <c r="D1104" s="20" t="s">
        <v>1002</v>
      </c>
      <c r="E1104" s="26">
        <v>41306</v>
      </c>
      <c r="H1104" t="e">
        <v>#DIV/0!</v>
      </c>
      <c r="K1104" t="e">
        <v>#DIV/0!</v>
      </c>
      <c r="M1104" t="e">
        <v>#DIV/0!</v>
      </c>
      <c r="R1104" t="e">
        <v>#DIV/0!</v>
      </c>
    </row>
    <row r="1105" spans="1:20" x14ac:dyDescent="0.25">
      <c r="A1105" s="177" t="s">
        <v>16578</v>
      </c>
      <c r="B1105" t="s">
        <v>16579</v>
      </c>
      <c r="C1105" t="s">
        <v>223</v>
      </c>
      <c r="D1105" s="20" t="s">
        <v>1000</v>
      </c>
      <c r="E1105" s="26">
        <v>41306</v>
      </c>
      <c r="H1105" t="e">
        <v>#DIV/0!</v>
      </c>
      <c r="K1105" t="e">
        <v>#DIV/0!</v>
      </c>
      <c r="M1105" t="e">
        <v>#DIV/0!</v>
      </c>
      <c r="R1105" t="e">
        <v>#DIV/0!</v>
      </c>
    </row>
    <row r="1106" spans="1:20" x14ac:dyDescent="0.25">
      <c r="A1106" s="177" t="s">
        <v>16757</v>
      </c>
      <c r="B1106" t="s">
        <v>16758</v>
      </c>
      <c r="C1106" t="s">
        <v>224</v>
      </c>
      <c r="D1106" s="20" t="s">
        <v>1002</v>
      </c>
      <c r="E1106" s="26">
        <v>41306</v>
      </c>
      <c r="H1106" t="e">
        <v>#DIV/0!</v>
      </c>
      <c r="K1106" t="e">
        <v>#DIV/0!</v>
      </c>
      <c r="M1106" t="e">
        <v>#DIV/0!</v>
      </c>
      <c r="R1106" t="e">
        <v>#DIV/0!</v>
      </c>
    </row>
    <row r="1107" spans="1:20" x14ac:dyDescent="0.25">
      <c r="A1107" s="177" t="s">
        <v>17194</v>
      </c>
      <c r="B1107" t="s">
        <v>17195</v>
      </c>
      <c r="C1107" t="s">
        <v>225</v>
      </c>
      <c r="D1107" s="20" t="s">
        <v>1000</v>
      </c>
      <c r="E1107" s="26">
        <v>41306</v>
      </c>
      <c r="H1107" t="e">
        <v>#DIV/0!</v>
      </c>
      <c r="K1107" t="e">
        <v>#DIV/0!</v>
      </c>
      <c r="M1107" t="e">
        <v>#DIV/0!</v>
      </c>
      <c r="R1107" t="e">
        <v>#DIV/0!</v>
      </c>
      <c r="T1107">
        <v>0.82906923076923067</v>
      </c>
    </row>
    <row r="1108" spans="1:20" x14ac:dyDescent="0.25">
      <c r="A1108" s="177" t="s">
        <v>17401</v>
      </c>
      <c r="B1108" t="s">
        <v>17402</v>
      </c>
      <c r="C1108" s="20" t="s">
        <v>226</v>
      </c>
      <c r="D1108" s="20" t="s">
        <v>1002</v>
      </c>
      <c r="E1108" s="26">
        <v>41306</v>
      </c>
      <c r="H1108" t="e">
        <v>#DIV/0!</v>
      </c>
      <c r="K1108" t="e">
        <v>#DIV/0!</v>
      </c>
      <c r="M1108" t="e">
        <v>#DIV/0!</v>
      </c>
      <c r="R1108" t="e">
        <v>#DIV/0!</v>
      </c>
      <c r="T1108">
        <v>0.78498999999999997</v>
      </c>
    </row>
    <row r="1109" spans="1:20" x14ac:dyDescent="0.25">
      <c r="A1109" s="177" t="s">
        <v>17578</v>
      </c>
      <c r="B1109" t="s">
        <v>17579</v>
      </c>
      <c r="C1109" s="20" t="s">
        <v>232</v>
      </c>
      <c r="D1109" s="20" t="s">
        <v>1000</v>
      </c>
      <c r="E1109" s="26">
        <v>41306</v>
      </c>
      <c r="H1109" t="e">
        <v>#DIV/0!</v>
      </c>
      <c r="K1109" t="e">
        <v>#DIV/0!</v>
      </c>
      <c r="M1109" t="e">
        <v>#DIV/0!</v>
      </c>
      <c r="R1109" t="e">
        <v>#DIV/0!</v>
      </c>
      <c r="T1109">
        <v>0.97599999999999998</v>
      </c>
    </row>
    <row r="1110" spans="1:20" x14ac:dyDescent="0.25">
      <c r="A1110" s="177" t="s">
        <v>17775</v>
      </c>
      <c r="B1110" t="s">
        <v>17776</v>
      </c>
      <c r="C1110" s="20" t="s">
        <v>231</v>
      </c>
      <c r="D1110" s="20" t="s">
        <v>1002</v>
      </c>
      <c r="E1110" s="26">
        <v>41306</v>
      </c>
      <c r="H1110" t="e">
        <v>#DIV/0!</v>
      </c>
      <c r="K1110" t="e">
        <v>#DIV/0!</v>
      </c>
      <c r="M1110" t="e">
        <v>#DIV/0!</v>
      </c>
      <c r="R1110" t="e">
        <v>#DIV/0!</v>
      </c>
    </row>
    <row r="1111" spans="1:20" x14ac:dyDescent="0.25">
      <c r="A1111" s="177" t="s">
        <v>17952</v>
      </c>
      <c r="B1111" t="s">
        <v>17953</v>
      </c>
      <c r="C1111" t="s">
        <v>317</v>
      </c>
      <c r="D1111" s="20" t="s">
        <v>1000</v>
      </c>
      <c r="E1111" s="26">
        <v>41306</v>
      </c>
      <c r="F1111">
        <v>3</v>
      </c>
      <c r="G1111">
        <v>3</v>
      </c>
      <c r="H1111">
        <v>1</v>
      </c>
      <c r="K1111" t="e">
        <v>#DIV/0!</v>
      </c>
      <c r="M1111" t="e">
        <v>#DIV/0!</v>
      </c>
      <c r="R1111" t="e">
        <v>#DIV/0!</v>
      </c>
    </row>
    <row r="1112" spans="1:20" x14ac:dyDescent="0.25">
      <c r="A1112" s="177" t="s">
        <v>18131</v>
      </c>
      <c r="B1112" t="s">
        <v>18132</v>
      </c>
      <c r="C1112" t="s">
        <v>316</v>
      </c>
      <c r="D1112" s="20" t="s">
        <v>1002</v>
      </c>
      <c r="E1112" s="26">
        <v>41306</v>
      </c>
      <c r="F1112">
        <v>3</v>
      </c>
      <c r="G1112">
        <v>3</v>
      </c>
      <c r="H1112">
        <v>1</v>
      </c>
      <c r="K1112" t="e">
        <v>#DIV/0!</v>
      </c>
      <c r="M1112" t="e">
        <v>#DIV/0!</v>
      </c>
      <c r="R1112" t="e">
        <v>#DIV/0!</v>
      </c>
      <c r="T1112">
        <v>0</v>
      </c>
    </row>
    <row r="1113" spans="1:20" x14ac:dyDescent="0.25">
      <c r="A1113" s="177" t="s">
        <v>18384</v>
      </c>
      <c r="B1113" t="s">
        <v>18385</v>
      </c>
      <c r="C1113" t="s">
        <v>214</v>
      </c>
      <c r="D1113" s="20" t="s">
        <v>1000</v>
      </c>
      <c r="E1113" s="26">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25">
      <c r="A1114" s="177" t="s">
        <v>18563</v>
      </c>
      <c r="B1114" t="s">
        <v>18564</v>
      </c>
      <c r="C1114" t="s">
        <v>215</v>
      </c>
      <c r="D1114" s="20" t="s">
        <v>1002</v>
      </c>
      <c r="E1114" s="26">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25">
      <c r="A1115" s="177" t="s">
        <v>18740</v>
      </c>
      <c r="B1115" t="s">
        <v>18741</v>
      </c>
      <c r="C1115" t="s">
        <v>216</v>
      </c>
      <c r="D1115" s="20" t="s">
        <v>1002</v>
      </c>
      <c r="E1115" s="26">
        <v>41306</v>
      </c>
      <c r="H1115" t="e">
        <v>#DIV/0!</v>
      </c>
      <c r="K1115" t="e">
        <v>#DIV/0!</v>
      </c>
      <c r="M1115" t="e">
        <v>#DIV/0!</v>
      </c>
      <c r="R1115" t="e">
        <v>#DIV/0!</v>
      </c>
      <c r="T1115">
        <v>0.79347999999999996</v>
      </c>
    </row>
    <row r="1116" spans="1:20" x14ac:dyDescent="0.25">
      <c r="A1116" s="177" t="s">
        <v>18917</v>
      </c>
      <c r="B1116" t="s">
        <v>18918</v>
      </c>
      <c r="C1116" t="s">
        <v>229</v>
      </c>
      <c r="D1116" s="20" t="s">
        <v>1002</v>
      </c>
      <c r="E1116" s="26">
        <v>41306</v>
      </c>
      <c r="H1116" t="e">
        <v>#DIV/0!</v>
      </c>
      <c r="K1116" t="e">
        <v>#DIV/0!</v>
      </c>
      <c r="M1116" t="e">
        <v>#DIV/0!</v>
      </c>
      <c r="R1116" t="e">
        <v>#DIV/0!</v>
      </c>
      <c r="T1116">
        <v>0.98599999999999999</v>
      </c>
    </row>
    <row r="1117" spans="1:20" x14ac:dyDescent="0.25">
      <c r="A1117" s="177" t="s">
        <v>19094</v>
      </c>
      <c r="B1117" t="s">
        <v>19095</v>
      </c>
      <c r="C1117" t="s">
        <v>230</v>
      </c>
      <c r="D1117" s="20" t="s">
        <v>1000</v>
      </c>
      <c r="E1117" s="26">
        <v>41306</v>
      </c>
      <c r="H1117" t="e">
        <v>#DIV/0!</v>
      </c>
      <c r="K1117" t="e">
        <v>#DIV/0!</v>
      </c>
      <c r="M1117" t="e">
        <v>#DIV/0!</v>
      </c>
      <c r="R1117" t="e">
        <v>#DIV/0!</v>
      </c>
      <c r="T1117">
        <v>0.625</v>
      </c>
    </row>
    <row r="1118" spans="1:20" x14ac:dyDescent="0.25">
      <c r="A1118" s="177" t="s">
        <v>19273</v>
      </c>
      <c r="B1118" t="s">
        <v>19274</v>
      </c>
      <c r="C1118" t="s">
        <v>234</v>
      </c>
      <c r="D1118" s="20" t="s">
        <v>1000</v>
      </c>
      <c r="E1118" s="26">
        <v>41306</v>
      </c>
      <c r="H1118" t="e">
        <v>#DIV/0!</v>
      </c>
      <c r="K1118" t="e">
        <v>#DIV/0!</v>
      </c>
      <c r="M1118" t="e">
        <v>#DIV/0!</v>
      </c>
      <c r="R1118" t="e">
        <v>#DIV/0!</v>
      </c>
      <c r="T1118">
        <v>0.41363636363636369</v>
      </c>
    </row>
    <row r="1119" spans="1:20" x14ac:dyDescent="0.25">
      <c r="A1119" s="177" t="s">
        <v>19452</v>
      </c>
      <c r="B1119" t="s">
        <v>19453</v>
      </c>
      <c r="C1119" t="s">
        <v>233</v>
      </c>
      <c r="D1119" s="20" t="s">
        <v>1002</v>
      </c>
      <c r="E1119" s="26">
        <v>41306</v>
      </c>
      <c r="H1119" t="e">
        <v>#DIV/0!</v>
      </c>
      <c r="K1119" t="e">
        <v>#DIV/0!</v>
      </c>
      <c r="M1119" t="e">
        <v>#DIV/0!</v>
      </c>
      <c r="R1119" t="e">
        <v>#DIV/0!</v>
      </c>
      <c r="T1119">
        <v>0</v>
      </c>
    </row>
    <row r="1120" spans="1:20" x14ac:dyDescent="0.25">
      <c r="A1120" s="177" t="s">
        <v>19827</v>
      </c>
      <c r="B1120" t="s">
        <v>19828</v>
      </c>
      <c r="C1120" t="s">
        <v>220</v>
      </c>
      <c r="D1120" s="20" t="s">
        <v>1000</v>
      </c>
      <c r="E1120" s="26">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25">
      <c r="A1121" s="177" t="s">
        <v>20006</v>
      </c>
      <c r="B1121" t="s">
        <v>20007</v>
      </c>
      <c r="C1121" t="s">
        <v>221</v>
      </c>
      <c r="D1121" s="20" t="s">
        <v>1002</v>
      </c>
      <c r="E1121" s="26">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25">
      <c r="A1122" s="177" t="s">
        <v>20183</v>
      </c>
      <c r="B1122" t="s">
        <v>20184</v>
      </c>
      <c r="C1122" t="s">
        <v>222</v>
      </c>
      <c r="D1122" s="20" t="s">
        <v>1002</v>
      </c>
      <c r="E1122" s="26">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25">
      <c r="A1123" s="177" t="s">
        <v>20360</v>
      </c>
      <c r="B1123" t="s">
        <v>20361</v>
      </c>
      <c r="C1123" s="20" t="s">
        <v>211</v>
      </c>
      <c r="D1123" s="20" t="s">
        <v>1002</v>
      </c>
      <c r="E1123" s="26">
        <v>41306</v>
      </c>
      <c r="H1123" t="e">
        <v>#DIV/0!</v>
      </c>
      <c r="K1123" t="e">
        <v>#DIV/0!</v>
      </c>
      <c r="M1123" t="e">
        <v>#DIV/0!</v>
      </c>
      <c r="N1123">
        <v>0</v>
      </c>
      <c r="R1123" t="e">
        <v>#DIV/0!</v>
      </c>
      <c r="T1123">
        <v>0.54545454545454541</v>
      </c>
    </row>
    <row r="1124" spans="1:20" x14ac:dyDescent="0.25">
      <c r="A1124" s="177" t="s">
        <v>20537</v>
      </c>
      <c r="B1124" t="s">
        <v>20538</v>
      </c>
      <c r="C1124" t="s">
        <v>207</v>
      </c>
      <c r="D1124" s="20" t="s">
        <v>1000</v>
      </c>
      <c r="E1124" s="26">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25">
      <c r="A1125" s="177" t="s">
        <v>20716</v>
      </c>
      <c r="B1125" t="s">
        <v>20717</v>
      </c>
      <c r="C1125" s="20" t="s">
        <v>894</v>
      </c>
      <c r="D1125" s="20" t="s">
        <v>1002</v>
      </c>
      <c r="E1125" s="26">
        <v>41306</v>
      </c>
      <c r="H1125" t="e">
        <v>#DIV/0!</v>
      </c>
      <c r="K1125" t="e">
        <v>#DIV/0!</v>
      </c>
      <c r="M1125" t="e">
        <v>#DIV/0!</v>
      </c>
      <c r="R1125" t="e">
        <v>#DIV/0!</v>
      </c>
    </row>
    <row r="1126" spans="1:20" x14ac:dyDescent="0.25">
      <c r="A1126" s="177" t="s">
        <v>20781</v>
      </c>
      <c r="B1126" t="s">
        <v>20782</v>
      </c>
      <c r="C1126" t="s">
        <v>210</v>
      </c>
      <c r="D1126" s="20" t="s">
        <v>1002</v>
      </c>
      <c r="E1126" s="26">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25">
      <c r="A1127" s="177" t="s">
        <v>20958</v>
      </c>
      <c r="B1127" t="s">
        <v>20959</v>
      </c>
      <c r="C1127" t="s">
        <v>208</v>
      </c>
      <c r="D1127" s="20" t="s">
        <v>1002</v>
      </c>
      <c r="E1127" s="26">
        <v>41306</v>
      </c>
      <c r="F1127">
        <v>3</v>
      </c>
      <c r="G1127">
        <v>3</v>
      </c>
      <c r="H1127">
        <v>1</v>
      </c>
      <c r="J1127">
        <v>17</v>
      </c>
      <c r="K1127">
        <v>0</v>
      </c>
      <c r="L1127">
        <v>27</v>
      </c>
      <c r="M1127">
        <v>0.62962962962962965</v>
      </c>
      <c r="R1127" t="e">
        <v>#DIV/0!</v>
      </c>
      <c r="T1127">
        <v>0.96969696969696972</v>
      </c>
    </row>
    <row r="1128" spans="1:20" x14ac:dyDescent="0.25">
      <c r="A1128" s="177" t="s">
        <v>21213</v>
      </c>
      <c r="B1128" t="s">
        <v>21214</v>
      </c>
      <c r="C1128" t="s">
        <v>213</v>
      </c>
      <c r="D1128" s="20" t="s">
        <v>1002</v>
      </c>
      <c r="E1128" s="26">
        <v>41306</v>
      </c>
      <c r="H1128" t="e">
        <v>#DIV/0!</v>
      </c>
      <c r="K1128" t="e">
        <v>#DIV/0!</v>
      </c>
      <c r="M1128" t="e">
        <v>#DIV/0!</v>
      </c>
      <c r="R1128" t="e">
        <v>#DIV/0!</v>
      </c>
      <c r="T1128">
        <v>0.875</v>
      </c>
    </row>
    <row r="1129" spans="1:20" x14ac:dyDescent="0.25">
      <c r="A1129" s="177" t="s">
        <v>21390</v>
      </c>
      <c r="B1129" t="s">
        <v>21391</v>
      </c>
      <c r="C1129" s="20" t="s">
        <v>8154</v>
      </c>
      <c r="D1129" s="20" t="s">
        <v>1002</v>
      </c>
      <c r="E1129" s="26">
        <v>41306</v>
      </c>
      <c r="F1129">
        <v>1.5</v>
      </c>
      <c r="G1129">
        <v>1.5</v>
      </c>
      <c r="H1129">
        <v>1</v>
      </c>
      <c r="I1129">
        <v>2</v>
      </c>
      <c r="K1129" t="e">
        <v>#DIV/0!</v>
      </c>
      <c r="L1129">
        <v>14.5</v>
      </c>
      <c r="M1129">
        <v>0</v>
      </c>
      <c r="R1129" t="e">
        <v>#DIV/0!</v>
      </c>
      <c r="T1129">
        <v>0.77272727272727271</v>
      </c>
    </row>
    <row r="1130" spans="1:20" x14ac:dyDescent="0.25">
      <c r="A1130" s="177" t="s">
        <v>21455</v>
      </c>
      <c r="B1130" t="s">
        <v>21456</v>
      </c>
      <c r="C1130" t="s">
        <v>212</v>
      </c>
      <c r="D1130" s="20" t="s">
        <v>1000</v>
      </c>
      <c r="E1130" s="26">
        <v>41306</v>
      </c>
      <c r="F1130">
        <v>1.5</v>
      </c>
      <c r="G1130">
        <v>1.5</v>
      </c>
      <c r="H1130">
        <v>1</v>
      </c>
      <c r="I1130">
        <v>2</v>
      </c>
      <c r="J1130">
        <v>0</v>
      </c>
      <c r="K1130" t="e">
        <v>#DIV/0!</v>
      </c>
      <c r="L1130">
        <v>14.5</v>
      </c>
      <c r="M1130">
        <v>0</v>
      </c>
      <c r="N1130">
        <v>0</v>
      </c>
      <c r="P1130">
        <v>0</v>
      </c>
      <c r="Q1130">
        <v>0</v>
      </c>
      <c r="R1130" t="e">
        <v>#DIV/0!</v>
      </c>
      <c r="S1130">
        <v>0</v>
      </c>
    </row>
    <row r="1131" spans="1:20" x14ac:dyDescent="0.25">
      <c r="A1131" s="177" t="s">
        <v>21664</v>
      </c>
      <c r="B1131" t="s">
        <v>21665</v>
      </c>
      <c r="C1131" t="s">
        <v>217</v>
      </c>
      <c r="D1131" s="20" t="s">
        <v>1000</v>
      </c>
      <c r="E1131" s="26">
        <v>41306</v>
      </c>
      <c r="F1131">
        <v>1</v>
      </c>
      <c r="G1131">
        <v>1</v>
      </c>
      <c r="H1131">
        <v>1</v>
      </c>
      <c r="I1131">
        <v>0</v>
      </c>
      <c r="L1131">
        <v>0</v>
      </c>
      <c r="M1131" t="e">
        <v>#DIV/0!</v>
      </c>
      <c r="R1131" t="e">
        <v>#DIV/0!</v>
      </c>
    </row>
    <row r="1132" spans="1:20" x14ac:dyDescent="0.25">
      <c r="A1132" s="177" t="s">
        <v>21843</v>
      </c>
      <c r="B1132" t="s">
        <v>21844</v>
      </c>
      <c r="C1132" t="s">
        <v>895</v>
      </c>
      <c r="D1132" s="20" t="s">
        <v>1002</v>
      </c>
      <c r="E1132" s="26">
        <v>41306</v>
      </c>
      <c r="H1132" t="e">
        <v>#DIV/0!</v>
      </c>
      <c r="K1132" t="e">
        <v>#DIV/0!</v>
      </c>
      <c r="M1132" t="e">
        <v>#DIV/0!</v>
      </c>
      <c r="R1132" t="e">
        <v>#DIV/0!</v>
      </c>
    </row>
    <row r="1133" spans="1:20" x14ac:dyDescent="0.25">
      <c r="A1133" s="177" t="s">
        <v>21908</v>
      </c>
      <c r="B1133" t="s">
        <v>21909</v>
      </c>
      <c r="C1133" t="s">
        <v>218</v>
      </c>
      <c r="D1133" s="20" t="s">
        <v>1002</v>
      </c>
      <c r="E1133" s="26">
        <v>41306</v>
      </c>
      <c r="F1133">
        <v>1</v>
      </c>
      <c r="G1133">
        <v>1</v>
      </c>
      <c r="H1133">
        <v>1</v>
      </c>
      <c r="K1133" t="e">
        <v>#DIV/0!</v>
      </c>
      <c r="M1133" t="e">
        <v>#DIV/0!</v>
      </c>
      <c r="R1133" t="e">
        <v>#DIV/0!</v>
      </c>
    </row>
    <row r="1134" spans="1:20" x14ac:dyDescent="0.25">
      <c r="A1134" s="177" t="s">
        <v>22085</v>
      </c>
      <c r="B1134" t="s">
        <v>22086</v>
      </c>
      <c r="C1134" t="s">
        <v>219</v>
      </c>
      <c r="D1134" s="20" t="s">
        <v>1002</v>
      </c>
      <c r="E1134" s="26">
        <v>41306</v>
      </c>
      <c r="H1134" t="e">
        <v>#DIV/0!</v>
      </c>
      <c r="K1134" t="e">
        <v>#DIV/0!</v>
      </c>
      <c r="M1134" t="e">
        <v>#DIV/0!</v>
      </c>
      <c r="R1134" t="e">
        <v>#DIV/0!</v>
      </c>
      <c r="T1134">
        <v>1.0119047619047621</v>
      </c>
    </row>
    <row r="1135" spans="1:20" x14ac:dyDescent="0.25">
      <c r="A1135" s="177" t="s">
        <v>11501</v>
      </c>
      <c r="B1135" t="s">
        <v>11502</v>
      </c>
      <c r="C1135" t="s">
        <v>198</v>
      </c>
      <c r="D1135" s="20" t="s">
        <v>1002</v>
      </c>
      <c r="E1135" s="26">
        <v>41334</v>
      </c>
    </row>
    <row r="1136" spans="1:20" x14ac:dyDescent="0.25">
      <c r="A1136" s="177" t="s">
        <v>13185</v>
      </c>
      <c r="B1136" t="s">
        <v>13097</v>
      </c>
      <c r="C1136" t="s">
        <v>1051</v>
      </c>
      <c r="D1136" s="20" t="s">
        <v>1002</v>
      </c>
      <c r="E1136" s="26">
        <v>41334</v>
      </c>
      <c r="T1136">
        <v>1.0625</v>
      </c>
    </row>
    <row r="1137" spans="1:20" x14ac:dyDescent="0.25">
      <c r="A1137" s="177" t="s">
        <v>2985</v>
      </c>
      <c r="B1137" t="s">
        <v>2986</v>
      </c>
      <c r="C1137" t="s">
        <v>242</v>
      </c>
      <c r="D1137" s="20" t="s">
        <v>1000</v>
      </c>
      <c r="E1137" s="26">
        <v>41334</v>
      </c>
      <c r="F1137">
        <v>0</v>
      </c>
      <c r="G1137">
        <v>0</v>
      </c>
      <c r="H1137" t="e">
        <v>#DIV/0!</v>
      </c>
      <c r="I1137">
        <v>0</v>
      </c>
      <c r="J1137">
        <v>0</v>
      </c>
      <c r="L1137">
        <v>0</v>
      </c>
      <c r="M1137" t="e">
        <v>#DIV/0!</v>
      </c>
      <c r="N1137">
        <v>0</v>
      </c>
      <c r="P1137">
        <v>0</v>
      </c>
      <c r="Q1137">
        <v>0</v>
      </c>
      <c r="R1137" t="e">
        <v>#DIV/0!</v>
      </c>
      <c r="S1137">
        <v>0</v>
      </c>
    </row>
    <row r="1138" spans="1:20" x14ac:dyDescent="0.25">
      <c r="A1138" s="177" t="s">
        <v>2810</v>
      </c>
      <c r="B1138" t="s">
        <v>2811</v>
      </c>
      <c r="C1138" t="s">
        <v>2724</v>
      </c>
      <c r="D1138" s="20" t="s">
        <v>1000</v>
      </c>
      <c r="E1138" s="26">
        <v>41334</v>
      </c>
      <c r="F1138">
        <v>0</v>
      </c>
      <c r="G1138">
        <v>0</v>
      </c>
      <c r="I1138">
        <v>0</v>
      </c>
      <c r="J1138">
        <v>0</v>
      </c>
      <c r="L1138">
        <v>0</v>
      </c>
      <c r="N1138">
        <v>0</v>
      </c>
      <c r="P1138">
        <v>0</v>
      </c>
      <c r="Q1138">
        <v>0</v>
      </c>
      <c r="R1138" t="e">
        <v>#DIV/0!</v>
      </c>
      <c r="S1138">
        <v>0</v>
      </c>
    </row>
    <row r="1139" spans="1:20" x14ac:dyDescent="0.25">
      <c r="A1139" s="177" t="s">
        <v>2565</v>
      </c>
      <c r="B1139" t="s">
        <v>2566</v>
      </c>
      <c r="C1139" t="s">
        <v>237</v>
      </c>
      <c r="D1139" s="20" t="s">
        <v>1000</v>
      </c>
      <c r="E1139" s="26">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25">
      <c r="A1140" s="177" t="s">
        <v>2390</v>
      </c>
      <c r="B1140" t="s">
        <v>2391</v>
      </c>
      <c r="C1140" t="s">
        <v>238</v>
      </c>
      <c r="D1140" s="20" t="s">
        <v>1000</v>
      </c>
      <c r="E1140" s="26">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25">
      <c r="A1141" s="177" t="s">
        <v>2217</v>
      </c>
      <c r="B1141" t="s">
        <v>2218</v>
      </c>
      <c r="C1141" t="s">
        <v>239</v>
      </c>
      <c r="D1141" s="20" t="s">
        <v>1000</v>
      </c>
      <c r="E1141" s="26">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25">
      <c r="A1142" s="177" t="s">
        <v>2042</v>
      </c>
      <c r="B1142" t="s">
        <v>2043</v>
      </c>
      <c r="C1142" t="s">
        <v>1988</v>
      </c>
      <c r="D1142" s="20" t="s">
        <v>1000</v>
      </c>
      <c r="E1142" s="26">
        <v>41334</v>
      </c>
      <c r="F1142">
        <v>0</v>
      </c>
      <c r="G1142">
        <v>0</v>
      </c>
      <c r="I1142">
        <v>21</v>
      </c>
      <c r="J1142">
        <v>0</v>
      </c>
      <c r="L1142">
        <v>0</v>
      </c>
      <c r="N1142">
        <v>6</v>
      </c>
      <c r="P1142">
        <v>0</v>
      </c>
      <c r="Q1142">
        <v>2</v>
      </c>
      <c r="R1142">
        <v>0</v>
      </c>
      <c r="S1142">
        <v>3</v>
      </c>
    </row>
    <row r="1143" spans="1:20" x14ac:dyDescent="0.25">
      <c r="A1143" s="177" t="s">
        <v>1794</v>
      </c>
      <c r="B1143" t="s">
        <v>1795</v>
      </c>
      <c r="C1143" t="s">
        <v>240</v>
      </c>
      <c r="D1143" s="20" t="s">
        <v>1000</v>
      </c>
      <c r="E1143" s="26">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25">
      <c r="A1144" s="177" t="s">
        <v>1619</v>
      </c>
      <c r="B1144" t="s">
        <v>1620</v>
      </c>
      <c r="C1144" t="s">
        <v>241</v>
      </c>
      <c r="D1144" s="20" t="s">
        <v>1000</v>
      </c>
      <c r="E1144" s="26">
        <v>41334</v>
      </c>
      <c r="F1144">
        <v>0</v>
      </c>
      <c r="G1144">
        <v>0</v>
      </c>
      <c r="I1144">
        <v>0</v>
      </c>
      <c r="J1144">
        <v>0</v>
      </c>
      <c r="L1144">
        <v>0</v>
      </c>
      <c r="P1144">
        <v>0</v>
      </c>
      <c r="Q1144">
        <v>0</v>
      </c>
      <c r="R1144" t="e">
        <v>#DIV/0!</v>
      </c>
      <c r="T1144">
        <v>1</v>
      </c>
    </row>
    <row r="1145" spans="1:20" x14ac:dyDescent="0.25">
      <c r="A1145" s="177" t="s">
        <v>1074</v>
      </c>
      <c r="B1145" t="s">
        <v>1159</v>
      </c>
      <c r="C1145" t="s">
        <v>235</v>
      </c>
      <c r="D1145" s="20" t="s">
        <v>1002</v>
      </c>
      <c r="E1145" s="26">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25">
      <c r="A1146" s="177" t="s">
        <v>11503</v>
      </c>
      <c r="B1146" t="s">
        <v>11504</v>
      </c>
      <c r="C1146" t="s">
        <v>199</v>
      </c>
      <c r="D1146" s="20" t="s">
        <v>1002</v>
      </c>
      <c r="E1146" s="26">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25">
      <c r="A1147" s="177" t="s">
        <v>11399</v>
      </c>
      <c r="B1147" t="s">
        <v>11400</v>
      </c>
      <c r="C1147" t="s">
        <v>201</v>
      </c>
      <c r="D1147" s="20" t="s">
        <v>1000</v>
      </c>
      <c r="E1147" s="26">
        <v>41334</v>
      </c>
      <c r="F1147">
        <v>4</v>
      </c>
      <c r="G1147">
        <v>4</v>
      </c>
      <c r="H1147">
        <v>1</v>
      </c>
      <c r="I1147">
        <v>9</v>
      </c>
      <c r="J1147">
        <v>40</v>
      </c>
      <c r="K1147">
        <v>0.22500000000000001</v>
      </c>
      <c r="L1147">
        <v>40</v>
      </c>
      <c r="M1147">
        <v>1</v>
      </c>
      <c r="N1147">
        <v>8</v>
      </c>
      <c r="O1147">
        <v>0.9375</v>
      </c>
      <c r="R1147" t="e">
        <v>#DIV/0!</v>
      </c>
      <c r="S1147">
        <v>1</v>
      </c>
      <c r="T1147">
        <v>0.75</v>
      </c>
    </row>
    <row r="1148" spans="1:20" x14ac:dyDescent="0.25">
      <c r="A1148" s="177" t="s">
        <v>12196</v>
      </c>
      <c r="B1148" t="s">
        <v>12197</v>
      </c>
      <c r="C1148" t="s">
        <v>200</v>
      </c>
      <c r="D1148" s="20" t="s">
        <v>1000</v>
      </c>
      <c r="E1148" s="26">
        <v>41334</v>
      </c>
      <c r="F1148">
        <v>3</v>
      </c>
      <c r="G1148">
        <v>4</v>
      </c>
      <c r="H1148">
        <v>0.75</v>
      </c>
      <c r="K1148" t="e">
        <v>#DIV/0!</v>
      </c>
      <c r="L1148">
        <v>20</v>
      </c>
      <c r="M1148">
        <v>0</v>
      </c>
      <c r="R1148">
        <v>0</v>
      </c>
      <c r="T1148">
        <v>0.75</v>
      </c>
    </row>
    <row r="1149" spans="1:20" x14ac:dyDescent="0.25">
      <c r="A1149" s="177" t="s">
        <v>12481</v>
      </c>
      <c r="B1149" t="s">
        <v>12482</v>
      </c>
      <c r="C1149" t="s">
        <v>202</v>
      </c>
      <c r="D1149" s="20" t="s">
        <v>1000</v>
      </c>
      <c r="E1149" s="26">
        <v>41334</v>
      </c>
      <c r="H1149" t="e">
        <v>#DIV/0!</v>
      </c>
      <c r="K1149" t="e">
        <v>#DIV/0!</v>
      </c>
      <c r="M1149" t="e">
        <v>#DIV/0!</v>
      </c>
      <c r="R1149" t="e">
        <v>#DIV/0!</v>
      </c>
      <c r="T1149">
        <v>0.8666666666666667</v>
      </c>
    </row>
    <row r="1150" spans="1:20" x14ac:dyDescent="0.25">
      <c r="A1150" s="177" t="s">
        <v>11018</v>
      </c>
      <c r="B1150" t="s">
        <v>11019</v>
      </c>
      <c r="C1150" t="s">
        <v>228</v>
      </c>
      <c r="D1150" s="20" t="s">
        <v>1000</v>
      </c>
      <c r="E1150" s="26">
        <v>41334</v>
      </c>
      <c r="T1150">
        <v>0.65</v>
      </c>
    </row>
    <row r="1151" spans="1:20" x14ac:dyDescent="0.25">
      <c r="A1151" s="177" t="s">
        <v>10843</v>
      </c>
      <c r="B1151" t="s">
        <v>10844</v>
      </c>
      <c r="C1151" t="s">
        <v>227</v>
      </c>
      <c r="D1151" s="20" t="s">
        <v>1002</v>
      </c>
      <c r="E1151" s="26">
        <v>41334</v>
      </c>
    </row>
    <row r="1152" spans="1:20" x14ac:dyDescent="0.25">
      <c r="A1152" s="177" t="s">
        <v>10668</v>
      </c>
      <c r="B1152" t="s">
        <v>10669</v>
      </c>
      <c r="C1152" s="20" t="s">
        <v>203</v>
      </c>
      <c r="D1152" s="20" t="s">
        <v>1002</v>
      </c>
      <c r="E1152" s="26">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25">
      <c r="A1153" s="177" t="s">
        <v>10493</v>
      </c>
      <c r="B1153" t="s">
        <v>10494</v>
      </c>
      <c r="C1153" t="s">
        <v>205</v>
      </c>
      <c r="D1153" s="20" t="s">
        <v>1000</v>
      </c>
      <c r="E1153" s="26">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25">
      <c r="A1154" s="177" t="s">
        <v>10317</v>
      </c>
      <c r="B1154" t="s">
        <v>10318</v>
      </c>
      <c r="C1154" t="s">
        <v>204</v>
      </c>
      <c r="D1154" s="20" t="s">
        <v>1000</v>
      </c>
      <c r="E1154" s="26">
        <v>41334</v>
      </c>
      <c r="F1154">
        <v>6</v>
      </c>
      <c r="G1154">
        <v>4</v>
      </c>
      <c r="H1154">
        <v>1.5</v>
      </c>
      <c r="K1154" t="e">
        <v>#DIV/0!</v>
      </c>
      <c r="L1154">
        <v>27.5</v>
      </c>
      <c r="M1154">
        <v>0</v>
      </c>
      <c r="T1154">
        <v>0.25</v>
      </c>
    </row>
    <row r="1155" spans="1:20" x14ac:dyDescent="0.25">
      <c r="A1155" s="177" t="s">
        <v>10252</v>
      </c>
      <c r="B1155" t="s">
        <v>10253</v>
      </c>
      <c r="C1155" s="20" t="s">
        <v>206</v>
      </c>
      <c r="D1155" s="20" t="s">
        <v>1000</v>
      </c>
      <c r="E1155" s="26">
        <v>41334</v>
      </c>
      <c r="H1155" t="e">
        <v>#DIV/0!</v>
      </c>
      <c r="K1155" t="e">
        <v>#DIV/0!</v>
      </c>
      <c r="M1155" t="e">
        <v>#DIV/0!</v>
      </c>
      <c r="R1155" t="e">
        <v>#DIV/0!</v>
      </c>
    </row>
    <row r="1156" spans="1:20" x14ac:dyDescent="0.25">
      <c r="A1156" s="177" t="s">
        <v>9821</v>
      </c>
      <c r="B1156" t="s">
        <v>9822</v>
      </c>
      <c r="C1156" s="20" t="s">
        <v>223</v>
      </c>
      <c r="D1156" s="20" t="s">
        <v>1002</v>
      </c>
      <c r="E1156" s="26">
        <v>41334</v>
      </c>
      <c r="R1156" t="e">
        <v>#DIV/0!</v>
      </c>
    </row>
    <row r="1157" spans="1:20" x14ac:dyDescent="0.25">
      <c r="A1157" s="177" t="s">
        <v>9646</v>
      </c>
      <c r="B1157" t="s">
        <v>9647</v>
      </c>
      <c r="C1157" t="s">
        <v>224</v>
      </c>
      <c r="D1157" s="20" t="s">
        <v>1000</v>
      </c>
      <c r="E1157" s="26">
        <v>41334</v>
      </c>
      <c r="R1157" t="e">
        <v>#DIV/0!</v>
      </c>
    </row>
    <row r="1158" spans="1:20" x14ac:dyDescent="0.25">
      <c r="A1158" s="177" t="s">
        <v>9255</v>
      </c>
      <c r="B1158" t="s">
        <v>9256</v>
      </c>
      <c r="C1158" t="s">
        <v>211</v>
      </c>
      <c r="D1158" s="20" t="s">
        <v>1000</v>
      </c>
      <c r="E1158" s="26">
        <v>41334</v>
      </c>
      <c r="H1158" t="e">
        <v>#DIV/0!</v>
      </c>
      <c r="K1158" t="e">
        <v>#DIV/0!</v>
      </c>
      <c r="M1158" t="e">
        <v>#DIV/0!</v>
      </c>
      <c r="N1158">
        <v>0</v>
      </c>
      <c r="R1158" t="e">
        <v>#DIV/0!</v>
      </c>
    </row>
    <row r="1159" spans="1:20" x14ac:dyDescent="0.25">
      <c r="A1159" s="177" t="s">
        <v>9080</v>
      </c>
      <c r="B1159" t="s">
        <v>9081</v>
      </c>
      <c r="C1159" t="s">
        <v>207</v>
      </c>
      <c r="D1159" s="20" t="s">
        <v>1002</v>
      </c>
      <c r="E1159" s="26">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25">
      <c r="A1160" s="177" t="s">
        <v>9015</v>
      </c>
      <c r="B1160" t="s">
        <v>9016</v>
      </c>
      <c r="C1160" t="s">
        <v>894</v>
      </c>
      <c r="D1160" s="20" t="s">
        <v>1000</v>
      </c>
      <c r="E1160" s="26">
        <v>41334</v>
      </c>
    </row>
    <row r="1161" spans="1:20" x14ac:dyDescent="0.25">
      <c r="A1161" s="177" t="s">
        <v>8840</v>
      </c>
      <c r="B1161" t="s">
        <v>8841</v>
      </c>
      <c r="C1161" t="s">
        <v>210</v>
      </c>
      <c r="D1161" s="20" t="s">
        <v>1000</v>
      </c>
      <c r="E1161" s="26">
        <v>41334</v>
      </c>
      <c r="F1161">
        <v>4</v>
      </c>
      <c r="G1161">
        <v>4</v>
      </c>
      <c r="H1161">
        <v>1</v>
      </c>
      <c r="I1161">
        <v>21</v>
      </c>
      <c r="J1161">
        <v>35</v>
      </c>
      <c r="K1161">
        <v>0.6</v>
      </c>
      <c r="L1161">
        <v>35</v>
      </c>
      <c r="M1161">
        <v>1</v>
      </c>
      <c r="N1161">
        <v>20</v>
      </c>
      <c r="O1161">
        <v>1.175</v>
      </c>
      <c r="P1161">
        <v>3</v>
      </c>
      <c r="Q1161">
        <v>6</v>
      </c>
      <c r="R1161">
        <v>0.5</v>
      </c>
      <c r="S1161">
        <v>1</v>
      </c>
    </row>
    <row r="1162" spans="1:20" x14ac:dyDescent="0.25">
      <c r="A1162" s="177" t="s">
        <v>8665</v>
      </c>
      <c r="B1162" t="s">
        <v>8666</v>
      </c>
      <c r="C1162" t="s">
        <v>208</v>
      </c>
      <c r="D1162" s="20" t="s">
        <v>1000</v>
      </c>
      <c r="E1162" s="26">
        <v>41334</v>
      </c>
      <c r="F1162">
        <v>3</v>
      </c>
      <c r="G1162">
        <v>3</v>
      </c>
      <c r="H1162">
        <v>1</v>
      </c>
      <c r="J1162">
        <v>17</v>
      </c>
      <c r="K1162">
        <v>0</v>
      </c>
      <c r="L1162">
        <v>27</v>
      </c>
      <c r="M1162">
        <v>0.62962962962962965</v>
      </c>
      <c r="R1162" t="e">
        <v>#DIV/0!</v>
      </c>
    </row>
    <row r="1163" spans="1:20" x14ac:dyDescent="0.25">
      <c r="A1163" s="177" t="s">
        <v>8416</v>
      </c>
      <c r="B1163" t="s">
        <v>8417</v>
      </c>
      <c r="C1163" t="s">
        <v>213</v>
      </c>
      <c r="D1163" s="20" t="s">
        <v>1000</v>
      </c>
      <c r="E1163" s="26">
        <v>41334</v>
      </c>
      <c r="T1163">
        <v>0.83790769230769224</v>
      </c>
    </row>
    <row r="1164" spans="1:20" x14ac:dyDescent="0.25">
      <c r="A1164" s="177" t="s">
        <v>8241</v>
      </c>
      <c r="B1164" t="s">
        <v>8242</v>
      </c>
      <c r="C1164" s="20" t="s">
        <v>212</v>
      </c>
      <c r="D1164" s="20" t="s">
        <v>1002</v>
      </c>
      <c r="E1164" s="26">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25">
      <c r="A1165" s="177" t="s">
        <v>8176</v>
      </c>
      <c r="B1165" t="s">
        <v>8177</v>
      </c>
      <c r="C1165" s="20" t="s">
        <v>8154</v>
      </c>
      <c r="D1165" s="20" t="s">
        <v>1000</v>
      </c>
      <c r="E1165" s="26">
        <v>41334</v>
      </c>
      <c r="T1165">
        <v>0.98599999999999999</v>
      </c>
    </row>
    <row r="1166" spans="1:20" x14ac:dyDescent="0.25">
      <c r="A1166" s="177" t="s">
        <v>7940</v>
      </c>
      <c r="B1166" t="s">
        <v>7941</v>
      </c>
      <c r="C1166" s="20" t="s">
        <v>225</v>
      </c>
      <c r="D1166" s="20" t="s">
        <v>1002</v>
      </c>
      <c r="E1166" s="26">
        <v>41334</v>
      </c>
      <c r="R1166" t="e">
        <v>#DIV/0!</v>
      </c>
    </row>
    <row r="1167" spans="1:20" x14ac:dyDescent="0.25">
      <c r="A1167" s="177" t="s">
        <v>7739</v>
      </c>
      <c r="B1167" t="s">
        <v>7740</v>
      </c>
      <c r="C1167" t="s">
        <v>226</v>
      </c>
      <c r="D1167" s="20" t="s">
        <v>1000</v>
      </c>
      <c r="E1167" s="26">
        <v>41334</v>
      </c>
      <c r="R1167" t="e">
        <v>#DIV/0!</v>
      </c>
    </row>
    <row r="1168" spans="1:20" x14ac:dyDescent="0.25">
      <c r="A1168" s="177" t="s">
        <v>7552</v>
      </c>
      <c r="B1168" t="s">
        <v>7553</v>
      </c>
      <c r="C1168" t="s">
        <v>901</v>
      </c>
      <c r="D1168" s="20" t="s">
        <v>1000</v>
      </c>
      <c r="E1168" s="26">
        <v>41334</v>
      </c>
      <c r="I1168">
        <v>9</v>
      </c>
      <c r="N1168">
        <v>6</v>
      </c>
      <c r="P1168">
        <v>0</v>
      </c>
      <c r="Q1168">
        <v>1</v>
      </c>
      <c r="R1168">
        <v>0</v>
      </c>
      <c r="S1168">
        <v>3</v>
      </c>
      <c r="T1168">
        <v>0</v>
      </c>
    </row>
    <row r="1169" spans="1:20" x14ac:dyDescent="0.25">
      <c r="A1169" s="177" t="s">
        <v>7205</v>
      </c>
      <c r="B1169" t="s">
        <v>7206</v>
      </c>
      <c r="C1169" t="s">
        <v>1052</v>
      </c>
      <c r="D1169" s="20" t="s">
        <v>1000</v>
      </c>
      <c r="E1169" s="26">
        <v>41334</v>
      </c>
      <c r="I1169">
        <v>9</v>
      </c>
      <c r="N1169">
        <v>6</v>
      </c>
      <c r="P1169">
        <v>0</v>
      </c>
      <c r="Q1169">
        <v>1</v>
      </c>
      <c r="R1169">
        <v>0</v>
      </c>
      <c r="S1169">
        <v>3</v>
      </c>
      <c r="T1169">
        <v>0</v>
      </c>
    </row>
    <row r="1170" spans="1:20" x14ac:dyDescent="0.25">
      <c r="A1170" s="177" t="s">
        <v>7000</v>
      </c>
      <c r="B1170" t="s">
        <v>7001</v>
      </c>
      <c r="C1170" t="s">
        <v>232</v>
      </c>
      <c r="D1170" s="20" t="s">
        <v>1002</v>
      </c>
      <c r="E1170" s="26">
        <v>41334</v>
      </c>
      <c r="R1170" t="e">
        <v>#DIV/0!</v>
      </c>
      <c r="T1170">
        <v>1.0499999999999998</v>
      </c>
    </row>
    <row r="1171" spans="1:20" x14ac:dyDescent="0.25">
      <c r="A1171" s="177" t="s">
        <v>6809</v>
      </c>
      <c r="B1171" t="s">
        <v>6810</v>
      </c>
      <c r="C1171" t="s">
        <v>231</v>
      </c>
      <c r="D1171" s="20" t="s">
        <v>1000</v>
      </c>
      <c r="E1171" s="26">
        <v>41334</v>
      </c>
      <c r="R1171" t="e">
        <v>#DIV/0!</v>
      </c>
      <c r="T1171">
        <v>0.80400000000000005</v>
      </c>
    </row>
    <row r="1172" spans="1:20" x14ac:dyDescent="0.25">
      <c r="A1172" s="177" t="s">
        <v>6634</v>
      </c>
      <c r="B1172" t="s">
        <v>6635</v>
      </c>
      <c r="C1172" t="s">
        <v>317</v>
      </c>
      <c r="D1172" s="20" t="s">
        <v>1002</v>
      </c>
      <c r="E1172" s="26">
        <v>41334</v>
      </c>
      <c r="T1172">
        <v>0.98499999999999999</v>
      </c>
    </row>
    <row r="1173" spans="1:20" x14ac:dyDescent="0.25">
      <c r="A1173" s="177" t="s">
        <v>6459</v>
      </c>
      <c r="B1173" t="s">
        <v>6460</v>
      </c>
      <c r="C1173" t="s">
        <v>316</v>
      </c>
      <c r="D1173" s="20" t="s">
        <v>1000</v>
      </c>
      <c r="E1173" s="26">
        <v>41334</v>
      </c>
      <c r="T1173">
        <v>0.625</v>
      </c>
    </row>
    <row r="1174" spans="1:20" x14ac:dyDescent="0.25">
      <c r="A1174" s="177" t="s">
        <v>6210</v>
      </c>
      <c r="B1174" t="s">
        <v>6211</v>
      </c>
      <c r="C1174" t="s">
        <v>214</v>
      </c>
      <c r="D1174" s="20" t="s">
        <v>1002</v>
      </c>
      <c r="E1174" s="26">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25">
      <c r="A1175" s="177" t="s">
        <v>6035</v>
      </c>
      <c r="B1175" t="s">
        <v>6036</v>
      </c>
      <c r="C1175" t="s">
        <v>215</v>
      </c>
      <c r="D1175" s="20" t="s">
        <v>1000</v>
      </c>
      <c r="E1175" s="26">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25">
      <c r="A1176" s="177" t="s">
        <v>5860</v>
      </c>
      <c r="B1176" t="s">
        <v>5861</v>
      </c>
      <c r="C1176" t="s">
        <v>216</v>
      </c>
      <c r="D1176" s="20" t="s">
        <v>1000</v>
      </c>
      <c r="E1176" s="26">
        <v>41334</v>
      </c>
      <c r="H1176" t="e">
        <v>#DIV/0!</v>
      </c>
      <c r="K1176" t="e">
        <v>#DIV/0!</v>
      </c>
      <c r="M1176" t="e">
        <v>#DIV/0!</v>
      </c>
      <c r="R1176" t="e">
        <v>#DIV/0!</v>
      </c>
      <c r="T1176">
        <v>0.83591594202898545</v>
      </c>
    </row>
    <row r="1177" spans="1:20" x14ac:dyDescent="0.25">
      <c r="A1177" s="177" t="s">
        <v>5432</v>
      </c>
      <c r="B1177" t="s">
        <v>5433</v>
      </c>
      <c r="C1177" t="s">
        <v>903</v>
      </c>
      <c r="D1177" s="20" t="s">
        <v>1000</v>
      </c>
      <c r="E1177" s="26">
        <v>41334</v>
      </c>
      <c r="F1177">
        <v>0</v>
      </c>
      <c r="G1177">
        <v>0</v>
      </c>
      <c r="I1177">
        <v>12</v>
      </c>
      <c r="J1177">
        <v>0</v>
      </c>
      <c r="L1177">
        <v>0</v>
      </c>
      <c r="P1177">
        <v>0</v>
      </c>
      <c r="Q1177">
        <v>1</v>
      </c>
      <c r="R1177">
        <v>0</v>
      </c>
      <c r="T1177">
        <v>0.72129629629629632</v>
      </c>
    </row>
    <row r="1178" spans="1:20" x14ac:dyDescent="0.25">
      <c r="A1178" s="177" t="s">
        <v>5616</v>
      </c>
      <c r="B1178" t="s">
        <v>5617</v>
      </c>
      <c r="C1178" t="s">
        <v>1047</v>
      </c>
      <c r="D1178" s="20" t="s">
        <v>1000</v>
      </c>
      <c r="E1178" s="26">
        <v>41334</v>
      </c>
      <c r="T1178">
        <v>1.1000000000000001</v>
      </c>
    </row>
    <row r="1179" spans="1:20" x14ac:dyDescent="0.25">
      <c r="A1179" s="177" t="s">
        <v>5197</v>
      </c>
      <c r="B1179" t="s">
        <v>5198</v>
      </c>
      <c r="C1179" s="20" t="s">
        <v>1053</v>
      </c>
      <c r="D1179" s="20" t="s">
        <v>1000</v>
      </c>
      <c r="E1179" s="26">
        <v>41334</v>
      </c>
      <c r="I1179">
        <v>12</v>
      </c>
      <c r="P1179">
        <v>0</v>
      </c>
      <c r="Q1179">
        <v>1</v>
      </c>
      <c r="R1179">
        <v>0</v>
      </c>
      <c r="T1179">
        <v>0.125</v>
      </c>
    </row>
    <row r="1180" spans="1:20" x14ac:dyDescent="0.25">
      <c r="A1180" s="177" t="s">
        <v>4992</v>
      </c>
      <c r="B1180" t="s">
        <v>4993</v>
      </c>
      <c r="C1180" t="s">
        <v>229</v>
      </c>
      <c r="D1180" s="20" t="s">
        <v>1000</v>
      </c>
      <c r="E1180" s="26">
        <v>41334</v>
      </c>
    </row>
    <row r="1181" spans="1:20" x14ac:dyDescent="0.25">
      <c r="A1181" s="177" t="s">
        <v>4817</v>
      </c>
      <c r="B1181" t="s">
        <v>4818</v>
      </c>
      <c r="C1181" s="20" t="s">
        <v>230</v>
      </c>
      <c r="D1181" s="20" t="s">
        <v>1002</v>
      </c>
      <c r="E1181" s="26">
        <v>41334</v>
      </c>
    </row>
    <row r="1182" spans="1:20" x14ac:dyDescent="0.25">
      <c r="A1182" s="177" t="s">
        <v>4642</v>
      </c>
      <c r="B1182" t="s">
        <v>4643</v>
      </c>
      <c r="C1182" t="s">
        <v>234</v>
      </c>
      <c r="D1182" s="20" t="s">
        <v>1002</v>
      </c>
      <c r="E1182" s="26">
        <v>41334</v>
      </c>
      <c r="R1182" t="e">
        <v>#DIV/0!</v>
      </c>
    </row>
    <row r="1183" spans="1:20" x14ac:dyDescent="0.25">
      <c r="A1183" s="177" t="s">
        <v>4467</v>
      </c>
      <c r="B1183" t="s">
        <v>4468</v>
      </c>
      <c r="C1183" t="s">
        <v>233</v>
      </c>
      <c r="D1183" s="20" t="s">
        <v>1000</v>
      </c>
      <c r="E1183" s="26">
        <v>41334</v>
      </c>
      <c r="R1183" t="e">
        <v>#DIV/0!</v>
      </c>
      <c r="T1183">
        <v>1.0652173913043479</v>
      </c>
    </row>
    <row r="1184" spans="1:20" x14ac:dyDescent="0.25">
      <c r="A1184" s="177" t="s">
        <v>4292</v>
      </c>
      <c r="B1184" t="s">
        <v>4293</v>
      </c>
      <c r="C1184" t="s">
        <v>217</v>
      </c>
      <c r="D1184" s="20" t="s">
        <v>1002</v>
      </c>
      <c r="E1184" s="26">
        <v>41334</v>
      </c>
      <c r="F1184">
        <v>0</v>
      </c>
      <c r="G1184">
        <v>0</v>
      </c>
      <c r="I1184">
        <v>0</v>
      </c>
      <c r="L1184">
        <v>0</v>
      </c>
      <c r="T1184">
        <v>0.97500000000000009</v>
      </c>
    </row>
    <row r="1185" spans="1:20" x14ac:dyDescent="0.25">
      <c r="A1185" s="177" t="s">
        <v>4227</v>
      </c>
      <c r="B1185" t="s">
        <v>4228</v>
      </c>
      <c r="C1185" s="20" t="s">
        <v>895</v>
      </c>
      <c r="D1185" s="20" t="s">
        <v>1000</v>
      </c>
      <c r="E1185" s="26">
        <v>41334</v>
      </c>
      <c r="T1185">
        <v>0.86956521739130432</v>
      </c>
    </row>
    <row r="1186" spans="1:20" x14ac:dyDescent="0.25">
      <c r="A1186" s="177" t="s">
        <v>4052</v>
      </c>
      <c r="B1186" t="s">
        <v>4053</v>
      </c>
      <c r="C1186" t="s">
        <v>218</v>
      </c>
      <c r="D1186" s="20" t="s">
        <v>1000</v>
      </c>
      <c r="E1186" s="26">
        <v>41334</v>
      </c>
    </row>
    <row r="1187" spans="1:20" x14ac:dyDescent="0.25">
      <c r="A1187" s="177" t="s">
        <v>3877</v>
      </c>
      <c r="B1187" t="s">
        <v>3878</v>
      </c>
      <c r="C1187" t="s">
        <v>219</v>
      </c>
      <c r="D1187" s="20" t="s">
        <v>1000</v>
      </c>
      <c r="E1187" s="26">
        <v>41334</v>
      </c>
    </row>
    <row r="1188" spans="1:20" x14ac:dyDescent="0.25">
      <c r="A1188" s="177" t="s">
        <v>3510</v>
      </c>
      <c r="B1188" t="s">
        <v>3511</v>
      </c>
      <c r="C1188" t="s">
        <v>220</v>
      </c>
      <c r="D1188" s="20" t="s">
        <v>1002</v>
      </c>
      <c r="E1188" s="26">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25">
      <c r="A1189" s="177" t="s">
        <v>3335</v>
      </c>
      <c r="B1189" t="s">
        <v>3336</v>
      </c>
      <c r="C1189" t="s">
        <v>221</v>
      </c>
      <c r="D1189" s="20" t="s">
        <v>1000</v>
      </c>
      <c r="E1189" s="26">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25">
      <c r="A1190" s="177" t="s">
        <v>3160</v>
      </c>
      <c r="B1190" t="s">
        <v>3161</v>
      </c>
      <c r="C1190" t="s">
        <v>222</v>
      </c>
      <c r="D1190" s="20" t="s">
        <v>1000</v>
      </c>
      <c r="E1190" s="26">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25">
      <c r="A1191" s="177" t="s">
        <v>11994</v>
      </c>
      <c r="B1191" t="s">
        <v>11995</v>
      </c>
      <c r="C1191" t="s">
        <v>1051</v>
      </c>
      <c r="D1191" s="20" t="s">
        <v>1000</v>
      </c>
      <c r="E1191" s="26">
        <v>41334</v>
      </c>
    </row>
    <row r="1192" spans="1:20" x14ac:dyDescent="0.25">
      <c r="A1192" s="177" t="s">
        <v>13360</v>
      </c>
      <c r="B1192" t="s">
        <v>13361</v>
      </c>
      <c r="C1192" t="s">
        <v>242</v>
      </c>
      <c r="D1192" s="20" t="s">
        <v>1002</v>
      </c>
      <c r="E1192" s="26">
        <v>41334</v>
      </c>
      <c r="F1192">
        <v>0</v>
      </c>
      <c r="G1192">
        <v>0</v>
      </c>
      <c r="H1192" t="e">
        <v>#DIV/0!</v>
      </c>
      <c r="I1192">
        <v>0</v>
      </c>
      <c r="J1192">
        <v>0</v>
      </c>
      <c r="L1192">
        <v>0</v>
      </c>
      <c r="M1192" t="e">
        <v>#DIV/0!</v>
      </c>
      <c r="N1192">
        <v>0</v>
      </c>
      <c r="P1192">
        <v>0</v>
      </c>
      <c r="Q1192">
        <v>0</v>
      </c>
      <c r="R1192" t="e">
        <v>#DIV/0!</v>
      </c>
      <c r="S1192">
        <v>0</v>
      </c>
      <c r="T1192">
        <v>1.175</v>
      </c>
    </row>
    <row r="1193" spans="1:20" x14ac:dyDescent="0.25">
      <c r="A1193" s="177" t="s">
        <v>13537</v>
      </c>
      <c r="B1193" t="s">
        <v>13538</v>
      </c>
      <c r="C1193" t="s">
        <v>237</v>
      </c>
      <c r="D1193" s="20" t="s">
        <v>1002</v>
      </c>
      <c r="E1193" s="26">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25">
      <c r="A1194" s="177" t="s">
        <v>13712</v>
      </c>
      <c r="B1194" t="s">
        <v>13713</v>
      </c>
      <c r="C1194" t="s">
        <v>238</v>
      </c>
      <c r="D1194" s="20" t="s">
        <v>1002</v>
      </c>
      <c r="E1194" s="26">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25">
      <c r="A1195" s="177" t="s">
        <v>13889</v>
      </c>
      <c r="B1195" t="s">
        <v>13890</v>
      </c>
      <c r="C1195" t="s">
        <v>239</v>
      </c>
      <c r="D1195" s="20" t="s">
        <v>1002</v>
      </c>
      <c r="E1195" s="26">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25">
      <c r="A1196" s="177" t="s">
        <v>14076</v>
      </c>
      <c r="B1196" t="s">
        <v>14077</v>
      </c>
      <c r="C1196" t="s">
        <v>240</v>
      </c>
      <c r="D1196" s="20" t="s">
        <v>1002</v>
      </c>
      <c r="E1196" s="26">
        <v>41334</v>
      </c>
      <c r="F1196">
        <v>12</v>
      </c>
      <c r="G1196">
        <v>11</v>
      </c>
      <c r="H1196">
        <v>1.0909090909090908</v>
      </c>
      <c r="I1196">
        <v>0</v>
      </c>
      <c r="J1196">
        <v>17</v>
      </c>
      <c r="L1196">
        <v>74.5</v>
      </c>
      <c r="M1196">
        <v>0.22818791946308725</v>
      </c>
      <c r="N1196">
        <v>0</v>
      </c>
      <c r="P1196">
        <v>0</v>
      </c>
      <c r="Q1196">
        <v>0</v>
      </c>
      <c r="R1196" t="e">
        <v>#DIV/0!</v>
      </c>
      <c r="S1196">
        <v>0</v>
      </c>
    </row>
    <row r="1197" spans="1:20" x14ac:dyDescent="0.25">
      <c r="A1197" s="177" t="s">
        <v>14253</v>
      </c>
      <c r="B1197" t="s">
        <v>14254</v>
      </c>
      <c r="C1197" t="s">
        <v>241</v>
      </c>
      <c r="D1197" s="20" t="s">
        <v>1002</v>
      </c>
      <c r="E1197" s="26">
        <v>41334</v>
      </c>
      <c r="F1197">
        <v>0</v>
      </c>
      <c r="G1197">
        <v>0</v>
      </c>
      <c r="I1197">
        <v>0</v>
      </c>
      <c r="J1197">
        <v>0</v>
      </c>
      <c r="L1197">
        <v>0</v>
      </c>
      <c r="P1197">
        <v>0</v>
      </c>
      <c r="Q1197">
        <v>0</v>
      </c>
      <c r="R1197" t="e">
        <v>#DIV/0!</v>
      </c>
    </row>
    <row r="1198" spans="1:20" x14ac:dyDescent="0.25">
      <c r="A1198" s="177" t="s">
        <v>14582</v>
      </c>
      <c r="B1198" t="s">
        <v>14583</v>
      </c>
      <c r="C1198" t="s">
        <v>199</v>
      </c>
      <c r="D1198" s="20" t="s">
        <v>1000</v>
      </c>
      <c r="E1198" s="26">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25">
      <c r="A1199" s="177" t="s">
        <v>14757</v>
      </c>
      <c r="B1199" t="s">
        <v>14758</v>
      </c>
      <c r="C1199" t="s">
        <v>201</v>
      </c>
      <c r="D1199" s="20" t="s">
        <v>1002</v>
      </c>
      <c r="E1199" s="26">
        <v>41334</v>
      </c>
      <c r="F1199">
        <v>4</v>
      </c>
      <c r="G1199">
        <v>4</v>
      </c>
      <c r="H1199">
        <v>1</v>
      </c>
      <c r="I1199">
        <v>9</v>
      </c>
      <c r="J1199">
        <v>40</v>
      </c>
      <c r="K1199">
        <v>0.22500000000000001</v>
      </c>
      <c r="L1199">
        <v>40</v>
      </c>
      <c r="M1199">
        <v>1</v>
      </c>
      <c r="N1199">
        <v>8</v>
      </c>
      <c r="O1199">
        <v>0.9375</v>
      </c>
      <c r="R1199" t="e">
        <v>#DIV/0!</v>
      </c>
      <c r="S1199">
        <v>1</v>
      </c>
      <c r="T1199">
        <v>1</v>
      </c>
    </row>
    <row r="1200" spans="1:20" x14ac:dyDescent="0.25">
      <c r="A1200" s="177" t="s">
        <v>14848</v>
      </c>
      <c r="B1200" t="s">
        <v>14849</v>
      </c>
      <c r="C1200" t="s">
        <v>200</v>
      </c>
      <c r="D1200" s="20" t="s">
        <v>1002</v>
      </c>
      <c r="E1200" s="26">
        <v>41334</v>
      </c>
      <c r="F1200">
        <v>3</v>
      </c>
      <c r="G1200">
        <v>4</v>
      </c>
      <c r="H1200">
        <v>0.75</v>
      </c>
      <c r="K1200" t="e">
        <v>#DIV/0!</v>
      </c>
      <c r="L1200">
        <v>20</v>
      </c>
      <c r="M1200">
        <v>0</v>
      </c>
      <c r="R1200">
        <v>0</v>
      </c>
      <c r="T1200">
        <v>1</v>
      </c>
    </row>
    <row r="1201" spans="1:20" x14ac:dyDescent="0.25">
      <c r="A1201" s="177" t="s">
        <v>15025</v>
      </c>
      <c r="B1201" t="s">
        <v>15026</v>
      </c>
      <c r="C1201" t="s">
        <v>202</v>
      </c>
      <c r="D1201" s="20" t="s">
        <v>1002</v>
      </c>
      <c r="E1201" s="26">
        <v>41334</v>
      </c>
      <c r="H1201" t="e">
        <v>#DIV/0!</v>
      </c>
      <c r="K1201" t="e">
        <v>#DIV/0!</v>
      </c>
      <c r="M1201" t="e">
        <v>#DIV/0!</v>
      </c>
      <c r="R1201" t="e">
        <v>#DIV/0!</v>
      </c>
    </row>
    <row r="1202" spans="1:20" x14ac:dyDescent="0.25">
      <c r="A1202" s="177" t="s">
        <v>15568</v>
      </c>
      <c r="B1202" t="s">
        <v>15569</v>
      </c>
      <c r="C1202" t="s">
        <v>228</v>
      </c>
      <c r="D1202" s="20" t="s">
        <v>1002</v>
      </c>
      <c r="E1202" s="26">
        <v>41334</v>
      </c>
    </row>
    <row r="1203" spans="1:20" x14ac:dyDescent="0.25">
      <c r="A1203" s="177" t="s">
        <v>15729</v>
      </c>
      <c r="B1203" t="s">
        <v>15730</v>
      </c>
      <c r="C1203" t="s">
        <v>227</v>
      </c>
      <c r="D1203" s="20" t="s">
        <v>1000</v>
      </c>
      <c r="E1203" s="26">
        <v>41334</v>
      </c>
      <c r="T1203">
        <v>0.83333333333333337</v>
      </c>
    </row>
    <row r="1204" spans="1:20" x14ac:dyDescent="0.25">
      <c r="A1204" s="177" t="s">
        <v>15906</v>
      </c>
      <c r="B1204" t="s">
        <v>15907</v>
      </c>
      <c r="C1204" t="s">
        <v>203</v>
      </c>
      <c r="D1204" s="20" t="s">
        <v>1000</v>
      </c>
      <c r="E1204" s="26">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25">
      <c r="A1205" s="177" t="s">
        <v>16085</v>
      </c>
      <c r="B1205" t="s">
        <v>16086</v>
      </c>
      <c r="C1205" t="s">
        <v>205</v>
      </c>
      <c r="D1205" s="20" t="s">
        <v>1002</v>
      </c>
      <c r="E1205" s="26">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25">
      <c r="A1206" s="177" t="s">
        <v>16262</v>
      </c>
      <c r="B1206" t="s">
        <v>16263</v>
      </c>
      <c r="C1206" t="s">
        <v>204</v>
      </c>
      <c r="D1206" s="20" t="s">
        <v>1002</v>
      </c>
      <c r="E1206" s="26">
        <v>41334</v>
      </c>
      <c r="F1206">
        <v>6</v>
      </c>
      <c r="G1206">
        <v>4</v>
      </c>
      <c r="H1206">
        <v>1.5</v>
      </c>
      <c r="K1206" t="e">
        <v>#DIV/0!</v>
      </c>
      <c r="L1206">
        <v>27.5</v>
      </c>
      <c r="M1206">
        <v>0</v>
      </c>
      <c r="T1206">
        <v>0.95</v>
      </c>
    </row>
    <row r="1207" spans="1:20" x14ac:dyDescent="0.25">
      <c r="A1207" s="177" t="s">
        <v>16439</v>
      </c>
      <c r="B1207" t="s">
        <v>16440</v>
      </c>
      <c r="C1207" t="s">
        <v>206</v>
      </c>
      <c r="D1207" s="20" t="s">
        <v>1002</v>
      </c>
      <c r="E1207" s="26">
        <v>41334</v>
      </c>
      <c r="H1207" t="e">
        <v>#DIV/0!</v>
      </c>
      <c r="K1207" t="e">
        <v>#DIV/0!</v>
      </c>
      <c r="M1207" t="e">
        <v>#DIV/0!</v>
      </c>
      <c r="R1207" t="e">
        <v>#DIV/0!</v>
      </c>
    </row>
    <row r="1208" spans="1:20" x14ac:dyDescent="0.25">
      <c r="A1208" s="177" t="s">
        <v>16580</v>
      </c>
      <c r="B1208" t="s">
        <v>16581</v>
      </c>
      <c r="C1208" s="20" t="s">
        <v>223</v>
      </c>
      <c r="D1208" s="20" t="s">
        <v>1000</v>
      </c>
      <c r="E1208" s="26">
        <v>41334</v>
      </c>
      <c r="R1208" t="e">
        <v>#DIV/0!</v>
      </c>
      <c r="T1208">
        <v>0.11363636363636363</v>
      </c>
    </row>
    <row r="1209" spans="1:20" x14ac:dyDescent="0.25">
      <c r="A1209" s="177" t="s">
        <v>16759</v>
      </c>
      <c r="B1209" t="s">
        <v>16760</v>
      </c>
      <c r="C1209" t="s">
        <v>224</v>
      </c>
      <c r="D1209" s="20" t="s">
        <v>1002</v>
      </c>
      <c r="E1209" s="26">
        <v>41334</v>
      </c>
      <c r="R1209" t="e">
        <v>#DIV/0!</v>
      </c>
    </row>
    <row r="1210" spans="1:20" x14ac:dyDescent="0.25">
      <c r="A1210" s="177" t="s">
        <v>17196</v>
      </c>
      <c r="B1210" t="s">
        <v>17197</v>
      </c>
      <c r="C1210" t="s">
        <v>225</v>
      </c>
      <c r="D1210" s="20" t="s">
        <v>1000</v>
      </c>
      <c r="E1210" s="26">
        <v>41334</v>
      </c>
      <c r="R1210" t="e">
        <v>#DIV/0!</v>
      </c>
      <c r="T1210">
        <v>0.25</v>
      </c>
    </row>
    <row r="1211" spans="1:20" x14ac:dyDescent="0.25">
      <c r="A1211" s="177" t="s">
        <v>17403</v>
      </c>
      <c r="B1211" t="s">
        <v>17404</v>
      </c>
      <c r="C1211" s="20" t="s">
        <v>226</v>
      </c>
      <c r="D1211" s="20" t="s">
        <v>1002</v>
      </c>
      <c r="E1211" s="26">
        <v>41334</v>
      </c>
      <c r="R1211" t="e">
        <v>#DIV/0!</v>
      </c>
    </row>
    <row r="1212" spans="1:20" x14ac:dyDescent="0.25">
      <c r="A1212" s="177" t="s">
        <v>17580</v>
      </c>
      <c r="B1212" t="s">
        <v>17581</v>
      </c>
      <c r="C1212" s="20" t="s">
        <v>232</v>
      </c>
      <c r="D1212" s="20" t="s">
        <v>1000</v>
      </c>
      <c r="E1212" s="26">
        <v>41334</v>
      </c>
      <c r="R1212" t="e">
        <v>#DIV/0!</v>
      </c>
    </row>
    <row r="1213" spans="1:20" x14ac:dyDescent="0.25">
      <c r="A1213" s="177" t="s">
        <v>17777</v>
      </c>
      <c r="B1213" t="s">
        <v>17778</v>
      </c>
      <c r="C1213" t="s">
        <v>231</v>
      </c>
      <c r="D1213" s="20" t="s">
        <v>1002</v>
      </c>
      <c r="E1213" s="26">
        <v>41334</v>
      </c>
      <c r="R1213" t="e">
        <v>#DIV/0!</v>
      </c>
    </row>
    <row r="1214" spans="1:20" x14ac:dyDescent="0.25">
      <c r="A1214" s="177" t="s">
        <v>17954</v>
      </c>
      <c r="B1214" t="s">
        <v>17955</v>
      </c>
      <c r="C1214" t="s">
        <v>317</v>
      </c>
      <c r="D1214" s="20" t="s">
        <v>1000</v>
      </c>
      <c r="E1214" s="26">
        <v>41334</v>
      </c>
    </row>
    <row r="1215" spans="1:20" x14ac:dyDescent="0.25">
      <c r="A1215" s="177" t="s">
        <v>18133</v>
      </c>
      <c r="B1215" t="s">
        <v>18134</v>
      </c>
      <c r="C1215" t="s">
        <v>316</v>
      </c>
      <c r="D1215" s="20" t="s">
        <v>1002</v>
      </c>
      <c r="E1215" s="26">
        <v>41334</v>
      </c>
      <c r="T1215">
        <v>0</v>
      </c>
    </row>
    <row r="1216" spans="1:20" x14ac:dyDescent="0.25">
      <c r="A1216" s="177" t="s">
        <v>18386</v>
      </c>
      <c r="B1216" t="s">
        <v>18387</v>
      </c>
      <c r="C1216" t="s">
        <v>214</v>
      </c>
      <c r="D1216" s="20" t="s">
        <v>1000</v>
      </c>
      <c r="E1216" s="26">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25">
      <c r="A1217" s="177" t="s">
        <v>18565</v>
      </c>
      <c r="B1217" t="s">
        <v>18566</v>
      </c>
      <c r="C1217" t="s">
        <v>215</v>
      </c>
      <c r="D1217" s="20" t="s">
        <v>1002</v>
      </c>
      <c r="E1217" s="26">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25">
      <c r="A1218" s="177" t="s">
        <v>18742</v>
      </c>
      <c r="B1218" t="s">
        <v>18743</v>
      </c>
      <c r="C1218" t="s">
        <v>216</v>
      </c>
      <c r="D1218" s="20" t="s">
        <v>1002</v>
      </c>
      <c r="E1218" s="26">
        <v>41334</v>
      </c>
      <c r="H1218" t="e">
        <v>#DIV/0!</v>
      </c>
      <c r="K1218" t="e">
        <v>#DIV/0!</v>
      </c>
      <c r="M1218" t="e">
        <v>#DIV/0!</v>
      </c>
      <c r="R1218" t="e">
        <v>#DIV/0!</v>
      </c>
    </row>
    <row r="1219" spans="1:20" x14ac:dyDescent="0.25">
      <c r="A1219" s="177" t="s">
        <v>18919</v>
      </c>
      <c r="B1219" t="s">
        <v>18920</v>
      </c>
      <c r="C1219" t="s">
        <v>229</v>
      </c>
      <c r="D1219" s="20" t="s">
        <v>1002</v>
      </c>
      <c r="E1219" s="26">
        <v>41334</v>
      </c>
      <c r="T1219">
        <v>0.85226666666666673</v>
      </c>
    </row>
    <row r="1220" spans="1:20" x14ac:dyDescent="0.25">
      <c r="A1220" s="177" t="s">
        <v>19096</v>
      </c>
      <c r="B1220" t="s">
        <v>19097</v>
      </c>
      <c r="C1220" s="20" t="s">
        <v>230</v>
      </c>
      <c r="D1220" s="20" t="s">
        <v>1000</v>
      </c>
      <c r="E1220" s="26">
        <v>41334</v>
      </c>
      <c r="T1220">
        <v>0.80400000000000005</v>
      </c>
    </row>
    <row r="1221" spans="1:20" x14ac:dyDescent="0.25">
      <c r="A1221" s="177" t="s">
        <v>19275</v>
      </c>
      <c r="B1221" t="s">
        <v>19276</v>
      </c>
      <c r="C1221" s="20" t="s">
        <v>234</v>
      </c>
      <c r="D1221" s="20" t="s">
        <v>1000</v>
      </c>
      <c r="E1221" s="26">
        <v>41334</v>
      </c>
      <c r="R1221" t="e">
        <v>#DIV/0!</v>
      </c>
      <c r="T1221">
        <v>0.98499999999999999</v>
      </c>
    </row>
    <row r="1222" spans="1:20" x14ac:dyDescent="0.25">
      <c r="A1222" s="177" t="s">
        <v>19454</v>
      </c>
      <c r="B1222" t="s">
        <v>19455</v>
      </c>
      <c r="C1222" s="20" t="s">
        <v>233</v>
      </c>
      <c r="D1222" s="20" t="s">
        <v>1002</v>
      </c>
      <c r="E1222" s="26">
        <v>41334</v>
      </c>
      <c r="R1222" t="e">
        <v>#DIV/0!</v>
      </c>
    </row>
    <row r="1223" spans="1:20" x14ac:dyDescent="0.25">
      <c r="A1223" s="177" t="s">
        <v>19829</v>
      </c>
      <c r="B1223" t="s">
        <v>19830</v>
      </c>
      <c r="C1223" t="s">
        <v>220</v>
      </c>
      <c r="D1223" s="20" t="s">
        <v>1000</v>
      </c>
      <c r="E1223" s="26">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25">
      <c r="A1224" s="177" t="s">
        <v>20008</v>
      </c>
      <c r="B1224" t="s">
        <v>20009</v>
      </c>
      <c r="C1224" t="s">
        <v>221</v>
      </c>
      <c r="D1224" s="20" t="s">
        <v>1002</v>
      </c>
      <c r="E1224" s="26">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25">
      <c r="A1225" s="177" t="s">
        <v>20185</v>
      </c>
      <c r="B1225" t="s">
        <v>20186</v>
      </c>
      <c r="C1225" t="s">
        <v>222</v>
      </c>
      <c r="D1225" s="20" t="s">
        <v>1002</v>
      </c>
      <c r="E1225" s="26">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25">
      <c r="A1226" s="177" t="s">
        <v>20362</v>
      </c>
      <c r="B1226" t="s">
        <v>20363</v>
      </c>
      <c r="C1226" t="s">
        <v>211</v>
      </c>
      <c r="D1226" s="20" t="s">
        <v>1002</v>
      </c>
      <c r="E1226" s="26">
        <v>41334</v>
      </c>
      <c r="H1226" t="e">
        <v>#DIV/0!</v>
      </c>
      <c r="K1226" t="e">
        <v>#DIV/0!</v>
      </c>
      <c r="M1226" t="e">
        <v>#DIV/0!</v>
      </c>
      <c r="N1226">
        <v>0</v>
      </c>
      <c r="R1226" t="e">
        <v>#DIV/0!</v>
      </c>
      <c r="T1226">
        <v>0.97500000000000009</v>
      </c>
    </row>
    <row r="1227" spans="1:20" x14ac:dyDescent="0.25">
      <c r="A1227" s="177" t="s">
        <v>20539</v>
      </c>
      <c r="B1227" t="s">
        <v>20540</v>
      </c>
      <c r="C1227" t="s">
        <v>207</v>
      </c>
      <c r="D1227" s="20" t="s">
        <v>1000</v>
      </c>
      <c r="E1227" s="26">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25">
      <c r="A1228" s="177" t="s">
        <v>20718</v>
      </c>
      <c r="B1228" t="s">
        <v>20719</v>
      </c>
      <c r="C1228" t="s">
        <v>894</v>
      </c>
      <c r="D1228" s="20" t="s">
        <v>1002</v>
      </c>
      <c r="E1228" s="26">
        <v>41334</v>
      </c>
      <c r="T1228">
        <v>0.98540000000000005</v>
      </c>
    </row>
    <row r="1229" spans="1:20" x14ac:dyDescent="0.25">
      <c r="A1229" s="177" t="s">
        <v>20783</v>
      </c>
      <c r="B1229" t="s">
        <v>20784</v>
      </c>
      <c r="C1229" t="s">
        <v>210</v>
      </c>
      <c r="D1229" s="20" t="s">
        <v>1002</v>
      </c>
      <c r="E1229" s="26">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25">
      <c r="A1230" s="177" t="s">
        <v>20960</v>
      </c>
      <c r="B1230" t="s">
        <v>20961</v>
      </c>
      <c r="C1230" t="s">
        <v>208</v>
      </c>
      <c r="D1230" s="20" t="s">
        <v>1002</v>
      </c>
      <c r="E1230" s="26">
        <v>41334</v>
      </c>
      <c r="F1230">
        <v>3</v>
      </c>
      <c r="G1230">
        <v>3</v>
      </c>
      <c r="H1230">
        <v>1</v>
      </c>
      <c r="J1230">
        <v>17</v>
      </c>
      <c r="K1230">
        <v>0</v>
      </c>
      <c r="L1230">
        <v>27</v>
      </c>
      <c r="M1230">
        <v>0.62962962962962965</v>
      </c>
      <c r="R1230" t="e">
        <v>#DIV/0!</v>
      </c>
      <c r="T1230">
        <v>0.25671957671957674</v>
      </c>
    </row>
    <row r="1231" spans="1:20" x14ac:dyDescent="0.25">
      <c r="A1231" s="177" t="s">
        <v>21215</v>
      </c>
      <c r="B1231" t="s">
        <v>21216</v>
      </c>
      <c r="C1231" t="s">
        <v>213</v>
      </c>
      <c r="D1231" s="20" t="s">
        <v>1002</v>
      </c>
      <c r="E1231" s="26">
        <v>41334</v>
      </c>
      <c r="T1231">
        <v>0</v>
      </c>
    </row>
    <row r="1232" spans="1:20" x14ac:dyDescent="0.25">
      <c r="A1232" s="177" t="s">
        <v>21392</v>
      </c>
      <c r="B1232" t="s">
        <v>21393</v>
      </c>
      <c r="C1232" t="s">
        <v>8154</v>
      </c>
      <c r="D1232" s="20" t="s">
        <v>1002</v>
      </c>
      <c r="E1232" s="26">
        <v>41334</v>
      </c>
      <c r="T1232">
        <v>0.84062989417989431</v>
      </c>
    </row>
    <row r="1233" spans="1:20" x14ac:dyDescent="0.25">
      <c r="A1233" s="177" t="s">
        <v>21457</v>
      </c>
      <c r="B1233" t="s">
        <v>21458</v>
      </c>
      <c r="C1233" t="s">
        <v>212</v>
      </c>
      <c r="D1233" s="20" t="s">
        <v>1000</v>
      </c>
      <c r="E1233" s="26">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25">
      <c r="A1234" s="177" t="s">
        <v>21666</v>
      </c>
      <c r="B1234" t="s">
        <v>21667</v>
      </c>
      <c r="C1234" t="s">
        <v>217</v>
      </c>
      <c r="D1234" s="20" t="s">
        <v>1000</v>
      </c>
      <c r="E1234" s="26">
        <v>41334</v>
      </c>
      <c r="F1234">
        <v>0</v>
      </c>
      <c r="G1234">
        <v>0</v>
      </c>
      <c r="I1234">
        <v>0</v>
      </c>
      <c r="L1234">
        <v>0</v>
      </c>
      <c r="T1234">
        <v>1.05</v>
      </c>
    </row>
    <row r="1235" spans="1:20" x14ac:dyDescent="0.25">
      <c r="A1235" s="177" t="s">
        <v>21845</v>
      </c>
      <c r="B1235" t="s">
        <v>21846</v>
      </c>
      <c r="C1235" s="20" t="s">
        <v>895</v>
      </c>
      <c r="D1235" s="20" t="s">
        <v>1002</v>
      </c>
      <c r="E1235" s="26">
        <v>41334</v>
      </c>
      <c r="T1235">
        <v>0.14285714285714285</v>
      </c>
    </row>
    <row r="1236" spans="1:20" x14ac:dyDescent="0.25">
      <c r="A1236" s="177" t="s">
        <v>21910</v>
      </c>
      <c r="B1236" t="s">
        <v>21911</v>
      </c>
      <c r="C1236" t="s">
        <v>218</v>
      </c>
      <c r="D1236" s="20" t="s">
        <v>1002</v>
      </c>
      <c r="E1236" s="26">
        <v>41334</v>
      </c>
    </row>
    <row r="1237" spans="1:20" x14ac:dyDescent="0.25">
      <c r="A1237" s="177" t="s">
        <v>22087</v>
      </c>
      <c r="B1237" t="s">
        <v>22088</v>
      </c>
      <c r="C1237" s="20" t="s">
        <v>219</v>
      </c>
      <c r="D1237" s="20" t="s">
        <v>1002</v>
      </c>
      <c r="E1237" s="26">
        <v>41334</v>
      </c>
    </row>
    <row r="1238" spans="1:20" x14ac:dyDescent="0.25">
      <c r="A1238" s="177" t="s">
        <v>11505</v>
      </c>
      <c r="B1238" t="s">
        <v>11506</v>
      </c>
      <c r="C1238" t="s">
        <v>198</v>
      </c>
      <c r="D1238" s="20" t="s">
        <v>1002</v>
      </c>
      <c r="E1238" s="26">
        <v>41365</v>
      </c>
    </row>
    <row r="1239" spans="1:20" x14ac:dyDescent="0.25">
      <c r="A1239" s="177" t="s">
        <v>13186</v>
      </c>
      <c r="B1239" t="s">
        <v>13098</v>
      </c>
      <c r="C1239" t="s">
        <v>1051</v>
      </c>
      <c r="D1239" s="20" t="s">
        <v>1002</v>
      </c>
      <c r="E1239" s="26">
        <v>41365</v>
      </c>
      <c r="T1239">
        <v>0.91919191919191912</v>
      </c>
    </row>
    <row r="1240" spans="1:20" x14ac:dyDescent="0.25">
      <c r="A1240" s="177" t="s">
        <v>2987</v>
      </c>
      <c r="B1240" t="s">
        <v>2988</v>
      </c>
      <c r="C1240" t="s">
        <v>242</v>
      </c>
      <c r="D1240" s="20" t="s">
        <v>1000</v>
      </c>
      <c r="E1240" s="26">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25">
      <c r="A1241" s="177" t="s">
        <v>2812</v>
      </c>
      <c r="B1241" t="s">
        <v>2813</v>
      </c>
      <c r="C1241" s="20" t="s">
        <v>2724</v>
      </c>
      <c r="D1241" s="20" t="s">
        <v>1000</v>
      </c>
      <c r="E1241" s="26">
        <v>41365</v>
      </c>
      <c r="F1241">
        <v>0</v>
      </c>
      <c r="G1241">
        <v>0</v>
      </c>
      <c r="I1241">
        <v>0</v>
      </c>
      <c r="J1241">
        <v>0</v>
      </c>
      <c r="L1241">
        <v>0</v>
      </c>
      <c r="N1241">
        <v>0</v>
      </c>
      <c r="P1241">
        <v>0</v>
      </c>
      <c r="Q1241">
        <v>0</v>
      </c>
      <c r="R1241" t="e">
        <v>#DIV/0!</v>
      </c>
      <c r="S1241">
        <v>0</v>
      </c>
      <c r="T1241">
        <v>0.7407407407407407</v>
      </c>
    </row>
    <row r="1242" spans="1:20" x14ac:dyDescent="0.25">
      <c r="A1242" s="177" t="s">
        <v>2567</v>
      </c>
      <c r="B1242" t="s">
        <v>2568</v>
      </c>
      <c r="C1242" t="s">
        <v>237</v>
      </c>
      <c r="D1242" s="20" t="s">
        <v>1000</v>
      </c>
      <c r="E1242" s="26">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25">
      <c r="A1243" s="177" t="s">
        <v>2392</v>
      </c>
      <c r="B1243" t="s">
        <v>2393</v>
      </c>
      <c r="C1243" t="s">
        <v>238</v>
      </c>
      <c r="D1243" s="20" t="s">
        <v>1000</v>
      </c>
      <c r="E1243" s="26">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25">
      <c r="A1244" s="177" t="s">
        <v>2219</v>
      </c>
      <c r="B1244" t="s">
        <v>2220</v>
      </c>
      <c r="C1244" t="s">
        <v>239</v>
      </c>
      <c r="D1244" s="20" t="s">
        <v>1000</v>
      </c>
      <c r="E1244" s="26">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25">
      <c r="A1245" s="177" t="s">
        <v>2044</v>
      </c>
      <c r="B1245" t="s">
        <v>2045</v>
      </c>
      <c r="C1245" t="s">
        <v>1988</v>
      </c>
      <c r="D1245" s="20" t="s">
        <v>1000</v>
      </c>
      <c r="E1245" s="26">
        <v>41365</v>
      </c>
      <c r="F1245">
        <v>0</v>
      </c>
      <c r="G1245">
        <v>0</v>
      </c>
      <c r="I1245">
        <v>14</v>
      </c>
      <c r="J1245">
        <v>0</v>
      </c>
      <c r="L1245">
        <v>0</v>
      </c>
      <c r="N1245">
        <v>6</v>
      </c>
      <c r="P1245">
        <v>4</v>
      </c>
      <c r="Q1245">
        <v>7</v>
      </c>
      <c r="R1245">
        <v>0.5714285714285714</v>
      </c>
      <c r="S1245">
        <v>0</v>
      </c>
    </row>
    <row r="1246" spans="1:20" x14ac:dyDescent="0.25">
      <c r="A1246" s="177" t="s">
        <v>1796</v>
      </c>
      <c r="B1246" t="s">
        <v>1797</v>
      </c>
      <c r="C1246" t="s">
        <v>240</v>
      </c>
      <c r="D1246" s="20" t="s">
        <v>1000</v>
      </c>
      <c r="E1246" s="26">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25">
      <c r="A1247" s="177" t="s">
        <v>1621</v>
      </c>
      <c r="B1247" t="s">
        <v>1622</v>
      </c>
      <c r="C1247" t="s">
        <v>241</v>
      </c>
      <c r="D1247" s="20" t="s">
        <v>1000</v>
      </c>
      <c r="E1247" s="26">
        <v>41365</v>
      </c>
      <c r="F1247">
        <v>0</v>
      </c>
      <c r="G1247">
        <v>0</v>
      </c>
      <c r="I1247">
        <v>0</v>
      </c>
      <c r="J1247">
        <v>0</v>
      </c>
      <c r="L1247">
        <v>0</v>
      </c>
      <c r="P1247">
        <v>0</v>
      </c>
      <c r="Q1247">
        <v>0</v>
      </c>
      <c r="R1247" t="e">
        <v>#DIV/0!</v>
      </c>
    </row>
    <row r="1248" spans="1:20" x14ac:dyDescent="0.25">
      <c r="A1248" s="177" t="s">
        <v>1075</v>
      </c>
      <c r="B1248" t="s">
        <v>1160</v>
      </c>
      <c r="C1248" t="s">
        <v>235</v>
      </c>
      <c r="D1248" s="20" t="s">
        <v>1002</v>
      </c>
      <c r="E1248" s="26">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25">
      <c r="A1249" s="177" t="s">
        <v>11507</v>
      </c>
      <c r="B1249" t="s">
        <v>11508</v>
      </c>
      <c r="C1249" t="s">
        <v>199</v>
      </c>
      <c r="D1249" s="20" t="s">
        <v>1002</v>
      </c>
      <c r="E1249" s="26">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25">
      <c r="A1250" s="177" t="s">
        <v>11401</v>
      </c>
      <c r="B1250" t="s">
        <v>11402</v>
      </c>
      <c r="C1250" t="s">
        <v>201</v>
      </c>
      <c r="D1250" s="20" t="s">
        <v>1000</v>
      </c>
      <c r="E1250" s="26">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25">
      <c r="A1251" s="177" t="s">
        <v>12198</v>
      </c>
      <c r="B1251" t="s">
        <v>12199</v>
      </c>
      <c r="C1251" t="s">
        <v>200</v>
      </c>
      <c r="D1251" s="20" t="s">
        <v>1000</v>
      </c>
      <c r="E1251" s="26">
        <v>41365</v>
      </c>
      <c r="F1251">
        <v>3</v>
      </c>
      <c r="G1251">
        <v>4</v>
      </c>
      <c r="H1251">
        <v>0.75</v>
      </c>
      <c r="I1251">
        <v>4</v>
      </c>
      <c r="J1251">
        <v>15</v>
      </c>
      <c r="K1251">
        <v>0.26666666666666666</v>
      </c>
      <c r="L1251">
        <v>20</v>
      </c>
      <c r="M1251">
        <v>0.75</v>
      </c>
      <c r="R1251">
        <v>0</v>
      </c>
    </row>
    <row r="1252" spans="1:20" x14ac:dyDescent="0.25">
      <c r="A1252" s="177" t="s">
        <v>12483</v>
      </c>
      <c r="B1252" t="s">
        <v>12484</v>
      </c>
      <c r="C1252" t="s">
        <v>202</v>
      </c>
      <c r="D1252" s="20" t="s">
        <v>1000</v>
      </c>
      <c r="E1252" s="26">
        <v>41365</v>
      </c>
      <c r="H1252" t="e">
        <v>#DIV/0!</v>
      </c>
      <c r="K1252" t="e">
        <v>#DIV/0!</v>
      </c>
      <c r="M1252" t="e">
        <v>#DIV/0!</v>
      </c>
      <c r="R1252" t="e">
        <v>#DIV/0!</v>
      </c>
    </row>
    <row r="1253" spans="1:20" x14ac:dyDescent="0.25">
      <c r="A1253" s="177" t="s">
        <v>11020</v>
      </c>
      <c r="B1253" t="s">
        <v>11021</v>
      </c>
      <c r="C1253" t="s">
        <v>228</v>
      </c>
      <c r="D1253" s="20" t="s">
        <v>1000</v>
      </c>
      <c r="E1253" s="26">
        <v>41365</v>
      </c>
    </row>
    <row r="1254" spans="1:20" x14ac:dyDescent="0.25">
      <c r="A1254" s="177" t="s">
        <v>10845</v>
      </c>
      <c r="B1254" t="s">
        <v>10846</v>
      </c>
      <c r="C1254" t="s">
        <v>227</v>
      </c>
      <c r="D1254" s="20" t="s">
        <v>1002</v>
      </c>
      <c r="E1254" s="26">
        <v>41365</v>
      </c>
    </row>
    <row r="1255" spans="1:20" x14ac:dyDescent="0.25">
      <c r="A1255" s="177" t="s">
        <v>10670</v>
      </c>
      <c r="B1255" t="s">
        <v>10671</v>
      </c>
      <c r="C1255" t="s">
        <v>203</v>
      </c>
      <c r="D1255" s="20" t="s">
        <v>1002</v>
      </c>
      <c r="E1255" s="26">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25">
      <c r="A1256" s="177" t="s">
        <v>10495</v>
      </c>
      <c r="B1256" t="s">
        <v>10496</v>
      </c>
      <c r="C1256" t="s">
        <v>205</v>
      </c>
      <c r="D1256" s="20" t="s">
        <v>1000</v>
      </c>
      <c r="E1256" s="26">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25">
      <c r="A1257" s="177" t="s">
        <v>10319</v>
      </c>
      <c r="B1257" t="s">
        <v>10320</v>
      </c>
      <c r="C1257" t="s">
        <v>204</v>
      </c>
      <c r="D1257" s="20" t="s">
        <v>1000</v>
      </c>
      <c r="E1257" s="26">
        <v>41365</v>
      </c>
      <c r="F1257">
        <v>6</v>
      </c>
      <c r="G1257">
        <v>4</v>
      </c>
      <c r="H1257">
        <v>1.5</v>
      </c>
      <c r="I1257">
        <v>21</v>
      </c>
      <c r="J1257">
        <v>25</v>
      </c>
      <c r="K1257">
        <v>0.84</v>
      </c>
      <c r="L1257">
        <v>27.5</v>
      </c>
      <c r="M1257">
        <v>0.90909090909090906</v>
      </c>
    </row>
    <row r="1258" spans="1:20" x14ac:dyDescent="0.25">
      <c r="A1258" s="177" t="s">
        <v>10254</v>
      </c>
      <c r="B1258" t="s">
        <v>10255</v>
      </c>
      <c r="C1258" t="s">
        <v>206</v>
      </c>
      <c r="D1258" s="20" t="s">
        <v>1000</v>
      </c>
      <c r="E1258" s="26">
        <v>41365</v>
      </c>
      <c r="H1258" t="e">
        <v>#DIV/0!</v>
      </c>
      <c r="K1258" t="e">
        <v>#DIV/0!</v>
      </c>
      <c r="M1258" t="e">
        <v>#DIV/0!</v>
      </c>
      <c r="R1258" t="e">
        <v>#DIV/0!</v>
      </c>
    </row>
    <row r="1259" spans="1:20" x14ac:dyDescent="0.25">
      <c r="A1259" s="177" t="s">
        <v>9823</v>
      </c>
      <c r="B1259" t="s">
        <v>9824</v>
      </c>
      <c r="C1259" t="s">
        <v>223</v>
      </c>
      <c r="D1259" s="20" t="s">
        <v>1002</v>
      </c>
      <c r="E1259" s="26">
        <v>41365</v>
      </c>
      <c r="R1259" t="e">
        <v>#DIV/0!</v>
      </c>
      <c r="T1259">
        <v>0.4</v>
      </c>
    </row>
    <row r="1260" spans="1:20" x14ac:dyDescent="0.25">
      <c r="A1260" s="177" t="s">
        <v>9648</v>
      </c>
      <c r="B1260" t="s">
        <v>9649</v>
      </c>
      <c r="C1260" t="s">
        <v>224</v>
      </c>
      <c r="D1260" s="20" t="s">
        <v>1000</v>
      </c>
      <c r="E1260" s="26">
        <v>41365</v>
      </c>
      <c r="R1260" t="e">
        <v>#DIV/0!</v>
      </c>
      <c r="T1260">
        <v>0.4</v>
      </c>
    </row>
    <row r="1261" spans="1:20" x14ac:dyDescent="0.25">
      <c r="A1261" s="177" t="s">
        <v>9257</v>
      </c>
      <c r="B1261" t="s">
        <v>9258</v>
      </c>
      <c r="C1261" t="s">
        <v>211</v>
      </c>
      <c r="D1261" s="20" t="s">
        <v>1000</v>
      </c>
      <c r="E1261" s="26">
        <v>41365</v>
      </c>
      <c r="H1261" t="e">
        <v>#DIV/0!</v>
      </c>
      <c r="K1261" t="e">
        <v>#DIV/0!</v>
      </c>
      <c r="M1261" t="e">
        <v>#DIV/0!</v>
      </c>
      <c r="N1261">
        <v>0</v>
      </c>
      <c r="R1261" t="e">
        <v>#DIV/0!</v>
      </c>
      <c r="T1261">
        <v>1.2333333333333334</v>
      </c>
    </row>
    <row r="1262" spans="1:20" x14ac:dyDescent="0.25">
      <c r="A1262" s="177" t="s">
        <v>9082</v>
      </c>
      <c r="B1262" t="s">
        <v>9083</v>
      </c>
      <c r="C1262" t="s">
        <v>207</v>
      </c>
      <c r="D1262" s="20" t="s">
        <v>1002</v>
      </c>
      <c r="E1262" s="26">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25">
      <c r="A1263" s="177" t="s">
        <v>9017</v>
      </c>
      <c r="B1263" t="s">
        <v>9018</v>
      </c>
      <c r="C1263" t="s">
        <v>894</v>
      </c>
      <c r="D1263" s="20" t="s">
        <v>1000</v>
      </c>
      <c r="E1263" s="26">
        <v>41365</v>
      </c>
    </row>
    <row r="1264" spans="1:20" x14ac:dyDescent="0.25">
      <c r="A1264" s="177" t="s">
        <v>8842</v>
      </c>
      <c r="B1264" t="s">
        <v>8843</v>
      </c>
      <c r="C1264" s="20" t="s">
        <v>210</v>
      </c>
      <c r="D1264" s="20" t="s">
        <v>1000</v>
      </c>
      <c r="E1264" s="26">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25">
      <c r="A1265" s="177" t="s">
        <v>8667</v>
      </c>
      <c r="B1265" t="s">
        <v>8668</v>
      </c>
      <c r="C1265" t="s">
        <v>208</v>
      </c>
      <c r="D1265" s="20" t="s">
        <v>1000</v>
      </c>
      <c r="E1265" s="26">
        <v>41365</v>
      </c>
      <c r="F1265">
        <v>3</v>
      </c>
      <c r="G1265">
        <v>3</v>
      </c>
      <c r="H1265">
        <v>1</v>
      </c>
      <c r="J1265">
        <v>17</v>
      </c>
      <c r="K1265">
        <v>0</v>
      </c>
      <c r="L1265">
        <v>27</v>
      </c>
      <c r="M1265">
        <v>0.62962962962962965</v>
      </c>
      <c r="R1265" t="e">
        <v>#DIV/0!</v>
      </c>
    </row>
    <row r="1266" spans="1:20" x14ac:dyDescent="0.25">
      <c r="A1266" s="177" t="s">
        <v>8418</v>
      </c>
      <c r="B1266" t="s">
        <v>8419</v>
      </c>
      <c r="C1266" t="s">
        <v>213</v>
      </c>
      <c r="D1266" s="20" t="s">
        <v>1000</v>
      </c>
      <c r="E1266" s="26">
        <v>41365</v>
      </c>
    </row>
    <row r="1267" spans="1:20" x14ac:dyDescent="0.25">
      <c r="A1267" s="177" t="s">
        <v>8243</v>
      </c>
      <c r="B1267" t="s">
        <v>8244</v>
      </c>
      <c r="C1267" s="20" t="s">
        <v>212</v>
      </c>
      <c r="D1267" s="20" t="s">
        <v>1002</v>
      </c>
      <c r="E1267" s="26">
        <v>41365</v>
      </c>
      <c r="F1267">
        <v>0</v>
      </c>
      <c r="G1267">
        <v>0</v>
      </c>
      <c r="H1267" t="e">
        <v>#DIV/0!</v>
      </c>
      <c r="I1267">
        <v>0</v>
      </c>
      <c r="J1267">
        <v>0</v>
      </c>
      <c r="K1267" t="e">
        <v>#DIV/0!</v>
      </c>
      <c r="L1267">
        <v>0</v>
      </c>
      <c r="M1267" t="e">
        <v>#DIV/0!</v>
      </c>
      <c r="N1267">
        <v>0</v>
      </c>
      <c r="P1267">
        <v>0</v>
      </c>
      <c r="Q1267">
        <v>0</v>
      </c>
      <c r="R1267" t="e">
        <v>#DIV/0!</v>
      </c>
      <c r="S1267">
        <v>0</v>
      </c>
    </row>
    <row r="1268" spans="1:20" x14ac:dyDescent="0.25">
      <c r="A1268" s="177" t="s">
        <v>8178</v>
      </c>
      <c r="B1268" t="s">
        <v>8179</v>
      </c>
      <c r="C1268" s="20" t="s">
        <v>8154</v>
      </c>
      <c r="D1268" s="20" t="s">
        <v>1000</v>
      </c>
      <c r="E1268" s="26">
        <v>41365</v>
      </c>
    </row>
    <row r="1269" spans="1:20" x14ac:dyDescent="0.25">
      <c r="A1269" s="177" t="s">
        <v>7942</v>
      </c>
      <c r="B1269" t="s">
        <v>7943</v>
      </c>
      <c r="C1269" t="s">
        <v>225</v>
      </c>
      <c r="D1269" s="20" t="s">
        <v>1002</v>
      </c>
      <c r="E1269" s="26">
        <v>41365</v>
      </c>
      <c r="R1269" t="e">
        <v>#DIV/0!</v>
      </c>
    </row>
    <row r="1270" spans="1:20" x14ac:dyDescent="0.25">
      <c r="A1270" s="177" t="s">
        <v>7741</v>
      </c>
      <c r="B1270" t="s">
        <v>7742</v>
      </c>
      <c r="C1270" t="s">
        <v>226</v>
      </c>
      <c r="D1270" s="20" t="s">
        <v>1000</v>
      </c>
      <c r="E1270" s="26">
        <v>41365</v>
      </c>
      <c r="R1270" t="e">
        <v>#DIV/0!</v>
      </c>
    </row>
    <row r="1271" spans="1:20" x14ac:dyDescent="0.25">
      <c r="A1271" s="177" t="s">
        <v>7554</v>
      </c>
      <c r="B1271" t="s">
        <v>7555</v>
      </c>
      <c r="C1271" t="s">
        <v>901</v>
      </c>
      <c r="D1271" s="20" t="s">
        <v>1000</v>
      </c>
      <c r="E1271" s="26">
        <v>41365</v>
      </c>
      <c r="I1271">
        <v>6</v>
      </c>
      <c r="N1271">
        <v>6</v>
      </c>
      <c r="P1271">
        <v>1</v>
      </c>
      <c r="Q1271">
        <v>3</v>
      </c>
      <c r="R1271">
        <v>0.33333333333333331</v>
      </c>
      <c r="S1271">
        <v>0</v>
      </c>
      <c r="T1271">
        <v>0</v>
      </c>
    </row>
    <row r="1272" spans="1:20" x14ac:dyDescent="0.25">
      <c r="A1272" s="177" t="s">
        <v>7207</v>
      </c>
      <c r="B1272" t="s">
        <v>7208</v>
      </c>
      <c r="C1272" t="s">
        <v>1052</v>
      </c>
      <c r="D1272" s="20" t="s">
        <v>1000</v>
      </c>
      <c r="E1272" s="26">
        <v>41365</v>
      </c>
      <c r="I1272">
        <v>6</v>
      </c>
      <c r="N1272">
        <v>6</v>
      </c>
      <c r="P1272">
        <v>1</v>
      </c>
      <c r="Q1272">
        <v>3</v>
      </c>
      <c r="R1272">
        <v>0.33333333333333331</v>
      </c>
      <c r="S1272">
        <v>0</v>
      </c>
    </row>
    <row r="1273" spans="1:20" x14ac:dyDescent="0.25">
      <c r="A1273" s="177" t="s">
        <v>7002</v>
      </c>
      <c r="B1273" t="s">
        <v>7003</v>
      </c>
      <c r="C1273" t="s">
        <v>232</v>
      </c>
      <c r="D1273" s="20" t="s">
        <v>1002</v>
      </c>
      <c r="E1273" s="26">
        <v>41365</v>
      </c>
      <c r="R1273" t="e">
        <v>#DIV/0!</v>
      </c>
    </row>
    <row r="1274" spans="1:20" x14ac:dyDescent="0.25">
      <c r="A1274" s="177" t="s">
        <v>6811</v>
      </c>
      <c r="B1274" t="s">
        <v>6812</v>
      </c>
      <c r="C1274" t="s">
        <v>231</v>
      </c>
      <c r="D1274" s="20" t="s">
        <v>1000</v>
      </c>
      <c r="E1274" s="26">
        <v>41365</v>
      </c>
      <c r="R1274" t="e">
        <v>#DIV/0!</v>
      </c>
    </row>
    <row r="1275" spans="1:20" x14ac:dyDescent="0.25">
      <c r="A1275" s="177" t="s">
        <v>6636</v>
      </c>
      <c r="B1275" t="s">
        <v>6637</v>
      </c>
      <c r="C1275" t="s">
        <v>317</v>
      </c>
      <c r="D1275" s="20" t="s">
        <v>1002</v>
      </c>
      <c r="E1275" s="26">
        <v>41365</v>
      </c>
      <c r="T1275">
        <v>0.85575714285714277</v>
      </c>
    </row>
    <row r="1276" spans="1:20" x14ac:dyDescent="0.25">
      <c r="A1276" s="177" t="s">
        <v>6461</v>
      </c>
      <c r="B1276" t="s">
        <v>6462</v>
      </c>
      <c r="C1276" s="20" t="s">
        <v>316</v>
      </c>
      <c r="D1276" s="20" t="s">
        <v>1000</v>
      </c>
      <c r="E1276" s="26">
        <v>41365</v>
      </c>
      <c r="T1276">
        <v>0.82040000000000002</v>
      </c>
    </row>
    <row r="1277" spans="1:20" x14ac:dyDescent="0.25">
      <c r="A1277" s="177" t="s">
        <v>6212</v>
      </c>
      <c r="B1277" t="s">
        <v>6213</v>
      </c>
      <c r="C1277" s="20" t="s">
        <v>214</v>
      </c>
      <c r="D1277" s="20" t="s">
        <v>1002</v>
      </c>
      <c r="E1277" s="26">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25">
      <c r="A1278" s="177" t="s">
        <v>6037</v>
      </c>
      <c r="B1278" t="s">
        <v>6038</v>
      </c>
      <c r="C1278" s="20" t="s">
        <v>215</v>
      </c>
      <c r="D1278" s="20" t="s">
        <v>1000</v>
      </c>
      <c r="E1278" s="26">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25">
      <c r="A1279" s="177" t="s">
        <v>5862</v>
      </c>
      <c r="B1279" t="s">
        <v>5863</v>
      </c>
      <c r="C1279" t="s">
        <v>216</v>
      </c>
      <c r="D1279" s="20" t="s">
        <v>1000</v>
      </c>
      <c r="E1279" s="26">
        <v>41365</v>
      </c>
      <c r="H1279" t="e">
        <v>#DIV/0!</v>
      </c>
      <c r="K1279" t="e">
        <v>#DIV/0!</v>
      </c>
      <c r="M1279" t="e">
        <v>#DIV/0!</v>
      </c>
      <c r="R1279" t="e">
        <v>#DIV/0!</v>
      </c>
    </row>
    <row r="1280" spans="1:20" x14ac:dyDescent="0.25">
      <c r="A1280" s="177" t="s">
        <v>5434</v>
      </c>
      <c r="B1280" t="s">
        <v>5435</v>
      </c>
      <c r="C1280" t="s">
        <v>903</v>
      </c>
      <c r="D1280" s="20" t="s">
        <v>1000</v>
      </c>
      <c r="E1280" s="26">
        <v>41365</v>
      </c>
      <c r="F1280">
        <v>0</v>
      </c>
      <c r="G1280">
        <v>0</v>
      </c>
      <c r="I1280">
        <v>8</v>
      </c>
      <c r="J1280">
        <v>0</v>
      </c>
      <c r="L1280">
        <v>0</v>
      </c>
      <c r="P1280">
        <v>3</v>
      </c>
      <c r="Q1280">
        <v>4</v>
      </c>
      <c r="R1280">
        <v>0.75</v>
      </c>
      <c r="T1280">
        <v>0</v>
      </c>
    </row>
    <row r="1281" spans="1:20" x14ac:dyDescent="0.25">
      <c r="A1281" s="177" t="s">
        <v>5618</v>
      </c>
      <c r="B1281" t="s">
        <v>5619</v>
      </c>
      <c r="C1281" t="s">
        <v>1047</v>
      </c>
      <c r="D1281" s="20" t="s">
        <v>1000</v>
      </c>
      <c r="E1281" s="26">
        <v>41365</v>
      </c>
      <c r="T1281">
        <v>0</v>
      </c>
    </row>
    <row r="1282" spans="1:20" x14ac:dyDescent="0.25">
      <c r="A1282" s="177" t="s">
        <v>5199</v>
      </c>
      <c r="B1282" t="s">
        <v>5200</v>
      </c>
      <c r="C1282" t="s">
        <v>1053</v>
      </c>
      <c r="D1282" s="20" t="s">
        <v>1000</v>
      </c>
      <c r="E1282" s="26">
        <v>41365</v>
      </c>
      <c r="I1282">
        <v>8</v>
      </c>
      <c r="P1282">
        <v>3</v>
      </c>
      <c r="Q1282">
        <v>4</v>
      </c>
      <c r="R1282">
        <v>0.75</v>
      </c>
      <c r="T1282">
        <v>1.01875</v>
      </c>
    </row>
    <row r="1283" spans="1:20" x14ac:dyDescent="0.25">
      <c r="A1283" s="177" t="s">
        <v>4994</v>
      </c>
      <c r="B1283" t="s">
        <v>4995</v>
      </c>
      <c r="C1283" t="s">
        <v>229</v>
      </c>
      <c r="D1283" s="20" t="s">
        <v>1000</v>
      </c>
      <c r="E1283" s="26">
        <v>41365</v>
      </c>
      <c r="T1283">
        <v>0.84099999999999997</v>
      </c>
    </row>
    <row r="1284" spans="1:20" x14ac:dyDescent="0.25">
      <c r="A1284" s="177" t="s">
        <v>4819</v>
      </c>
      <c r="B1284" t="s">
        <v>4820</v>
      </c>
      <c r="C1284" t="s">
        <v>230</v>
      </c>
      <c r="D1284" s="20" t="s">
        <v>1002</v>
      </c>
      <c r="E1284" s="26">
        <v>41365</v>
      </c>
      <c r="T1284">
        <v>0.96599999999999997</v>
      </c>
    </row>
    <row r="1285" spans="1:20" x14ac:dyDescent="0.25">
      <c r="A1285" s="177" t="s">
        <v>4644</v>
      </c>
      <c r="B1285" t="s">
        <v>4645</v>
      </c>
      <c r="C1285" t="s">
        <v>234</v>
      </c>
      <c r="D1285" s="20" t="s">
        <v>1002</v>
      </c>
      <c r="E1285" s="26">
        <v>41365</v>
      </c>
      <c r="R1285" t="e">
        <v>#DIV/0!</v>
      </c>
      <c r="T1285">
        <v>0</v>
      </c>
    </row>
    <row r="1286" spans="1:20" x14ac:dyDescent="0.25">
      <c r="A1286" s="177" t="s">
        <v>4469</v>
      </c>
      <c r="B1286" t="s">
        <v>4470</v>
      </c>
      <c r="C1286" t="s">
        <v>233</v>
      </c>
      <c r="D1286" s="20" t="s">
        <v>1000</v>
      </c>
      <c r="E1286" s="26">
        <v>41365</v>
      </c>
      <c r="R1286" t="e">
        <v>#DIV/0!</v>
      </c>
      <c r="T1286">
        <v>0.54468390804597699</v>
      </c>
    </row>
    <row r="1287" spans="1:20" x14ac:dyDescent="0.25">
      <c r="A1287" s="177" t="s">
        <v>4294</v>
      </c>
      <c r="B1287" t="s">
        <v>4295</v>
      </c>
      <c r="C1287" t="s">
        <v>217</v>
      </c>
      <c r="D1287" s="20" t="s">
        <v>1002</v>
      </c>
      <c r="E1287" s="26">
        <v>41365</v>
      </c>
      <c r="F1287">
        <v>0</v>
      </c>
      <c r="G1287">
        <v>0</v>
      </c>
      <c r="I1287">
        <v>0</v>
      </c>
      <c r="L1287">
        <v>0</v>
      </c>
      <c r="N1287">
        <v>5</v>
      </c>
      <c r="S1287">
        <v>0</v>
      </c>
      <c r="T1287">
        <v>0</v>
      </c>
    </row>
    <row r="1288" spans="1:20" x14ac:dyDescent="0.25">
      <c r="A1288" s="177" t="s">
        <v>4229</v>
      </c>
      <c r="B1288" t="s">
        <v>4230</v>
      </c>
      <c r="C1288" t="s">
        <v>895</v>
      </c>
      <c r="D1288" s="20" t="s">
        <v>1000</v>
      </c>
      <c r="E1288" s="26">
        <v>41365</v>
      </c>
      <c r="T1288">
        <v>0.92750431034482761</v>
      </c>
    </row>
    <row r="1289" spans="1:20" x14ac:dyDescent="0.25">
      <c r="A1289" s="177" t="s">
        <v>4054</v>
      </c>
      <c r="B1289" t="s">
        <v>4055</v>
      </c>
      <c r="C1289" t="s">
        <v>218</v>
      </c>
      <c r="D1289" s="20" t="s">
        <v>1000</v>
      </c>
      <c r="E1289" s="26">
        <v>41365</v>
      </c>
      <c r="N1289">
        <v>5</v>
      </c>
      <c r="P1289">
        <v>0</v>
      </c>
      <c r="Q1289">
        <v>0</v>
      </c>
      <c r="S1289">
        <v>0</v>
      </c>
      <c r="T1289">
        <v>0.80740740740740746</v>
      </c>
    </row>
    <row r="1290" spans="1:20" x14ac:dyDescent="0.25">
      <c r="A1290" s="177" t="s">
        <v>3879</v>
      </c>
      <c r="B1290" t="s">
        <v>3880</v>
      </c>
      <c r="C1290" t="s">
        <v>219</v>
      </c>
      <c r="D1290" s="20" t="s">
        <v>1000</v>
      </c>
      <c r="E1290" s="26">
        <v>41365</v>
      </c>
      <c r="T1290">
        <v>1.05</v>
      </c>
    </row>
    <row r="1291" spans="1:20" x14ac:dyDescent="0.25">
      <c r="A1291" s="177" t="s">
        <v>3512</v>
      </c>
      <c r="B1291" t="s">
        <v>3513</v>
      </c>
      <c r="C1291" s="20" t="s">
        <v>220</v>
      </c>
      <c r="D1291" s="20" t="s">
        <v>1002</v>
      </c>
      <c r="E1291" s="26">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25">
      <c r="A1292" s="177" t="s">
        <v>3337</v>
      </c>
      <c r="B1292" t="s">
        <v>3338</v>
      </c>
      <c r="C1292" t="s">
        <v>221</v>
      </c>
      <c r="D1292" s="20" t="s">
        <v>1000</v>
      </c>
      <c r="E1292" s="26">
        <v>41365</v>
      </c>
      <c r="F1292">
        <v>6.34</v>
      </c>
      <c r="G1292">
        <v>7.5</v>
      </c>
      <c r="H1292">
        <v>0.84533333333333327</v>
      </c>
      <c r="I1292">
        <v>24</v>
      </c>
      <c r="J1292">
        <v>24</v>
      </c>
      <c r="K1292">
        <v>1</v>
      </c>
      <c r="L1292">
        <v>45</v>
      </c>
      <c r="M1292">
        <v>0.53333333333333333</v>
      </c>
      <c r="O1292">
        <v>0.75</v>
      </c>
      <c r="P1292">
        <v>8</v>
      </c>
      <c r="Q1292">
        <v>10</v>
      </c>
      <c r="R1292">
        <v>0.8</v>
      </c>
    </row>
    <row r="1293" spans="1:20" x14ac:dyDescent="0.25">
      <c r="A1293" s="177" t="s">
        <v>3162</v>
      </c>
      <c r="B1293" t="s">
        <v>3163</v>
      </c>
      <c r="C1293" s="20" t="s">
        <v>222</v>
      </c>
      <c r="D1293" s="20" t="s">
        <v>1000</v>
      </c>
      <c r="E1293" s="26">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25">
      <c r="A1294" s="177" t="s">
        <v>11996</v>
      </c>
      <c r="B1294" t="s">
        <v>11997</v>
      </c>
      <c r="C1294" t="s">
        <v>1051</v>
      </c>
      <c r="D1294" s="20" t="s">
        <v>1000</v>
      </c>
      <c r="E1294" s="26">
        <v>41365</v>
      </c>
    </row>
    <row r="1295" spans="1:20" x14ac:dyDescent="0.25">
      <c r="A1295" s="177" t="s">
        <v>13362</v>
      </c>
      <c r="B1295" t="s">
        <v>13363</v>
      </c>
      <c r="C1295" t="s">
        <v>242</v>
      </c>
      <c r="D1295" s="20" t="s">
        <v>1002</v>
      </c>
      <c r="E1295" s="26">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25">
      <c r="A1296" s="177" t="s">
        <v>13539</v>
      </c>
      <c r="B1296" t="s">
        <v>13540</v>
      </c>
      <c r="C1296" t="s">
        <v>237</v>
      </c>
      <c r="D1296" s="20" t="s">
        <v>1002</v>
      </c>
      <c r="E1296" s="26">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25">
      <c r="A1297" s="177" t="s">
        <v>13714</v>
      </c>
      <c r="B1297" t="s">
        <v>13715</v>
      </c>
      <c r="C1297" s="20" t="s">
        <v>238</v>
      </c>
      <c r="D1297" s="20" t="s">
        <v>1002</v>
      </c>
      <c r="E1297" s="26">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25">
      <c r="A1298" s="177" t="s">
        <v>13891</v>
      </c>
      <c r="B1298" t="s">
        <v>13892</v>
      </c>
      <c r="C1298" t="s">
        <v>239</v>
      </c>
      <c r="D1298" s="20" t="s">
        <v>1002</v>
      </c>
      <c r="E1298" s="26">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25">
      <c r="A1299" s="177" t="s">
        <v>14078</v>
      </c>
      <c r="B1299" t="s">
        <v>14079</v>
      </c>
      <c r="C1299" t="s">
        <v>240</v>
      </c>
      <c r="D1299" s="20" t="s">
        <v>1002</v>
      </c>
      <c r="E1299" s="26">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25">
      <c r="A1300" s="177" t="s">
        <v>14255</v>
      </c>
      <c r="B1300" t="s">
        <v>14256</v>
      </c>
      <c r="C1300" t="s">
        <v>241</v>
      </c>
      <c r="D1300" s="20" t="s">
        <v>1002</v>
      </c>
      <c r="E1300" s="26">
        <v>41365</v>
      </c>
      <c r="F1300">
        <v>0</v>
      </c>
      <c r="G1300">
        <v>0</v>
      </c>
      <c r="I1300">
        <v>0</v>
      </c>
      <c r="J1300">
        <v>0</v>
      </c>
      <c r="L1300">
        <v>0</v>
      </c>
      <c r="P1300">
        <v>0</v>
      </c>
      <c r="Q1300">
        <v>0</v>
      </c>
      <c r="R1300" t="e">
        <v>#DIV/0!</v>
      </c>
    </row>
    <row r="1301" spans="1:20" x14ac:dyDescent="0.25">
      <c r="A1301" s="177" t="s">
        <v>14584</v>
      </c>
      <c r="B1301" t="s">
        <v>14585</v>
      </c>
      <c r="C1301" t="s">
        <v>199</v>
      </c>
      <c r="D1301" s="20" t="s">
        <v>1000</v>
      </c>
      <c r="E1301" s="26">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25">
      <c r="A1302" s="177" t="s">
        <v>14759</v>
      </c>
      <c r="B1302" t="s">
        <v>14760</v>
      </c>
      <c r="C1302" t="s">
        <v>201</v>
      </c>
      <c r="D1302" s="20" t="s">
        <v>1002</v>
      </c>
      <c r="E1302" s="26">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25">
      <c r="A1303" s="177" t="s">
        <v>14850</v>
      </c>
      <c r="B1303" t="s">
        <v>14851</v>
      </c>
      <c r="C1303" t="s">
        <v>200</v>
      </c>
      <c r="D1303" s="20" t="s">
        <v>1002</v>
      </c>
      <c r="E1303" s="26">
        <v>41365</v>
      </c>
      <c r="F1303">
        <v>3</v>
      </c>
      <c r="G1303">
        <v>4</v>
      </c>
      <c r="H1303">
        <v>0.75</v>
      </c>
      <c r="I1303">
        <v>4</v>
      </c>
      <c r="J1303">
        <v>15</v>
      </c>
      <c r="K1303">
        <v>0.26666666666666666</v>
      </c>
      <c r="L1303">
        <v>20</v>
      </c>
      <c r="M1303">
        <v>0.75</v>
      </c>
      <c r="R1303">
        <v>0</v>
      </c>
    </row>
    <row r="1304" spans="1:20" x14ac:dyDescent="0.25">
      <c r="A1304" s="177" t="s">
        <v>15027</v>
      </c>
      <c r="B1304" t="s">
        <v>15028</v>
      </c>
      <c r="C1304" t="s">
        <v>202</v>
      </c>
      <c r="D1304" s="20" t="s">
        <v>1002</v>
      </c>
      <c r="E1304" s="26">
        <v>41365</v>
      </c>
      <c r="H1304" t="e">
        <v>#DIV/0!</v>
      </c>
      <c r="K1304" t="e">
        <v>#DIV/0!</v>
      </c>
      <c r="M1304" t="e">
        <v>#DIV/0!</v>
      </c>
      <c r="R1304" t="e">
        <v>#DIV/0!</v>
      </c>
      <c r="T1304">
        <v>1.175</v>
      </c>
    </row>
    <row r="1305" spans="1:20" x14ac:dyDescent="0.25">
      <c r="A1305" s="177" t="s">
        <v>15570</v>
      </c>
      <c r="B1305" t="s">
        <v>15571</v>
      </c>
      <c r="C1305" t="s">
        <v>228</v>
      </c>
      <c r="D1305" s="20" t="s">
        <v>1002</v>
      </c>
      <c r="E1305" s="26">
        <v>41365</v>
      </c>
      <c r="T1305">
        <v>0.5</v>
      </c>
    </row>
    <row r="1306" spans="1:20" x14ac:dyDescent="0.25">
      <c r="A1306" s="177" t="s">
        <v>15731</v>
      </c>
      <c r="B1306" t="s">
        <v>15732</v>
      </c>
      <c r="C1306" t="s">
        <v>227</v>
      </c>
      <c r="D1306" s="20" t="s">
        <v>1000</v>
      </c>
      <c r="E1306" s="26">
        <v>41365</v>
      </c>
    </row>
    <row r="1307" spans="1:20" x14ac:dyDescent="0.25">
      <c r="A1307" s="177" t="s">
        <v>15908</v>
      </c>
      <c r="B1307" t="s">
        <v>15909</v>
      </c>
      <c r="C1307" t="s">
        <v>203</v>
      </c>
      <c r="D1307" s="20" t="s">
        <v>1000</v>
      </c>
      <c r="E1307" s="26">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25">
      <c r="A1308" s="177" t="s">
        <v>16087</v>
      </c>
      <c r="B1308" t="s">
        <v>16088</v>
      </c>
      <c r="C1308" t="s">
        <v>205</v>
      </c>
      <c r="D1308" s="20" t="s">
        <v>1002</v>
      </c>
      <c r="E1308" s="26">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25">
      <c r="A1309" s="177" t="s">
        <v>16264</v>
      </c>
      <c r="B1309" t="s">
        <v>16265</v>
      </c>
      <c r="C1309" t="s">
        <v>204</v>
      </c>
      <c r="D1309" s="20" t="s">
        <v>1002</v>
      </c>
      <c r="E1309" s="26">
        <v>41365</v>
      </c>
      <c r="F1309">
        <v>6</v>
      </c>
      <c r="G1309">
        <v>4</v>
      </c>
      <c r="H1309">
        <v>1.5</v>
      </c>
      <c r="I1309">
        <v>21</v>
      </c>
      <c r="J1309">
        <v>25</v>
      </c>
      <c r="K1309">
        <v>0.84</v>
      </c>
      <c r="L1309">
        <v>27.5</v>
      </c>
      <c r="M1309">
        <v>0.90909090909090906</v>
      </c>
    </row>
    <row r="1310" spans="1:20" x14ac:dyDescent="0.25">
      <c r="A1310" s="177" t="s">
        <v>16441</v>
      </c>
      <c r="B1310" t="s">
        <v>16442</v>
      </c>
      <c r="C1310" t="s">
        <v>206</v>
      </c>
      <c r="D1310" s="20" t="s">
        <v>1002</v>
      </c>
      <c r="E1310" s="26">
        <v>41365</v>
      </c>
      <c r="H1310" t="e">
        <v>#DIV/0!</v>
      </c>
      <c r="K1310" t="e">
        <v>#DIV/0!</v>
      </c>
      <c r="M1310" t="e">
        <v>#DIV/0!</v>
      </c>
      <c r="R1310" t="e">
        <v>#DIV/0!</v>
      </c>
    </row>
    <row r="1311" spans="1:20" x14ac:dyDescent="0.25">
      <c r="A1311" s="177" t="s">
        <v>16582</v>
      </c>
      <c r="B1311" t="s">
        <v>16583</v>
      </c>
      <c r="C1311" t="s">
        <v>223</v>
      </c>
      <c r="D1311" s="20" t="s">
        <v>1000</v>
      </c>
      <c r="E1311" s="26">
        <v>41365</v>
      </c>
      <c r="R1311" t="e">
        <v>#DIV/0!</v>
      </c>
    </row>
    <row r="1312" spans="1:20" x14ac:dyDescent="0.25">
      <c r="A1312" s="177" t="s">
        <v>16761</v>
      </c>
      <c r="B1312" t="s">
        <v>16762</v>
      </c>
      <c r="C1312" t="s">
        <v>224</v>
      </c>
      <c r="D1312" s="20" t="s">
        <v>1002</v>
      </c>
      <c r="E1312" s="26">
        <v>41365</v>
      </c>
      <c r="R1312" t="e">
        <v>#DIV/0!</v>
      </c>
    </row>
    <row r="1313" spans="1:20" x14ac:dyDescent="0.25">
      <c r="A1313" s="177" t="s">
        <v>17198</v>
      </c>
      <c r="B1313" t="s">
        <v>17199</v>
      </c>
      <c r="C1313" t="s">
        <v>225</v>
      </c>
      <c r="D1313" s="20" t="s">
        <v>1000</v>
      </c>
      <c r="E1313" s="26">
        <v>41365</v>
      </c>
      <c r="R1313" t="e">
        <v>#DIV/0!</v>
      </c>
    </row>
    <row r="1314" spans="1:20" x14ac:dyDescent="0.25">
      <c r="A1314" s="177" t="s">
        <v>17405</v>
      </c>
      <c r="B1314" t="s">
        <v>17406</v>
      </c>
      <c r="C1314" t="s">
        <v>226</v>
      </c>
      <c r="D1314" s="20" t="s">
        <v>1002</v>
      </c>
      <c r="E1314" s="26">
        <v>41365</v>
      </c>
      <c r="R1314" t="e">
        <v>#DIV/0!</v>
      </c>
    </row>
    <row r="1315" spans="1:20" x14ac:dyDescent="0.25">
      <c r="A1315" s="177" t="s">
        <v>17582</v>
      </c>
      <c r="B1315" t="s">
        <v>17583</v>
      </c>
      <c r="C1315" t="s">
        <v>232</v>
      </c>
      <c r="D1315" s="20" t="s">
        <v>1000</v>
      </c>
      <c r="E1315" s="26">
        <v>41365</v>
      </c>
      <c r="R1315" t="e">
        <v>#DIV/0!</v>
      </c>
      <c r="T1315">
        <v>0.25</v>
      </c>
    </row>
    <row r="1316" spans="1:20" x14ac:dyDescent="0.25">
      <c r="A1316" s="177" t="s">
        <v>17779</v>
      </c>
      <c r="B1316" t="s">
        <v>17780</v>
      </c>
      <c r="C1316" t="s">
        <v>231</v>
      </c>
      <c r="D1316" s="20" t="s">
        <v>1002</v>
      </c>
      <c r="E1316" s="26">
        <v>41365</v>
      </c>
      <c r="R1316" t="e">
        <v>#DIV/0!</v>
      </c>
      <c r="T1316">
        <v>0.25</v>
      </c>
    </row>
    <row r="1317" spans="1:20" x14ac:dyDescent="0.25">
      <c r="A1317" s="177" t="s">
        <v>17956</v>
      </c>
      <c r="B1317" t="s">
        <v>17957</v>
      </c>
      <c r="C1317" t="s">
        <v>317</v>
      </c>
      <c r="D1317" s="20" t="s">
        <v>1000</v>
      </c>
      <c r="E1317" s="26">
        <v>41365</v>
      </c>
      <c r="T1317">
        <v>1.1666666666666667</v>
      </c>
    </row>
    <row r="1318" spans="1:20" x14ac:dyDescent="0.25">
      <c r="A1318" s="177" t="s">
        <v>18135</v>
      </c>
      <c r="B1318" t="s">
        <v>18136</v>
      </c>
      <c r="C1318" t="s">
        <v>316</v>
      </c>
      <c r="D1318" s="20" t="s">
        <v>1002</v>
      </c>
      <c r="E1318" s="26">
        <v>41365</v>
      </c>
      <c r="T1318">
        <v>0.875</v>
      </c>
    </row>
    <row r="1319" spans="1:20" x14ac:dyDescent="0.25">
      <c r="A1319" s="177" t="s">
        <v>18388</v>
      </c>
      <c r="B1319" t="s">
        <v>18389</v>
      </c>
      <c r="C1319" t="s">
        <v>214</v>
      </c>
      <c r="D1319" s="20" t="s">
        <v>1000</v>
      </c>
      <c r="E1319" s="26">
        <v>41365</v>
      </c>
      <c r="F1319">
        <v>4</v>
      </c>
      <c r="G1319">
        <v>5</v>
      </c>
      <c r="H1319">
        <v>0.8</v>
      </c>
      <c r="I1319">
        <v>21</v>
      </c>
      <c r="J1319">
        <v>29</v>
      </c>
      <c r="K1319">
        <v>0.72413793103448276</v>
      </c>
      <c r="L1319">
        <v>29</v>
      </c>
      <c r="M1319">
        <v>1</v>
      </c>
      <c r="N1319">
        <v>13</v>
      </c>
      <c r="P1319">
        <v>3</v>
      </c>
      <c r="Q1319">
        <v>6</v>
      </c>
      <c r="R1319">
        <v>0.5</v>
      </c>
      <c r="S1319">
        <v>8</v>
      </c>
    </row>
    <row r="1320" spans="1:20" x14ac:dyDescent="0.25">
      <c r="A1320" s="177" t="s">
        <v>18567</v>
      </c>
      <c r="B1320" t="s">
        <v>18568</v>
      </c>
      <c r="C1320" s="20" t="s">
        <v>215</v>
      </c>
      <c r="D1320" s="20" t="s">
        <v>1002</v>
      </c>
      <c r="E1320" s="26">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25">
      <c r="A1321" s="177" t="s">
        <v>18744</v>
      </c>
      <c r="B1321" t="s">
        <v>18745</v>
      </c>
      <c r="C1321" t="s">
        <v>216</v>
      </c>
      <c r="D1321" s="20" t="s">
        <v>1002</v>
      </c>
      <c r="E1321" s="26">
        <v>41365</v>
      </c>
      <c r="H1321" t="e">
        <v>#DIV/0!</v>
      </c>
      <c r="K1321" t="e">
        <v>#DIV/0!</v>
      </c>
      <c r="M1321" t="e">
        <v>#DIV/0!</v>
      </c>
      <c r="R1321" t="e">
        <v>#DIV/0!</v>
      </c>
    </row>
    <row r="1322" spans="1:20" x14ac:dyDescent="0.25">
      <c r="A1322" s="177" t="s">
        <v>18921</v>
      </c>
      <c r="B1322" t="s">
        <v>18922</v>
      </c>
      <c r="C1322" t="s">
        <v>229</v>
      </c>
      <c r="D1322" s="20" t="s">
        <v>1002</v>
      </c>
      <c r="E1322" s="26">
        <v>41365</v>
      </c>
    </row>
    <row r="1323" spans="1:20" x14ac:dyDescent="0.25">
      <c r="A1323" s="177" t="s">
        <v>19098</v>
      </c>
      <c r="B1323" t="s">
        <v>19099</v>
      </c>
      <c r="C1323" s="20" t="s">
        <v>230</v>
      </c>
      <c r="D1323" s="20" t="s">
        <v>1000</v>
      </c>
      <c r="E1323" s="26">
        <v>41365</v>
      </c>
    </row>
    <row r="1324" spans="1:20" x14ac:dyDescent="0.25">
      <c r="A1324" s="177" t="s">
        <v>19277</v>
      </c>
      <c r="B1324" t="s">
        <v>19278</v>
      </c>
      <c r="C1324" s="20" t="s">
        <v>234</v>
      </c>
      <c r="D1324" s="20" t="s">
        <v>1000</v>
      </c>
      <c r="E1324" s="26">
        <v>41365</v>
      </c>
      <c r="R1324" t="e">
        <v>#DIV/0!</v>
      </c>
    </row>
    <row r="1325" spans="1:20" x14ac:dyDescent="0.25">
      <c r="A1325" s="177" t="s">
        <v>19456</v>
      </c>
      <c r="B1325" t="s">
        <v>19457</v>
      </c>
      <c r="C1325" t="s">
        <v>233</v>
      </c>
      <c r="D1325" s="20" t="s">
        <v>1002</v>
      </c>
      <c r="E1325" s="26">
        <v>41365</v>
      </c>
      <c r="R1325" t="e">
        <v>#DIV/0!</v>
      </c>
    </row>
    <row r="1326" spans="1:20" x14ac:dyDescent="0.25">
      <c r="A1326" s="177" t="s">
        <v>19831</v>
      </c>
      <c r="B1326" t="s">
        <v>19832</v>
      </c>
      <c r="C1326" t="s">
        <v>220</v>
      </c>
      <c r="D1326" s="20" t="s">
        <v>1000</v>
      </c>
      <c r="E1326" s="26">
        <v>41365</v>
      </c>
      <c r="F1326">
        <v>7.5</v>
      </c>
      <c r="G1326">
        <v>12.5</v>
      </c>
      <c r="H1326">
        <v>0.6</v>
      </c>
      <c r="I1326">
        <v>30</v>
      </c>
      <c r="J1326">
        <v>30.96</v>
      </c>
      <c r="K1326">
        <v>0.96899224806201545</v>
      </c>
      <c r="L1326">
        <v>54</v>
      </c>
      <c r="M1326">
        <v>0.57333333333333336</v>
      </c>
      <c r="P1326">
        <v>8</v>
      </c>
      <c r="Q1326">
        <v>10</v>
      </c>
      <c r="R1326">
        <v>0.8</v>
      </c>
    </row>
    <row r="1327" spans="1:20" x14ac:dyDescent="0.25">
      <c r="A1327" s="177" t="s">
        <v>20010</v>
      </c>
      <c r="B1327" t="s">
        <v>20011</v>
      </c>
      <c r="C1327" t="s">
        <v>221</v>
      </c>
      <c r="D1327" s="20" t="s">
        <v>1002</v>
      </c>
      <c r="E1327" s="26">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25">
      <c r="A1328" s="177" t="s">
        <v>20187</v>
      </c>
      <c r="B1328" t="s">
        <v>20188</v>
      </c>
      <c r="C1328" t="s">
        <v>222</v>
      </c>
      <c r="D1328" s="20" t="s">
        <v>1002</v>
      </c>
      <c r="E1328" s="26">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25">
      <c r="A1329" s="177" t="s">
        <v>20364</v>
      </c>
      <c r="B1329" t="s">
        <v>20365</v>
      </c>
      <c r="C1329" t="s">
        <v>211</v>
      </c>
      <c r="D1329" s="20" t="s">
        <v>1002</v>
      </c>
      <c r="E1329" s="26">
        <v>41365</v>
      </c>
      <c r="H1329" t="e">
        <v>#DIV/0!</v>
      </c>
      <c r="K1329" t="e">
        <v>#DIV/0!</v>
      </c>
      <c r="M1329" t="e">
        <v>#DIV/0!</v>
      </c>
      <c r="N1329">
        <v>0</v>
      </c>
      <c r="R1329" t="e">
        <v>#DIV/0!</v>
      </c>
      <c r="T1329">
        <v>0.8125</v>
      </c>
    </row>
    <row r="1330" spans="1:20" x14ac:dyDescent="0.25">
      <c r="A1330" s="177" t="s">
        <v>20541</v>
      </c>
      <c r="B1330" t="s">
        <v>20542</v>
      </c>
      <c r="C1330" t="s">
        <v>207</v>
      </c>
      <c r="D1330" s="20" t="s">
        <v>1000</v>
      </c>
      <c r="E1330" s="26">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25">
      <c r="A1331" s="177" t="s">
        <v>20720</v>
      </c>
      <c r="B1331" t="s">
        <v>20721</v>
      </c>
      <c r="C1331" t="s">
        <v>894</v>
      </c>
      <c r="D1331" s="20" t="s">
        <v>1002</v>
      </c>
      <c r="E1331" s="26">
        <v>41365</v>
      </c>
      <c r="T1331">
        <v>0.86599999999999999</v>
      </c>
    </row>
    <row r="1332" spans="1:20" x14ac:dyDescent="0.25">
      <c r="A1332" s="177" t="s">
        <v>20785</v>
      </c>
      <c r="B1332" t="s">
        <v>20786</v>
      </c>
      <c r="C1332" s="20" t="s">
        <v>210</v>
      </c>
      <c r="D1332" s="20" t="s">
        <v>1002</v>
      </c>
      <c r="E1332" s="26">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25">
      <c r="A1333" s="177" t="s">
        <v>20962</v>
      </c>
      <c r="B1333" t="s">
        <v>20963</v>
      </c>
      <c r="C1333" s="20" t="s">
        <v>208</v>
      </c>
      <c r="D1333" s="20" t="s">
        <v>1002</v>
      </c>
      <c r="E1333" s="26">
        <v>41365</v>
      </c>
      <c r="F1333">
        <v>3</v>
      </c>
      <c r="G1333">
        <v>3</v>
      </c>
      <c r="H1333">
        <v>1</v>
      </c>
      <c r="J1333">
        <v>17</v>
      </c>
      <c r="K1333">
        <v>0</v>
      </c>
      <c r="L1333">
        <v>27</v>
      </c>
      <c r="M1333">
        <v>0.62962962962962965</v>
      </c>
      <c r="R1333" t="e">
        <v>#DIV/0!</v>
      </c>
      <c r="T1333">
        <v>0.96599999999999997</v>
      </c>
    </row>
    <row r="1334" spans="1:20" x14ac:dyDescent="0.25">
      <c r="A1334" s="177" t="s">
        <v>21217</v>
      </c>
      <c r="B1334" t="s">
        <v>21218</v>
      </c>
      <c r="C1334" s="20" t="s">
        <v>213</v>
      </c>
      <c r="D1334" s="20" t="s">
        <v>1002</v>
      </c>
      <c r="E1334" s="26">
        <v>41365</v>
      </c>
    </row>
    <row r="1335" spans="1:20" x14ac:dyDescent="0.25">
      <c r="A1335" s="177" t="s">
        <v>21394</v>
      </c>
      <c r="B1335" t="s">
        <v>21395</v>
      </c>
      <c r="C1335" t="s">
        <v>8154</v>
      </c>
      <c r="D1335" s="20" t="s">
        <v>1002</v>
      </c>
      <c r="E1335" s="26">
        <v>41365</v>
      </c>
    </row>
    <row r="1336" spans="1:20" x14ac:dyDescent="0.25">
      <c r="A1336" s="177" t="s">
        <v>21459</v>
      </c>
      <c r="B1336" t="s">
        <v>21460</v>
      </c>
      <c r="C1336" t="s">
        <v>212</v>
      </c>
      <c r="D1336" s="20" t="s">
        <v>1000</v>
      </c>
      <c r="E1336" s="26">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25">
      <c r="A1337" s="177" t="s">
        <v>21668</v>
      </c>
      <c r="B1337" t="s">
        <v>21669</v>
      </c>
      <c r="C1337" t="s">
        <v>217</v>
      </c>
      <c r="D1337" s="20" t="s">
        <v>1000</v>
      </c>
      <c r="E1337" s="26">
        <v>41365</v>
      </c>
      <c r="F1337">
        <v>0</v>
      </c>
      <c r="G1337">
        <v>0</v>
      </c>
      <c r="I1337">
        <v>0</v>
      </c>
      <c r="L1337">
        <v>0</v>
      </c>
      <c r="N1337">
        <v>5</v>
      </c>
      <c r="S1337">
        <v>0</v>
      </c>
      <c r="T1337">
        <v>0</v>
      </c>
    </row>
    <row r="1338" spans="1:20" x14ac:dyDescent="0.25">
      <c r="A1338" s="177" t="s">
        <v>21847</v>
      </c>
      <c r="B1338" t="s">
        <v>21848</v>
      </c>
      <c r="C1338" t="s">
        <v>895</v>
      </c>
      <c r="D1338" s="20" t="s">
        <v>1002</v>
      </c>
      <c r="E1338" s="26">
        <v>41365</v>
      </c>
      <c r="T1338">
        <v>0.96250000000000013</v>
      </c>
    </row>
    <row r="1339" spans="1:20" x14ac:dyDescent="0.25">
      <c r="A1339" s="177" t="s">
        <v>21912</v>
      </c>
      <c r="B1339" t="s">
        <v>21913</v>
      </c>
      <c r="C1339" t="s">
        <v>218</v>
      </c>
      <c r="D1339" s="20" t="s">
        <v>1002</v>
      </c>
      <c r="E1339" s="26">
        <v>41365</v>
      </c>
      <c r="N1339">
        <v>5</v>
      </c>
      <c r="P1339">
        <v>0</v>
      </c>
      <c r="Q1339">
        <v>0</v>
      </c>
      <c r="S1339">
        <v>0</v>
      </c>
      <c r="T1339">
        <v>0.83425000000000005</v>
      </c>
    </row>
    <row r="1340" spans="1:20" x14ac:dyDescent="0.25">
      <c r="A1340" s="177" t="s">
        <v>22089</v>
      </c>
      <c r="B1340" t="s">
        <v>22090</v>
      </c>
      <c r="C1340" t="s">
        <v>219</v>
      </c>
      <c r="D1340" s="20" t="s">
        <v>1002</v>
      </c>
      <c r="E1340" s="26">
        <v>41365</v>
      </c>
      <c r="T1340">
        <v>0.91700000000000004</v>
      </c>
    </row>
    <row r="1341" spans="1:20" x14ac:dyDescent="0.25">
      <c r="A1341" s="177" t="s">
        <v>11509</v>
      </c>
      <c r="B1341" t="s">
        <v>11510</v>
      </c>
      <c r="C1341" t="s">
        <v>198</v>
      </c>
      <c r="D1341" s="20" t="s">
        <v>1002</v>
      </c>
      <c r="E1341" s="26">
        <v>41395</v>
      </c>
      <c r="T1341">
        <v>0</v>
      </c>
    </row>
    <row r="1342" spans="1:20" x14ac:dyDescent="0.25">
      <c r="A1342" s="177" t="s">
        <v>13187</v>
      </c>
      <c r="B1342" t="s">
        <v>13099</v>
      </c>
      <c r="C1342" t="s">
        <v>1051</v>
      </c>
      <c r="D1342" s="20" t="s">
        <v>1002</v>
      </c>
      <c r="E1342" s="26">
        <v>41395</v>
      </c>
      <c r="T1342">
        <v>0.52335164835164838</v>
      </c>
    </row>
    <row r="1343" spans="1:20" x14ac:dyDescent="0.25">
      <c r="A1343" s="177" t="s">
        <v>2989</v>
      </c>
      <c r="B1343" t="s">
        <v>2990</v>
      </c>
      <c r="C1343" t="s">
        <v>242</v>
      </c>
      <c r="D1343" s="20" t="s">
        <v>1000</v>
      </c>
      <c r="E1343" s="26">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25">
      <c r="A1344" s="177" t="s">
        <v>2814</v>
      </c>
      <c r="B1344" t="s">
        <v>2815</v>
      </c>
      <c r="C1344" t="s">
        <v>2724</v>
      </c>
      <c r="D1344" s="20" t="s">
        <v>1000</v>
      </c>
      <c r="E1344" s="26">
        <v>41395</v>
      </c>
      <c r="F1344">
        <v>0</v>
      </c>
      <c r="G1344">
        <v>0</v>
      </c>
      <c r="I1344">
        <v>0</v>
      </c>
      <c r="J1344">
        <v>0</v>
      </c>
      <c r="L1344">
        <v>0</v>
      </c>
      <c r="N1344">
        <v>0</v>
      </c>
      <c r="P1344">
        <v>0</v>
      </c>
      <c r="Q1344">
        <v>0</v>
      </c>
      <c r="R1344" t="e">
        <v>#DIV/0!</v>
      </c>
      <c r="S1344">
        <v>0</v>
      </c>
      <c r="T1344">
        <v>0.88948374542124553</v>
      </c>
    </row>
    <row r="1345" spans="1:20" x14ac:dyDescent="0.25">
      <c r="A1345" s="177" t="s">
        <v>2569</v>
      </c>
      <c r="B1345" t="s">
        <v>2570</v>
      </c>
      <c r="C1345" t="s">
        <v>237</v>
      </c>
      <c r="D1345" s="20" t="s">
        <v>1000</v>
      </c>
      <c r="E1345" s="26">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25">
      <c r="A1346" s="177" t="s">
        <v>2394</v>
      </c>
      <c r="B1346" t="s">
        <v>2395</v>
      </c>
      <c r="C1346" t="s">
        <v>238</v>
      </c>
      <c r="D1346" s="20" t="s">
        <v>1000</v>
      </c>
      <c r="E1346" s="26">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25">
      <c r="A1347" s="177" t="s">
        <v>2221</v>
      </c>
      <c r="B1347" t="s">
        <v>2222</v>
      </c>
      <c r="C1347" s="20" t="s">
        <v>239</v>
      </c>
      <c r="D1347" s="20" t="s">
        <v>1000</v>
      </c>
      <c r="E1347" s="26">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25">
      <c r="A1348" s="177" t="s">
        <v>2046</v>
      </c>
      <c r="B1348" t="s">
        <v>2047</v>
      </c>
      <c r="C1348" t="s">
        <v>1988</v>
      </c>
      <c r="D1348" s="20" t="s">
        <v>1000</v>
      </c>
      <c r="E1348" s="26">
        <v>41395</v>
      </c>
      <c r="F1348">
        <v>0</v>
      </c>
      <c r="G1348">
        <v>0</v>
      </c>
      <c r="I1348">
        <v>15</v>
      </c>
      <c r="J1348">
        <v>0</v>
      </c>
      <c r="L1348">
        <v>0</v>
      </c>
      <c r="N1348">
        <v>4</v>
      </c>
      <c r="P1348">
        <v>1</v>
      </c>
      <c r="Q1348">
        <v>4</v>
      </c>
      <c r="R1348">
        <v>0.25</v>
      </c>
      <c r="S1348">
        <v>5</v>
      </c>
    </row>
    <row r="1349" spans="1:20" x14ac:dyDescent="0.25">
      <c r="A1349" s="177" t="s">
        <v>1798</v>
      </c>
      <c r="B1349" t="s">
        <v>1799</v>
      </c>
      <c r="C1349" s="20" t="s">
        <v>240</v>
      </c>
      <c r="D1349" s="20" t="s">
        <v>1000</v>
      </c>
      <c r="E1349" s="26">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25">
      <c r="A1350" s="177" t="s">
        <v>1623</v>
      </c>
      <c r="B1350" t="s">
        <v>1624</v>
      </c>
      <c r="C1350" t="s">
        <v>241</v>
      </c>
      <c r="D1350" s="20" t="s">
        <v>1000</v>
      </c>
      <c r="E1350" s="26">
        <v>41395</v>
      </c>
      <c r="F1350">
        <v>0</v>
      </c>
      <c r="G1350">
        <v>0</v>
      </c>
      <c r="I1350">
        <v>0</v>
      </c>
      <c r="J1350">
        <v>0</v>
      </c>
      <c r="L1350">
        <v>0</v>
      </c>
      <c r="P1350">
        <v>0</v>
      </c>
      <c r="Q1350">
        <v>0</v>
      </c>
      <c r="R1350" t="e">
        <v>#DIV/0!</v>
      </c>
    </row>
    <row r="1351" spans="1:20" x14ac:dyDescent="0.25">
      <c r="A1351" s="177" t="s">
        <v>1076</v>
      </c>
      <c r="B1351" t="s">
        <v>1161</v>
      </c>
      <c r="C1351" t="s">
        <v>235</v>
      </c>
      <c r="D1351" s="20" t="s">
        <v>1002</v>
      </c>
      <c r="E1351" s="26">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25">
      <c r="A1352" s="177" t="s">
        <v>11511</v>
      </c>
      <c r="B1352" t="s">
        <v>11512</v>
      </c>
      <c r="C1352" t="s">
        <v>199</v>
      </c>
      <c r="D1352" s="20" t="s">
        <v>1002</v>
      </c>
      <c r="E1352" s="26">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25">
      <c r="A1353" s="177" t="s">
        <v>11403</v>
      </c>
      <c r="B1353" t="s">
        <v>11404</v>
      </c>
      <c r="C1353" s="20" t="s">
        <v>201</v>
      </c>
      <c r="D1353" s="20" t="s">
        <v>1000</v>
      </c>
      <c r="E1353" s="26">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25">
      <c r="A1354" s="177" t="s">
        <v>12200</v>
      </c>
      <c r="B1354" t="s">
        <v>12201</v>
      </c>
      <c r="C1354" t="s">
        <v>200</v>
      </c>
      <c r="D1354" s="20" t="s">
        <v>1000</v>
      </c>
      <c r="E1354" s="26">
        <v>41395</v>
      </c>
      <c r="F1354">
        <v>2</v>
      </c>
      <c r="G1354">
        <v>4</v>
      </c>
      <c r="H1354">
        <v>0.5</v>
      </c>
      <c r="I1354">
        <v>3</v>
      </c>
      <c r="J1354">
        <v>10</v>
      </c>
      <c r="K1354">
        <v>0.3</v>
      </c>
      <c r="L1354">
        <v>20</v>
      </c>
      <c r="M1354">
        <v>0.5</v>
      </c>
      <c r="P1354">
        <v>1</v>
      </c>
      <c r="Q1354">
        <v>1</v>
      </c>
      <c r="R1354">
        <v>1</v>
      </c>
    </row>
    <row r="1355" spans="1:20" x14ac:dyDescent="0.25">
      <c r="A1355" s="177" t="s">
        <v>12485</v>
      </c>
      <c r="B1355" t="s">
        <v>12486</v>
      </c>
      <c r="C1355" t="s">
        <v>202</v>
      </c>
      <c r="D1355" s="20" t="s">
        <v>1000</v>
      </c>
      <c r="E1355" s="26">
        <v>41395</v>
      </c>
      <c r="H1355" t="e">
        <v>#DIV/0!</v>
      </c>
      <c r="K1355" t="e">
        <v>#DIV/0!</v>
      </c>
      <c r="M1355" t="e">
        <v>#DIV/0!</v>
      </c>
      <c r="R1355" t="e">
        <v>#DIV/0!</v>
      </c>
    </row>
    <row r="1356" spans="1:20" x14ac:dyDescent="0.25">
      <c r="A1356" s="177" t="s">
        <v>11022</v>
      </c>
      <c r="B1356" t="s">
        <v>11023</v>
      </c>
      <c r="C1356" t="s">
        <v>228</v>
      </c>
      <c r="D1356" s="20" t="s">
        <v>1000</v>
      </c>
      <c r="E1356" s="26">
        <v>41395</v>
      </c>
    </row>
    <row r="1357" spans="1:20" x14ac:dyDescent="0.25">
      <c r="A1357" s="177" t="s">
        <v>10847</v>
      </c>
      <c r="B1357" t="s">
        <v>10848</v>
      </c>
      <c r="C1357" t="s">
        <v>227</v>
      </c>
      <c r="D1357" s="20" t="s">
        <v>1002</v>
      </c>
      <c r="E1357" s="26">
        <v>41395</v>
      </c>
    </row>
    <row r="1358" spans="1:20" x14ac:dyDescent="0.25">
      <c r="A1358" s="177" t="s">
        <v>10672</v>
      </c>
      <c r="B1358" t="s">
        <v>10673</v>
      </c>
      <c r="C1358" t="s">
        <v>203</v>
      </c>
      <c r="D1358" s="20" t="s">
        <v>1002</v>
      </c>
      <c r="E1358" s="26">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25">
      <c r="A1359" s="177" t="s">
        <v>10497</v>
      </c>
      <c r="B1359" t="s">
        <v>10498</v>
      </c>
      <c r="C1359" t="s">
        <v>205</v>
      </c>
      <c r="D1359" s="20" t="s">
        <v>1000</v>
      </c>
      <c r="E1359" s="26">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25">
      <c r="A1360" s="177" t="s">
        <v>10321</v>
      </c>
      <c r="B1360" t="s">
        <v>10322</v>
      </c>
      <c r="C1360" t="s">
        <v>204</v>
      </c>
      <c r="D1360" s="20" t="s">
        <v>1000</v>
      </c>
      <c r="E1360" s="26">
        <v>41395</v>
      </c>
      <c r="F1360">
        <v>6</v>
      </c>
      <c r="G1360">
        <v>4</v>
      </c>
      <c r="H1360">
        <v>1.5</v>
      </c>
      <c r="I1360">
        <v>29</v>
      </c>
      <c r="J1360">
        <v>25</v>
      </c>
      <c r="K1360">
        <v>1.1599999999999999</v>
      </c>
      <c r="L1360">
        <v>27.5</v>
      </c>
      <c r="M1360">
        <v>0.90909090909090906</v>
      </c>
      <c r="T1360">
        <v>1.175</v>
      </c>
    </row>
    <row r="1361" spans="1:20" x14ac:dyDescent="0.25">
      <c r="A1361" s="177" t="s">
        <v>10256</v>
      </c>
      <c r="B1361" t="s">
        <v>10257</v>
      </c>
      <c r="C1361" t="s">
        <v>206</v>
      </c>
      <c r="D1361" s="20" t="s">
        <v>1000</v>
      </c>
      <c r="E1361" s="26">
        <v>41395</v>
      </c>
      <c r="H1361" t="e">
        <v>#DIV/0!</v>
      </c>
      <c r="K1361" t="e">
        <v>#DIV/0!</v>
      </c>
      <c r="M1361" t="e">
        <v>#DIV/0!</v>
      </c>
      <c r="R1361" t="e">
        <v>#DIV/0!</v>
      </c>
      <c r="T1361">
        <v>0.5</v>
      </c>
    </row>
    <row r="1362" spans="1:20" x14ac:dyDescent="0.25">
      <c r="A1362" s="177" t="s">
        <v>9825</v>
      </c>
      <c r="B1362" t="s">
        <v>9826</v>
      </c>
      <c r="C1362" t="s">
        <v>223</v>
      </c>
      <c r="D1362" s="20" t="s">
        <v>1002</v>
      </c>
      <c r="E1362" s="26">
        <v>41395</v>
      </c>
      <c r="R1362" t="e">
        <v>#DIV/0!</v>
      </c>
    </row>
    <row r="1363" spans="1:20" x14ac:dyDescent="0.25">
      <c r="A1363" s="177" t="s">
        <v>9650</v>
      </c>
      <c r="B1363" t="s">
        <v>9651</v>
      </c>
      <c r="C1363" t="s">
        <v>224</v>
      </c>
      <c r="D1363" s="20" t="s">
        <v>1000</v>
      </c>
      <c r="E1363" s="26">
        <v>41395</v>
      </c>
      <c r="R1363" t="e">
        <v>#DIV/0!</v>
      </c>
    </row>
    <row r="1364" spans="1:20" x14ac:dyDescent="0.25">
      <c r="A1364" s="177" t="s">
        <v>9259</v>
      </c>
      <c r="B1364" t="s">
        <v>9260</v>
      </c>
      <c r="C1364" t="s">
        <v>211</v>
      </c>
      <c r="D1364" s="20" t="s">
        <v>1000</v>
      </c>
      <c r="E1364" s="26">
        <v>41395</v>
      </c>
      <c r="H1364" t="e">
        <v>#DIV/0!</v>
      </c>
      <c r="K1364" t="e">
        <v>#DIV/0!</v>
      </c>
      <c r="M1364" t="e">
        <v>#DIV/0!</v>
      </c>
      <c r="N1364">
        <v>0</v>
      </c>
      <c r="R1364" t="e">
        <v>#DIV/0!</v>
      </c>
    </row>
    <row r="1365" spans="1:20" x14ac:dyDescent="0.25">
      <c r="A1365" s="177" t="s">
        <v>9084</v>
      </c>
      <c r="B1365" t="s">
        <v>9085</v>
      </c>
      <c r="C1365" t="s">
        <v>207</v>
      </c>
      <c r="D1365" s="20" t="s">
        <v>1002</v>
      </c>
      <c r="E1365" s="26">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25">
      <c r="A1366" s="177" t="s">
        <v>9019</v>
      </c>
      <c r="B1366" t="s">
        <v>9020</v>
      </c>
      <c r="C1366" t="s">
        <v>894</v>
      </c>
      <c r="D1366" s="20" t="s">
        <v>1000</v>
      </c>
      <c r="E1366" s="26">
        <v>41395</v>
      </c>
    </row>
    <row r="1367" spans="1:20" x14ac:dyDescent="0.25">
      <c r="A1367" s="177" t="s">
        <v>8844</v>
      </c>
      <c r="B1367" t="s">
        <v>8845</v>
      </c>
      <c r="C1367" t="s">
        <v>210</v>
      </c>
      <c r="D1367" s="20" t="s">
        <v>1000</v>
      </c>
      <c r="E1367" s="26">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25">
      <c r="A1368" s="177" t="s">
        <v>8669</v>
      </c>
      <c r="B1368" t="s">
        <v>8670</v>
      </c>
      <c r="C1368" t="s">
        <v>208</v>
      </c>
      <c r="D1368" s="20" t="s">
        <v>1000</v>
      </c>
      <c r="E1368" s="26">
        <v>41395</v>
      </c>
      <c r="F1368">
        <v>3</v>
      </c>
      <c r="G1368">
        <v>3</v>
      </c>
      <c r="H1368">
        <v>1</v>
      </c>
      <c r="I1368">
        <v>5</v>
      </c>
      <c r="J1368">
        <v>17</v>
      </c>
      <c r="K1368">
        <v>0.29411764705882354</v>
      </c>
      <c r="L1368">
        <v>27</v>
      </c>
      <c r="M1368">
        <v>0.62962962962962965</v>
      </c>
      <c r="R1368" t="e">
        <v>#DIV/0!</v>
      </c>
    </row>
    <row r="1369" spans="1:20" x14ac:dyDescent="0.25">
      <c r="A1369" s="177" t="s">
        <v>8420</v>
      </c>
      <c r="B1369" t="s">
        <v>8421</v>
      </c>
      <c r="C1369" t="s">
        <v>213</v>
      </c>
      <c r="D1369" s="20" t="s">
        <v>1000</v>
      </c>
      <c r="E1369" s="26">
        <v>41395</v>
      </c>
    </row>
    <row r="1370" spans="1:20" x14ac:dyDescent="0.25">
      <c r="A1370" s="177" t="s">
        <v>8245</v>
      </c>
      <c r="B1370" t="s">
        <v>8246</v>
      </c>
      <c r="C1370" t="s">
        <v>212</v>
      </c>
      <c r="D1370" s="20" t="s">
        <v>1002</v>
      </c>
      <c r="E1370" s="26">
        <v>41395</v>
      </c>
      <c r="F1370">
        <v>0</v>
      </c>
      <c r="G1370">
        <v>0</v>
      </c>
      <c r="H1370" t="e">
        <v>#DIV/0!</v>
      </c>
      <c r="I1370">
        <v>0</v>
      </c>
      <c r="J1370">
        <v>0</v>
      </c>
      <c r="K1370" t="e">
        <v>#DIV/0!</v>
      </c>
      <c r="L1370">
        <v>0</v>
      </c>
      <c r="M1370" t="e">
        <v>#DIV/0!</v>
      </c>
      <c r="N1370">
        <v>0</v>
      </c>
      <c r="P1370">
        <v>0</v>
      </c>
      <c r="Q1370">
        <v>0</v>
      </c>
      <c r="R1370" t="e">
        <v>#DIV/0!</v>
      </c>
      <c r="S1370">
        <v>0</v>
      </c>
    </row>
    <row r="1371" spans="1:20" x14ac:dyDescent="0.25">
      <c r="A1371" s="177" t="s">
        <v>8180</v>
      </c>
      <c r="B1371" t="s">
        <v>8181</v>
      </c>
      <c r="C1371" t="s">
        <v>8154</v>
      </c>
      <c r="D1371" s="20" t="s">
        <v>1000</v>
      </c>
      <c r="E1371" s="26">
        <v>41395</v>
      </c>
      <c r="T1371">
        <v>0.38461538461538464</v>
      </c>
    </row>
    <row r="1372" spans="1:20" x14ac:dyDescent="0.25">
      <c r="A1372" s="177" t="s">
        <v>7944</v>
      </c>
      <c r="B1372" t="s">
        <v>7945</v>
      </c>
      <c r="C1372" t="s">
        <v>225</v>
      </c>
      <c r="D1372" s="20" t="s">
        <v>1002</v>
      </c>
      <c r="E1372" s="26">
        <v>41395</v>
      </c>
      <c r="R1372" t="e">
        <v>#DIV/0!</v>
      </c>
      <c r="T1372">
        <v>0.38461538461538464</v>
      </c>
    </row>
    <row r="1373" spans="1:20" x14ac:dyDescent="0.25">
      <c r="A1373" s="177" t="s">
        <v>7743</v>
      </c>
      <c r="B1373" t="s">
        <v>7744</v>
      </c>
      <c r="C1373" t="s">
        <v>226</v>
      </c>
      <c r="D1373" s="20" t="s">
        <v>1000</v>
      </c>
      <c r="E1373" s="26">
        <v>41395</v>
      </c>
      <c r="R1373" t="e">
        <v>#DIV/0!</v>
      </c>
      <c r="T1373">
        <v>1.1666666666666667</v>
      </c>
    </row>
    <row r="1374" spans="1:20" x14ac:dyDescent="0.25">
      <c r="A1374" s="177" t="s">
        <v>7556</v>
      </c>
      <c r="B1374" t="s">
        <v>7557</v>
      </c>
      <c r="C1374" t="s">
        <v>901</v>
      </c>
      <c r="D1374" s="20" t="s">
        <v>1000</v>
      </c>
      <c r="E1374" s="26">
        <v>41395</v>
      </c>
      <c r="I1374">
        <v>9</v>
      </c>
      <c r="N1374">
        <v>4</v>
      </c>
      <c r="P1374">
        <v>0</v>
      </c>
      <c r="Q1374">
        <v>2</v>
      </c>
      <c r="R1374">
        <v>0</v>
      </c>
      <c r="S1374">
        <v>5</v>
      </c>
      <c r="T1374">
        <v>0.875</v>
      </c>
    </row>
    <row r="1375" spans="1:20" x14ac:dyDescent="0.25">
      <c r="A1375" s="177" t="s">
        <v>7209</v>
      </c>
      <c r="B1375" t="s">
        <v>7210</v>
      </c>
      <c r="C1375" t="s">
        <v>1052</v>
      </c>
      <c r="D1375" s="20" t="s">
        <v>1000</v>
      </c>
      <c r="E1375" s="26">
        <v>41395</v>
      </c>
      <c r="I1375">
        <v>9</v>
      </c>
      <c r="N1375">
        <v>4</v>
      </c>
      <c r="P1375">
        <v>0</v>
      </c>
      <c r="Q1375">
        <v>2</v>
      </c>
      <c r="R1375">
        <v>0</v>
      </c>
      <c r="S1375">
        <v>5</v>
      </c>
    </row>
    <row r="1376" spans="1:20" x14ac:dyDescent="0.25">
      <c r="A1376" s="177" t="s">
        <v>7004</v>
      </c>
      <c r="B1376" t="s">
        <v>7005</v>
      </c>
      <c r="C1376" s="20" t="s">
        <v>232</v>
      </c>
      <c r="D1376" s="20" t="s">
        <v>1002</v>
      </c>
      <c r="E1376" s="26">
        <v>41395</v>
      </c>
      <c r="R1376" t="e">
        <v>#DIV/0!</v>
      </c>
      <c r="T1376">
        <v>0</v>
      </c>
    </row>
    <row r="1377" spans="1:20" x14ac:dyDescent="0.25">
      <c r="A1377" s="177" t="s">
        <v>6813</v>
      </c>
      <c r="B1377" t="s">
        <v>6814</v>
      </c>
      <c r="C1377" t="s">
        <v>231</v>
      </c>
      <c r="D1377" s="20" t="s">
        <v>1000</v>
      </c>
      <c r="E1377" s="26">
        <v>41395</v>
      </c>
      <c r="R1377" t="e">
        <v>#DIV/0!</v>
      </c>
    </row>
    <row r="1378" spans="1:20" x14ac:dyDescent="0.25">
      <c r="A1378" s="177" t="s">
        <v>6638</v>
      </c>
      <c r="B1378" t="s">
        <v>6639</v>
      </c>
      <c r="C1378" t="s">
        <v>317</v>
      </c>
      <c r="D1378" s="20" t="s">
        <v>1002</v>
      </c>
      <c r="E1378" s="26">
        <v>41395</v>
      </c>
    </row>
    <row r="1379" spans="1:20" x14ac:dyDescent="0.25">
      <c r="A1379" s="177" t="s">
        <v>6463</v>
      </c>
      <c r="B1379" t="s">
        <v>6464</v>
      </c>
      <c r="C1379" s="20" t="s">
        <v>316</v>
      </c>
      <c r="D1379" s="20" t="s">
        <v>1000</v>
      </c>
      <c r="E1379" s="26">
        <v>41395</v>
      </c>
    </row>
    <row r="1380" spans="1:20" x14ac:dyDescent="0.25">
      <c r="A1380" s="177" t="s">
        <v>6214</v>
      </c>
      <c r="B1380" t="s">
        <v>6215</v>
      </c>
      <c r="C1380" s="20" t="s">
        <v>214</v>
      </c>
      <c r="D1380" s="20" t="s">
        <v>1002</v>
      </c>
      <c r="E1380" s="26">
        <v>41395</v>
      </c>
      <c r="F1380">
        <v>4</v>
      </c>
      <c r="G1380">
        <v>5</v>
      </c>
      <c r="H1380">
        <v>0.8</v>
      </c>
      <c r="I1380">
        <v>14</v>
      </c>
      <c r="J1380">
        <v>29</v>
      </c>
      <c r="K1380">
        <v>0.48275862068965519</v>
      </c>
      <c r="L1380">
        <v>29</v>
      </c>
      <c r="M1380">
        <v>1</v>
      </c>
      <c r="N1380">
        <v>12</v>
      </c>
      <c r="P1380">
        <v>5</v>
      </c>
      <c r="Q1380">
        <v>8</v>
      </c>
      <c r="R1380">
        <v>0.625</v>
      </c>
      <c r="S1380">
        <v>2</v>
      </c>
    </row>
    <row r="1381" spans="1:20" x14ac:dyDescent="0.25">
      <c r="A1381" s="177" t="s">
        <v>6039</v>
      </c>
      <c r="B1381" t="s">
        <v>6040</v>
      </c>
      <c r="C1381" t="s">
        <v>215</v>
      </c>
      <c r="D1381" s="20" t="s">
        <v>1000</v>
      </c>
      <c r="E1381" s="26">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25">
      <c r="A1382" s="177" t="s">
        <v>5864</v>
      </c>
      <c r="B1382" t="s">
        <v>5865</v>
      </c>
      <c r="C1382" t="s">
        <v>216</v>
      </c>
      <c r="D1382" s="20" t="s">
        <v>1000</v>
      </c>
      <c r="E1382" s="26">
        <v>41395</v>
      </c>
      <c r="H1382" t="e">
        <v>#DIV/0!</v>
      </c>
      <c r="K1382" t="e">
        <v>#DIV/0!</v>
      </c>
      <c r="M1382" t="e">
        <v>#DIV/0!</v>
      </c>
      <c r="R1382" t="e">
        <v>#DIV/0!</v>
      </c>
    </row>
    <row r="1383" spans="1:20" x14ac:dyDescent="0.25">
      <c r="A1383" s="177" t="s">
        <v>5436</v>
      </c>
      <c r="B1383" t="s">
        <v>5437</v>
      </c>
      <c r="C1383" t="s">
        <v>903</v>
      </c>
      <c r="D1383" s="20" t="s">
        <v>1000</v>
      </c>
      <c r="E1383" s="26">
        <v>41395</v>
      </c>
      <c r="F1383">
        <v>0</v>
      </c>
      <c r="G1383">
        <v>0</v>
      </c>
      <c r="I1383">
        <v>6</v>
      </c>
      <c r="J1383">
        <v>0</v>
      </c>
      <c r="L1383">
        <v>0</v>
      </c>
      <c r="P1383">
        <v>1</v>
      </c>
      <c r="Q1383">
        <v>2</v>
      </c>
      <c r="R1383">
        <v>0.5</v>
      </c>
      <c r="T1383">
        <v>0</v>
      </c>
    </row>
    <row r="1384" spans="1:20" x14ac:dyDescent="0.25">
      <c r="A1384" s="177" t="s">
        <v>5620</v>
      </c>
      <c r="B1384" t="s">
        <v>5621</v>
      </c>
      <c r="C1384" t="s">
        <v>1047</v>
      </c>
      <c r="D1384" s="20" t="s">
        <v>1000</v>
      </c>
      <c r="E1384" s="26">
        <v>41395</v>
      </c>
    </row>
    <row r="1385" spans="1:20" x14ac:dyDescent="0.25">
      <c r="A1385" s="177" t="s">
        <v>5201</v>
      </c>
      <c r="B1385" t="s">
        <v>5202</v>
      </c>
      <c r="C1385" t="s">
        <v>1053</v>
      </c>
      <c r="D1385" s="20" t="s">
        <v>1000</v>
      </c>
      <c r="E1385" s="26">
        <v>41395</v>
      </c>
      <c r="I1385">
        <v>6</v>
      </c>
      <c r="P1385">
        <v>1</v>
      </c>
      <c r="Q1385">
        <v>2</v>
      </c>
      <c r="R1385">
        <v>0.5</v>
      </c>
    </row>
    <row r="1386" spans="1:20" x14ac:dyDescent="0.25">
      <c r="A1386" s="177" t="s">
        <v>4996</v>
      </c>
      <c r="B1386" t="s">
        <v>4997</v>
      </c>
      <c r="C1386" t="s">
        <v>229</v>
      </c>
      <c r="D1386" s="20" t="s">
        <v>1000</v>
      </c>
      <c r="E1386" s="26">
        <v>41395</v>
      </c>
    </row>
    <row r="1387" spans="1:20" x14ac:dyDescent="0.25">
      <c r="A1387" s="177" t="s">
        <v>4821</v>
      </c>
      <c r="B1387" t="s">
        <v>4822</v>
      </c>
      <c r="C1387" t="s">
        <v>230</v>
      </c>
      <c r="D1387" s="20" t="s">
        <v>1002</v>
      </c>
      <c r="E1387" s="26">
        <v>41395</v>
      </c>
      <c r="T1387">
        <v>0.85334615384615398</v>
      </c>
    </row>
    <row r="1388" spans="1:20" x14ac:dyDescent="0.25">
      <c r="A1388" s="177" t="s">
        <v>4646</v>
      </c>
      <c r="B1388" t="s">
        <v>4647</v>
      </c>
      <c r="C1388" s="20" t="s">
        <v>234</v>
      </c>
      <c r="D1388" s="20" t="s">
        <v>1002</v>
      </c>
      <c r="E1388" s="26">
        <v>41395</v>
      </c>
      <c r="R1388" t="e">
        <v>#DIV/0!</v>
      </c>
      <c r="T1388">
        <v>0.83425000000000005</v>
      </c>
    </row>
    <row r="1389" spans="1:20" x14ac:dyDescent="0.25">
      <c r="A1389" s="177" t="s">
        <v>4471</v>
      </c>
      <c r="B1389" t="s">
        <v>4472</v>
      </c>
      <c r="C1389" s="20" t="s">
        <v>233</v>
      </c>
      <c r="D1389" s="20" t="s">
        <v>1000</v>
      </c>
      <c r="E1389" s="26">
        <v>41395</v>
      </c>
      <c r="R1389" t="e">
        <v>#DIV/0!</v>
      </c>
      <c r="T1389">
        <v>0.91700000000000004</v>
      </c>
    </row>
    <row r="1390" spans="1:20" x14ac:dyDescent="0.25">
      <c r="A1390" s="177" t="s">
        <v>4296</v>
      </c>
      <c r="B1390" t="s">
        <v>4297</v>
      </c>
      <c r="C1390" s="20" t="s">
        <v>217</v>
      </c>
      <c r="D1390" s="20" t="s">
        <v>1002</v>
      </c>
      <c r="E1390" s="26">
        <v>41395</v>
      </c>
      <c r="F1390">
        <v>0</v>
      </c>
      <c r="G1390">
        <v>0</v>
      </c>
      <c r="I1390">
        <v>0</v>
      </c>
      <c r="L1390">
        <v>0</v>
      </c>
      <c r="N1390">
        <v>5</v>
      </c>
      <c r="S1390">
        <v>2</v>
      </c>
      <c r="T1390">
        <v>1</v>
      </c>
    </row>
    <row r="1391" spans="1:20" x14ac:dyDescent="0.25">
      <c r="A1391" s="177" t="s">
        <v>4231</v>
      </c>
      <c r="B1391" t="s">
        <v>4232</v>
      </c>
      <c r="C1391" t="s">
        <v>895</v>
      </c>
      <c r="D1391" s="20" t="s">
        <v>1000</v>
      </c>
      <c r="E1391" s="26">
        <v>41395</v>
      </c>
      <c r="T1391">
        <v>1</v>
      </c>
    </row>
    <row r="1392" spans="1:20" x14ac:dyDescent="0.25">
      <c r="A1392" s="177" t="s">
        <v>4056</v>
      </c>
      <c r="B1392" t="s">
        <v>4057</v>
      </c>
      <c r="C1392" t="s">
        <v>218</v>
      </c>
      <c r="D1392" s="20" t="s">
        <v>1000</v>
      </c>
      <c r="E1392" s="26">
        <v>41395</v>
      </c>
      <c r="N1392">
        <v>5</v>
      </c>
      <c r="P1392">
        <v>0</v>
      </c>
      <c r="Q1392">
        <v>0</v>
      </c>
      <c r="S1392">
        <v>2</v>
      </c>
      <c r="T1392">
        <v>0</v>
      </c>
    </row>
    <row r="1393" spans="1:20" x14ac:dyDescent="0.25">
      <c r="A1393" s="177" t="s">
        <v>3881</v>
      </c>
      <c r="B1393" t="s">
        <v>3882</v>
      </c>
      <c r="C1393" t="s">
        <v>219</v>
      </c>
      <c r="D1393" s="20" t="s">
        <v>1000</v>
      </c>
      <c r="E1393" s="26">
        <v>41395</v>
      </c>
      <c r="T1393">
        <v>1</v>
      </c>
    </row>
    <row r="1394" spans="1:20" x14ac:dyDescent="0.25">
      <c r="A1394" s="177" t="s">
        <v>3514</v>
      </c>
      <c r="B1394" t="s">
        <v>3515</v>
      </c>
      <c r="C1394" t="s">
        <v>220</v>
      </c>
      <c r="D1394" s="20" t="s">
        <v>1002</v>
      </c>
      <c r="E1394" s="26">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25">
      <c r="A1395" s="177" t="s">
        <v>3339</v>
      </c>
      <c r="B1395" t="s">
        <v>3340</v>
      </c>
      <c r="C1395" t="s">
        <v>221</v>
      </c>
      <c r="D1395" s="20" t="s">
        <v>1000</v>
      </c>
      <c r="E1395" s="26">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25">
      <c r="A1396" s="177" t="s">
        <v>3164</v>
      </c>
      <c r="B1396" t="s">
        <v>3165</v>
      </c>
      <c r="C1396" t="s">
        <v>222</v>
      </c>
      <c r="D1396" s="20" t="s">
        <v>1000</v>
      </c>
      <c r="E1396" s="26">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25">
      <c r="A1397" s="177" t="s">
        <v>11998</v>
      </c>
      <c r="B1397" t="s">
        <v>11999</v>
      </c>
      <c r="C1397" t="s">
        <v>1051</v>
      </c>
      <c r="D1397" s="20" t="s">
        <v>1000</v>
      </c>
      <c r="E1397" s="26">
        <v>41395</v>
      </c>
      <c r="T1397">
        <v>0</v>
      </c>
    </row>
    <row r="1398" spans="1:20" x14ac:dyDescent="0.25">
      <c r="A1398" s="177" t="s">
        <v>13364</v>
      </c>
      <c r="B1398" t="s">
        <v>13365</v>
      </c>
      <c r="C1398" t="s">
        <v>242</v>
      </c>
      <c r="D1398" s="20" t="s">
        <v>1002</v>
      </c>
      <c r="E1398" s="26">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25">
      <c r="A1399" s="177" t="s">
        <v>13541</v>
      </c>
      <c r="B1399" t="s">
        <v>13542</v>
      </c>
      <c r="C1399" t="s">
        <v>237</v>
      </c>
      <c r="D1399" s="20" t="s">
        <v>1002</v>
      </c>
      <c r="E1399" s="26">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25">
      <c r="A1400" s="177" t="s">
        <v>13716</v>
      </c>
      <c r="B1400" t="s">
        <v>13717</v>
      </c>
      <c r="C1400" t="s">
        <v>238</v>
      </c>
      <c r="D1400" s="20" t="s">
        <v>1002</v>
      </c>
      <c r="E1400" s="26">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25">
      <c r="A1401" s="177" t="s">
        <v>13893</v>
      </c>
      <c r="B1401" t="s">
        <v>13894</v>
      </c>
      <c r="C1401" t="s">
        <v>239</v>
      </c>
      <c r="D1401" s="20" t="s">
        <v>1002</v>
      </c>
      <c r="E1401" s="26">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25">
      <c r="A1402" s="177" t="s">
        <v>14080</v>
      </c>
      <c r="B1402" t="s">
        <v>14081</v>
      </c>
      <c r="C1402" t="s">
        <v>240</v>
      </c>
      <c r="D1402" s="20" t="s">
        <v>1002</v>
      </c>
      <c r="E1402" s="26">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25">
      <c r="A1403" s="177" t="s">
        <v>14257</v>
      </c>
      <c r="B1403" t="s">
        <v>14258</v>
      </c>
      <c r="C1403" s="20" t="s">
        <v>241</v>
      </c>
      <c r="D1403" s="20" t="s">
        <v>1002</v>
      </c>
      <c r="E1403" s="26">
        <v>41395</v>
      </c>
      <c r="F1403">
        <v>0</v>
      </c>
      <c r="G1403">
        <v>0</v>
      </c>
      <c r="I1403">
        <v>0</v>
      </c>
      <c r="J1403">
        <v>0</v>
      </c>
      <c r="L1403">
        <v>0</v>
      </c>
      <c r="P1403">
        <v>0</v>
      </c>
      <c r="Q1403">
        <v>0</v>
      </c>
      <c r="R1403" t="e">
        <v>#DIV/0!</v>
      </c>
      <c r="T1403">
        <v>0.75</v>
      </c>
    </row>
    <row r="1404" spans="1:20" x14ac:dyDescent="0.25">
      <c r="A1404" s="177" t="s">
        <v>14586</v>
      </c>
      <c r="B1404" t="s">
        <v>14587</v>
      </c>
      <c r="C1404" t="s">
        <v>199</v>
      </c>
      <c r="D1404" s="20" t="s">
        <v>1000</v>
      </c>
      <c r="E1404" s="26">
        <v>41395</v>
      </c>
      <c r="F1404">
        <v>6</v>
      </c>
      <c r="G1404">
        <v>8</v>
      </c>
      <c r="H1404">
        <v>0.75</v>
      </c>
      <c r="I1404">
        <v>15</v>
      </c>
      <c r="J1404">
        <v>50</v>
      </c>
      <c r="K1404">
        <v>0.3</v>
      </c>
      <c r="L1404">
        <v>60</v>
      </c>
      <c r="M1404">
        <v>0.83333333333333337</v>
      </c>
      <c r="N1404">
        <v>9</v>
      </c>
      <c r="P1404">
        <v>3</v>
      </c>
      <c r="Q1404">
        <v>3</v>
      </c>
      <c r="R1404">
        <v>1</v>
      </c>
      <c r="S1404">
        <v>3</v>
      </c>
    </row>
    <row r="1405" spans="1:20" x14ac:dyDescent="0.25">
      <c r="A1405" s="177" t="s">
        <v>14761</v>
      </c>
      <c r="B1405" t="s">
        <v>14762</v>
      </c>
      <c r="C1405" s="20" t="s">
        <v>201</v>
      </c>
      <c r="D1405" s="20" t="s">
        <v>1002</v>
      </c>
      <c r="E1405" s="26">
        <v>41395</v>
      </c>
      <c r="F1405">
        <v>4</v>
      </c>
      <c r="G1405">
        <v>4</v>
      </c>
      <c r="H1405">
        <v>1</v>
      </c>
      <c r="I1405">
        <v>12</v>
      </c>
      <c r="J1405">
        <v>40</v>
      </c>
      <c r="K1405">
        <v>0.3</v>
      </c>
      <c r="L1405">
        <v>40</v>
      </c>
      <c r="M1405">
        <v>1</v>
      </c>
      <c r="N1405">
        <v>9</v>
      </c>
      <c r="O1405">
        <v>1.1000000000000001</v>
      </c>
      <c r="P1405">
        <v>2</v>
      </c>
      <c r="Q1405">
        <v>2</v>
      </c>
      <c r="R1405">
        <v>1</v>
      </c>
      <c r="S1405">
        <v>3</v>
      </c>
    </row>
    <row r="1406" spans="1:20" x14ac:dyDescent="0.25">
      <c r="A1406" s="177" t="s">
        <v>14852</v>
      </c>
      <c r="B1406" t="s">
        <v>14853</v>
      </c>
      <c r="C1406" t="s">
        <v>200</v>
      </c>
      <c r="D1406" s="20" t="s">
        <v>1002</v>
      </c>
      <c r="E1406" s="26">
        <v>41395</v>
      </c>
      <c r="F1406">
        <v>2</v>
      </c>
      <c r="G1406">
        <v>4</v>
      </c>
      <c r="H1406">
        <v>0.5</v>
      </c>
      <c r="I1406">
        <v>3</v>
      </c>
      <c r="J1406">
        <v>10</v>
      </c>
      <c r="K1406">
        <v>0.3</v>
      </c>
      <c r="L1406">
        <v>20</v>
      </c>
      <c r="M1406">
        <v>0.5</v>
      </c>
      <c r="P1406">
        <v>1</v>
      </c>
      <c r="Q1406">
        <v>1</v>
      </c>
      <c r="R1406">
        <v>1</v>
      </c>
    </row>
    <row r="1407" spans="1:20" x14ac:dyDescent="0.25">
      <c r="A1407" s="177" t="s">
        <v>15029</v>
      </c>
      <c r="B1407" t="s">
        <v>15030</v>
      </c>
      <c r="C1407" t="s">
        <v>202</v>
      </c>
      <c r="D1407" s="20" t="s">
        <v>1002</v>
      </c>
      <c r="E1407" s="26">
        <v>41395</v>
      </c>
      <c r="H1407" t="e">
        <v>#DIV/0!</v>
      </c>
      <c r="K1407" t="e">
        <v>#DIV/0!</v>
      </c>
      <c r="M1407" t="e">
        <v>#DIV/0!</v>
      </c>
      <c r="R1407" t="e">
        <v>#DIV/0!</v>
      </c>
      <c r="T1407">
        <v>1.1181159420289855</v>
      </c>
    </row>
    <row r="1408" spans="1:20" x14ac:dyDescent="0.25">
      <c r="A1408" s="177" t="s">
        <v>15572</v>
      </c>
      <c r="B1408" t="s">
        <v>15573</v>
      </c>
      <c r="C1408" t="s">
        <v>228</v>
      </c>
      <c r="D1408" s="20" t="s">
        <v>1002</v>
      </c>
      <c r="E1408" s="26">
        <v>41395</v>
      </c>
      <c r="T1408">
        <v>1.0249999999999999</v>
      </c>
    </row>
    <row r="1409" spans="1:20" x14ac:dyDescent="0.25">
      <c r="A1409" s="177" t="s">
        <v>15733</v>
      </c>
      <c r="B1409" t="s">
        <v>15734</v>
      </c>
      <c r="C1409" s="20" t="s">
        <v>227</v>
      </c>
      <c r="D1409" s="20" t="s">
        <v>1000</v>
      </c>
      <c r="E1409" s="26">
        <v>41395</v>
      </c>
      <c r="T1409">
        <v>0.86956521739130432</v>
      </c>
    </row>
    <row r="1410" spans="1:20" x14ac:dyDescent="0.25">
      <c r="A1410" s="177" t="s">
        <v>15910</v>
      </c>
      <c r="B1410" t="s">
        <v>15911</v>
      </c>
      <c r="C1410" t="s">
        <v>203</v>
      </c>
      <c r="D1410" s="20" t="s">
        <v>1000</v>
      </c>
      <c r="E1410" s="26">
        <v>41395</v>
      </c>
      <c r="F1410">
        <v>10</v>
      </c>
      <c r="G1410">
        <v>9</v>
      </c>
      <c r="H1410">
        <v>1.1111111111111112</v>
      </c>
      <c r="I1410">
        <v>60</v>
      </c>
      <c r="J1410">
        <v>60</v>
      </c>
      <c r="K1410">
        <v>1</v>
      </c>
      <c r="L1410">
        <v>72.5</v>
      </c>
      <c r="M1410">
        <v>0.82758620689655171</v>
      </c>
      <c r="P1410">
        <v>3</v>
      </c>
      <c r="Q1410">
        <v>3</v>
      </c>
      <c r="R1410">
        <v>1</v>
      </c>
    </row>
    <row r="1411" spans="1:20" x14ac:dyDescent="0.25">
      <c r="A1411" s="177" t="s">
        <v>16089</v>
      </c>
      <c r="B1411" t="s">
        <v>16090</v>
      </c>
      <c r="C1411" t="s">
        <v>205</v>
      </c>
      <c r="D1411" s="20" t="s">
        <v>1002</v>
      </c>
      <c r="E1411" s="26">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25">
      <c r="A1412" s="177" t="s">
        <v>16266</v>
      </c>
      <c r="B1412" t="s">
        <v>16267</v>
      </c>
      <c r="C1412" t="s">
        <v>204</v>
      </c>
      <c r="D1412" s="20" t="s">
        <v>1002</v>
      </c>
      <c r="E1412" s="26">
        <v>41395</v>
      </c>
      <c r="F1412">
        <v>6</v>
      </c>
      <c r="G1412">
        <v>4</v>
      </c>
      <c r="H1412">
        <v>1.5</v>
      </c>
      <c r="I1412">
        <v>29</v>
      </c>
      <c r="J1412">
        <v>25</v>
      </c>
      <c r="K1412">
        <v>1.1599999999999999</v>
      </c>
      <c r="L1412">
        <v>27.5</v>
      </c>
      <c r="M1412">
        <v>0.90909090909090906</v>
      </c>
    </row>
    <row r="1413" spans="1:20" x14ac:dyDescent="0.25">
      <c r="A1413" s="177" t="s">
        <v>16443</v>
      </c>
      <c r="B1413" t="s">
        <v>16444</v>
      </c>
      <c r="C1413" t="s">
        <v>206</v>
      </c>
      <c r="D1413" s="20" t="s">
        <v>1002</v>
      </c>
      <c r="E1413" s="26">
        <v>41395</v>
      </c>
      <c r="H1413" t="e">
        <v>#DIV/0!</v>
      </c>
      <c r="K1413" t="e">
        <v>#DIV/0!</v>
      </c>
      <c r="M1413" t="e">
        <v>#DIV/0!</v>
      </c>
      <c r="R1413" t="e">
        <v>#DIV/0!</v>
      </c>
    </row>
    <row r="1414" spans="1:20" x14ac:dyDescent="0.25">
      <c r="A1414" s="177" t="s">
        <v>16584</v>
      </c>
      <c r="B1414" t="s">
        <v>16585</v>
      </c>
      <c r="C1414" t="s">
        <v>223</v>
      </c>
      <c r="D1414" s="20" t="s">
        <v>1000</v>
      </c>
      <c r="E1414" s="26">
        <v>41395</v>
      </c>
      <c r="R1414" t="e">
        <v>#DIV/0!</v>
      </c>
      <c r="T1414">
        <v>1.2777777777777779</v>
      </c>
    </row>
    <row r="1415" spans="1:20" x14ac:dyDescent="0.25">
      <c r="A1415" s="177" t="s">
        <v>16763</v>
      </c>
      <c r="B1415" t="s">
        <v>16764</v>
      </c>
      <c r="C1415" t="s">
        <v>224</v>
      </c>
      <c r="D1415" s="20" t="s">
        <v>1002</v>
      </c>
      <c r="E1415" s="26">
        <v>41395</v>
      </c>
      <c r="R1415" t="e">
        <v>#DIV/0!</v>
      </c>
    </row>
    <row r="1416" spans="1:20" x14ac:dyDescent="0.25">
      <c r="A1416" s="177" t="s">
        <v>17200</v>
      </c>
      <c r="B1416" t="s">
        <v>17201</v>
      </c>
      <c r="C1416" t="s">
        <v>225</v>
      </c>
      <c r="D1416" s="20" t="s">
        <v>1000</v>
      </c>
      <c r="E1416" s="26">
        <v>41395</v>
      </c>
      <c r="R1416" t="e">
        <v>#DIV/0!</v>
      </c>
      <c r="T1416">
        <v>1.25</v>
      </c>
    </row>
    <row r="1417" spans="1:20" x14ac:dyDescent="0.25">
      <c r="A1417" s="177" t="s">
        <v>17407</v>
      </c>
      <c r="B1417" t="s">
        <v>17408</v>
      </c>
      <c r="C1417" t="s">
        <v>226</v>
      </c>
      <c r="D1417" s="20" t="s">
        <v>1002</v>
      </c>
      <c r="E1417" s="26">
        <v>41395</v>
      </c>
      <c r="R1417" t="e">
        <v>#DIV/0!</v>
      </c>
      <c r="T1417">
        <v>0.5</v>
      </c>
    </row>
    <row r="1418" spans="1:20" x14ac:dyDescent="0.25">
      <c r="A1418" s="177" t="s">
        <v>17584</v>
      </c>
      <c r="B1418" t="s">
        <v>17585</v>
      </c>
      <c r="C1418" t="s">
        <v>232</v>
      </c>
      <c r="D1418" s="20" t="s">
        <v>1000</v>
      </c>
      <c r="E1418" s="26">
        <v>41395</v>
      </c>
      <c r="R1418" t="e">
        <v>#DIV/0!</v>
      </c>
    </row>
    <row r="1419" spans="1:20" x14ac:dyDescent="0.25">
      <c r="A1419" s="177" t="s">
        <v>17781</v>
      </c>
      <c r="B1419" t="s">
        <v>17782</v>
      </c>
      <c r="C1419" t="s">
        <v>231</v>
      </c>
      <c r="D1419" s="20" t="s">
        <v>1002</v>
      </c>
      <c r="E1419" s="26">
        <v>41395</v>
      </c>
      <c r="R1419" t="e">
        <v>#DIV/0!</v>
      </c>
    </row>
    <row r="1420" spans="1:20" x14ac:dyDescent="0.25">
      <c r="A1420" s="177" t="s">
        <v>17958</v>
      </c>
      <c r="B1420" t="s">
        <v>17959</v>
      </c>
      <c r="C1420" t="s">
        <v>317</v>
      </c>
      <c r="D1420" s="20" t="s">
        <v>1000</v>
      </c>
      <c r="E1420" s="26">
        <v>41395</v>
      </c>
    </row>
    <row r="1421" spans="1:20" x14ac:dyDescent="0.25">
      <c r="A1421" s="177" t="s">
        <v>18137</v>
      </c>
      <c r="B1421" t="s">
        <v>18138</v>
      </c>
      <c r="C1421" t="s">
        <v>316</v>
      </c>
      <c r="D1421" s="20" t="s">
        <v>1002</v>
      </c>
      <c r="E1421" s="26">
        <v>41395</v>
      </c>
    </row>
    <row r="1422" spans="1:20" x14ac:dyDescent="0.25">
      <c r="A1422" s="177" t="s">
        <v>18390</v>
      </c>
      <c r="B1422" t="s">
        <v>18391</v>
      </c>
      <c r="C1422" t="s">
        <v>214</v>
      </c>
      <c r="D1422" s="20" t="s">
        <v>1000</v>
      </c>
      <c r="E1422" s="26">
        <v>41395</v>
      </c>
      <c r="F1422">
        <v>4</v>
      </c>
      <c r="G1422">
        <v>5</v>
      </c>
      <c r="H1422">
        <v>0.8</v>
      </c>
      <c r="I1422">
        <v>14</v>
      </c>
      <c r="J1422">
        <v>29</v>
      </c>
      <c r="K1422">
        <v>0.48275862068965519</v>
      </c>
      <c r="L1422">
        <v>29</v>
      </c>
      <c r="M1422">
        <v>1</v>
      </c>
      <c r="N1422">
        <v>12</v>
      </c>
      <c r="P1422">
        <v>5</v>
      </c>
      <c r="Q1422">
        <v>8</v>
      </c>
      <c r="R1422">
        <v>0.625</v>
      </c>
      <c r="S1422">
        <v>2</v>
      </c>
    </row>
    <row r="1423" spans="1:20" x14ac:dyDescent="0.25">
      <c r="A1423" s="177" t="s">
        <v>18569</v>
      </c>
      <c r="B1423" t="s">
        <v>18570</v>
      </c>
      <c r="C1423" t="s">
        <v>215</v>
      </c>
      <c r="D1423" s="20" t="s">
        <v>1002</v>
      </c>
      <c r="E1423" s="26">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25">
      <c r="A1424" s="177" t="s">
        <v>18746</v>
      </c>
      <c r="B1424" t="s">
        <v>18747</v>
      </c>
      <c r="C1424" t="s">
        <v>216</v>
      </c>
      <c r="D1424" s="20" t="s">
        <v>1002</v>
      </c>
      <c r="E1424" s="26">
        <v>41395</v>
      </c>
      <c r="H1424" t="e">
        <v>#DIV/0!</v>
      </c>
      <c r="K1424" t="e">
        <v>#DIV/0!</v>
      </c>
      <c r="M1424" t="e">
        <v>#DIV/0!</v>
      </c>
      <c r="R1424" t="e">
        <v>#DIV/0!</v>
      </c>
    </row>
    <row r="1425" spans="1:20" x14ac:dyDescent="0.25">
      <c r="A1425" s="177" t="s">
        <v>18923</v>
      </c>
      <c r="B1425" t="s">
        <v>18924</v>
      </c>
      <c r="C1425" t="s">
        <v>229</v>
      </c>
      <c r="D1425" s="20" t="s">
        <v>1002</v>
      </c>
      <c r="E1425" s="26">
        <v>41395</v>
      </c>
    </row>
    <row r="1426" spans="1:20" x14ac:dyDescent="0.25">
      <c r="A1426" s="177" t="s">
        <v>19100</v>
      </c>
      <c r="B1426" t="s">
        <v>19101</v>
      </c>
      <c r="C1426" t="s">
        <v>230</v>
      </c>
      <c r="D1426" s="20" t="s">
        <v>1000</v>
      </c>
      <c r="E1426" s="26">
        <v>41395</v>
      </c>
    </row>
    <row r="1427" spans="1:20" x14ac:dyDescent="0.25">
      <c r="A1427" s="177" t="s">
        <v>19279</v>
      </c>
      <c r="B1427" t="s">
        <v>19280</v>
      </c>
      <c r="C1427" t="s">
        <v>234</v>
      </c>
      <c r="D1427" s="20" t="s">
        <v>1000</v>
      </c>
      <c r="E1427" s="26">
        <v>41395</v>
      </c>
      <c r="R1427" t="e">
        <v>#DIV/0!</v>
      </c>
      <c r="T1427">
        <v>0.4</v>
      </c>
    </row>
    <row r="1428" spans="1:20" x14ac:dyDescent="0.25">
      <c r="A1428" s="177" t="s">
        <v>19458</v>
      </c>
      <c r="B1428" t="s">
        <v>19459</v>
      </c>
      <c r="C1428" t="s">
        <v>233</v>
      </c>
      <c r="D1428" s="20" t="s">
        <v>1002</v>
      </c>
      <c r="E1428" s="26">
        <v>41395</v>
      </c>
      <c r="R1428" t="e">
        <v>#DIV/0!</v>
      </c>
      <c r="T1428">
        <v>0.4</v>
      </c>
    </row>
    <row r="1429" spans="1:20" x14ac:dyDescent="0.25">
      <c r="A1429" s="177" t="s">
        <v>19833</v>
      </c>
      <c r="B1429" t="s">
        <v>19834</v>
      </c>
      <c r="C1429" t="s">
        <v>220</v>
      </c>
      <c r="D1429" s="20" t="s">
        <v>1000</v>
      </c>
      <c r="E1429" s="26">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25">
      <c r="A1430" s="177" t="s">
        <v>20012</v>
      </c>
      <c r="B1430" t="s">
        <v>20013</v>
      </c>
      <c r="C1430" t="s">
        <v>221</v>
      </c>
      <c r="D1430" s="20" t="s">
        <v>1002</v>
      </c>
      <c r="E1430" s="26">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25">
      <c r="A1431" s="177" t="s">
        <v>20189</v>
      </c>
      <c r="B1431" t="s">
        <v>20190</v>
      </c>
      <c r="C1431" t="s">
        <v>222</v>
      </c>
      <c r="D1431" s="20" t="s">
        <v>1002</v>
      </c>
      <c r="E1431" s="26">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25">
      <c r="A1432" s="177" t="s">
        <v>20366</v>
      </c>
      <c r="B1432" t="s">
        <v>20367</v>
      </c>
      <c r="C1432" s="20" t="s">
        <v>211</v>
      </c>
      <c r="D1432" s="20" t="s">
        <v>1002</v>
      </c>
      <c r="E1432" s="26">
        <v>41395</v>
      </c>
      <c r="H1432" t="e">
        <v>#DIV/0!</v>
      </c>
      <c r="K1432" t="e">
        <v>#DIV/0!</v>
      </c>
      <c r="M1432" t="e">
        <v>#DIV/0!</v>
      </c>
      <c r="N1432">
        <v>0</v>
      </c>
      <c r="R1432" t="e">
        <v>#DIV/0!</v>
      </c>
      <c r="T1432">
        <v>0.54545454545454541</v>
      </c>
    </row>
    <row r="1433" spans="1:20" x14ac:dyDescent="0.25">
      <c r="A1433" s="177" t="s">
        <v>20543</v>
      </c>
      <c r="B1433" t="s">
        <v>20544</v>
      </c>
      <c r="C1433" t="s">
        <v>207</v>
      </c>
      <c r="D1433" s="20" t="s">
        <v>1000</v>
      </c>
      <c r="E1433" s="26">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25">
      <c r="A1434" s="177" t="s">
        <v>20722</v>
      </c>
      <c r="B1434" t="s">
        <v>20723</v>
      </c>
      <c r="C1434" t="s">
        <v>894</v>
      </c>
      <c r="D1434" s="20" t="s">
        <v>1002</v>
      </c>
      <c r="E1434" s="26">
        <v>41395</v>
      </c>
    </row>
    <row r="1435" spans="1:20" x14ac:dyDescent="0.25">
      <c r="A1435" s="177" t="s">
        <v>20787</v>
      </c>
      <c r="B1435" t="s">
        <v>20788</v>
      </c>
      <c r="C1435" s="20" t="s">
        <v>210</v>
      </c>
      <c r="D1435" s="20" t="s">
        <v>1002</v>
      </c>
      <c r="E1435" s="26">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25">
      <c r="A1436" s="177" t="s">
        <v>20964</v>
      </c>
      <c r="B1436" t="s">
        <v>20965</v>
      </c>
      <c r="C1436" s="20" t="s">
        <v>208</v>
      </c>
      <c r="D1436" s="20" t="s">
        <v>1002</v>
      </c>
      <c r="E1436" s="26">
        <v>41395</v>
      </c>
      <c r="F1436">
        <v>3</v>
      </c>
      <c r="G1436">
        <v>3</v>
      </c>
      <c r="H1436">
        <v>1</v>
      </c>
      <c r="I1436">
        <v>5</v>
      </c>
      <c r="J1436">
        <v>17</v>
      </c>
      <c r="K1436">
        <v>0.29411764705882354</v>
      </c>
      <c r="L1436">
        <v>27</v>
      </c>
      <c r="M1436">
        <v>0.62962962962962965</v>
      </c>
      <c r="R1436" t="e">
        <v>#DIV/0!</v>
      </c>
    </row>
    <row r="1437" spans="1:20" x14ac:dyDescent="0.25">
      <c r="A1437" s="177" t="s">
        <v>21219</v>
      </c>
      <c r="B1437" t="s">
        <v>21220</v>
      </c>
      <c r="C1437" t="s">
        <v>213</v>
      </c>
      <c r="D1437" s="20" t="s">
        <v>1002</v>
      </c>
      <c r="E1437" s="26">
        <v>41395</v>
      </c>
    </row>
    <row r="1438" spans="1:20" x14ac:dyDescent="0.25">
      <c r="A1438" s="177" t="s">
        <v>21396</v>
      </c>
      <c r="B1438" t="s">
        <v>21397</v>
      </c>
      <c r="C1438" t="s">
        <v>8154</v>
      </c>
      <c r="D1438" s="20" t="s">
        <v>1002</v>
      </c>
      <c r="E1438" s="26">
        <v>41395</v>
      </c>
    </row>
    <row r="1439" spans="1:20" x14ac:dyDescent="0.25">
      <c r="A1439" s="177" t="s">
        <v>21461</v>
      </c>
      <c r="B1439" t="s">
        <v>21462</v>
      </c>
      <c r="C1439" t="s">
        <v>212</v>
      </c>
      <c r="D1439" s="20" t="s">
        <v>1000</v>
      </c>
      <c r="E1439" s="26">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25">
      <c r="A1440" s="177" t="s">
        <v>21670</v>
      </c>
      <c r="B1440" t="s">
        <v>21671</v>
      </c>
      <c r="C1440" t="s">
        <v>217</v>
      </c>
      <c r="D1440" s="20" t="s">
        <v>1000</v>
      </c>
      <c r="E1440" s="26">
        <v>41395</v>
      </c>
      <c r="F1440">
        <v>0</v>
      </c>
      <c r="G1440">
        <v>0</v>
      </c>
      <c r="I1440">
        <v>0</v>
      </c>
      <c r="L1440">
        <v>0</v>
      </c>
      <c r="N1440">
        <v>5</v>
      </c>
      <c r="S1440">
        <v>2</v>
      </c>
    </row>
    <row r="1441" spans="1:20" x14ac:dyDescent="0.25">
      <c r="A1441" s="177" t="s">
        <v>21849</v>
      </c>
      <c r="B1441" t="s">
        <v>21850</v>
      </c>
      <c r="C1441" t="s">
        <v>895</v>
      </c>
      <c r="D1441" s="20" t="s">
        <v>1002</v>
      </c>
      <c r="E1441" s="26">
        <v>41395</v>
      </c>
      <c r="T1441">
        <v>1</v>
      </c>
    </row>
    <row r="1442" spans="1:20" x14ac:dyDescent="0.25">
      <c r="A1442" s="177" t="s">
        <v>21914</v>
      </c>
      <c r="B1442" t="s">
        <v>21915</v>
      </c>
      <c r="C1442" t="s">
        <v>218</v>
      </c>
      <c r="D1442" s="20" t="s">
        <v>1002</v>
      </c>
      <c r="E1442" s="26">
        <v>41395</v>
      </c>
      <c r="N1442">
        <v>5</v>
      </c>
      <c r="P1442">
        <v>0</v>
      </c>
      <c r="Q1442">
        <v>0</v>
      </c>
      <c r="S1442">
        <v>2</v>
      </c>
    </row>
    <row r="1443" spans="1:20" x14ac:dyDescent="0.25">
      <c r="A1443" s="177" t="s">
        <v>22091</v>
      </c>
      <c r="B1443" t="s">
        <v>22092</v>
      </c>
      <c r="C1443" t="s">
        <v>219</v>
      </c>
      <c r="D1443" s="20" t="s">
        <v>1002</v>
      </c>
      <c r="E1443" s="26">
        <v>41395</v>
      </c>
      <c r="T1443">
        <v>0.81640000000000001</v>
      </c>
    </row>
    <row r="1444" spans="1:20" x14ac:dyDescent="0.25">
      <c r="A1444" s="177" t="s">
        <v>11513</v>
      </c>
      <c r="B1444" t="s">
        <v>11514</v>
      </c>
      <c r="C1444" s="20" t="s">
        <v>198</v>
      </c>
      <c r="D1444" s="20" t="s">
        <v>1002</v>
      </c>
      <c r="E1444" s="26">
        <v>41426</v>
      </c>
      <c r="P1444">
        <v>2</v>
      </c>
      <c r="Q1444">
        <v>2</v>
      </c>
      <c r="R1444">
        <v>1</v>
      </c>
      <c r="T1444">
        <v>0.83425000000000005</v>
      </c>
    </row>
    <row r="1445" spans="1:20" x14ac:dyDescent="0.25">
      <c r="A1445" s="177" t="s">
        <v>13188</v>
      </c>
      <c r="B1445" t="s">
        <v>13100</v>
      </c>
      <c r="C1445" s="20" t="s">
        <v>1051</v>
      </c>
      <c r="D1445" s="20" t="s">
        <v>1002</v>
      </c>
      <c r="E1445" s="26">
        <v>41426</v>
      </c>
      <c r="P1445">
        <v>2</v>
      </c>
      <c r="Q1445">
        <v>2</v>
      </c>
      <c r="R1445">
        <v>1</v>
      </c>
      <c r="T1445">
        <v>0.745</v>
      </c>
    </row>
    <row r="1446" spans="1:20" x14ac:dyDescent="0.25">
      <c r="A1446" s="177" t="s">
        <v>2991</v>
      </c>
      <c r="B1446" t="s">
        <v>2992</v>
      </c>
      <c r="C1446" s="20" t="s">
        <v>242</v>
      </c>
      <c r="D1446" s="20" t="s">
        <v>1000</v>
      </c>
      <c r="E1446" s="26">
        <v>41426</v>
      </c>
      <c r="F1446">
        <v>0</v>
      </c>
      <c r="G1446">
        <v>0</v>
      </c>
      <c r="H1446" t="e">
        <v>#DIV/0!</v>
      </c>
      <c r="I1446">
        <v>0</v>
      </c>
      <c r="J1446">
        <v>0</v>
      </c>
      <c r="L1446">
        <v>0</v>
      </c>
      <c r="M1446" t="e">
        <v>#DIV/0!</v>
      </c>
      <c r="N1446">
        <v>0</v>
      </c>
      <c r="P1446">
        <v>0</v>
      </c>
      <c r="Q1446">
        <v>0</v>
      </c>
      <c r="R1446" t="e">
        <v>#DIV/0!</v>
      </c>
      <c r="S1446">
        <v>0</v>
      </c>
      <c r="T1446">
        <v>1</v>
      </c>
    </row>
    <row r="1447" spans="1:20" x14ac:dyDescent="0.25">
      <c r="A1447" s="177" t="s">
        <v>2816</v>
      </c>
      <c r="B1447" t="s">
        <v>2817</v>
      </c>
      <c r="C1447" t="s">
        <v>2724</v>
      </c>
      <c r="D1447" s="20" t="s">
        <v>1000</v>
      </c>
      <c r="E1447" s="26">
        <v>41426</v>
      </c>
      <c r="F1447">
        <v>0</v>
      </c>
      <c r="G1447">
        <v>0</v>
      </c>
      <c r="I1447">
        <v>0</v>
      </c>
      <c r="J1447">
        <v>0</v>
      </c>
      <c r="L1447">
        <v>0</v>
      </c>
      <c r="N1447">
        <v>0</v>
      </c>
      <c r="P1447">
        <v>2</v>
      </c>
      <c r="Q1447">
        <v>2</v>
      </c>
      <c r="R1447">
        <v>1</v>
      </c>
      <c r="S1447">
        <v>0</v>
      </c>
      <c r="T1447">
        <v>1</v>
      </c>
    </row>
    <row r="1448" spans="1:20" x14ac:dyDescent="0.25">
      <c r="A1448" s="177" t="s">
        <v>2571</v>
      </c>
      <c r="B1448" t="s">
        <v>2572</v>
      </c>
      <c r="C1448" t="s">
        <v>237</v>
      </c>
      <c r="D1448" s="20" t="s">
        <v>1000</v>
      </c>
      <c r="E1448" s="26">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25">
      <c r="A1449" s="177" t="s">
        <v>2396</v>
      </c>
      <c r="B1449" t="s">
        <v>2397</v>
      </c>
      <c r="C1449" t="s">
        <v>238</v>
      </c>
      <c r="D1449" s="20" t="s">
        <v>1000</v>
      </c>
      <c r="E1449" s="26">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25">
      <c r="A1450" s="177" t="s">
        <v>2223</v>
      </c>
      <c r="B1450" t="s">
        <v>2224</v>
      </c>
      <c r="C1450" t="s">
        <v>239</v>
      </c>
      <c r="D1450" s="20" t="s">
        <v>1000</v>
      </c>
      <c r="E1450" s="26">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25">
      <c r="A1451" s="177" t="s">
        <v>2048</v>
      </c>
      <c r="B1451" t="s">
        <v>2049</v>
      </c>
      <c r="C1451" t="s">
        <v>1988</v>
      </c>
      <c r="D1451" s="20" t="s">
        <v>1000</v>
      </c>
      <c r="E1451" s="26">
        <v>41426</v>
      </c>
      <c r="F1451">
        <v>0</v>
      </c>
      <c r="G1451">
        <v>0</v>
      </c>
      <c r="I1451">
        <v>7</v>
      </c>
      <c r="J1451">
        <v>0</v>
      </c>
      <c r="L1451">
        <v>0</v>
      </c>
      <c r="N1451">
        <v>5</v>
      </c>
      <c r="P1451">
        <v>5</v>
      </c>
      <c r="Q1451">
        <v>8</v>
      </c>
      <c r="R1451">
        <v>0.625</v>
      </c>
      <c r="S1451">
        <v>0</v>
      </c>
      <c r="T1451">
        <v>0.76400000000000001</v>
      </c>
    </row>
    <row r="1452" spans="1:20" x14ac:dyDescent="0.25">
      <c r="A1452" s="177" t="s">
        <v>1800</v>
      </c>
      <c r="B1452" t="s">
        <v>1801</v>
      </c>
      <c r="C1452" t="s">
        <v>240</v>
      </c>
      <c r="D1452" s="20" t="s">
        <v>1000</v>
      </c>
      <c r="E1452" s="26">
        <v>41426</v>
      </c>
      <c r="F1452">
        <v>3</v>
      </c>
      <c r="G1452">
        <v>3</v>
      </c>
      <c r="H1452">
        <v>1</v>
      </c>
      <c r="I1452">
        <v>0</v>
      </c>
      <c r="J1452">
        <v>17</v>
      </c>
      <c r="L1452">
        <v>74.5</v>
      </c>
      <c r="M1452">
        <v>0.22818791946308725</v>
      </c>
      <c r="N1452">
        <v>7</v>
      </c>
      <c r="P1452">
        <v>0</v>
      </c>
      <c r="Q1452">
        <v>0</v>
      </c>
      <c r="R1452" t="e">
        <v>#DIV/0!</v>
      </c>
      <c r="S1452">
        <v>4</v>
      </c>
      <c r="T1452">
        <v>0.628</v>
      </c>
    </row>
    <row r="1453" spans="1:20" x14ac:dyDescent="0.25">
      <c r="A1453" s="177" t="s">
        <v>1625</v>
      </c>
      <c r="B1453" t="s">
        <v>1626</v>
      </c>
      <c r="C1453" t="s">
        <v>241</v>
      </c>
      <c r="D1453" s="20" t="s">
        <v>1000</v>
      </c>
      <c r="E1453" s="26">
        <v>41426</v>
      </c>
      <c r="F1453">
        <v>0</v>
      </c>
      <c r="G1453">
        <v>0</v>
      </c>
      <c r="I1453">
        <v>0</v>
      </c>
      <c r="J1453">
        <v>0</v>
      </c>
      <c r="L1453">
        <v>0</v>
      </c>
      <c r="P1453">
        <v>0</v>
      </c>
      <c r="Q1453">
        <v>0</v>
      </c>
      <c r="R1453" t="e">
        <v>#DIV/0!</v>
      </c>
      <c r="T1453">
        <v>0</v>
      </c>
    </row>
    <row r="1454" spans="1:20" x14ac:dyDescent="0.25">
      <c r="A1454" s="177" t="s">
        <v>1077</v>
      </c>
      <c r="B1454" t="s">
        <v>1162</v>
      </c>
      <c r="C1454" t="s">
        <v>235</v>
      </c>
      <c r="D1454" s="20" t="s">
        <v>1002</v>
      </c>
      <c r="E1454" s="26">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25">
      <c r="A1455" s="177" t="s">
        <v>11515</v>
      </c>
      <c r="B1455" t="s">
        <v>11516</v>
      </c>
      <c r="C1455" t="s">
        <v>199</v>
      </c>
      <c r="D1455" s="20" t="s">
        <v>1002</v>
      </c>
      <c r="E1455" s="26">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25">
      <c r="A1456" s="177" t="s">
        <v>11405</v>
      </c>
      <c r="B1456" t="s">
        <v>11406</v>
      </c>
      <c r="C1456" t="s">
        <v>201</v>
      </c>
      <c r="D1456" s="20" t="s">
        <v>1000</v>
      </c>
      <c r="E1456" s="26">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25">
      <c r="A1457" s="177" t="s">
        <v>12202</v>
      </c>
      <c r="B1457" t="s">
        <v>12203</v>
      </c>
      <c r="C1457" t="s">
        <v>200</v>
      </c>
      <c r="D1457" s="20" t="s">
        <v>1000</v>
      </c>
      <c r="E1457" s="26">
        <v>41426</v>
      </c>
      <c r="L1457">
        <v>20</v>
      </c>
      <c r="M1457">
        <v>0</v>
      </c>
      <c r="R1457">
        <v>0</v>
      </c>
      <c r="T1457">
        <v>0.94861111111111107</v>
      </c>
    </row>
    <row r="1458" spans="1:20" x14ac:dyDescent="0.25">
      <c r="A1458" s="177" t="s">
        <v>12487</v>
      </c>
      <c r="B1458" t="s">
        <v>12488</v>
      </c>
      <c r="C1458" t="s">
        <v>202</v>
      </c>
      <c r="D1458" s="20" t="s">
        <v>1000</v>
      </c>
      <c r="E1458" s="26">
        <v>41426</v>
      </c>
      <c r="H1458" t="e">
        <v>#DIV/0!</v>
      </c>
      <c r="K1458" t="e">
        <v>#DIV/0!</v>
      </c>
      <c r="M1458" t="e">
        <v>#DIV/0!</v>
      </c>
      <c r="R1458" t="e">
        <v>#DIV/0!</v>
      </c>
      <c r="T1458">
        <v>0.92500000000000004</v>
      </c>
    </row>
    <row r="1459" spans="1:20" x14ac:dyDescent="0.25">
      <c r="A1459" s="177" t="s">
        <v>11024</v>
      </c>
      <c r="B1459" t="s">
        <v>11025</v>
      </c>
      <c r="C1459" s="20" t="s">
        <v>228</v>
      </c>
      <c r="D1459" s="20" t="s">
        <v>1000</v>
      </c>
      <c r="E1459" s="26">
        <v>41426</v>
      </c>
      <c r="R1459" t="e">
        <v>#DIV/0!</v>
      </c>
      <c r="T1459">
        <v>0.77777777777777779</v>
      </c>
    </row>
    <row r="1460" spans="1:20" x14ac:dyDescent="0.25">
      <c r="A1460" s="177" t="s">
        <v>10849</v>
      </c>
      <c r="B1460" t="s">
        <v>10850</v>
      </c>
      <c r="C1460" t="s">
        <v>227</v>
      </c>
      <c r="D1460" s="20" t="s">
        <v>1002</v>
      </c>
      <c r="E1460" s="26">
        <v>41426</v>
      </c>
      <c r="R1460" t="e">
        <v>#DIV/0!</v>
      </c>
    </row>
    <row r="1461" spans="1:20" x14ac:dyDescent="0.25">
      <c r="A1461" s="177" t="s">
        <v>10674</v>
      </c>
      <c r="B1461" t="s">
        <v>10675</v>
      </c>
      <c r="C1461" s="20" t="s">
        <v>203</v>
      </c>
      <c r="D1461" s="20" t="s">
        <v>1002</v>
      </c>
      <c r="E1461" s="26">
        <v>41426</v>
      </c>
      <c r="F1461">
        <v>4</v>
      </c>
      <c r="G1461">
        <v>5</v>
      </c>
      <c r="H1461">
        <v>0.8</v>
      </c>
      <c r="I1461">
        <v>26</v>
      </c>
      <c r="J1461">
        <v>35</v>
      </c>
      <c r="K1461">
        <v>0.74285714285714288</v>
      </c>
      <c r="L1461">
        <v>72.5</v>
      </c>
      <c r="M1461">
        <v>0.48275862068965519</v>
      </c>
      <c r="P1461">
        <v>8</v>
      </c>
      <c r="Q1461">
        <v>9</v>
      </c>
      <c r="R1461">
        <v>0.88888888888888884</v>
      </c>
    </row>
    <row r="1462" spans="1:20" x14ac:dyDescent="0.25">
      <c r="A1462" s="177" t="s">
        <v>10499</v>
      </c>
      <c r="B1462" t="s">
        <v>10500</v>
      </c>
      <c r="C1462" t="s">
        <v>205</v>
      </c>
      <c r="D1462" s="20" t="s">
        <v>1000</v>
      </c>
      <c r="E1462" s="26">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25">
      <c r="A1463" s="177" t="s">
        <v>10323</v>
      </c>
      <c r="B1463" t="s">
        <v>10324</v>
      </c>
      <c r="C1463" t="s">
        <v>204</v>
      </c>
      <c r="D1463" s="20" t="s">
        <v>1000</v>
      </c>
      <c r="E1463" s="26">
        <v>41426</v>
      </c>
      <c r="L1463">
        <v>27.5</v>
      </c>
      <c r="M1463">
        <v>0</v>
      </c>
      <c r="T1463">
        <v>0.74175824175824168</v>
      </c>
    </row>
    <row r="1464" spans="1:20" x14ac:dyDescent="0.25">
      <c r="A1464" s="177" t="s">
        <v>10258</v>
      </c>
      <c r="B1464" t="s">
        <v>10259</v>
      </c>
      <c r="C1464" t="s">
        <v>206</v>
      </c>
      <c r="D1464" s="20" t="s">
        <v>1000</v>
      </c>
      <c r="E1464" s="26">
        <v>41426</v>
      </c>
      <c r="H1464" t="e">
        <v>#DIV/0!</v>
      </c>
      <c r="K1464" t="e">
        <v>#DIV/0!</v>
      </c>
      <c r="M1464" t="e">
        <v>#DIV/0!</v>
      </c>
      <c r="R1464" t="e">
        <v>#DIV/0!</v>
      </c>
      <c r="T1464">
        <v>1.075</v>
      </c>
    </row>
    <row r="1465" spans="1:20" x14ac:dyDescent="0.25">
      <c r="A1465" s="177" t="s">
        <v>9827</v>
      </c>
      <c r="B1465" t="s">
        <v>9828</v>
      </c>
      <c r="C1465" s="20" t="s">
        <v>223</v>
      </c>
      <c r="D1465" s="20" t="s">
        <v>1002</v>
      </c>
      <c r="E1465" s="26">
        <v>41426</v>
      </c>
      <c r="R1465" t="e">
        <v>#DIV/0!</v>
      </c>
      <c r="T1465">
        <v>0.61904761904761907</v>
      </c>
    </row>
    <row r="1466" spans="1:20" x14ac:dyDescent="0.25">
      <c r="A1466" s="177" t="s">
        <v>9652</v>
      </c>
      <c r="B1466" t="s">
        <v>9653</v>
      </c>
      <c r="C1466" t="s">
        <v>224</v>
      </c>
      <c r="D1466" s="20" t="s">
        <v>1000</v>
      </c>
      <c r="E1466" s="26">
        <v>41426</v>
      </c>
      <c r="R1466" t="e">
        <v>#DIV/0!</v>
      </c>
    </row>
    <row r="1467" spans="1:20" x14ac:dyDescent="0.25">
      <c r="A1467" s="177" t="s">
        <v>9261</v>
      </c>
      <c r="B1467" t="s">
        <v>9262</v>
      </c>
      <c r="C1467" t="s">
        <v>211</v>
      </c>
      <c r="D1467" s="20" t="s">
        <v>1000</v>
      </c>
      <c r="E1467" s="26">
        <v>41426</v>
      </c>
      <c r="H1467" t="e">
        <v>#DIV/0!</v>
      </c>
      <c r="K1467" t="e">
        <v>#DIV/0!</v>
      </c>
      <c r="M1467" t="e">
        <v>#DIV/0!</v>
      </c>
      <c r="N1467">
        <v>0</v>
      </c>
      <c r="R1467" t="e">
        <v>#DIV/0!</v>
      </c>
    </row>
    <row r="1468" spans="1:20" x14ac:dyDescent="0.25">
      <c r="A1468" s="177" t="s">
        <v>9086</v>
      </c>
      <c r="B1468" t="s">
        <v>9087</v>
      </c>
      <c r="C1468" t="s">
        <v>207</v>
      </c>
      <c r="D1468" s="20" t="s">
        <v>1002</v>
      </c>
      <c r="E1468" s="26">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25">
      <c r="A1469" s="177" t="s">
        <v>9021</v>
      </c>
      <c r="B1469" t="s">
        <v>9022</v>
      </c>
      <c r="C1469" t="s">
        <v>894</v>
      </c>
      <c r="D1469" s="20" t="s">
        <v>1000</v>
      </c>
      <c r="E1469" s="26">
        <v>41426</v>
      </c>
    </row>
    <row r="1470" spans="1:20" x14ac:dyDescent="0.25">
      <c r="A1470" s="177" t="s">
        <v>8846</v>
      </c>
      <c r="B1470" t="s">
        <v>8847</v>
      </c>
      <c r="C1470" t="s">
        <v>210</v>
      </c>
      <c r="D1470" s="20" t="s">
        <v>1000</v>
      </c>
      <c r="E1470" s="26">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25">
      <c r="A1471" s="177" t="s">
        <v>8671</v>
      </c>
      <c r="B1471" t="s">
        <v>8672</v>
      </c>
      <c r="C1471" t="s">
        <v>208</v>
      </c>
      <c r="D1471" s="20" t="s">
        <v>1000</v>
      </c>
      <c r="E1471" s="26">
        <v>41426</v>
      </c>
      <c r="F1471">
        <v>3</v>
      </c>
      <c r="G1471">
        <v>3</v>
      </c>
      <c r="H1471">
        <v>1</v>
      </c>
      <c r="J1471">
        <v>17</v>
      </c>
      <c r="K1471">
        <v>0</v>
      </c>
      <c r="L1471">
        <v>27</v>
      </c>
      <c r="M1471">
        <v>0.62962962962962965</v>
      </c>
      <c r="R1471" t="e">
        <v>#DIV/0!</v>
      </c>
    </row>
    <row r="1472" spans="1:20" x14ac:dyDescent="0.25">
      <c r="A1472" s="177" t="s">
        <v>8422</v>
      </c>
      <c r="B1472" t="s">
        <v>8423</v>
      </c>
      <c r="C1472" t="s">
        <v>213</v>
      </c>
      <c r="D1472" s="20" t="s">
        <v>1000</v>
      </c>
      <c r="E1472" s="26">
        <v>41426</v>
      </c>
      <c r="P1472">
        <v>0</v>
      </c>
      <c r="Q1472">
        <v>0</v>
      </c>
      <c r="T1472">
        <v>0.95</v>
      </c>
    </row>
    <row r="1473" spans="1:20" x14ac:dyDescent="0.25">
      <c r="A1473" s="177" t="s">
        <v>8247</v>
      </c>
      <c r="B1473" t="s">
        <v>8248</v>
      </c>
      <c r="C1473" t="s">
        <v>212</v>
      </c>
      <c r="D1473" s="20" t="s">
        <v>1002</v>
      </c>
      <c r="E1473" s="26">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25">
      <c r="A1474" s="177" t="s">
        <v>8182</v>
      </c>
      <c r="B1474" t="s">
        <v>8183</v>
      </c>
      <c r="C1474" t="s">
        <v>8154</v>
      </c>
      <c r="D1474" s="20" t="s">
        <v>1000</v>
      </c>
      <c r="E1474" s="26">
        <v>41426</v>
      </c>
      <c r="P1474">
        <v>0</v>
      </c>
      <c r="Q1474">
        <v>0</v>
      </c>
    </row>
    <row r="1475" spans="1:20" x14ac:dyDescent="0.25">
      <c r="A1475" s="177" t="s">
        <v>7946</v>
      </c>
      <c r="B1475" t="s">
        <v>7947</v>
      </c>
      <c r="C1475" t="s">
        <v>225</v>
      </c>
      <c r="D1475" s="20" t="s">
        <v>1002</v>
      </c>
      <c r="E1475" s="26">
        <v>41426</v>
      </c>
      <c r="R1475" t="e">
        <v>#DIV/0!</v>
      </c>
    </row>
    <row r="1476" spans="1:20" x14ac:dyDescent="0.25">
      <c r="A1476" s="177" t="s">
        <v>7745</v>
      </c>
      <c r="B1476" t="s">
        <v>7746</v>
      </c>
      <c r="C1476" t="s">
        <v>226</v>
      </c>
      <c r="D1476" s="20" t="s">
        <v>1000</v>
      </c>
      <c r="E1476" s="26">
        <v>41426</v>
      </c>
      <c r="R1476" t="e">
        <v>#DIV/0!</v>
      </c>
    </row>
    <row r="1477" spans="1:20" x14ac:dyDescent="0.25">
      <c r="A1477" s="177" t="s">
        <v>7558</v>
      </c>
      <c r="B1477" t="s">
        <v>7559</v>
      </c>
      <c r="C1477" t="s">
        <v>901</v>
      </c>
      <c r="D1477" s="20" t="s">
        <v>1000</v>
      </c>
      <c r="E1477" s="26">
        <v>41426</v>
      </c>
      <c r="I1477">
        <v>5</v>
      </c>
      <c r="N1477">
        <v>5</v>
      </c>
      <c r="P1477">
        <v>2</v>
      </c>
      <c r="Q1477">
        <v>4</v>
      </c>
      <c r="R1477">
        <v>0.5</v>
      </c>
      <c r="S1477">
        <v>0</v>
      </c>
    </row>
    <row r="1478" spans="1:20" x14ac:dyDescent="0.25">
      <c r="A1478" s="177" t="s">
        <v>7211</v>
      </c>
      <c r="B1478" t="s">
        <v>7212</v>
      </c>
      <c r="C1478" t="s">
        <v>1052</v>
      </c>
      <c r="D1478" s="20" t="s">
        <v>1000</v>
      </c>
      <c r="E1478" s="26">
        <v>41426</v>
      </c>
      <c r="I1478">
        <v>5</v>
      </c>
      <c r="N1478">
        <v>5</v>
      </c>
      <c r="P1478">
        <v>2</v>
      </c>
      <c r="Q1478">
        <v>4</v>
      </c>
      <c r="R1478">
        <v>0.5</v>
      </c>
      <c r="S1478">
        <v>0</v>
      </c>
    </row>
    <row r="1479" spans="1:20" x14ac:dyDescent="0.25">
      <c r="A1479" s="177" t="s">
        <v>7006</v>
      </c>
      <c r="B1479" t="s">
        <v>7007</v>
      </c>
      <c r="C1479" t="s">
        <v>232</v>
      </c>
      <c r="D1479" s="20" t="s">
        <v>1002</v>
      </c>
      <c r="E1479" s="26">
        <v>41426</v>
      </c>
      <c r="R1479" t="e">
        <v>#DIV/0!</v>
      </c>
    </row>
    <row r="1480" spans="1:20" x14ac:dyDescent="0.25">
      <c r="A1480" s="177" t="s">
        <v>6815</v>
      </c>
      <c r="B1480" t="s">
        <v>6816</v>
      </c>
      <c r="C1480" t="s">
        <v>231</v>
      </c>
      <c r="D1480" s="20" t="s">
        <v>1000</v>
      </c>
      <c r="E1480" s="26">
        <v>41426</v>
      </c>
      <c r="R1480" t="e">
        <v>#DIV/0!</v>
      </c>
    </row>
    <row r="1481" spans="1:20" x14ac:dyDescent="0.25">
      <c r="A1481" s="177" t="s">
        <v>6640</v>
      </c>
      <c r="B1481" t="s">
        <v>6641</v>
      </c>
      <c r="C1481" t="s">
        <v>317</v>
      </c>
      <c r="D1481" s="20" t="s">
        <v>1002</v>
      </c>
      <c r="E1481" s="26">
        <v>41426</v>
      </c>
    </row>
    <row r="1482" spans="1:20" x14ac:dyDescent="0.25">
      <c r="A1482" s="177" t="s">
        <v>6465</v>
      </c>
      <c r="B1482" t="s">
        <v>6466</v>
      </c>
      <c r="C1482" t="s">
        <v>316</v>
      </c>
      <c r="D1482" s="20" t="s">
        <v>1000</v>
      </c>
      <c r="E1482" s="26">
        <v>41426</v>
      </c>
    </row>
    <row r="1483" spans="1:20" x14ac:dyDescent="0.25">
      <c r="A1483" s="177" t="s">
        <v>6216</v>
      </c>
      <c r="B1483" t="s">
        <v>6217</v>
      </c>
      <c r="C1483" t="s">
        <v>214</v>
      </c>
      <c r="D1483" s="20" t="s">
        <v>1002</v>
      </c>
      <c r="E1483" s="26">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25">
      <c r="A1484" s="177" t="s">
        <v>6041</v>
      </c>
      <c r="B1484" t="s">
        <v>6042</v>
      </c>
      <c r="C1484" t="s">
        <v>215</v>
      </c>
      <c r="D1484" s="20" t="s">
        <v>1000</v>
      </c>
      <c r="E1484" s="26">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25">
      <c r="A1485" s="177" t="s">
        <v>5866</v>
      </c>
      <c r="B1485" t="s">
        <v>5867</v>
      </c>
      <c r="C1485" t="s">
        <v>216</v>
      </c>
      <c r="D1485" s="20" t="s">
        <v>1000</v>
      </c>
      <c r="E1485" s="26">
        <v>41426</v>
      </c>
      <c r="H1485" t="e">
        <v>#DIV/0!</v>
      </c>
      <c r="K1485" t="e">
        <v>#DIV/0!</v>
      </c>
      <c r="M1485" t="e">
        <v>#DIV/0!</v>
      </c>
      <c r="R1485" t="e">
        <v>#DIV/0!</v>
      </c>
      <c r="T1485">
        <v>1.3</v>
      </c>
    </row>
    <row r="1486" spans="1:20" x14ac:dyDescent="0.25">
      <c r="A1486" s="177" t="s">
        <v>5438</v>
      </c>
      <c r="B1486" t="s">
        <v>5439</v>
      </c>
      <c r="C1486" t="s">
        <v>903</v>
      </c>
      <c r="D1486" s="20" t="s">
        <v>1000</v>
      </c>
      <c r="E1486" s="26">
        <v>41426</v>
      </c>
      <c r="F1486">
        <v>0</v>
      </c>
      <c r="G1486">
        <v>0</v>
      </c>
      <c r="I1486">
        <v>2</v>
      </c>
      <c r="J1486">
        <v>0</v>
      </c>
      <c r="L1486">
        <v>0</v>
      </c>
      <c r="P1486">
        <v>3</v>
      </c>
      <c r="Q1486">
        <v>4</v>
      </c>
      <c r="R1486">
        <v>0.75</v>
      </c>
      <c r="T1486">
        <v>0.97500000000000009</v>
      </c>
    </row>
    <row r="1487" spans="1:20" x14ac:dyDescent="0.25">
      <c r="A1487" s="177" t="s">
        <v>5622</v>
      </c>
      <c r="B1487" t="s">
        <v>5623</v>
      </c>
      <c r="C1487" t="s">
        <v>1047</v>
      </c>
      <c r="D1487" s="20" t="s">
        <v>1000</v>
      </c>
      <c r="E1487" s="26">
        <v>41426</v>
      </c>
    </row>
    <row r="1488" spans="1:20" x14ac:dyDescent="0.25">
      <c r="A1488" s="177" t="s">
        <v>5203</v>
      </c>
      <c r="B1488" t="s">
        <v>5204</v>
      </c>
      <c r="C1488" s="20" t="s">
        <v>1053</v>
      </c>
      <c r="D1488" s="20" t="s">
        <v>1000</v>
      </c>
      <c r="E1488" s="26">
        <v>41426</v>
      </c>
      <c r="I1488">
        <v>2</v>
      </c>
      <c r="P1488">
        <v>3</v>
      </c>
      <c r="Q1488">
        <v>4</v>
      </c>
      <c r="R1488">
        <v>0.75</v>
      </c>
      <c r="T1488">
        <v>0.54545454545454541</v>
      </c>
    </row>
    <row r="1489" spans="1:20" x14ac:dyDescent="0.25">
      <c r="A1489" s="177" t="s">
        <v>4998</v>
      </c>
      <c r="B1489" t="s">
        <v>4999</v>
      </c>
      <c r="C1489" t="s">
        <v>229</v>
      </c>
      <c r="D1489" s="20" t="s">
        <v>1000</v>
      </c>
      <c r="E1489" s="26">
        <v>41426</v>
      </c>
      <c r="R1489" t="e">
        <v>#DIV/0!</v>
      </c>
      <c r="T1489">
        <v>1</v>
      </c>
    </row>
    <row r="1490" spans="1:20" x14ac:dyDescent="0.25">
      <c r="A1490" s="177" t="s">
        <v>4823</v>
      </c>
      <c r="B1490" t="s">
        <v>4824</v>
      </c>
      <c r="C1490" t="s">
        <v>230</v>
      </c>
      <c r="D1490" s="20" t="s">
        <v>1002</v>
      </c>
      <c r="E1490" s="26">
        <v>41426</v>
      </c>
      <c r="R1490" t="e">
        <v>#DIV/0!</v>
      </c>
    </row>
    <row r="1491" spans="1:20" x14ac:dyDescent="0.25">
      <c r="A1491" s="177" t="s">
        <v>4648</v>
      </c>
      <c r="B1491" t="s">
        <v>4649</v>
      </c>
      <c r="C1491" s="20" t="s">
        <v>234</v>
      </c>
      <c r="D1491" s="20" t="s">
        <v>1002</v>
      </c>
      <c r="E1491" s="26">
        <v>41426</v>
      </c>
      <c r="R1491" t="e">
        <v>#DIV/0!</v>
      </c>
    </row>
    <row r="1492" spans="1:20" x14ac:dyDescent="0.25">
      <c r="A1492" s="177" t="s">
        <v>4473</v>
      </c>
      <c r="B1492" t="s">
        <v>4474</v>
      </c>
      <c r="C1492" s="20" t="s">
        <v>233</v>
      </c>
      <c r="D1492" s="20" t="s">
        <v>1000</v>
      </c>
      <c r="E1492" s="26">
        <v>41426</v>
      </c>
      <c r="R1492" t="e">
        <v>#DIV/0!</v>
      </c>
    </row>
    <row r="1493" spans="1:20" x14ac:dyDescent="0.25">
      <c r="A1493" s="177" t="s">
        <v>4298</v>
      </c>
      <c r="B1493" t="s">
        <v>4299</v>
      </c>
      <c r="C1493" t="s">
        <v>217</v>
      </c>
      <c r="D1493" s="20" t="s">
        <v>1002</v>
      </c>
      <c r="E1493" s="26">
        <v>41426</v>
      </c>
      <c r="F1493">
        <v>0</v>
      </c>
      <c r="G1493">
        <v>0</v>
      </c>
      <c r="I1493">
        <v>0</v>
      </c>
      <c r="L1493">
        <v>0</v>
      </c>
      <c r="N1493">
        <v>7</v>
      </c>
      <c r="S1493">
        <v>4</v>
      </c>
    </row>
    <row r="1494" spans="1:20" x14ac:dyDescent="0.25">
      <c r="A1494" s="177" t="s">
        <v>4233</v>
      </c>
      <c r="B1494" t="s">
        <v>4234</v>
      </c>
      <c r="C1494" t="s">
        <v>895</v>
      </c>
      <c r="D1494" s="20" t="s">
        <v>1000</v>
      </c>
      <c r="E1494" s="26">
        <v>41426</v>
      </c>
    </row>
    <row r="1495" spans="1:20" x14ac:dyDescent="0.25">
      <c r="A1495" s="177" t="s">
        <v>4058</v>
      </c>
      <c r="B1495" t="s">
        <v>4059</v>
      </c>
      <c r="C1495" t="s">
        <v>218</v>
      </c>
      <c r="D1495" s="20" t="s">
        <v>1000</v>
      </c>
      <c r="E1495" s="26">
        <v>41426</v>
      </c>
      <c r="N1495">
        <v>7</v>
      </c>
      <c r="P1495">
        <v>0</v>
      </c>
      <c r="Q1495">
        <v>0</v>
      </c>
      <c r="S1495">
        <v>4</v>
      </c>
      <c r="T1495">
        <v>0</v>
      </c>
    </row>
    <row r="1496" spans="1:20" x14ac:dyDescent="0.25">
      <c r="A1496" s="177" t="s">
        <v>3883</v>
      </c>
      <c r="B1496" t="s">
        <v>3884</v>
      </c>
      <c r="C1496" t="s">
        <v>219</v>
      </c>
      <c r="D1496" s="20" t="s">
        <v>1000</v>
      </c>
      <c r="E1496" s="26">
        <v>41426</v>
      </c>
    </row>
    <row r="1497" spans="1:20" x14ac:dyDescent="0.25">
      <c r="A1497" s="177" t="s">
        <v>3516</v>
      </c>
      <c r="B1497" t="s">
        <v>3517</v>
      </c>
      <c r="C1497" t="s">
        <v>220</v>
      </c>
      <c r="D1497" s="20" t="s">
        <v>1002</v>
      </c>
      <c r="E1497" s="26">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25">
      <c r="A1498" s="177" t="s">
        <v>3341</v>
      </c>
      <c r="B1498" t="s">
        <v>3342</v>
      </c>
      <c r="C1498" t="s">
        <v>221</v>
      </c>
      <c r="D1498" s="20" t="s">
        <v>1000</v>
      </c>
      <c r="E1498" s="26">
        <v>41426</v>
      </c>
      <c r="F1498">
        <v>9.08</v>
      </c>
      <c r="G1498">
        <v>11</v>
      </c>
      <c r="H1498">
        <v>0.82545454545454544</v>
      </c>
      <c r="I1498">
        <v>29</v>
      </c>
      <c r="J1498">
        <v>29</v>
      </c>
      <c r="K1498">
        <v>1</v>
      </c>
      <c r="L1498">
        <v>45</v>
      </c>
      <c r="M1498">
        <v>0.64444444444444449</v>
      </c>
      <c r="O1498">
        <v>1</v>
      </c>
      <c r="P1498">
        <v>3</v>
      </c>
      <c r="Q1498">
        <v>3</v>
      </c>
      <c r="R1498">
        <v>1</v>
      </c>
    </row>
    <row r="1499" spans="1:20" x14ac:dyDescent="0.25">
      <c r="A1499" s="177" t="s">
        <v>3166</v>
      </c>
      <c r="B1499" t="s">
        <v>3167</v>
      </c>
      <c r="C1499" t="s">
        <v>222</v>
      </c>
      <c r="D1499" s="20" t="s">
        <v>1000</v>
      </c>
      <c r="E1499" s="26">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25">
      <c r="A1500" s="177" t="s">
        <v>12000</v>
      </c>
      <c r="B1500" t="s">
        <v>12001</v>
      </c>
      <c r="C1500" s="20" t="s">
        <v>1051</v>
      </c>
      <c r="D1500" s="20" t="s">
        <v>1000</v>
      </c>
      <c r="E1500" s="26">
        <v>41426</v>
      </c>
      <c r="P1500">
        <v>2</v>
      </c>
      <c r="Q1500">
        <v>2</v>
      </c>
      <c r="R1500">
        <v>1</v>
      </c>
      <c r="T1500">
        <v>0.76400000000000001</v>
      </c>
    </row>
    <row r="1501" spans="1:20" x14ac:dyDescent="0.25">
      <c r="A1501" s="177" t="s">
        <v>13366</v>
      </c>
      <c r="B1501" t="s">
        <v>13367</v>
      </c>
      <c r="C1501" s="20" t="s">
        <v>242</v>
      </c>
      <c r="D1501" s="20" t="s">
        <v>1002</v>
      </c>
      <c r="E1501" s="26">
        <v>41426</v>
      </c>
      <c r="F1501">
        <v>0</v>
      </c>
      <c r="G1501">
        <v>0</v>
      </c>
      <c r="H1501" t="e">
        <v>#DIV/0!</v>
      </c>
      <c r="I1501">
        <v>0</v>
      </c>
      <c r="J1501">
        <v>0</v>
      </c>
      <c r="L1501">
        <v>0</v>
      </c>
      <c r="M1501" t="e">
        <v>#DIV/0!</v>
      </c>
      <c r="N1501">
        <v>0</v>
      </c>
      <c r="P1501">
        <v>0</v>
      </c>
      <c r="Q1501">
        <v>0</v>
      </c>
      <c r="R1501" t="e">
        <v>#DIV/0!</v>
      </c>
      <c r="S1501">
        <v>0</v>
      </c>
      <c r="T1501">
        <v>0.628</v>
      </c>
    </row>
    <row r="1502" spans="1:20" x14ac:dyDescent="0.25">
      <c r="A1502" s="177" t="s">
        <v>13543</v>
      </c>
      <c r="B1502" t="s">
        <v>13544</v>
      </c>
      <c r="C1502" s="20" t="s">
        <v>237</v>
      </c>
      <c r="D1502" s="20" t="s">
        <v>1002</v>
      </c>
      <c r="E1502" s="26">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25">
      <c r="A1503" s="177" t="s">
        <v>13718</v>
      </c>
      <c r="B1503" t="s">
        <v>13719</v>
      </c>
      <c r="C1503" t="s">
        <v>238</v>
      </c>
      <c r="D1503" s="20" t="s">
        <v>1002</v>
      </c>
      <c r="E1503" s="26">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25">
      <c r="A1504" s="177" t="s">
        <v>13895</v>
      </c>
      <c r="B1504" t="s">
        <v>13896</v>
      </c>
      <c r="C1504" t="s">
        <v>239</v>
      </c>
      <c r="D1504" s="20" t="s">
        <v>1002</v>
      </c>
      <c r="E1504" s="26">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25">
      <c r="A1505" s="177" t="s">
        <v>14082</v>
      </c>
      <c r="B1505" t="s">
        <v>14083</v>
      </c>
      <c r="C1505" t="s">
        <v>240</v>
      </c>
      <c r="D1505" s="20" t="s">
        <v>1002</v>
      </c>
      <c r="E1505" s="26">
        <v>41426</v>
      </c>
      <c r="F1505">
        <v>3</v>
      </c>
      <c r="G1505">
        <v>3</v>
      </c>
      <c r="H1505">
        <v>1</v>
      </c>
      <c r="I1505">
        <v>0</v>
      </c>
      <c r="J1505">
        <v>17</v>
      </c>
      <c r="L1505">
        <v>74.5</v>
      </c>
      <c r="M1505">
        <v>0.22818791946308725</v>
      </c>
      <c r="N1505">
        <v>7</v>
      </c>
      <c r="P1505">
        <v>0</v>
      </c>
      <c r="Q1505">
        <v>0</v>
      </c>
      <c r="R1505" t="e">
        <v>#DIV/0!</v>
      </c>
      <c r="S1505">
        <v>4</v>
      </c>
      <c r="T1505">
        <v>1</v>
      </c>
    </row>
    <row r="1506" spans="1:20" x14ac:dyDescent="0.25">
      <c r="A1506" s="177" t="s">
        <v>14259</v>
      </c>
      <c r="B1506" t="s">
        <v>14260</v>
      </c>
      <c r="C1506" t="s">
        <v>241</v>
      </c>
      <c r="D1506" s="20" t="s">
        <v>1002</v>
      </c>
      <c r="E1506" s="26">
        <v>41426</v>
      </c>
      <c r="F1506">
        <v>0</v>
      </c>
      <c r="G1506">
        <v>0</v>
      </c>
      <c r="I1506">
        <v>0</v>
      </c>
      <c r="J1506">
        <v>0</v>
      </c>
      <c r="L1506">
        <v>0</v>
      </c>
      <c r="P1506">
        <v>0</v>
      </c>
      <c r="Q1506">
        <v>0</v>
      </c>
      <c r="R1506" t="e">
        <v>#DIV/0!</v>
      </c>
      <c r="T1506">
        <v>1.0375000000000001</v>
      </c>
    </row>
    <row r="1507" spans="1:20" x14ac:dyDescent="0.25">
      <c r="A1507" s="177" t="s">
        <v>14588</v>
      </c>
      <c r="B1507" t="s">
        <v>14589</v>
      </c>
      <c r="C1507" t="s">
        <v>199</v>
      </c>
      <c r="D1507" s="20" t="s">
        <v>1000</v>
      </c>
      <c r="E1507" s="26">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25">
      <c r="A1508" s="177" t="s">
        <v>14763</v>
      </c>
      <c r="B1508" t="s">
        <v>14764</v>
      </c>
      <c r="C1508" t="s">
        <v>201</v>
      </c>
      <c r="D1508" s="20" t="s">
        <v>1002</v>
      </c>
      <c r="E1508" s="26">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25">
      <c r="A1509" s="177" t="s">
        <v>14854</v>
      </c>
      <c r="B1509" t="s">
        <v>14855</v>
      </c>
      <c r="C1509" t="s">
        <v>200</v>
      </c>
      <c r="D1509" s="20" t="s">
        <v>1002</v>
      </c>
      <c r="E1509" s="26">
        <v>41426</v>
      </c>
      <c r="L1509">
        <v>20</v>
      </c>
      <c r="M1509">
        <v>0</v>
      </c>
      <c r="R1509">
        <v>0</v>
      </c>
      <c r="T1509">
        <v>0</v>
      </c>
    </row>
    <row r="1510" spans="1:20" x14ac:dyDescent="0.25">
      <c r="A1510" s="177" t="s">
        <v>15031</v>
      </c>
      <c r="B1510" t="s">
        <v>15032</v>
      </c>
      <c r="C1510" t="s">
        <v>202</v>
      </c>
      <c r="D1510" s="20" t="s">
        <v>1002</v>
      </c>
      <c r="E1510" s="26">
        <v>41426</v>
      </c>
      <c r="H1510" t="e">
        <v>#DIV/0!</v>
      </c>
      <c r="K1510" t="e">
        <v>#DIV/0!</v>
      </c>
      <c r="M1510" t="e">
        <v>#DIV/0!</v>
      </c>
      <c r="R1510" t="e">
        <v>#DIV/0!</v>
      </c>
      <c r="T1510">
        <v>0.49754273504273511</v>
      </c>
    </row>
    <row r="1511" spans="1:20" x14ac:dyDescent="0.25">
      <c r="A1511" s="177" t="s">
        <v>15574</v>
      </c>
      <c r="B1511" t="s">
        <v>15575</v>
      </c>
      <c r="C1511" t="s">
        <v>228</v>
      </c>
      <c r="D1511" s="20" t="s">
        <v>1002</v>
      </c>
      <c r="E1511" s="26">
        <v>41426</v>
      </c>
      <c r="R1511" t="e">
        <v>#DIV/0!</v>
      </c>
      <c r="T1511">
        <v>0</v>
      </c>
    </row>
    <row r="1512" spans="1:20" x14ac:dyDescent="0.25">
      <c r="A1512" s="177" t="s">
        <v>15735</v>
      </c>
      <c r="B1512" t="s">
        <v>15736</v>
      </c>
      <c r="C1512" t="s">
        <v>227</v>
      </c>
      <c r="D1512" s="20" t="s">
        <v>1000</v>
      </c>
      <c r="E1512" s="26">
        <v>41426</v>
      </c>
      <c r="R1512" t="e">
        <v>#DIV/0!</v>
      </c>
      <c r="T1512">
        <v>0.81339401709401715</v>
      </c>
    </row>
    <row r="1513" spans="1:20" x14ac:dyDescent="0.25">
      <c r="A1513" s="177" t="s">
        <v>15912</v>
      </c>
      <c r="B1513" t="s">
        <v>15913</v>
      </c>
      <c r="C1513" t="s">
        <v>203</v>
      </c>
      <c r="D1513" s="20" t="s">
        <v>1000</v>
      </c>
      <c r="E1513" s="26">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25">
      <c r="A1514" s="177" t="s">
        <v>16091</v>
      </c>
      <c r="B1514" t="s">
        <v>16092</v>
      </c>
      <c r="C1514" t="s">
        <v>205</v>
      </c>
      <c r="D1514" s="20" t="s">
        <v>1002</v>
      </c>
      <c r="E1514" s="26">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25">
      <c r="A1515" s="177" t="s">
        <v>16268</v>
      </c>
      <c r="B1515" t="s">
        <v>16269</v>
      </c>
      <c r="C1515" s="20" t="s">
        <v>204</v>
      </c>
      <c r="D1515" s="20" t="s">
        <v>1002</v>
      </c>
      <c r="E1515" s="26">
        <v>41426</v>
      </c>
      <c r="L1515">
        <v>27.5</v>
      </c>
      <c r="M1515">
        <v>0</v>
      </c>
      <c r="T1515">
        <v>0.44444444444444442</v>
      </c>
    </row>
    <row r="1516" spans="1:20" x14ac:dyDescent="0.25">
      <c r="A1516" s="177" t="s">
        <v>16445</v>
      </c>
      <c r="B1516" t="s">
        <v>16446</v>
      </c>
      <c r="C1516" t="s">
        <v>206</v>
      </c>
      <c r="D1516" s="20" t="s">
        <v>1002</v>
      </c>
      <c r="E1516" s="26">
        <v>41426</v>
      </c>
      <c r="H1516" t="e">
        <v>#DIV/0!</v>
      </c>
      <c r="K1516" t="e">
        <v>#DIV/0!</v>
      </c>
      <c r="M1516" t="e">
        <v>#DIV/0!</v>
      </c>
      <c r="R1516" t="e">
        <v>#DIV/0!</v>
      </c>
    </row>
    <row r="1517" spans="1:20" x14ac:dyDescent="0.25">
      <c r="A1517" s="177" t="s">
        <v>16586</v>
      </c>
      <c r="B1517" t="s">
        <v>16587</v>
      </c>
      <c r="C1517" s="20" t="s">
        <v>223</v>
      </c>
      <c r="D1517" s="20" t="s">
        <v>1000</v>
      </c>
      <c r="E1517" s="26">
        <v>41426</v>
      </c>
      <c r="R1517" t="e">
        <v>#DIV/0!</v>
      </c>
    </row>
    <row r="1518" spans="1:20" x14ac:dyDescent="0.25">
      <c r="A1518" s="177" t="s">
        <v>16765</v>
      </c>
      <c r="B1518" t="s">
        <v>16766</v>
      </c>
      <c r="C1518" t="s">
        <v>224</v>
      </c>
      <c r="D1518" s="20" t="s">
        <v>1002</v>
      </c>
      <c r="E1518" s="26">
        <v>41426</v>
      </c>
      <c r="R1518" t="e">
        <v>#DIV/0!</v>
      </c>
    </row>
    <row r="1519" spans="1:20" x14ac:dyDescent="0.25">
      <c r="A1519" s="177" t="s">
        <v>17202</v>
      </c>
      <c r="B1519" t="s">
        <v>17203</v>
      </c>
      <c r="C1519" t="s">
        <v>225</v>
      </c>
      <c r="D1519" s="20" t="s">
        <v>1000</v>
      </c>
      <c r="E1519" s="26">
        <v>41426</v>
      </c>
      <c r="R1519" t="e">
        <v>#DIV/0!</v>
      </c>
      <c r="T1519">
        <v>0.75868055555555547</v>
      </c>
    </row>
    <row r="1520" spans="1:20" x14ac:dyDescent="0.25">
      <c r="A1520" s="177" t="s">
        <v>17409</v>
      </c>
      <c r="B1520" t="s">
        <v>17410</v>
      </c>
      <c r="C1520" t="s">
        <v>226</v>
      </c>
      <c r="D1520" s="20" t="s">
        <v>1002</v>
      </c>
      <c r="E1520" s="26">
        <v>41426</v>
      </c>
      <c r="R1520" t="e">
        <v>#DIV/0!</v>
      </c>
      <c r="T1520">
        <v>1</v>
      </c>
    </row>
    <row r="1521" spans="1:20" x14ac:dyDescent="0.25">
      <c r="A1521" s="177" t="s">
        <v>17586</v>
      </c>
      <c r="B1521" t="s">
        <v>17587</v>
      </c>
      <c r="C1521" s="20" t="s">
        <v>232</v>
      </c>
      <c r="D1521" s="20" t="s">
        <v>1000</v>
      </c>
      <c r="E1521" s="26">
        <v>41426</v>
      </c>
      <c r="R1521" t="e">
        <v>#DIV/0!</v>
      </c>
      <c r="T1521">
        <v>0.8125</v>
      </c>
    </row>
    <row r="1522" spans="1:20" x14ac:dyDescent="0.25">
      <c r="A1522" s="177" t="s">
        <v>17783</v>
      </c>
      <c r="B1522" t="s">
        <v>17784</v>
      </c>
      <c r="C1522" t="s">
        <v>231</v>
      </c>
      <c r="D1522" s="20" t="s">
        <v>1002</v>
      </c>
      <c r="E1522" s="26">
        <v>41426</v>
      </c>
      <c r="R1522" t="e">
        <v>#DIV/0!</v>
      </c>
    </row>
    <row r="1523" spans="1:20" x14ac:dyDescent="0.25">
      <c r="A1523" s="177" t="s">
        <v>17960</v>
      </c>
      <c r="B1523" t="s">
        <v>17961</v>
      </c>
      <c r="C1523" t="s">
        <v>317</v>
      </c>
      <c r="D1523" s="20" t="s">
        <v>1000</v>
      </c>
      <c r="E1523" s="26">
        <v>41426</v>
      </c>
    </row>
    <row r="1524" spans="1:20" x14ac:dyDescent="0.25">
      <c r="A1524" s="177" t="s">
        <v>18139</v>
      </c>
      <c r="B1524" t="s">
        <v>18140</v>
      </c>
      <c r="C1524" t="s">
        <v>316</v>
      </c>
      <c r="D1524" s="20" t="s">
        <v>1002</v>
      </c>
      <c r="E1524" s="26">
        <v>41426</v>
      </c>
    </row>
    <row r="1525" spans="1:20" x14ac:dyDescent="0.25">
      <c r="A1525" s="177" t="s">
        <v>18392</v>
      </c>
      <c r="B1525" t="s">
        <v>18393</v>
      </c>
      <c r="C1525" t="s">
        <v>214</v>
      </c>
      <c r="D1525" s="20" t="s">
        <v>1000</v>
      </c>
      <c r="E1525" s="26">
        <v>41426</v>
      </c>
      <c r="F1525">
        <v>4</v>
      </c>
      <c r="G1525">
        <v>5</v>
      </c>
      <c r="H1525">
        <v>0.8</v>
      </c>
      <c r="I1525">
        <v>13</v>
      </c>
      <c r="J1525">
        <v>29</v>
      </c>
      <c r="K1525">
        <v>0.44827586206896552</v>
      </c>
      <c r="L1525">
        <v>29</v>
      </c>
      <c r="M1525">
        <v>1</v>
      </c>
      <c r="N1525">
        <v>8</v>
      </c>
      <c r="P1525">
        <v>3</v>
      </c>
      <c r="Q1525">
        <v>4</v>
      </c>
      <c r="R1525">
        <v>0.75</v>
      </c>
      <c r="S1525">
        <v>8</v>
      </c>
    </row>
    <row r="1526" spans="1:20" x14ac:dyDescent="0.25">
      <c r="A1526" s="177" t="s">
        <v>18571</v>
      </c>
      <c r="B1526" t="s">
        <v>18572</v>
      </c>
      <c r="C1526" t="s">
        <v>215</v>
      </c>
      <c r="D1526" s="20" t="s">
        <v>1002</v>
      </c>
      <c r="E1526" s="26">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25">
      <c r="A1527" s="177" t="s">
        <v>18748</v>
      </c>
      <c r="B1527" t="s">
        <v>18749</v>
      </c>
      <c r="C1527" t="s">
        <v>216</v>
      </c>
      <c r="D1527" s="20" t="s">
        <v>1002</v>
      </c>
      <c r="E1527" s="26">
        <v>41426</v>
      </c>
      <c r="H1527" t="e">
        <v>#DIV/0!</v>
      </c>
      <c r="K1527" t="e">
        <v>#DIV/0!</v>
      </c>
      <c r="M1527" t="e">
        <v>#DIV/0!</v>
      </c>
      <c r="R1527" t="e">
        <v>#DIV/0!</v>
      </c>
    </row>
    <row r="1528" spans="1:20" x14ac:dyDescent="0.25">
      <c r="A1528" s="177" t="s">
        <v>18925</v>
      </c>
      <c r="B1528" t="s">
        <v>18926</v>
      </c>
      <c r="C1528" t="s">
        <v>229</v>
      </c>
      <c r="D1528" s="20" t="s">
        <v>1002</v>
      </c>
      <c r="E1528" s="26">
        <v>41426</v>
      </c>
      <c r="R1528" t="e">
        <v>#DIV/0!</v>
      </c>
      <c r="T1528">
        <v>1.05</v>
      </c>
    </row>
    <row r="1529" spans="1:20" x14ac:dyDescent="0.25">
      <c r="A1529" s="177" t="s">
        <v>19102</v>
      </c>
      <c r="B1529" t="s">
        <v>19103</v>
      </c>
      <c r="C1529" t="s">
        <v>230</v>
      </c>
      <c r="D1529" s="20" t="s">
        <v>1000</v>
      </c>
      <c r="E1529" s="26">
        <v>41426</v>
      </c>
      <c r="R1529" t="e">
        <v>#DIV/0!</v>
      </c>
      <c r="T1529">
        <v>1</v>
      </c>
    </row>
    <row r="1530" spans="1:20" x14ac:dyDescent="0.25">
      <c r="A1530" s="177" t="s">
        <v>19281</v>
      </c>
      <c r="B1530" t="s">
        <v>19282</v>
      </c>
      <c r="C1530" t="s">
        <v>234</v>
      </c>
      <c r="D1530" s="20" t="s">
        <v>1000</v>
      </c>
      <c r="E1530" s="26">
        <v>41426</v>
      </c>
      <c r="R1530" t="e">
        <v>#DIV/0!</v>
      </c>
    </row>
    <row r="1531" spans="1:20" x14ac:dyDescent="0.25">
      <c r="A1531" s="177" t="s">
        <v>19460</v>
      </c>
      <c r="B1531" t="s">
        <v>19461</v>
      </c>
      <c r="C1531" t="s">
        <v>233</v>
      </c>
      <c r="D1531" s="20" t="s">
        <v>1002</v>
      </c>
      <c r="E1531" s="26">
        <v>41426</v>
      </c>
      <c r="R1531" t="e">
        <v>#DIV/0!</v>
      </c>
    </row>
    <row r="1532" spans="1:20" x14ac:dyDescent="0.25">
      <c r="A1532" s="177" t="s">
        <v>19835</v>
      </c>
      <c r="B1532" t="s">
        <v>19836</v>
      </c>
      <c r="C1532" t="s">
        <v>220</v>
      </c>
      <c r="D1532" s="20" t="s">
        <v>1000</v>
      </c>
      <c r="E1532" s="26">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25">
      <c r="A1533" s="177" t="s">
        <v>20014</v>
      </c>
      <c r="B1533" t="s">
        <v>20015</v>
      </c>
      <c r="C1533" t="s">
        <v>221</v>
      </c>
      <c r="D1533" s="20" t="s">
        <v>1002</v>
      </c>
      <c r="E1533" s="26">
        <v>41426</v>
      </c>
      <c r="F1533">
        <v>9.08</v>
      </c>
      <c r="G1533">
        <v>11</v>
      </c>
      <c r="H1533">
        <v>0.82545454545454544</v>
      </c>
      <c r="I1533">
        <v>29</v>
      </c>
      <c r="J1533">
        <v>29</v>
      </c>
      <c r="K1533">
        <v>1</v>
      </c>
      <c r="L1533">
        <v>45</v>
      </c>
      <c r="M1533">
        <v>0.64444444444444449</v>
      </c>
      <c r="O1533">
        <v>1</v>
      </c>
      <c r="P1533">
        <v>3</v>
      </c>
      <c r="Q1533">
        <v>3</v>
      </c>
      <c r="R1533">
        <v>1</v>
      </c>
    </row>
    <row r="1534" spans="1:20" x14ac:dyDescent="0.25">
      <c r="A1534" s="177" t="s">
        <v>20191</v>
      </c>
      <c r="B1534" t="s">
        <v>20192</v>
      </c>
      <c r="C1534" t="s">
        <v>222</v>
      </c>
      <c r="D1534" s="20" t="s">
        <v>1002</v>
      </c>
      <c r="E1534" s="26">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25">
      <c r="A1535" s="177" t="s">
        <v>20368</v>
      </c>
      <c r="B1535" t="s">
        <v>20369</v>
      </c>
      <c r="C1535" t="s">
        <v>211</v>
      </c>
      <c r="D1535" s="20" t="s">
        <v>1002</v>
      </c>
      <c r="E1535" s="26">
        <v>41426</v>
      </c>
      <c r="H1535" t="e">
        <v>#DIV/0!</v>
      </c>
      <c r="K1535" t="e">
        <v>#DIV/0!</v>
      </c>
      <c r="M1535" t="e">
        <v>#DIV/0!</v>
      </c>
      <c r="N1535">
        <v>0</v>
      </c>
      <c r="R1535" t="e">
        <v>#DIV/0!</v>
      </c>
    </row>
    <row r="1536" spans="1:20" x14ac:dyDescent="0.25">
      <c r="A1536" s="177" t="s">
        <v>20545</v>
      </c>
      <c r="B1536" t="s">
        <v>20546</v>
      </c>
      <c r="C1536" t="s">
        <v>207</v>
      </c>
      <c r="D1536" s="20" t="s">
        <v>1000</v>
      </c>
      <c r="E1536" s="26">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25">
      <c r="A1537" s="177" t="s">
        <v>20724</v>
      </c>
      <c r="B1537" t="s">
        <v>20725</v>
      </c>
      <c r="C1537" t="s">
        <v>894</v>
      </c>
      <c r="D1537" s="20" t="s">
        <v>1002</v>
      </c>
      <c r="E1537" s="26">
        <v>41426</v>
      </c>
    </row>
    <row r="1538" spans="1:20" x14ac:dyDescent="0.25">
      <c r="A1538" s="177" t="s">
        <v>20789</v>
      </c>
      <c r="B1538" t="s">
        <v>20790</v>
      </c>
      <c r="C1538" t="s">
        <v>210</v>
      </c>
      <c r="D1538" s="20" t="s">
        <v>1002</v>
      </c>
      <c r="E1538" s="26">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25">
      <c r="A1539" s="177" t="s">
        <v>20966</v>
      </c>
      <c r="B1539" t="s">
        <v>20967</v>
      </c>
      <c r="C1539" t="s">
        <v>208</v>
      </c>
      <c r="D1539" s="20" t="s">
        <v>1002</v>
      </c>
      <c r="E1539" s="26">
        <v>41426</v>
      </c>
      <c r="F1539">
        <v>3</v>
      </c>
      <c r="G1539">
        <v>3</v>
      </c>
      <c r="H1539">
        <v>1</v>
      </c>
      <c r="J1539">
        <v>17</v>
      </c>
      <c r="K1539">
        <v>0</v>
      </c>
      <c r="L1539">
        <v>27</v>
      </c>
      <c r="M1539">
        <v>0.62962962962962965</v>
      </c>
      <c r="R1539" t="e">
        <v>#DIV/0!</v>
      </c>
      <c r="T1539">
        <v>0.23076923076923078</v>
      </c>
    </row>
    <row r="1540" spans="1:20" x14ac:dyDescent="0.25">
      <c r="A1540" s="177" t="s">
        <v>21221</v>
      </c>
      <c r="B1540" t="s">
        <v>21222</v>
      </c>
      <c r="C1540" t="s">
        <v>213</v>
      </c>
      <c r="D1540" s="20" t="s">
        <v>1002</v>
      </c>
      <c r="E1540" s="26">
        <v>41426</v>
      </c>
      <c r="P1540">
        <v>0</v>
      </c>
      <c r="Q1540">
        <v>0</v>
      </c>
      <c r="T1540">
        <v>0.23076923076923078</v>
      </c>
    </row>
    <row r="1541" spans="1:20" x14ac:dyDescent="0.25">
      <c r="A1541" s="177" t="s">
        <v>21398</v>
      </c>
      <c r="B1541" t="s">
        <v>21399</v>
      </c>
      <c r="C1541" t="s">
        <v>8154</v>
      </c>
      <c r="D1541" s="20" t="s">
        <v>1002</v>
      </c>
      <c r="E1541" s="26">
        <v>41426</v>
      </c>
      <c r="P1541">
        <v>0</v>
      </c>
      <c r="Q1541">
        <v>0</v>
      </c>
      <c r="T1541">
        <v>1.4666666666666668</v>
      </c>
    </row>
    <row r="1542" spans="1:20" x14ac:dyDescent="0.25">
      <c r="A1542" s="177" t="s">
        <v>21463</v>
      </c>
      <c r="B1542" t="s">
        <v>21464</v>
      </c>
      <c r="C1542" t="s">
        <v>212</v>
      </c>
      <c r="D1542" s="20" t="s">
        <v>1000</v>
      </c>
      <c r="E1542" s="26">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25">
      <c r="A1543" s="177" t="s">
        <v>21672</v>
      </c>
      <c r="B1543" t="s">
        <v>21673</v>
      </c>
      <c r="C1543" t="s">
        <v>217</v>
      </c>
      <c r="D1543" s="20" t="s">
        <v>1000</v>
      </c>
      <c r="E1543" s="26">
        <v>41426</v>
      </c>
      <c r="F1543">
        <v>0</v>
      </c>
      <c r="G1543">
        <v>0</v>
      </c>
      <c r="I1543">
        <v>0</v>
      </c>
      <c r="L1543">
        <v>0</v>
      </c>
      <c r="N1543">
        <v>7</v>
      </c>
      <c r="S1543">
        <v>4</v>
      </c>
    </row>
    <row r="1544" spans="1:20" x14ac:dyDescent="0.25">
      <c r="A1544" s="177" t="s">
        <v>21851</v>
      </c>
      <c r="B1544" t="s">
        <v>21852</v>
      </c>
      <c r="C1544" s="20" t="s">
        <v>895</v>
      </c>
      <c r="D1544" s="20" t="s">
        <v>1002</v>
      </c>
      <c r="E1544" s="26">
        <v>41426</v>
      </c>
      <c r="T1544">
        <v>0.54545454545454541</v>
      </c>
    </row>
    <row r="1545" spans="1:20" x14ac:dyDescent="0.25">
      <c r="A1545" s="177" t="s">
        <v>21916</v>
      </c>
      <c r="B1545" t="s">
        <v>21917</v>
      </c>
      <c r="C1545" t="s">
        <v>218</v>
      </c>
      <c r="D1545" s="20" t="s">
        <v>1002</v>
      </c>
      <c r="E1545" s="26">
        <v>41426</v>
      </c>
      <c r="N1545">
        <v>7</v>
      </c>
      <c r="P1545">
        <v>0</v>
      </c>
      <c r="Q1545">
        <v>0</v>
      </c>
      <c r="S1545">
        <v>4</v>
      </c>
      <c r="T1545">
        <v>1</v>
      </c>
    </row>
    <row r="1546" spans="1:20" x14ac:dyDescent="0.25">
      <c r="A1546" s="177" t="s">
        <v>22093</v>
      </c>
      <c r="B1546" t="s">
        <v>22094</v>
      </c>
      <c r="C1546" t="s">
        <v>219</v>
      </c>
      <c r="D1546" s="20" t="s">
        <v>1002</v>
      </c>
      <c r="E1546" s="26">
        <v>41426</v>
      </c>
    </row>
    <row r="1547" spans="1:20" x14ac:dyDescent="0.25">
      <c r="A1547" s="177" t="s">
        <v>11517</v>
      </c>
      <c r="B1547" t="s">
        <v>11518</v>
      </c>
      <c r="C1547" s="20" t="s">
        <v>198</v>
      </c>
      <c r="D1547" s="20" t="s">
        <v>1002</v>
      </c>
      <c r="E1547" s="26">
        <v>41456</v>
      </c>
      <c r="F1547">
        <v>4</v>
      </c>
      <c r="G1547">
        <v>4</v>
      </c>
      <c r="H1547">
        <v>1</v>
      </c>
      <c r="I1547">
        <v>13</v>
      </c>
      <c r="J1547">
        <v>16</v>
      </c>
      <c r="K1547">
        <v>0.8125</v>
      </c>
      <c r="L1547">
        <v>16</v>
      </c>
      <c r="M1547">
        <v>1</v>
      </c>
      <c r="P1547">
        <v>0</v>
      </c>
      <c r="Q1547">
        <v>1</v>
      </c>
      <c r="R1547">
        <v>0</v>
      </c>
    </row>
    <row r="1548" spans="1:20" x14ac:dyDescent="0.25">
      <c r="A1548" s="177" t="s">
        <v>13189</v>
      </c>
      <c r="B1548" t="s">
        <v>13101</v>
      </c>
      <c r="C1548" s="20" t="s">
        <v>1051</v>
      </c>
      <c r="D1548" s="20" t="s">
        <v>1002</v>
      </c>
      <c r="E1548" s="26">
        <v>41456</v>
      </c>
      <c r="F1548">
        <v>4</v>
      </c>
      <c r="G1548">
        <v>4</v>
      </c>
      <c r="H1548">
        <v>1</v>
      </c>
      <c r="I1548">
        <v>13</v>
      </c>
      <c r="J1548">
        <v>16</v>
      </c>
      <c r="K1548">
        <v>0.8125</v>
      </c>
      <c r="L1548">
        <v>16</v>
      </c>
      <c r="M1548">
        <v>1</v>
      </c>
      <c r="P1548">
        <v>0</v>
      </c>
      <c r="Q1548">
        <v>1</v>
      </c>
      <c r="R1548">
        <v>0</v>
      </c>
    </row>
    <row r="1549" spans="1:20" x14ac:dyDescent="0.25">
      <c r="A1549" s="177" t="s">
        <v>2993</v>
      </c>
      <c r="B1549" t="s">
        <v>2994</v>
      </c>
      <c r="C1549" t="s">
        <v>242</v>
      </c>
      <c r="D1549" s="20" t="s">
        <v>1000</v>
      </c>
      <c r="E1549" s="26">
        <v>41456</v>
      </c>
      <c r="F1549">
        <v>0</v>
      </c>
      <c r="G1549">
        <v>0</v>
      </c>
      <c r="H1549" t="e">
        <v>#DIV/0!</v>
      </c>
      <c r="I1549">
        <v>0</v>
      </c>
      <c r="J1549">
        <v>0</v>
      </c>
      <c r="K1549" t="e">
        <v>#DIV/0!</v>
      </c>
      <c r="L1549">
        <v>0</v>
      </c>
      <c r="M1549" t="e">
        <v>#DIV/0!</v>
      </c>
      <c r="N1549">
        <v>0</v>
      </c>
      <c r="P1549">
        <v>0</v>
      </c>
      <c r="Q1549">
        <v>0</v>
      </c>
      <c r="R1549" t="e">
        <v>#DIV/0!</v>
      </c>
      <c r="S1549">
        <v>0</v>
      </c>
    </row>
    <row r="1550" spans="1:20" x14ac:dyDescent="0.25">
      <c r="A1550" s="177" t="s">
        <v>2818</v>
      </c>
      <c r="B1550" t="s">
        <v>2819</v>
      </c>
      <c r="C1550" t="s">
        <v>2724</v>
      </c>
      <c r="D1550" s="20" t="s">
        <v>1000</v>
      </c>
      <c r="E1550" s="26">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25">
      <c r="A1551" s="177" t="s">
        <v>2573</v>
      </c>
      <c r="B1551" t="s">
        <v>2574</v>
      </c>
      <c r="C1551" t="s">
        <v>237</v>
      </c>
      <c r="D1551" s="20" t="s">
        <v>1000</v>
      </c>
      <c r="E1551" s="26">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25">
      <c r="A1552" s="177" t="s">
        <v>2398</v>
      </c>
      <c r="B1552" t="s">
        <v>2399</v>
      </c>
      <c r="C1552" t="s">
        <v>238</v>
      </c>
      <c r="D1552" s="20" t="s">
        <v>1000</v>
      </c>
      <c r="E1552" s="26">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25">
      <c r="A1553" s="177" t="s">
        <v>2225</v>
      </c>
      <c r="B1553" t="s">
        <v>2226</v>
      </c>
      <c r="C1553" t="s">
        <v>239</v>
      </c>
      <c r="D1553" s="20" t="s">
        <v>1000</v>
      </c>
      <c r="E1553" s="26">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25">
      <c r="A1554" s="177" t="s">
        <v>2050</v>
      </c>
      <c r="B1554" t="s">
        <v>2051</v>
      </c>
      <c r="C1554" t="s">
        <v>1988</v>
      </c>
      <c r="D1554" s="20" t="s">
        <v>1000</v>
      </c>
      <c r="E1554" s="26">
        <v>41456</v>
      </c>
      <c r="F1554">
        <v>6</v>
      </c>
      <c r="G1554">
        <v>6</v>
      </c>
      <c r="H1554">
        <v>1</v>
      </c>
      <c r="I1554">
        <v>6</v>
      </c>
      <c r="J1554">
        <v>30</v>
      </c>
      <c r="K1554">
        <v>0.2</v>
      </c>
      <c r="L1554">
        <v>30</v>
      </c>
      <c r="M1554">
        <v>1</v>
      </c>
      <c r="N1554">
        <v>5</v>
      </c>
      <c r="P1554">
        <v>1</v>
      </c>
      <c r="Q1554">
        <v>1</v>
      </c>
      <c r="R1554">
        <v>1</v>
      </c>
      <c r="S1554">
        <v>0</v>
      </c>
    </row>
    <row r="1555" spans="1:20" x14ac:dyDescent="0.25">
      <c r="A1555" s="177" t="s">
        <v>1802</v>
      </c>
      <c r="B1555" t="s">
        <v>1803</v>
      </c>
      <c r="C1555" t="s">
        <v>240</v>
      </c>
      <c r="D1555" s="20" t="s">
        <v>1000</v>
      </c>
      <c r="E1555" s="26">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25">
      <c r="A1556" s="177" t="s">
        <v>1627</v>
      </c>
      <c r="B1556" t="s">
        <v>1628</v>
      </c>
      <c r="C1556" s="20" t="s">
        <v>241</v>
      </c>
      <c r="D1556" s="20" t="s">
        <v>1000</v>
      </c>
      <c r="E1556" s="26">
        <v>41456</v>
      </c>
      <c r="F1556">
        <v>0</v>
      </c>
      <c r="G1556">
        <v>0</v>
      </c>
      <c r="H1556" t="e">
        <v>#DIV/0!</v>
      </c>
      <c r="I1556">
        <v>0</v>
      </c>
      <c r="J1556">
        <v>0</v>
      </c>
      <c r="K1556" t="e">
        <v>#DIV/0!</v>
      </c>
      <c r="L1556">
        <v>0</v>
      </c>
      <c r="M1556" t="e">
        <v>#DIV/0!</v>
      </c>
      <c r="P1556">
        <v>0</v>
      </c>
      <c r="Q1556">
        <v>0</v>
      </c>
      <c r="R1556" t="e">
        <v>#DIV/0!</v>
      </c>
      <c r="T1556">
        <v>0.80769999999999997</v>
      </c>
    </row>
    <row r="1557" spans="1:20" x14ac:dyDescent="0.25">
      <c r="A1557" s="177" t="s">
        <v>1078</v>
      </c>
      <c r="B1557" t="s">
        <v>1163</v>
      </c>
      <c r="C1557" s="20" t="s">
        <v>235</v>
      </c>
      <c r="D1557" s="20" t="s">
        <v>1002</v>
      </c>
      <c r="E1557" s="26">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25">
      <c r="A1558" s="177" t="s">
        <v>11519</v>
      </c>
      <c r="B1558" t="s">
        <v>11520</v>
      </c>
      <c r="C1558" s="20" t="s">
        <v>199</v>
      </c>
      <c r="D1558" s="20" t="s">
        <v>1002</v>
      </c>
      <c r="E1558" s="26">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25">
      <c r="A1559" s="177" t="s">
        <v>11407</v>
      </c>
      <c r="B1559" t="s">
        <v>11408</v>
      </c>
      <c r="C1559" t="s">
        <v>201</v>
      </c>
      <c r="D1559" s="20" t="s">
        <v>1000</v>
      </c>
      <c r="E1559" s="26">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25">
      <c r="A1560" s="177" t="s">
        <v>12204</v>
      </c>
      <c r="B1560" t="s">
        <v>12205</v>
      </c>
      <c r="C1560" t="s">
        <v>200</v>
      </c>
      <c r="D1560" s="20" t="s">
        <v>1000</v>
      </c>
      <c r="E1560" s="26">
        <v>41456</v>
      </c>
      <c r="F1560">
        <v>0</v>
      </c>
      <c r="G1560">
        <v>4</v>
      </c>
      <c r="H1560">
        <v>0</v>
      </c>
      <c r="I1560">
        <v>0</v>
      </c>
      <c r="J1560">
        <v>0</v>
      </c>
      <c r="L1560">
        <v>20</v>
      </c>
      <c r="M1560">
        <v>0</v>
      </c>
      <c r="P1560">
        <v>0</v>
      </c>
      <c r="Q1560">
        <v>0</v>
      </c>
      <c r="R1560">
        <v>0</v>
      </c>
      <c r="S1560">
        <v>2</v>
      </c>
      <c r="T1560">
        <v>0</v>
      </c>
    </row>
    <row r="1561" spans="1:20" x14ac:dyDescent="0.25">
      <c r="A1561" s="177" t="s">
        <v>12489</v>
      </c>
      <c r="B1561" t="s">
        <v>12490</v>
      </c>
      <c r="C1561" t="s">
        <v>202</v>
      </c>
      <c r="D1561" s="20" t="s">
        <v>1000</v>
      </c>
      <c r="E1561" s="26">
        <v>41456</v>
      </c>
      <c r="H1561" t="e">
        <v>#DIV/0!</v>
      </c>
      <c r="K1561" t="e">
        <v>#DIV/0!</v>
      </c>
      <c r="M1561" t="e">
        <v>#DIV/0!</v>
      </c>
      <c r="R1561" t="e">
        <v>#DIV/0!</v>
      </c>
      <c r="T1561">
        <v>1</v>
      </c>
    </row>
    <row r="1562" spans="1:20" x14ac:dyDescent="0.25">
      <c r="A1562" s="177" t="s">
        <v>11026</v>
      </c>
      <c r="B1562" t="s">
        <v>11027</v>
      </c>
      <c r="C1562" t="s">
        <v>228</v>
      </c>
      <c r="D1562" s="20" t="s">
        <v>1000</v>
      </c>
      <c r="E1562" s="26">
        <v>41456</v>
      </c>
      <c r="H1562" t="e">
        <v>#DIV/0!</v>
      </c>
      <c r="K1562" t="e">
        <v>#DIV/0!</v>
      </c>
      <c r="M1562" t="e">
        <v>#DIV/0!</v>
      </c>
      <c r="R1562" t="e">
        <v>#DIV/0!</v>
      </c>
      <c r="T1562">
        <v>1.1166666666666667</v>
      </c>
    </row>
    <row r="1563" spans="1:20" x14ac:dyDescent="0.25">
      <c r="A1563" s="177" t="s">
        <v>10851</v>
      </c>
      <c r="B1563" t="s">
        <v>10852</v>
      </c>
      <c r="C1563" t="s">
        <v>227</v>
      </c>
      <c r="D1563" s="20" t="s">
        <v>1002</v>
      </c>
      <c r="E1563" s="26">
        <v>41456</v>
      </c>
      <c r="H1563" t="e">
        <v>#DIV/0!</v>
      </c>
      <c r="K1563" t="e">
        <v>#DIV/0!</v>
      </c>
      <c r="M1563" t="e">
        <v>#DIV/0!</v>
      </c>
      <c r="R1563" t="e">
        <v>#DIV/0!</v>
      </c>
      <c r="T1563">
        <v>0.8216</v>
      </c>
    </row>
    <row r="1564" spans="1:20" x14ac:dyDescent="0.25">
      <c r="A1564" s="177" t="s">
        <v>10676</v>
      </c>
      <c r="B1564" t="s">
        <v>10677</v>
      </c>
      <c r="C1564" t="s">
        <v>203</v>
      </c>
      <c r="D1564" s="20" t="s">
        <v>1002</v>
      </c>
      <c r="E1564" s="26">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25">
      <c r="A1565" s="177" t="s">
        <v>10501</v>
      </c>
      <c r="B1565" t="s">
        <v>10502</v>
      </c>
      <c r="C1565" t="s">
        <v>205</v>
      </c>
      <c r="D1565" s="20" t="s">
        <v>1000</v>
      </c>
      <c r="E1565" s="26">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25">
      <c r="A1566" s="177" t="s">
        <v>10325</v>
      </c>
      <c r="B1566" t="s">
        <v>10326</v>
      </c>
      <c r="C1566" t="s">
        <v>204</v>
      </c>
      <c r="D1566" s="20" t="s">
        <v>1000</v>
      </c>
      <c r="E1566" s="26">
        <v>41456</v>
      </c>
      <c r="F1566">
        <v>7</v>
      </c>
      <c r="G1566">
        <v>7</v>
      </c>
      <c r="H1566">
        <v>1</v>
      </c>
      <c r="I1566">
        <v>20</v>
      </c>
      <c r="J1566">
        <v>35</v>
      </c>
      <c r="K1566">
        <v>0.5714285714285714</v>
      </c>
      <c r="L1566">
        <v>50</v>
      </c>
      <c r="M1566">
        <v>0.7</v>
      </c>
      <c r="P1566">
        <v>0</v>
      </c>
      <c r="Q1566">
        <v>2</v>
      </c>
      <c r="R1566">
        <v>0</v>
      </c>
      <c r="T1566">
        <v>0.5267391304347826</v>
      </c>
    </row>
    <row r="1567" spans="1:20" x14ac:dyDescent="0.25">
      <c r="A1567" s="177" t="s">
        <v>10260</v>
      </c>
      <c r="B1567" t="s">
        <v>10261</v>
      </c>
      <c r="C1567" t="s">
        <v>206</v>
      </c>
      <c r="D1567" s="20" t="s">
        <v>1000</v>
      </c>
      <c r="E1567" s="26">
        <v>41456</v>
      </c>
      <c r="H1567" t="e">
        <v>#DIV/0!</v>
      </c>
      <c r="K1567" t="e">
        <v>#DIV/0!</v>
      </c>
      <c r="M1567" t="e">
        <v>#DIV/0!</v>
      </c>
      <c r="R1567" t="e">
        <v>#DIV/0!</v>
      </c>
      <c r="T1567">
        <v>0</v>
      </c>
    </row>
    <row r="1568" spans="1:20" x14ac:dyDescent="0.25">
      <c r="A1568" s="177" t="s">
        <v>9829</v>
      </c>
      <c r="B1568" t="s">
        <v>9830</v>
      </c>
      <c r="C1568" t="s">
        <v>223</v>
      </c>
      <c r="D1568" s="20" t="s">
        <v>1002</v>
      </c>
      <c r="E1568" s="26">
        <v>41456</v>
      </c>
      <c r="H1568" t="e">
        <v>#DIV/0!</v>
      </c>
      <c r="K1568" t="e">
        <v>#DIV/0!</v>
      </c>
      <c r="M1568" t="e">
        <v>#DIV/0!</v>
      </c>
      <c r="R1568" t="e">
        <v>#DIV/0!</v>
      </c>
      <c r="T1568">
        <v>0.80700115942028994</v>
      </c>
    </row>
    <row r="1569" spans="1:20" x14ac:dyDescent="0.25">
      <c r="A1569" s="177" t="s">
        <v>9654</v>
      </c>
      <c r="B1569" t="s">
        <v>9655</v>
      </c>
      <c r="C1569" t="s">
        <v>224</v>
      </c>
      <c r="D1569" s="20" t="s">
        <v>1000</v>
      </c>
      <c r="E1569" s="26">
        <v>41456</v>
      </c>
      <c r="H1569" t="e">
        <v>#DIV/0!</v>
      </c>
      <c r="K1569" t="e">
        <v>#DIV/0!</v>
      </c>
      <c r="M1569" t="e">
        <v>#DIV/0!</v>
      </c>
      <c r="R1569" t="e">
        <v>#DIV/0!</v>
      </c>
      <c r="T1569">
        <v>0.4</v>
      </c>
    </row>
    <row r="1570" spans="1:20" x14ac:dyDescent="0.25">
      <c r="A1570" s="177" t="s">
        <v>9263</v>
      </c>
      <c r="B1570" t="s">
        <v>9264</v>
      </c>
      <c r="C1570" t="s">
        <v>211</v>
      </c>
      <c r="D1570" s="20" t="s">
        <v>1000</v>
      </c>
      <c r="E1570" s="26">
        <v>41456</v>
      </c>
      <c r="H1570" t="e">
        <v>#DIV/0!</v>
      </c>
      <c r="K1570" t="e">
        <v>#DIV/0!</v>
      </c>
      <c r="M1570" t="e">
        <v>#DIV/0!</v>
      </c>
      <c r="N1570">
        <v>0</v>
      </c>
      <c r="R1570" t="e">
        <v>#DIV/0!</v>
      </c>
    </row>
    <row r="1571" spans="1:20" x14ac:dyDescent="0.25">
      <c r="A1571" s="177" t="s">
        <v>9088</v>
      </c>
      <c r="B1571" t="s">
        <v>9089</v>
      </c>
      <c r="C1571" s="20" t="s">
        <v>207</v>
      </c>
      <c r="D1571" s="20" t="s">
        <v>1002</v>
      </c>
      <c r="E1571" s="26">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25">
      <c r="A1572" s="177" t="s">
        <v>9023</v>
      </c>
      <c r="B1572" t="s">
        <v>9024</v>
      </c>
      <c r="C1572" t="s">
        <v>894</v>
      </c>
      <c r="D1572" s="20" t="s">
        <v>1000</v>
      </c>
      <c r="E1572" s="26">
        <v>41456</v>
      </c>
      <c r="F1572">
        <v>2</v>
      </c>
      <c r="G1572">
        <v>4</v>
      </c>
      <c r="H1572">
        <v>0.5</v>
      </c>
      <c r="I1572">
        <v>0</v>
      </c>
      <c r="J1572">
        <v>10</v>
      </c>
      <c r="K1572">
        <v>0</v>
      </c>
      <c r="L1572">
        <v>20</v>
      </c>
      <c r="M1572">
        <v>0.5</v>
      </c>
      <c r="P1572">
        <v>0</v>
      </c>
      <c r="Q1572">
        <v>0</v>
      </c>
    </row>
    <row r="1573" spans="1:20" x14ac:dyDescent="0.25">
      <c r="A1573" s="177" t="s">
        <v>8848</v>
      </c>
      <c r="B1573" t="s">
        <v>8849</v>
      </c>
      <c r="C1573" s="20" t="s">
        <v>210</v>
      </c>
      <c r="D1573" s="20" t="s">
        <v>1000</v>
      </c>
      <c r="E1573" s="26">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25">
      <c r="A1574" s="177" t="s">
        <v>8673</v>
      </c>
      <c r="B1574" t="s">
        <v>8674</v>
      </c>
      <c r="C1574" t="s">
        <v>208</v>
      </c>
      <c r="D1574" s="20" t="s">
        <v>1000</v>
      </c>
      <c r="E1574" s="26">
        <v>41456</v>
      </c>
      <c r="F1574">
        <v>5</v>
      </c>
      <c r="G1574">
        <v>5</v>
      </c>
      <c r="H1574">
        <v>1</v>
      </c>
      <c r="I1574">
        <v>8</v>
      </c>
      <c r="J1574">
        <v>15</v>
      </c>
      <c r="K1574">
        <v>0.53333333333333333</v>
      </c>
      <c r="L1574">
        <v>15</v>
      </c>
      <c r="M1574">
        <v>1</v>
      </c>
      <c r="P1574">
        <v>0</v>
      </c>
      <c r="Q1574">
        <v>0</v>
      </c>
      <c r="R1574" t="e">
        <v>#DIV/0!</v>
      </c>
    </row>
    <row r="1575" spans="1:20" x14ac:dyDescent="0.25">
      <c r="A1575" s="177" t="s">
        <v>8424</v>
      </c>
      <c r="B1575" t="s">
        <v>8425</v>
      </c>
      <c r="C1575" t="s">
        <v>213</v>
      </c>
      <c r="D1575" s="20" t="s">
        <v>1000</v>
      </c>
      <c r="E1575" s="26">
        <v>41456</v>
      </c>
      <c r="H1575" t="e">
        <v>#DIV/0!</v>
      </c>
      <c r="K1575" t="e">
        <v>#DIV/0!</v>
      </c>
      <c r="M1575" t="e">
        <v>#DIV/0!</v>
      </c>
      <c r="P1575">
        <v>0</v>
      </c>
      <c r="Q1575">
        <v>0</v>
      </c>
      <c r="T1575">
        <v>0.83333333333333337</v>
      </c>
    </row>
    <row r="1576" spans="1:20" x14ac:dyDescent="0.25">
      <c r="A1576" s="177" t="s">
        <v>8249</v>
      </c>
      <c r="B1576" t="s">
        <v>8250</v>
      </c>
      <c r="C1576" t="s">
        <v>212</v>
      </c>
      <c r="D1576" s="20" t="s">
        <v>1002</v>
      </c>
      <c r="E1576" s="26">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25">
      <c r="A1577" s="177" t="s">
        <v>8184</v>
      </c>
      <c r="B1577" t="s">
        <v>8185</v>
      </c>
      <c r="C1577" s="20" t="s">
        <v>8154</v>
      </c>
      <c r="D1577" s="20" t="s">
        <v>1000</v>
      </c>
      <c r="E1577" s="26">
        <v>41456</v>
      </c>
      <c r="F1577">
        <v>4</v>
      </c>
      <c r="G1577">
        <v>4</v>
      </c>
      <c r="H1577">
        <v>1</v>
      </c>
      <c r="I1577">
        <v>4</v>
      </c>
      <c r="J1577">
        <v>7</v>
      </c>
      <c r="K1577">
        <v>0.5714285714285714</v>
      </c>
      <c r="L1577">
        <v>7</v>
      </c>
      <c r="M1577">
        <v>1</v>
      </c>
      <c r="P1577">
        <v>0</v>
      </c>
      <c r="Q1577">
        <v>0</v>
      </c>
      <c r="T1577">
        <v>0.875</v>
      </c>
    </row>
    <row r="1578" spans="1:20" x14ac:dyDescent="0.25">
      <c r="A1578" s="177" t="s">
        <v>7948</v>
      </c>
      <c r="B1578" t="s">
        <v>7949</v>
      </c>
      <c r="C1578" t="s">
        <v>225</v>
      </c>
      <c r="D1578" s="20" t="s">
        <v>1002</v>
      </c>
      <c r="E1578" s="26">
        <v>41456</v>
      </c>
      <c r="H1578" t="e">
        <v>#DIV/0!</v>
      </c>
      <c r="K1578" t="e">
        <v>#DIV/0!</v>
      </c>
      <c r="M1578" t="e">
        <v>#DIV/0!</v>
      </c>
      <c r="R1578" t="e">
        <v>#DIV/0!</v>
      </c>
    </row>
    <row r="1579" spans="1:20" x14ac:dyDescent="0.25">
      <c r="A1579" s="177" t="s">
        <v>7747</v>
      </c>
      <c r="B1579" t="s">
        <v>7748</v>
      </c>
      <c r="C1579" t="s">
        <v>226</v>
      </c>
      <c r="D1579" s="20" t="s">
        <v>1000</v>
      </c>
      <c r="E1579" s="26">
        <v>41456</v>
      </c>
      <c r="H1579" t="e">
        <v>#DIV/0!</v>
      </c>
      <c r="K1579" t="e">
        <v>#DIV/0!</v>
      </c>
      <c r="M1579" t="e">
        <v>#DIV/0!</v>
      </c>
      <c r="R1579" t="e">
        <v>#DIV/0!</v>
      </c>
    </row>
    <row r="1580" spans="1:20" x14ac:dyDescent="0.25">
      <c r="A1580" s="177" t="s">
        <v>7560</v>
      </c>
      <c r="B1580" t="s">
        <v>7561</v>
      </c>
      <c r="C1580" t="s">
        <v>901</v>
      </c>
      <c r="D1580" s="20" t="s">
        <v>1000</v>
      </c>
      <c r="E1580" s="26">
        <v>41456</v>
      </c>
      <c r="F1580">
        <v>1</v>
      </c>
      <c r="G1580">
        <v>1</v>
      </c>
      <c r="H1580">
        <v>1</v>
      </c>
      <c r="I1580">
        <v>5</v>
      </c>
      <c r="J1580">
        <v>5</v>
      </c>
      <c r="K1580">
        <v>1</v>
      </c>
      <c r="L1580">
        <v>5</v>
      </c>
      <c r="M1580">
        <v>1</v>
      </c>
      <c r="N1580">
        <v>5</v>
      </c>
      <c r="P1580">
        <v>0</v>
      </c>
      <c r="Q1580">
        <v>0</v>
      </c>
      <c r="R1580" t="e">
        <v>#DIV/0!</v>
      </c>
      <c r="S1580">
        <v>0</v>
      </c>
    </row>
    <row r="1581" spans="1:20" x14ac:dyDescent="0.25">
      <c r="A1581" s="177" t="s">
        <v>7213</v>
      </c>
      <c r="B1581" t="s">
        <v>7214</v>
      </c>
      <c r="C1581" t="s">
        <v>1052</v>
      </c>
      <c r="D1581" s="20" t="s">
        <v>1000</v>
      </c>
      <c r="E1581" s="26">
        <v>41456</v>
      </c>
      <c r="F1581">
        <v>1</v>
      </c>
      <c r="G1581">
        <v>1</v>
      </c>
      <c r="H1581">
        <v>1</v>
      </c>
      <c r="I1581">
        <v>5</v>
      </c>
      <c r="J1581">
        <v>5</v>
      </c>
      <c r="K1581">
        <v>1</v>
      </c>
      <c r="L1581">
        <v>5</v>
      </c>
      <c r="M1581">
        <v>1</v>
      </c>
      <c r="N1581">
        <v>5</v>
      </c>
      <c r="P1581">
        <v>0</v>
      </c>
      <c r="Q1581">
        <v>0</v>
      </c>
      <c r="R1581" t="e">
        <v>#DIV/0!</v>
      </c>
      <c r="S1581">
        <v>0</v>
      </c>
    </row>
    <row r="1582" spans="1:20" x14ac:dyDescent="0.25">
      <c r="A1582" s="177" t="s">
        <v>7008</v>
      </c>
      <c r="B1582" t="s">
        <v>7009</v>
      </c>
      <c r="C1582" t="s">
        <v>232</v>
      </c>
      <c r="D1582" s="20" t="s">
        <v>1002</v>
      </c>
      <c r="E1582" s="26">
        <v>41456</v>
      </c>
      <c r="H1582" t="e">
        <v>#DIV/0!</v>
      </c>
      <c r="K1582" t="e">
        <v>#DIV/0!</v>
      </c>
      <c r="M1582" t="e">
        <v>#DIV/0!</v>
      </c>
      <c r="R1582" t="e">
        <v>#DIV/0!</v>
      </c>
      <c r="T1582">
        <v>1.2625</v>
      </c>
    </row>
    <row r="1583" spans="1:20" x14ac:dyDescent="0.25">
      <c r="A1583" s="177" t="s">
        <v>6817</v>
      </c>
      <c r="B1583" t="s">
        <v>6818</v>
      </c>
      <c r="C1583" t="s">
        <v>231</v>
      </c>
      <c r="D1583" s="20" t="s">
        <v>1000</v>
      </c>
      <c r="E1583" s="26">
        <v>41456</v>
      </c>
      <c r="H1583" t="e">
        <v>#DIV/0!</v>
      </c>
      <c r="K1583" t="e">
        <v>#DIV/0!</v>
      </c>
      <c r="M1583" t="e">
        <v>#DIV/0!</v>
      </c>
      <c r="R1583" t="e">
        <v>#DIV/0!</v>
      </c>
    </row>
    <row r="1584" spans="1:20" x14ac:dyDescent="0.25">
      <c r="A1584" s="177" t="s">
        <v>6642</v>
      </c>
      <c r="B1584" t="s">
        <v>6643</v>
      </c>
      <c r="C1584" t="s">
        <v>317</v>
      </c>
      <c r="D1584" s="20" t="s">
        <v>1002</v>
      </c>
      <c r="E1584" s="26">
        <v>41456</v>
      </c>
      <c r="F1584">
        <v>4</v>
      </c>
      <c r="G1584">
        <v>7</v>
      </c>
      <c r="H1584">
        <v>0.5714285714285714</v>
      </c>
      <c r="I1584">
        <v>1</v>
      </c>
      <c r="J1584">
        <v>20</v>
      </c>
      <c r="K1584">
        <v>0.05</v>
      </c>
      <c r="L1584">
        <v>35</v>
      </c>
      <c r="M1584">
        <v>0.5714285714285714</v>
      </c>
      <c r="P1584">
        <v>0</v>
      </c>
      <c r="Q1584">
        <v>0</v>
      </c>
      <c r="R1584" t="e">
        <v>#DIV/0!</v>
      </c>
      <c r="T1584">
        <v>1.075</v>
      </c>
    </row>
    <row r="1585" spans="1:20" x14ac:dyDescent="0.25">
      <c r="A1585" s="177" t="s">
        <v>6467</v>
      </c>
      <c r="B1585" t="s">
        <v>6468</v>
      </c>
      <c r="C1585" t="s">
        <v>316</v>
      </c>
      <c r="D1585" s="20" t="s">
        <v>1000</v>
      </c>
      <c r="E1585" s="26">
        <v>41456</v>
      </c>
      <c r="F1585">
        <v>4</v>
      </c>
      <c r="G1585">
        <v>7</v>
      </c>
      <c r="H1585">
        <v>0.5714285714285714</v>
      </c>
      <c r="I1585">
        <v>1</v>
      </c>
      <c r="J1585">
        <v>20</v>
      </c>
      <c r="K1585">
        <v>0.05</v>
      </c>
      <c r="L1585">
        <v>35</v>
      </c>
      <c r="M1585">
        <v>0.5714285714285714</v>
      </c>
      <c r="P1585">
        <v>0</v>
      </c>
      <c r="Q1585">
        <v>0</v>
      </c>
      <c r="R1585" t="e">
        <v>#DIV/0!</v>
      </c>
      <c r="T1585">
        <v>0.75</v>
      </c>
    </row>
    <row r="1586" spans="1:20" x14ac:dyDescent="0.25">
      <c r="A1586" s="177" t="s">
        <v>6218</v>
      </c>
      <c r="B1586" t="s">
        <v>6219</v>
      </c>
      <c r="C1586" t="s">
        <v>214</v>
      </c>
      <c r="D1586" s="20" t="s">
        <v>1002</v>
      </c>
      <c r="E1586" s="26">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25">
      <c r="A1587" s="177" t="s">
        <v>6043</v>
      </c>
      <c r="B1587" t="s">
        <v>6044</v>
      </c>
      <c r="C1587" t="s">
        <v>215</v>
      </c>
      <c r="D1587" s="20" t="s">
        <v>1000</v>
      </c>
      <c r="E1587" s="26">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25">
      <c r="A1588" s="177" t="s">
        <v>5868</v>
      </c>
      <c r="B1588" t="s">
        <v>5869</v>
      </c>
      <c r="C1588" t="s">
        <v>216</v>
      </c>
      <c r="D1588" s="20" t="s">
        <v>1000</v>
      </c>
      <c r="E1588" s="26">
        <v>41456</v>
      </c>
      <c r="H1588" t="e">
        <v>#DIV/0!</v>
      </c>
      <c r="K1588" t="e">
        <v>#DIV/0!</v>
      </c>
      <c r="M1588" t="e">
        <v>#DIV/0!</v>
      </c>
      <c r="R1588" t="e">
        <v>#DIV/0!</v>
      </c>
    </row>
    <row r="1589" spans="1:20" x14ac:dyDescent="0.25">
      <c r="A1589" s="177" t="s">
        <v>5440</v>
      </c>
      <c r="B1589" t="s">
        <v>5441</v>
      </c>
      <c r="C1589" t="s">
        <v>903</v>
      </c>
      <c r="D1589" s="20" t="s">
        <v>1000</v>
      </c>
      <c r="E1589" s="26">
        <v>41456</v>
      </c>
      <c r="F1589">
        <v>9</v>
      </c>
      <c r="G1589">
        <v>9</v>
      </c>
      <c r="H1589">
        <v>1</v>
      </c>
      <c r="I1589">
        <v>18</v>
      </c>
      <c r="J1589">
        <v>52</v>
      </c>
      <c r="K1589">
        <v>0.34615384615384615</v>
      </c>
      <c r="L1589">
        <v>52</v>
      </c>
      <c r="M1589">
        <v>1</v>
      </c>
      <c r="P1589">
        <v>1</v>
      </c>
      <c r="Q1589">
        <v>1</v>
      </c>
      <c r="R1589">
        <v>1</v>
      </c>
    </row>
    <row r="1590" spans="1:20" x14ac:dyDescent="0.25">
      <c r="A1590" s="177" t="s">
        <v>5624</v>
      </c>
      <c r="B1590" t="s">
        <v>5625</v>
      </c>
      <c r="C1590" t="s">
        <v>1047</v>
      </c>
      <c r="D1590" s="20" t="s">
        <v>1000</v>
      </c>
      <c r="E1590" s="26">
        <v>41456</v>
      </c>
      <c r="F1590">
        <v>4</v>
      </c>
      <c r="G1590">
        <v>4</v>
      </c>
      <c r="H1590">
        <v>1</v>
      </c>
      <c r="I1590">
        <v>17</v>
      </c>
      <c r="J1590">
        <v>27</v>
      </c>
      <c r="K1590">
        <v>0.62962962962962965</v>
      </c>
      <c r="L1590">
        <v>27</v>
      </c>
      <c r="M1590">
        <v>1</v>
      </c>
      <c r="P1590">
        <v>0</v>
      </c>
      <c r="Q1590">
        <v>0</v>
      </c>
    </row>
    <row r="1591" spans="1:20" x14ac:dyDescent="0.25">
      <c r="A1591" s="177" t="s">
        <v>5205</v>
      </c>
      <c r="B1591" t="s">
        <v>5206</v>
      </c>
      <c r="C1591" t="s">
        <v>1053</v>
      </c>
      <c r="D1591" s="20" t="s">
        <v>1000</v>
      </c>
      <c r="E1591" s="26">
        <v>41456</v>
      </c>
      <c r="F1591">
        <v>5</v>
      </c>
      <c r="G1591">
        <v>5</v>
      </c>
      <c r="H1591">
        <v>1</v>
      </c>
      <c r="I1591">
        <v>1</v>
      </c>
      <c r="J1591">
        <v>25</v>
      </c>
      <c r="K1591">
        <v>0.04</v>
      </c>
      <c r="L1591">
        <v>25</v>
      </c>
      <c r="M1591">
        <v>1</v>
      </c>
      <c r="P1591">
        <v>1</v>
      </c>
      <c r="Q1591">
        <v>1</v>
      </c>
      <c r="R1591">
        <v>1</v>
      </c>
    </row>
    <row r="1592" spans="1:20" x14ac:dyDescent="0.25">
      <c r="A1592" s="177" t="s">
        <v>5000</v>
      </c>
      <c r="B1592" t="s">
        <v>5001</v>
      </c>
      <c r="C1592" t="s">
        <v>229</v>
      </c>
      <c r="D1592" s="20" t="s">
        <v>1000</v>
      </c>
      <c r="E1592" s="26">
        <v>41456</v>
      </c>
      <c r="H1592" t="e">
        <v>#DIV/0!</v>
      </c>
      <c r="K1592" t="e">
        <v>#DIV/0!</v>
      </c>
      <c r="M1592" t="e">
        <v>#DIV/0!</v>
      </c>
      <c r="R1592" t="e">
        <v>#DIV/0!</v>
      </c>
    </row>
    <row r="1593" spans="1:20" x14ac:dyDescent="0.25">
      <c r="A1593" s="177" t="s">
        <v>4825</v>
      </c>
      <c r="B1593" t="s">
        <v>4826</v>
      </c>
      <c r="C1593" t="s">
        <v>230</v>
      </c>
      <c r="D1593" s="20" t="s">
        <v>1002</v>
      </c>
      <c r="E1593" s="26">
        <v>41456</v>
      </c>
      <c r="H1593" t="e">
        <v>#DIV/0!</v>
      </c>
      <c r="K1593" t="e">
        <v>#DIV/0!</v>
      </c>
      <c r="M1593" t="e">
        <v>#DIV/0!</v>
      </c>
      <c r="R1593" t="e">
        <v>#DIV/0!</v>
      </c>
    </row>
    <row r="1594" spans="1:20" x14ac:dyDescent="0.25">
      <c r="A1594" s="177" t="s">
        <v>4650</v>
      </c>
      <c r="B1594" t="s">
        <v>4651</v>
      </c>
      <c r="C1594" t="s">
        <v>234</v>
      </c>
      <c r="D1594" s="20" t="s">
        <v>1002</v>
      </c>
      <c r="E1594" s="26">
        <v>41456</v>
      </c>
      <c r="H1594" t="e">
        <v>#DIV/0!</v>
      </c>
      <c r="K1594" t="e">
        <v>#DIV/0!</v>
      </c>
      <c r="M1594" t="e">
        <v>#DIV/0!</v>
      </c>
      <c r="R1594" t="e">
        <v>#DIV/0!</v>
      </c>
    </row>
    <row r="1595" spans="1:20" x14ac:dyDescent="0.25">
      <c r="A1595" s="177" t="s">
        <v>4475</v>
      </c>
      <c r="B1595" t="s">
        <v>4476</v>
      </c>
      <c r="C1595" t="s">
        <v>233</v>
      </c>
      <c r="D1595" s="20" t="s">
        <v>1000</v>
      </c>
      <c r="E1595" s="26">
        <v>41456</v>
      </c>
      <c r="H1595" t="e">
        <v>#DIV/0!</v>
      </c>
      <c r="K1595" t="e">
        <v>#DIV/0!</v>
      </c>
      <c r="M1595" t="e">
        <v>#DIV/0!</v>
      </c>
      <c r="R1595" t="e">
        <v>#DIV/0!</v>
      </c>
      <c r="T1595">
        <v>0.60869565217391308</v>
      </c>
    </row>
    <row r="1596" spans="1:20" x14ac:dyDescent="0.25">
      <c r="A1596" s="177" t="s">
        <v>4300</v>
      </c>
      <c r="B1596" t="s">
        <v>4301</v>
      </c>
      <c r="C1596" t="s">
        <v>217</v>
      </c>
      <c r="D1596" s="20" t="s">
        <v>1002</v>
      </c>
      <c r="E1596" s="26">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25">
      <c r="A1597" s="177" t="s">
        <v>4235</v>
      </c>
      <c r="B1597" t="s">
        <v>4236</v>
      </c>
      <c r="C1597" t="s">
        <v>895</v>
      </c>
      <c r="D1597" s="20" t="s">
        <v>1000</v>
      </c>
      <c r="E1597" s="26">
        <v>41456</v>
      </c>
      <c r="F1597">
        <v>0</v>
      </c>
      <c r="G1597">
        <v>1</v>
      </c>
      <c r="H1597">
        <v>0</v>
      </c>
      <c r="I1597">
        <v>0</v>
      </c>
      <c r="J1597">
        <v>0</v>
      </c>
      <c r="L1597">
        <v>5</v>
      </c>
      <c r="M1597">
        <v>0</v>
      </c>
      <c r="P1597">
        <v>0</v>
      </c>
      <c r="Q1597">
        <v>0</v>
      </c>
      <c r="T1597">
        <v>1.5666666666666667</v>
      </c>
    </row>
    <row r="1598" spans="1:20" x14ac:dyDescent="0.25">
      <c r="A1598" s="177" t="s">
        <v>4060</v>
      </c>
      <c r="B1598" t="s">
        <v>4061</v>
      </c>
      <c r="C1598" t="s">
        <v>218</v>
      </c>
      <c r="D1598" s="20" t="s">
        <v>1000</v>
      </c>
      <c r="E1598" s="26">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25">
      <c r="A1599" s="177" t="s">
        <v>3885</v>
      </c>
      <c r="B1599" t="s">
        <v>3886</v>
      </c>
      <c r="C1599" t="s">
        <v>219</v>
      </c>
      <c r="D1599" s="20" t="s">
        <v>1000</v>
      </c>
      <c r="E1599" s="26">
        <v>41456</v>
      </c>
      <c r="H1599" t="e">
        <v>#DIV/0!</v>
      </c>
      <c r="M1599" t="e">
        <v>#DIV/0!</v>
      </c>
    </row>
    <row r="1600" spans="1:20" x14ac:dyDescent="0.25">
      <c r="A1600" s="177" t="s">
        <v>3518</v>
      </c>
      <c r="B1600" t="s">
        <v>3519</v>
      </c>
      <c r="C1600" s="20" t="s">
        <v>220</v>
      </c>
      <c r="D1600" s="20" t="s">
        <v>1002</v>
      </c>
      <c r="E1600" s="26">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25">
      <c r="A1601" s="177" t="s">
        <v>3343</v>
      </c>
      <c r="B1601" t="s">
        <v>3344</v>
      </c>
      <c r="C1601" t="s">
        <v>221</v>
      </c>
      <c r="D1601" s="20" t="s">
        <v>1000</v>
      </c>
      <c r="E1601" s="26">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25">
      <c r="A1602" s="177" t="s">
        <v>3168</v>
      </c>
      <c r="B1602" t="s">
        <v>3169</v>
      </c>
      <c r="C1602" t="s">
        <v>222</v>
      </c>
      <c r="D1602" s="20" t="s">
        <v>1000</v>
      </c>
      <c r="E1602" s="26">
        <v>41456</v>
      </c>
      <c r="F1602">
        <v>4</v>
      </c>
      <c r="G1602">
        <v>5</v>
      </c>
      <c r="H1602">
        <v>0.8</v>
      </c>
      <c r="I1602">
        <v>5</v>
      </c>
      <c r="J1602">
        <v>7</v>
      </c>
      <c r="K1602">
        <v>0.7142857142857143</v>
      </c>
      <c r="L1602">
        <v>9</v>
      </c>
      <c r="M1602">
        <v>0.77777777777777779</v>
      </c>
      <c r="O1602">
        <v>0.89</v>
      </c>
      <c r="P1602">
        <v>0</v>
      </c>
      <c r="Q1602">
        <v>0</v>
      </c>
      <c r="R1602" t="e">
        <v>#DIV/0!</v>
      </c>
    </row>
    <row r="1603" spans="1:20" x14ac:dyDescent="0.25">
      <c r="A1603" s="177" t="s">
        <v>12002</v>
      </c>
      <c r="B1603" t="s">
        <v>12003</v>
      </c>
      <c r="C1603" s="20" t="s">
        <v>1051</v>
      </c>
      <c r="D1603" s="20" t="s">
        <v>1000</v>
      </c>
      <c r="E1603" s="26">
        <v>41456</v>
      </c>
      <c r="F1603">
        <v>4</v>
      </c>
      <c r="G1603">
        <v>4</v>
      </c>
      <c r="H1603">
        <v>1</v>
      </c>
      <c r="I1603">
        <v>13</v>
      </c>
      <c r="J1603">
        <v>16</v>
      </c>
      <c r="K1603">
        <v>0.8125</v>
      </c>
      <c r="L1603">
        <v>16</v>
      </c>
      <c r="M1603">
        <v>1</v>
      </c>
      <c r="P1603">
        <v>0</v>
      </c>
      <c r="Q1603">
        <v>1</v>
      </c>
      <c r="R1603">
        <v>0</v>
      </c>
    </row>
    <row r="1604" spans="1:20" x14ac:dyDescent="0.25">
      <c r="A1604" s="177" t="s">
        <v>13368</v>
      </c>
      <c r="B1604" t="s">
        <v>13369</v>
      </c>
      <c r="C1604" s="20" t="s">
        <v>242</v>
      </c>
      <c r="D1604" s="20" t="s">
        <v>1002</v>
      </c>
      <c r="E1604" s="26">
        <v>41456</v>
      </c>
      <c r="F1604">
        <v>0</v>
      </c>
      <c r="G1604">
        <v>0</v>
      </c>
      <c r="H1604" t="e">
        <v>#DIV/0!</v>
      </c>
      <c r="I1604">
        <v>0</v>
      </c>
      <c r="J1604">
        <v>0</v>
      </c>
      <c r="K1604" t="e">
        <v>#DIV/0!</v>
      </c>
      <c r="L1604">
        <v>0</v>
      </c>
      <c r="M1604" t="e">
        <v>#DIV/0!</v>
      </c>
      <c r="N1604">
        <v>0</v>
      </c>
      <c r="P1604">
        <v>0</v>
      </c>
      <c r="Q1604">
        <v>0</v>
      </c>
      <c r="R1604" t="e">
        <v>#DIV/0!</v>
      </c>
      <c r="S1604">
        <v>0</v>
      </c>
    </row>
    <row r="1605" spans="1:20" x14ac:dyDescent="0.25">
      <c r="A1605" s="177" t="s">
        <v>13545</v>
      </c>
      <c r="B1605" t="s">
        <v>13546</v>
      </c>
      <c r="C1605" t="s">
        <v>237</v>
      </c>
      <c r="D1605" s="20" t="s">
        <v>1002</v>
      </c>
      <c r="E1605" s="26">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25">
      <c r="A1606" s="177" t="s">
        <v>13720</v>
      </c>
      <c r="B1606" t="s">
        <v>13721</v>
      </c>
      <c r="C1606" t="s">
        <v>238</v>
      </c>
      <c r="D1606" s="20" t="s">
        <v>1002</v>
      </c>
      <c r="E1606" s="26">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25">
      <c r="A1607" s="177" t="s">
        <v>13897</v>
      </c>
      <c r="B1607" t="s">
        <v>13898</v>
      </c>
      <c r="C1607" t="s">
        <v>239</v>
      </c>
      <c r="D1607" s="20" t="s">
        <v>1002</v>
      </c>
      <c r="E1607" s="26">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25">
      <c r="A1608" s="177" t="s">
        <v>14084</v>
      </c>
      <c r="B1608" t="s">
        <v>14085</v>
      </c>
      <c r="C1608" t="s">
        <v>240</v>
      </c>
      <c r="D1608" s="20" t="s">
        <v>1002</v>
      </c>
      <c r="E1608" s="26">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25">
      <c r="A1609" s="177" t="s">
        <v>14261</v>
      </c>
      <c r="B1609" t="s">
        <v>14262</v>
      </c>
      <c r="C1609" t="s">
        <v>241</v>
      </c>
      <c r="D1609" s="20" t="s">
        <v>1002</v>
      </c>
      <c r="E1609" s="26">
        <v>41456</v>
      </c>
      <c r="F1609">
        <v>0</v>
      </c>
      <c r="G1609">
        <v>0</v>
      </c>
      <c r="H1609" t="e">
        <v>#DIV/0!</v>
      </c>
      <c r="I1609">
        <v>0</v>
      </c>
      <c r="J1609">
        <v>0</v>
      </c>
      <c r="K1609" t="e">
        <v>#DIV/0!</v>
      </c>
      <c r="L1609">
        <v>0</v>
      </c>
      <c r="M1609" t="e">
        <v>#DIV/0!</v>
      </c>
      <c r="P1609">
        <v>0</v>
      </c>
      <c r="Q1609">
        <v>0</v>
      </c>
      <c r="R1609" t="e">
        <v>#DIV/0!</v>
      </c>
      <c r="T1609">
        <v>0</v>
      </c>
    </row>
    <row r="1610" spans="1:20" x14ac:dyDescent="0.25">
      <c r="A1610" s="177" t="s">
        <v>14590</v>
      </c>
      <c r="B1610" t="s">
        <v>14591</v>
      </c>
      <c r="C1610" t="s">
        <v>199</v>
      </c>
      <c r="D1610" s="20" t="s">
        <v>1000</v>
      </c>
      <c r="E1610" s="26">
        <v>41456</v>
      </c>
      <c r="F1610">
        <v>4</v>
      </c>
      <c r="G1610">
        <v>4</v>
      </c>
      <c r="H1610">
        <v>1</v>
      </c>
      <c r="I1610">
        <v>14</v>
      </c>
      <c r="J1610">
        <v>40</v>
      </c>
      <c r="K1610">
        <v>0.35</v>
      </c>
      <c r="L1610">
        <v>60</v>
      </c>
      <c r="M1610">
        <v>0.66666666666666663</v>
      </c>
      <c r="N1610">
        <v>12</v>
      </c>
      <c r="P1610">
        <v>0</v>
      </c>
      <c r="Q1610">
        <v>0</v>
      </c>
      <c r="R1610" t="e">
        <v>#DIV/0!</v>
      </c>
      <c r="S1610">
        <v>4</v>
      </c>
    </row>
    <row r="1611" spans="1:20" x14ac:dyDescent="0.25">
      <c r="A1611" s="177" t="s">
        <v>14765</v>
      </c>
      <c r="B1611" t="s">
        <v>14766</v>
      </c>
      <c r="C1611" t="s">
        <v>201</v>
      </c>
      <c r="D1611" s="20" t="s">
        <v>1002</v>
      </c>
      <c r="E1611" s="26">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25">
      <c r="A1612" s="177" t="s">
        <v>14856</v>
      </c>
      <c r="B1612" t="s">
        <v>14857</v>
      </c>
      <c r="C1612" s="20" t="s">
        <v>200</v>
      </c>
      <c r="D1612" s="20" t="s">
        <v>1002</v>
      </c>
      <c r="E1612" s="26">
        <v>41456</v>
      </c>
      <c r="F1612">
        <v>0</v>
      </c>
      <c r="G1612">
        <v>4</v>
      </c>
      <c r="H1612">
        <v>0</v>
      </c>
      <c r="I1612">
        <v>0</v>
      </c>
      <c r="J1612">
        <v>0</v>
      </c>
      <c r="L1612">
        <v>20</v>
      </c>
      <c r="M1612">
        <v>0</v>
      </c>
      <c r="P1612">
        <v>0</v>
      </c>
      <c r="Q1612">
        <v>0</v>
      </c>
      <c r="R1612">
        <v>0</v>
      </c>
      <c r="S1612">
        <v>2</v>
      </c>
      <c r="T1612">
        <v>0.8216</v>
      </c>
    </row>
    <row r="1613" spans="1:20" x14ac:dyDescent="0.25">
      <c r="A1613" s="177" t="s">
        <v>15033</v>
      </c>
      <c r="B1613" t="s">
        <v>15034</v>
      </c>
      <c r="C1613" s="20" t="s">
        <v>202</v>
      </c>
      <c r="D1613" s="20" t="s">
        <v>1002</v>
      </c>
      <c r="E1613" s="26">
        <v>41456</v>
      </c>
      <c r="H1613" t="e">
        <v>#DIV/0!</v>
      </c>
      <c r="K1613" t="e">
        <v>#DIV/0!</v>
      </c>
      <c r="M1613" t="e">
        <v>#DIV/0!</v>
      </c>
      <c r="R1613" t="e">
        <v>#DIV/0!</v>
      </c>
      <c r="T1613">
        <v>0.56999999999999995</v>
      </c>
    </row>
    <row r="1614" spans="1:20" x14ac:dyDescent="0.25">
      <c r="A1614" s="177" t="s">
        <v>15576</v>
      </c>
      <c r="B1614" t="s">
        <v>15577</v>
      </c>
      <c r="C1614" s="20" t="s">
        <v>228</v>
      </c>
      <c r="D1614" s="20" t="s">
        <v>1002</v>
      </c>
      <c r="E1614" s="26">
        <v>41456</v>
      </c>
      <c r="H1614" t="e">
        <v>#DIV/0!</v>
      </c>
      <c r="K1614" t="e">
        <v>#DIV/0!</v>
      </c>
      <c r="M1614" t="e">
        <v>#DIV/0!</v>
      </c>
      <c r="R1614" t="e">
        <v>#DIV/0!</v>
      </c>
      <c r="T1614">
        <v>1</v>
      </c>
    </row>
    <row r="1615" spans="1:20" x14ac:dyDescent="0.25">
      <c r="A1615" s="177" t="s">
        <v>15737</v>
      </c>
      <c r="B1615" t="s">
        <v>15738</v>
      </c>
      <c r="C1615" t="s">
        <v>227</v>
      </c>
      <c r="D1615" s="20" t="s">
        <v>1000</v>
      </c>
      <c r="E1615" s="26">
        <v>41456</v>
      </c>
      <c r="H1615" t="e">
        <v>#DIV/0!</v>
      </c>
      <c r="K1615" t="e">
        <v>#DIV/0!</v>
      </c>
      <c r="M1615" t="e">
        <v>#DIV/0!</v>
      </c>
      <c r="R1615" t="e">
        <v>#DIV/0!</v>
      </c>
      <c r="T1615">
        <v>1</v>
      </c>
    </row>
    <row r="1616" spans="1:20" x14ac:dyDescent="0.25">
      <c r="A1616" s="177" t="s">
        <v>15914</v>
      </c>
      <c r="B1616" t="s">
        <v>15915</v>
      </c>
      <c r="C1616" t="s">
        <v>203</v>
      </c>
      <c r="D1616" s="20" t="s">
        <v>1000</v>
      </c>
      <c r="E1616" s="26">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25">
      <c r="A1617" s="177" t="s">
        <v>16093</v>
      </c>
      <c r="B1617" t="s">
        <v>16094</v>
      </c>
      <c r="C1617" t="s">
        <v>205</v>
      </c>
      <c r="D1617" s="20" t="s">
        <v>1002</v>
      </c>
      <c r="E1617" s="26">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25">
      <c r="A1618" s="177" t="s">
        <v>16270</v>
      </c>
      <c r="B1618" t="s">
        <v>16271</v>
      </c>
      <c r="C1618" t="s">
        <v>204</v>
      </c>
      <c r="D1618" s="20" t="s">
        <v>1002</v>
      </c>
      <c r="E1618" s="26">
        <v>41456</v>
      </c>
      <c r="F1618">
        <v>7</v>
      </c>
      <c r="G1618">
        <v>7</v>
      </c>
      <c r="H1618">
        <v>1</v>
      </c>
      <c r="I1618">
        <v>20</v>
      </c>
      <c r="J1618">
        <v>35</v>
      </c>
      <c r="K1618">
        <v>0.5714285714285714</v>
      </c>
      <c r="L1618">
        <v>50</v>
      </c>
      <c r="M1618">
        <v>0.7</v>
      </c>
      <c r="P1618">
        <v>0</v>
      </c>
      <c r="Q1618">
        <v>2</v>
      </c>
      <c r="R1618">
        <v>0</v>
      </c>
      <c r="T1618">
        <v>1.1749999999999998</v>
      </c>
    </row>
    <row r="1619" spans="1:20" x14ac:dyDescent="0.25">
      <c r="A1619" s="177" t="s">
        <v>16447</v>
      </c>
      <c r="B1619" t="s">
        <v>16448</v>
      </c>
      <c r="C1619" t="s">
        <v>206</v>
      </c>
      <c r="D1619" s="20" t="s">
        <v>1002</v>
      </c>
      <c r="E1619" s="26">
        <v>41456</v>
      </c>
      <c r="H1619" t="e">
        <v>#DIV/0!</v>
      </c>
      <c r="K1619" t="e">
        <v>#DIV/0!</v>
      </c>
      <c r="M1619" t="e">
        <v>#DIV/0!</v>
      </c>
      <c r="R1619" t="e">
        <v>#DIV/0!</v>
      </c>
      <c r="T1619">
        <v>0.84860000000000002</v>
      </c>
    </row>
    <row r="1620" spans="1:20" x14ac:dyDescent="0.25">
      <c r="A1620" s="177" t="s">
        <v>16588</v>
      </c>
      <c r="B1620" t="s">
        <v>16589</v>
      </c>
      <c r="C1620" t="s">
        <v>223</v>
      </c>
      <c r="D1620" s="20" t="s">
        <v>1000</v>
      </c>
      <c r="E1620" s="26">
        <v>41456</v>
      </c>
      <c r="H1620" t="e">
        <v>#DIV/0!</v>
      </c>
      <c r="K1620" t="e">
        <v>#DIV/0!</v>
      </c>
      <c r="M1620" t="e">
        <v>#DIV/0!</v>
      </c>
      <c r="R1620" t="e">
        <v>#DIV/0!</v>
      </c>
      <c r="T1620">
        <v>0.61399999999999999</v>
      </c>
    </row>
    <row r="1621" spans="1:20" x14ac:dyDescent="0.25">
      <c r="A1621" s="177" t="s">
        <v>16767</v>
      </c>
      <c r="B1621" t="s">
        <v>16768</v>
      </c>
      <c r="C1621" t="s">
        <v>224</v>
      </c>
      <c r="D1621" s="20" t="s">
        <v>1002</v>
      </c>
      <c r="E1621" s="26">
        <v>41456</v>
      </c>
      <c r="H1621" t="e">
        <v>#DIV/0!</v>
      </c>
      <c r="K1621" t="e">
        <v>#DIV/0!</v>
      </c>
      <c r="M1621" t="e">
        <v>#DIV/0!</v>
      </c>
      <c r="R1621" t="e">
        <v>#DIV/0!</v>
      </c>
      <c r="T1621">
        <v>0</v>
      </c>
    </row>
    <row r="1622" spans="1:20" x14ac:dyDescent="0.25">
      <c r="A1622" s="177" t="s">
        <v>17204</v>
      </c>
      <c r="B1622" t="s">
        <v>17205</v>
      </c>
      <c r="C1622" t="s">
        <v>225</v>
      </c>
      <c r="D1622" s="20" t="s">
        <v>1000</v>
      </c>
      <c r="E1622" s="26">
        <v>41456</v>
      </c>
      <c r="H1622" t="e">
        <v>#DIV/0!</v>
      </c>
      <c r="K1622" t="e">
        <v>#DIV/0!</v>
      </c>
      <c r="M1622" t="e">
        <v>#DIV/0!</v>
      </c>
      <c r="R1622" t="e">
        <v>#DIV/0!</v>
      </c>
      <c r="T1622">
        <v>0.7492063492063491</v>
      </c>
    </row>
    <row r="1623" spans="1:20" x14ac:dyDescent="0.25">
      <c r="A1623" s="177" t="s">
        <v>17411</v>
      </c>
      <c r="B1623" t="s">
        <v>17412</v>
      </c>
      <c r="C1623" t="s">
        <v>226</v>
      </c>
      <c r="D1623" s="20" t="s">
        <v>1002</v>
      </c>
      <c r="E1623" s="26">
        <v>41456</v>
      </c>
      <c r="H1623" t="e">
        <v>#DIV/0!</v>
      </c>
      <c r="K1623" t="e">
        <v>#DIV/0!</v>
      </c>
      <c r="M1623" t="e">
        <v>#DIV/0!</v>
      </c>
      <c r="R1623" t="e">
        <v>#DIV/0!</v>
      </c>
      <c r="T1623">
        <v>0</v>
      </c>
    </row>
    <row r="1624" spans="1:20" x14ac:dyDescent="0.25">
      <c r="A1624" s="177" t="s">
        <v>17588</v>
      </c>
      <c r="B1624" t="s">
        <v>17589</v>
      </c>
      <c r="C1624" t="s">
        <v>232</v>
      </c>
      <c r="D1624" s="20" t="s">
        <v>1000</v>
      </c>
      <c r="E1624" s="26">
        <v>41456</v>
      </c>
      <c r="H1624" t="e">
        <v>#DIV/0!</v>
      </c>
      <c r="K1624" t="e">
        <v>#DIV/0!</v>
      </c>
      <c r="M1624" t="e">
        <v>#DIV/0!</v>
      </c>
      <c r="R1624" t="e">
        <v>#DIV/0!</v>
      </c>
      <c r="T1624">
        <v>0.87736126984126983</v>
      </c>
    </row>
    <row r="1625" spans="1:20" x14ac:dyDescent="0.25">
      <c r="A1625" s="177" t="s">
        <v>17785</v>
      </c>
      <c r="B1625" t="s">
        <v>17786</v>
      </c>
      <c r="C1625" t="s">
        <v>231</v>
      </c>
      <c r="D1625" s="20" t="s">
        <v>1002</v>
      </c>
      <c r="E1625" s="26">
        <v>41456</v>
      </c>
      <c r="H1625" t="e">
        <v>#DIV/0!</v>
      </c>
      <c r="K1625" t="e">
        <v>#DIV/0!</v>
      </c>
      <c r="M1625" t="e">
        <v>#DIV/0!</v>
      </c>
      <c r="R1625" t="e">
        <v>#DIV/0!</v>
      </c>
      <c r="T1625">
        <v>0.43</v>
      </c>
    </row>
    <row r="1626" spans="1:20" x14ac:dyDescent="0.25">
      <c r="A1626" s="177" t="s">
        <v>17962</v>
      </c>
      <c r="B1626" t="s">
        <v>17963</v>
      </c>
      <c r="C1626" t="s">
        <v>317</v>
      </c>
      <c r="D1626" s="20" t="s">
        <v>1000</v>
      </c>
      <c r="E1626" s="26">
        <v>41456</v>
      </c>
      <c r="F1626">
        <v>4</v>
      </c>
      <c r="G1626">
        <v>7</v>
      </c>
      <c r="H1626">
        <v>0.5714285714285714</v>
      </c>
      <c r="I1626">
        <v>1</v>
      </c>
      <c r="J1626">
        <v>20</v>
      </c>
      <c r="K1626">
        <v>0.05</v>
      </c>
      <c r="L1626">
        <v>35</v>
      </c>
      <c r="M1626">
        <v>0.5714285714285714</v>
      </c>
      <c r="P1626">
        <v>0</v>
      </c>
      <c r="Q1626">
        <v>0</v>
      </c>
      <c r="R1626" t="e">
        <v>#DIV/0!</v>
      </c>
    </row>
    <row r="1627" spans="1:20" x14ac:dyDescent="0.25">
      <c r="A1627" s="177" t="s">
        <v>18141</v>
      </c>
      <c r="B1627" t="s">
        <v>18142</v>
      </c>
      <c r="C1627" s="20" t="s">
        <v>316</v>
      </c>
      <c r="D1627" s="20" t="s">
        <v>1002</v>
      </c>
      <c r="E1627" s="26">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25">
      <c r="A1628" s="177" t="s">
        <v>18394</v>
      </c>
      <c r="B1628" t="s">
        <v>18395</v>
      </c>
      <c r="C1628" t="s">
        <v>214</v>
      </c>
      <c r="D1628" s="20" t="s">
        <v>1000</v>
      </c>
      <c r="E1628" s="26">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25">
      <c r="A1629" s="177" t="s">
        <v>18573</v>
      </c>
      <c r="B1629" t="s">
        <v>18574</v>
      </c>
      <c r="C1629" s="20" t="s">
        <v>215</v>
      </c>
      <c r="D1629" s="20" t="s">
        <v>1002</v>
      </c>
      <c r="E1629" s="26">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25">
      <c r="A1630" s="177" t="s">
        <v>18750</v>
      </c>
      <c r="B1630" t="s">
        <v>18751</v>
      </c>
      <c r="C1630" t="s">
        <v>216</v>
      </c>
      <c r="D1630" s="20" t="s">
        <v>1002</v>
      </c>
      <c r="E1630" s="26">
        <v>41456</v>
      </c>
      <c r="H1630" t="e">
        <v>#DIV/0!</v>
      </c>
      <c r="K1630" t="e">
        <v>#DIV/0!</v>
      </c>
      <c r="M1630" t="e">
        <v>#DIV/0!</v>
      </c>
      <c r="R1630" t="e">
        <v>#DIV/0!</v>
      </c>
    </row>
    <row r="1631" spans="1:20" x14ac:dyDescent="0.25">
      <c r="A1631" s="177" t="s">
        <v>18927</v>
      </c>
      <c r="B1631" t="s">
        <v>18928</v>
      </c>
      <c r="C1631" t="s">
        <v>229</v>
      </c>
      <c r="D1631" s="20" t="s">
        <v>1002</v>
      </c>
      <c r="E1631" s="26">
        <v>41456</v>
      </c>
      <c r="H1631" t="e">
        <v>#DIV/0!</v>
      </c>
      <c r="K1631" t="e">
        <v>#DIV/0!</v>
      </c>
      <c r="M1631" t="e">
        <v>#DIV/0!</v>
      </c>
      <c r="R1631" t="e">
        <v>#DIV/0!</v>
      </c>
      <c r="T1631">
        <v>0.86324786324786318</v>
      </c>
    </row>
    <row r="1632" spans="1:20" x14ac:dyDescent="0.25">
      <c r="A1632" s="177" t="s">
        <v>19104</v>
      </c>
      <c r="B1632" t="s">
        <v>19105</v>
      </c>
      <c r="C1632" t="s">
        <v>230</v>
      </c>
      <c r="D1632" s="20" t="s">
        <v>1000</v>
      </c>
      <c r="E1632" s="26">
        <v>41456</v>
      </c>
      <c r="H1632" t="e">
        <v>#DIV/0!</v>
      </c>
      <c r="K1632" t="e">
        <v>#DIV/0!</v>
      </c>
      <c r="M1632" t="e">
        <v>#DIV/0!</v>
      </c>
      <c r="R1632" t="e">
        <v>#DIV/0!</v>
      </c>
      <c r="T1632">
        <v>1.1499999999999999</v>
      </c>
    </row>
    <row r="1633" spans="1:20" x14ac:dyDescent="0.25">
      <c r="A1633" s="177" t="s">
        <v>19283</v>
      </c>
      <c r="B1633" t="s">
        <v>19284</v>
      </c>
      <c r="C1633" s="20" t="s">
        <v>234</v>
      </c>
      <c r="D1633" s="20" t="s">
        <v>1000</v>
      </c>
      <c r="E1633" s="26">
        <v>41456</v>
      </c>
      <c r="H1633" t="e">
        <v>#DIV/0!</v>
      </c>
      <c r="K1633" t="e">
        <v>#DIV/0!</v>
      </c>
      <c r="M1633" t="e">
        <v>#DIV/0!</v>
      </c>
      <c r="R1633" t="e">
        <v>#DIV/0!</v>
      </c>
      <c r="T1633">
        <v>0.88888888888888884</v>
      </c>
    </row>
    <row r="1634" spans="1:20" x14ac:dyDescent="0.25">
      <c r="A1634" s="177" t="s">
        <v>19462</v>
      </c>
      <c r="B1634" t="s">
        <v>19463</v>
      </c>
      <c r="C1634" t="s">
        <v>233</v>
      </c>
      <c r="D1634" s="20" t="s">
        <v>1002</v>
      </c>
      <c r="E1634" s="26">
        <v>41456</v>
      </c>
      <c r="H1634" t="e">
        <v>#DIV/0!</v>
      </c>
      <c r="K1634" t="e">
        <v>#DIV/0!</v>
      </c>
      <c r="M1634" t="e">
        <v>#DIV/0!</v>
      </c>
      <c r="R1634" t="e">
        <v>#DIV/0!</v>
      </c>
    </row>
    <row r="1635" spans="1:20" x14ac:dyDescent="0.25">
      <c r="A1635" s="177" t="s">
        <v>19837</v>
      </c>
      <c r="B1635" t="s">
        <v>19838</v>
      </c>
      <c r="C1635" t="s">
        <v>220</v>
      </c>
      <c r="D1635" s="20" t="s">
        <v>1000</v>
      </c>
      <c r="E1635" s="26">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25">
      <c r="A1636" s="177" t="s">
        <v>20016</v>
      </c>
      <c r="B1636" t="s">
        <v>20017</v>
      </c>
      <c r="C1636" t="s">
        <v>221</v>
      </c>
      <c r="D1636" s="20" t="s">
        <v>1002</v>
      </c>
      <c r="E1636" s="26">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25">
      <c r="A1637" s="177" t="s">
        <v>20193</v>
      </c>
      <c r="B1637" t="s">
        <v>20194</v>
      </c>
      <c r="C1637" t="s">
        <v>222</v>
      </c>
      <c r="D1637" s="20" t="s">
        <v>1002</v>
      </c>
      <c r="E1637" s="26">
        <v>41456</v>
      </c>
      <c r="F1637">
        <v>4</v>
      </c>
      <c r="G1637">
        <v>5</v>
      </c>
      <c r="H1637">
        <v>0.8</v>
      </c>
      <c r="I1637">
        <v>5</v>
      </c>
      <c r="J1637">
        <v>7</v>
      </c>
      <c r="K1637">
        <v>0.7142857142857143</v>
      </c>
      <c r="L1637">
        <v>9</v>
      </c>
      <c r="M1637">
        <v>0.77777777777777779</v>
      </c>
      <c r="O1637">
        <v>0.89</v>
      </c>
      <c r="P1637">
        <v>0</v>
      </c>
      <c r="Q1637">
        <v>0</v>
      </c>
      <c r="R1637" t="e">
        <v>#DIV/0!</v>
      </c>
    </row>
    <row r="1638" spans="1:20" x14ac:dyDescent="0.25">
      <c r="A1638" s="177" t="s">
        <v>20370</v>
      </c>
      <c r="B1638" t="s">
        <v>20371</v>
      </c>
      <c r="C1638" t="s">
        <v>211</v>
      </c>
      <c r="D1638" s="20" t="s">
        <v>1002</v>
      </c>
      <c r="E1638" s="26">
        <v>41456</v>
      </c>
      <c r="H1638" t="e">
        <v>#DIV/0!</v>
      </c>
      <c r="K1638" t="e">
        <v>#DIV/0!</v>
      </c>
      <c r="M1638" t="e">
        <v>#DIV/0!</v>
      </c>
      <c r="N1638">
        <v>0</v>
      </c>
      <c r="R1638" t="e">
        <v>#DIV/0!</v>
      </c>
      <c r="T1638">
        <v>1.4285714285714286</v>
      </c>
    </row>
    <row r="1639" spans="1:20" x14ac:dyDescent="0.25">
      <c r="A1639" s="177" t="s">
        <v>20547</v>
      </c>
      <c r="B1639" t="s">
        <v>20548</v>
      </c>
      <c r="C1639" t="s">
        <v>207</v>
      </c>
      <c r="D1639" s="20" t="s">
        <v>1000</v>
      </c>
      <c r="E1639" s="26">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25">
      <c r="A1640" s="177" t="s">
        <v>20726</v>
      </c>
      <c r="B1640" t="s">
        <v>20727</v>
      </c>
      <c r="C1640" t="s">
        <v>894</v>
      </c>
      <c r="D1640" s="20" t="s">
        <v>1002</v>
      </c>
      <c r="E1640" s="26">
        <v>41456</v>
      </c>
      <c r="F1640">
        <v>2</v>
      </c>
      <c r="G1640">
        <v>4</v>
      </c>
      <c r="H1640">
        <v>0.5</v>
      </c>
      <c r="I1640">
        <v>0</v>
      </c>
      <c r="J1640">
        <v>10</v>
      </c>
      <c r="K1640">
        <v>0</v>
      </c>
      <c r="L1640">
        <v>20</v>
      </c>
      <c r="M1640">
        <v>0.5</v>
      </c>
      <c r="P1640">
        <v>0</v>
      </c>
      <c r="Q1640">
        <v>0</v>
      </c>
      <c r="T1640">
        <v>1.2</v>
      </c>
    </row>
    <row r="1641" spans="1:20" x14ac:dyDescent="0.25">
      <c r="A1641" s="177" t="s">
        <v>20791</v>
      </c>
      <c r="B1641" t="s">
        <v>20792</v>
      </c>
      <c r="C1641" t="s">
        <v>210</v>
      </c>
      <c r="D1641" s="20" t="s">
        <v>1002</v>
      </c>
      <c r="E1641" s="26">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25">
      <c r="A1642" s="177" t="s">
        <v>20968</v>
      </c>
      <c r="B1642" t="s">
        <v>20969</v>
      </c>
      <c r="C1642" t="s">
        <v>208</v>
      </c>
      <c r="D1642" s="20" t="s">
        <v>1002</v>
      </c>
      <c r="E1642" s="26">
        <v>41456</v>
      </c>
      <c r="F1642">
        <v>5</v>
      </c>
      <c r="G1642">
        <v>5</v>
      </c>
      <c r="H1642">
        <v>1</v>
      </c>
      <c r="I1642">
        <v>8</v>
      </c>
      <c r="J1642">
        <v>15</v>
      </c>
      <c r="K1642">
        <v>0.53333333333333333</v>
      </c>
      <c r="L1642">
        <v>15</v>
      </c>
      <c r="M1642">
        <v>1</v>
      </c>
      <c r="P1642">
        <v>0</v>
      </c>
      <c r="Q1642">
        <v>0</v>
      </c>
      <c r="R1642" t="e">
        <v>#DIV/0!</v>
      </c>
    </row>
    <row r="1643" spans="1:20" x14ac:dyDescent="0.25">
      <c r="A1643" s="177" t="s">
        <v>21223</v>
      </c>
      <c r="B1643" t="s">
        <v>21224</v>
      </c>
      <c r="C1643" t="s">
        <v>213</v>
      </c>
      <c r="D1643" s="20" t="s">
        <v>1002</v>
      </c>
      <c r="E1643" s="26">
        <v>41456</v>
      </c>
      <c r="H1643" t="e">
        <v>#DIV/0!</v>
      </c>
      <c r="K1643" t="e">
        <v>#DIV/0!</v>
      </c>
      <c r="M1643" t="e">
        <v>#DIV/0!</v>
      </c>
      <c r="P1643">
        <v>0</v>
      </c>
      <c r="Q1643">
        <v>0</v>
      </c>
    </row>
    <row r="1644" spans="1:20" x14ac:dyDescent="0.25">
      <c r="A1644" s="177" t="s">
        <v>21400</v>
      </c>
      <c r="B1644" t="s">
        <v>21401</v>
      </c>
      <c r="C1644" t="s">
        <v>8154</v>
      </c>
      <c r="D1644" s="20" t="s">
        <v>1002</v>
      </c>
      <c r="E1644" s="26">
        <v>41456</v>
      </c>
      <c r="F1644">
        <v>4</v>
      </c>
      <c r="G1644">
        <v>4</v>
      </c>
      <c r="H1644">
        <v>1</v>
      </c>
      <c r="I1644">
        <v>4</v>
      </c>
      <c r="J1644">
        <v>7</v>
      </c>
      <c r="K1644">
        <v>0.5714285714285714</v>
      </c>
      <c r="L1644">
        <v>7</v>
      </c>
      <c r="M1644">
        <v>1</v>
      </c>
      <c r="P1644">
        <v>0</v>
      </c>
      <c r="Q1644">
        <v>0</v>
      </c>
    </row>
    <row r="1645" spans="1:20" x14ac:dyDescent="0.25">
      <c r="A1645" s="177" t="s">
        <v>21465</v>
      </c>
      <c r="B1645" t="s">
        <v>21466</v>
      </c>
      <c r="C1645" t="s">
        <v>212</v>
      </c>
      <c r="D1645" s="20" t="s">
        <v>1000</v>
      </c>
      <c r="E1645" s="26">
        <v>41456</v>
      </c>
      <c r="F1645">
        <v>4</v>
      </c>
      <c r="G1645">
        <v>4</v>
      </c>
      <c r="H1645">
        <v>1</v>
      </c>
      <c r="I1645">
        <v>4</v>
      </c>
      <c r="J1645">
        <v>7</v>
      </c>
      <c r="K1645">
        <v>0.5714285714285714</v>
      </c>
      <c r="L1645">
        <v>7</v>
      </c>
      <c r="M1645">
        <v>1</v>
      </c>
      <c r="N1645">
        <v>0</v>
      </c>
      <c r="P1645">
        <v>0</v>
      </c>
      <c r="Q1645">
        <v>0</v>
      </c>
      <c r="R1645" t="e">
        <v>#DIV/0!</v>
      </c>
      <c r="S1645">
        <v>0</v>
      </c>
    </row>
    <row r="1646" spans="1:20" x14ac:dyDescent="0.25">
      <c r="A1646" s="177" t="s">
        <v>21674</v>
      </c>
      <c r="B1646" t="s">
        <v>21675</v>
      </c>
      <c r="C1646" t="s">
        <v>217</v>
      </c>
      <c r="D1646" s="20" t="s">
        <v>1000</v>
      </c>
      <c r="E1646" s="26">
        <v>41456</v>
      </c>
      <c r="F1646">
        <v>1</v>
      </c>
      <c r="G1646">
        <v>4</v>
      </c>
      <c r="H1646">
        <v>0.25</v>
      </c>
      <c r="I1646">
        <v>11</v>
      </c>
      <c r="J1646">
        <v>5</v>
      </c>
      <c r="K1646">
        <v>2.2000000000000002</v>
      </c>
      <c r="L1646">
        <v>20</v>
      </c>
      <c r="M1646">
        <v>0.25</v>
      </c>
      <c r="N1646">
        <v>11</v>
      </c>
      <c r="P1646">
        <v>0</v>
      </c>
      <c r="Q1646">
        <v>0</v>
      </c>
      <c r="S1646">
        <v>0</v>
      </c>
    </row>
    <row r="1647" spans="1:20" x14ac:dyDescent="0.25">
      <c r="A1647" s="177" t="s">
        <v>21853</v>
      </c>
      <c r="B1647" t="s">
        <v>21854</v>
      </c>
      <c r="C1647" t="s">
        <v>895</v>
      </c>
      <c r="D1647" s="20" t="s">
        <v>1002</v>
      </c>
      <c r="E1647" s="26">
        <v>41456</v>
      </c>
      <c r="F1647">
        <v>0</v>
      </c>
      <c r="G1647">
        <v>1</v>
      </c>
      <c r="H1647">
        <v>0</v>
      </c>
      <c r="I1647">
        <v>0</v>
      </c>
      <c r="J1647">
        <v>0</v>
      </c>
      <c r="L1647">
        <v>5</v>
      </c>
      <c r="M1647">
        <v>0</v>
      </c>
      <c r="P1647">
        <v>0</v>
      </c>
      <c r="Q1647">
        <v>0</v>
      </c>
    </row>
    <row r="1648" spans="1:20" x14ac:dyDescent="0.25">
      <c r="A1648" s="177" t="s">
        <v>21918</v>
      </c>
      <c r="B1648" t="s">
        <v>21919</v>
      </c>
      <c r="C1648" t="s">
        <v>218</v>
      </c>
      <c r="D1648" s="20" t="s">
        <v>1002</v>
      </c>
      <c r="E1648" s="26">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25">
      <c r="A1649" s="177" t="s">
        <v>22095</v>
      </c>
      <c r="B1649" t="s">
        <v>22096</v>
      </c>
      <c r="C1649" t="s">
        <v>219</v>
      </c>
      <c r="D1649" s="20" t="s">
        <v>1002</v>
      </c>
      <c r="E1649" s="26">
        <v>41456</v>
      </c>
      <c r="H1649" t="e">
        <v>#DIV/0!</v>
      </c>
      <c r="M1649" t="e">
        <v>#DIV/0!</v>
      </c>
    </row>
    <row r="1650" spans="1:20" x14ac:dyDescent="0.25">
      <c r="A1650" s="177" t="s">
        <v>11521</v>
      </c>
      <c r="B1650" t="s">
        <v>11522</v>
      </c>
      <c r="C1650" t="s">
        <v>198</v>
      </c>
      <c r="D1650" s="20" t="s">
        <v>1002</v>
      </c>
      <c r="E1650" s="26">
        <v>41487</v>
      </c>
      <c r="F1650">
        <v>4</v>
      </c>
      <c r="G1650">
        <v>4</v>
      </c>
      <c r="H1650">
        <v>1</v>
      </c>
      <c r="I1650">
        <v>13</v>
      </c>
      <c r="J1650">
        <v>17</v>
      </c>
      <c r="K1650">
        <v>0.76470588235294112</v>
      </c>
      <c r="L1650">
        <v>17</v>
      </c>
      <c r="M1650">
        <v>1</v>
      </c>
      <c r="P1650">
        <v>0</v>
      </c>
      <c r="Q1650">
        <v>0</v>
      </c>
      <c r="R1650" t="e">
        <v>#DIV/0!</v>
      </c>
    </row>
    <row r="1651" spans="1:20" x14ac:dyDescent="0.25">
      <c r="A1651" s="177" t="s">
        <v>13190</v>
      </c>
      <c r="B1651" t="s">
        <v>13102</v>
      </c>
      <c r="C1651" t="s">
        <v>1051</v>
      </c>
      <c r="D1651" s="20" t="s">
        <v>1002</v>
      </c>
      <c r="E1651" s="26">
        <v>41487</v>
      </c>
      <c r="F1651">
        <v>4</v>
      </c>
      <c r="G1651">
        <v>4</v>
      </c>
      <c r="H1651">
        <v>1</v>
      </c>
      <c r="I1651">
        <v>13</v>
      </c>
      <c r="J1651">
        <v>17</v>
      </c>
      <c r="K1651">
        <v>0.76470588235294112</v>
      </c>
      <c r="L1651">
        <v>17</v>
      </c>
      <c r="M1651">
        <v>1</v>
      </c>
      <c r="P1651">
        <v>0</v>
      </c>
      <c r="Q1651">
        <v>0</v>
      </c>
      <c r="R1651" t="e">
        <v>#DIV/0!</v>
      </c>
      <c r="T1651">
        <v>0.42857142857142855</v>
      </c>
    </row>
    <row r="1652" spans="1:20" x14ac:dyDescent="0.25">
      <c r="A1652" s="177" t="s">
        <v>2995</v>
      </c>
      <c r="B1652" t="s">
        <v>2996</v>
      </c>
      <c r="C1652" t="s">
        <v>242</v>
      </c>
      <c r="D1652" s="20" t="s">
        <v>1000</v>
      </c>
      <c r="E1652" s="26">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25">
      <c r="A1653" s="177" t="s">
        <v>2820</v>
      </c>
      <c r="B1653" t="s">
        <v>2821</v>
      </c>
      <c r="C1653" t="s">
        <v>2724</v>
      </c>
      <c r="D1653" s="20" t="s">
        <v>1000</v>
      </c>
      <c r="E1653" s="26">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25">
      <c r="A1654" s="177" t="s">
        <v>2575</v>
      </c>
      <c r="B1654" t="s">
        <v>2576</v>
      </c>
      <c r="C1654" t="s">
        <v>237</v>
      </c>
      <c r="D1654" s="20" t="s">
        <v>1000</v>
      </c>
      <c r="E1654" s="26">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25">
      <c r="A1655" s="177" t="s">
        <v>2400</v>
      </c>
      <c r="B1655" t="s">
        <v>2401</v>
      </c>
      <c r="C1655" t="s">
        <v>238</v>
      </c>
      <c r="D1655" s="20" t="s">
        <v>1000</v>
      </c>
      <c r="E1655" s="26">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25">
      <c r="A1656" s="177" t="s">
        <v>2227</v>
      </c>
      <c r="B1656" t="s">
        <v>2228</v>
      </c>
      <c r="C1656" s="20" t="s">
        <v>239</v>
      </c>
      <c r="D1656" s="20" t="s">
        <v>1000</v>
      </c>
      <c r="E1656" s="26">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25">
      <c r="A1657" s="177" t="s">
        <v>2052</v>
      </c>
      <c r="B1657" t="s">
        <v>2053</v>
      </c>
      <c r="C1657" t="s">
        <v>1988</v>
      </c>
      <c r="D1657" s="20" t="s">
        <v>1000</v>
      </c>
      <c r="E1657" s="26">
        <v>41487</v>
      </c>
      <c r="F1657">
        <v>5</v>
      </c>
      <c r="G1657">
        <v>5</v>
      </c>
      <c r="H1657">
        <v>1</v>
      </c>
      <c r="I1657">
        <v>9</v>
      </c>
      <c r="J1657">
        <v>30</v>
      </c>
      <c r="K1657">
        <v>0.3</v>
      </c>
      <c r="L1657">
        <v>30</v>
      </c>
      <c r="M1657">
        <v>1</v>
      </c>
      <c r="N1657">
        <v>3</v>
      </c>
      <c r="P1657">
        <v>1</v>
      </c>
      <c r="Q1657">
        <v>3</v>
      </c>
      <c r="R1657">
        <v>0.33333333333333331</v>
      </c>
      <c r="S1657">
        <v>6</v>
      </c>
      <c r="T1657">
        <v>1</v>
      </c>
    </row>
    <row r="1658" spans="1:20" x14ac:dyDescent="0.25">
      <c r="A1658" s="177" t="s">
        <v>1804</v>
      </c>
      <c r="B1658" t="s">
        <v>1805</v>
      </c>
      <c r="C1658" t="s">
        <v>240</v>
      </c>
      <c r="D1658" s="20" t="s">
        <v>1000</v>
      </c>
      <c r="E1658" s="26">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25">
      <c r="A1659" s="177" t="s">
        <v>1629</v>
      </c>
      <c r="B1659" t="s">
        <v>1630</v>
      </c>
      <c r="C1659" s="20" t="s">
        <v>241</v>
      </c>
      <c r="D1659" s="20" t="s">
        <v>1000</v>
      </c>
      <c r="E1659" s="26">
        <v>41487</v>
      </c>
      <c r="F1659">
        <v>0</v>
      </c>
      <c r="G1659">
        <v>0</v>
      </c>
      <c r="H1659" t="e">
        <v>#DIV/0!</v>
      </c>
      <c r="I1659">
        <v>0</v>
      </c>
      <c r="J1659">
        <v>0</v>
      </c>
      <c r="K1659" t="e">
        <v>#DIV/0!</v>
      </c>
      <c r="L1659">
        <v>0</v>
      </c>
      <c r="M1659" t="e">
        <v>#DIV/0!</v>
      </c>
      <c r="P1659">
        <v>0</v>
      </c>
      <c r="Q1659">
        <v>0</v>
      </c>
      <c r="R1659" t="e">
        <v>#DIV/0!</v>
      </c>
    </row>
    <row r="1660" spans="1:20" x14ac:dyDescent="0.25">
      <c r="A1660" s="177" t="s">
        <v>1079</v>
      </c>
      <c r="B1660" t="s">
        <v>1164</v>
      </c>
      <c r="C1660" s="20" t="s">
        <v>235</v>
      </c>
      <c r="D1660" s="20" t="s">
        <v>1002</v>
      </c>
      <c r="E1660" s="26">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25">
      <c r="A1661" s="177" t="s">
        <v>11523</v>
      </c>
      <c r="B1661" t="s">
        <v>11524</v>
      </c>
      <c r="C1661" t="s">
        <v>199</v>
      </c>
      <c r="D1661" s="20" t="s">
        <v>1002</v>
      </c>
      <c r="E1661" s="26">
        <v>41487</v>
      </c>
      <c r="F1661">
        <v>13</v>
      </c>
      <c r="G1661">
        <v>13</v>
      </c>
      <c r="H1661">
        <v>1</v>
      </c>
      <c r="I1661">
        <v>24</v>
      </c>
      <c r="J1661">
        <v>85</v>
      </c>
      <c r="K1661">
        <v>0.28235294117647058</v>
      </c>
      <c r="L1661">
        <v>85</v>
      </c>
      <c r="M1661">
        <v>1</v>
      </c>
      <c r="N1661">
        <v>24</v>
      </c>
      <c r="P1661">
        <v>0</v>
      </c>
      <c r="Q1661">
        <v>0</v>
      </c>
      <c r="R1661" t="e">
        <v>#DIV/0!</v>
      </c>
      <c r="S1661">
        <v>5</v>
      </c>
    </row>
    <row r="1662" spans="1:20" x14ac:dyDescent="0.25">
      <c r="A1662" s="177" t="s">
        <v>11409</v>
      </c>
      <c r="B1662" t="s">
        <v>11410</v>
      </c>
      <c r="C1662" t="s">
        <v>201</v>
      </c>
      <c r="D1662" s="20" t="s">
        <v>1000</v>
      </c>
      <c r="E1662" s="26">
        <v>41487</v>
      </c>
      <c r="F1662">
        <v>4</v>
      </c>
      <c r="G1662">
        <v>4</v>
      </c>
      <c r="H1662">
        <v>1</v>
      </c>
      <c r="I1662">
        <v>15</v>
      </c>
      <c r="J1662">
        <v>40</v>
      </c>
      <c r="K1662">
        <v>0.375</v>
      </c>
      <c r="L1662">
        <v>40</v>
      </c>
      <c r="M1662">
        <v>1</v>
      </c>
      <c r="N1662">
        <v>15</v>
      </c>
      <c r="O1662">
        <v>0.8</v>
      </c>
      <c r="P1662">
        <v>0</v>
      </c>
      <c r="Q1662">
        <v>0</v>
      </c>
      <c r="R1662" t="e">
        <v>#DIV/0!</v>
      </c>
      <c r="S1662">
        <v>5</v>
      </c>
    </row>
    <row r="1663" spans="1:20" x14ac:dyDescent="0.25">
      <c r="A1663" s="177" t="s">
        <v>12206</v>
      </c>
      <c r="B1663" t="s">
        <v>12207</v>
      </c>
      <c r="C1663" t="s">
        <v>200</v>
      </c>
      <c r="D1663" s="20" t="s">
        <v>1000</v>
      </c>
      <c r="E1663" s="26">
        <v>41487</v>
      </c>
      <c r="F1663">
        <v>9</v>
      </c>
      <c r="G1663">
        <v>9</v>
      </c>
      <c r="H1663">
        <v>1</v>
      </c>
      <c r="I1663">
        <v>9</v>
      </c>
      <c r="J1663">
        <v>45</v>
      </c>
      <c r="K1663">
        <v>0.2</v>
      </c>
      <c r="L1663">
        <v>45</v>
      </c>
      <c r="M1663">
        <v>1</v>
      </c>
      <c r="N1663">
        <v>9</v>
      </c>
      <c r="P1663">
        <v>0</v>
      </c>
      <c r="Q1663">
        <v>0</v>
      </c>
      <c r="R1663">
        <v>0</v>
      </c>
      <c r="S1663">
        <v>0</v>
      </c>
      <c r="T1663">
        <v>1</v>
      </c>
    </row>
    <row r="1664" spans="1:20" x14ac:dyDescent="0.25">
      <c r="A1664" s="177" t="s">
        <v>12491</v>
      </c>
      <c r="B1664" t="s">
        <v>12492</v>
      </c>
      <c r="C1664" t="s">
        <v>202</v>
      </c>
      <c r="D1664" s="20" t="s">
        <v>1000</v>
      </c>
      <c r="E1664" s="26">
        <v>41487</v>
      </c>
      <c r="H1664" t="e">
        <v>#DIV/0!</v>
      </c>
      <c r="K1664" t="e">
        <v>#DIV/0!</v>
      </c>
      <c r="M1664" t="e">
        <v>#DIV/0!</v>
      </c>
      <c r="R1664" t="e">
        <v>#DIV/0!</v>
      </c>
    </row>
    <row r="1665" spans="1:20" x14ac:dyDescent="0.25">
      <c r="A1665" s="177" t="s">
        <v>11028</v>
      </c>
      <c r="B1665" t="s">
        <v>11029</v>
      </c>
      <c r="C1665" t="s">
        <v>228</v>
      </c>
      <c r="D1665" s="20" t="s">
        <v>1000</v>
      </c>
      <c r="E1665" s="26">
        <v>41487</v>
      </c>
      <c r="H1665" t="e">
        <v>#DIV/0!</v>
      </c>
      <c r="K1665" t="e">
        <v>#DIV/0!</v>
      </c>
      <c r="M1665" t="e">
        <v>#DIV/0!</v>
      </c>
      <c r="R1665" t="e">
        <v>#DIV/0!</v>
      </c>
      <c r="T1665">
        <v>1</v>
      </c>
    </row>
    <row r="1666" spans="1:20" x14ac:dyDescent="0.25">
      <c r="A1666" s="177" t="s">
        <v>10853</v>
      </c>
      <c r="B1666" t="s">
        <v>10854</v>
      </c>
      <c r="C1666" t="s">
        <v>227</v>
      </c>
      <c r="D1666" s="20" t="s">
        <v>1002</v>
      </c>
      <c r="E1666" s="26">
        <v>41487</v>
      </c>
      <c r="H1666" t="e">
        <v>#DIV/0!</v>
      </c>
      <c r="K1666" t="e">
        <v>#DIV/0!</v>
      </c>
      <c r="M1666" t="e">
        <v>#DIV/0!</v>
      </c>
      <c r="R1666" t="e">
        <v>#DIV/0!</v>
      </c>
    </row>
    <row r="1667" spans="1:20" x14ac:dyDescent="0.25">
      <c r="A1667" s="177" t="s">
        <v>10678</v>
      </c>
      <c r="B1667" t="s">
        <v>10679</v>
      </c>
      <c r="C1667" t="s">
        <v>203</v>
      </c>
      <c r="D1667" s="20" t="s">
        <v>1002</v>
      </c>
      <c r="E1667" s="26">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25">
      <c r="A1668" s="177" t="s">
        <v>10503</v>
      </c>
      <c r="B1668" t="s">
        <v>10504</v>
      </c>
      <c r="C1668" s="20" t="s">
        <v>205</v>
      </c>
      <c r="D1668" s="20" t="s">
        <v>1000</v>
      </c>
      <c r="E1668" s="26">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25">
      <c r="A1669" s="177" t="s">
        <v>10327</v>
      </c>
      <c r="B1669" t="s">
        <v>10328</v>
      </c>
      <c r="C1669" s="20" t="s">
        <v>204</v>
      </c>
      <c r="D1669" s="20" t="s">
        <v>1000</v>
      </c>
      <c r="E1669" s="26">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25">
      <c r="A1670" s="177" t="s">
        <v>10262</v>
      </c>
      <c r="B1670" t="s">
        <v>10263</v>
      </c>
      <c r="C1670" s="20" t="s">
        <v>206</v>
      </c>
      <c r="D1670" s="20" t="s">
        <v>1000</v>
      </c>
      <c r="E1670" s="26">
        <v>41487</v>
      </c>
      <c r="H1670" t="e">
        <v>#DIV/0!</v>
      </c>
      <c r="K1670" t="e">
        <v>#DIV/0!</v>
      </c>
      <c r="M1670" t="e">
        <v>#DIV/0!</v>
      </c>
      <c r="R1670" t="e">
        <v>#DIV/0!</v>
      </c>
      <c r="T1670">
        <v>1</v>
      </c>
    </row>
    <row r="1671" spans="1:20" x14ac:dyDescent="0.25">
      <c r="A1671" s="177" t="s">
        <v>9831</v>
      </c>
      <c r="B1671" t="s">
        <v>9832</v>
      </c>
      <c r="C1671" t="s">
        <v>223</v>
      </c>
      <c r="D1671" s="20" t="s">
        <v>1002</v>
      </c>
      <c r="E1671" s="26">
        <v>41487</v>
      </c>
      <c r="H1671" t="e">
        <v>#DIV/0!</v>
      </c>
      <c r="K1671" t="e">
        <v>#DIV/0!</v>
      </c>
      <c r="M1671" t="e">
        <v>#DIV/0!</v>
      </c>
      <c r="R1671" t="e">
        <v>#DIV/0!</v>
      </c>
      <c r="T1671">
        <v>1</v>
      </c>
    </row>
    <row r="1672" spans="1:20" x14ac:dyDescent="0.25">
      <c r="A1672" s="177" t="s">
        <v>9656</v>
      </c>
      <c r="B1672" t="s">
        <v>9657</v>
      </c>
      <c r="C1672" t="s">
        <v>224</v>
      </c>
      <c r="D1672" s="20" t="s">
        <v>1000</v>
      </c>
      <c r="E1672" s="26">
        <v>41487</v>
      </c>
      <c r="H1672" t="e">
        <v>#DIV/0!</v>
      </c>
      <c r="K1672" t="e">
        <v>#DIV/0!</v>
      </c>
      <c r="M1672" t="e">
        <v>#DIV/0!</v>
      </c>
      <c r="R1672" t="e">
        <v>#DIV/0!</v>
      </c>
      <c r="T1672">
        <v>0</v>
      </c>
    </row>
    <row r="1673" spans="1:20" x14ac:dyDescent="0.25">
      <c r="A1673" s="177" t="s">
        <v>9265</v>
      </c>
      <c r="B1673" t="s">
        <v>9266</v>
      </c>
      <c r="C1673" t="s">
        <v>211</v>
      </c>
      <c r="D1673" s="20" t="s">
        <v>1000</v>
      </c>
      <c r="E1673" s="26">
        <v>41487</v>
      </c>
      <c r="H1673" t="e">
        <v>#DIV/0!</v>
      </c>
      <c r="K1673" t="e">
        <v>#DIV/0!</v>
      </c>
      <c r="M1673" t="e">
        <v>#DIV/0!</v>
      </c>
      <c r="N1673">
        <v>0</v>
      </c>
      <c r="R1673" t="e">
        <v>#DIV/0!</v>
      </c>
      <c r="T1673">
        <v>0.9642857142857143</v>
      </c>
    </row>
    <row r="1674" spans="1:20" x14ac:dyDescent="0.25">
      <c r="A1674" s="177" t="s">
        <v>9090</v>
      </c>
      <c r="B1674" t="s">
        <v>9091</v>
      </c>
      <c r="C1674" t="s">
        <v>207</v>
      </c>
      <c r="D1674" s="20" t="s">
        <v>1002</v>
      </c>
      <c r="E1674" s="26">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25">
      <c r="A1675" s="177" t="s">
        <v>9025</v>
      </c>
      <c r="B1675" t="s">
        <v>9026</v>
      </c>
      <c r="C1675" t="s">
        <v>894</v>
      </c>
      <c r="D1675" s="20" t="s">
        <v>1000</v>
      </c>
      <c r="E1675" s="26">
        <v>41487</v>
      </c>
      <c r="F1675">
        <v>2</v>
      </c>
      <c r="G1675">
        <v>4</v>
      </c>
      <c r="H1675">
        <v>0.5</v>
      </c>
      <c r="I1675">
        <v>0</v>
      </c>
      <c r="J1675">
        <v>10</v>
      </c>
      <c r="K1675">
        <v>0</v>
      </c>
      <c r="L1675">
        <v>20</v>
      </c>
      <c r="M1675">
        <v>0.5</v>
      </c>
      <c r="P1675">
        <v>0</v>
      </c>
      <c r="Q1675">
        <v>0</v>
      </c>
      <c r="T1675">
        <v>0.83450000000000002</v>
      </c>
    </row>
    <row r="1676" spans="1:20" x14ac:dyDescent="0.25">
      <c r="A1676" s="177" t="s">
        <v>8850</v>
      </c>
      <c r="B1676" t="s">
        <v>8851</v>
      </c>
      <c r="C1676" t="s">
        <v>210</v>
      </c>
      <c r="D1676" s="20" t="s">
        <v>1000</v>
      </c>
      <c r="E1676" s="26">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25">
      <c r="A1677" s="177" t="s">
        <v>8675</v>
      </c>
      <c r="B1677" t="s">
        <v>8676</v>
      </c>
      <c r="C1677" t="s">
        <v>208</v>
      </c>
      <c r="D1677" s="20" t="s">
        <v>1000</v>
      </c>
      <c r="E1677" s="26">
        <v>41487</v>
      </c>
      <c r="F1677">
        <v>6</v>
      </c>
      <c r="G1677">
        <v>6</v>
      </c>
      <c r="H1677">
        <v>1</v>
      </c>
      <c r="I1677">
        <v>8</v>
      </c>
      <c r="J1677">
        <v>22</v>
      </c>
      <c r="K1677">
        <v>0.36363636363636365</v>
      </c>
      <c r="L1677">
        <v>22</v>
      </c>
      <c r="M1677">
        <v>1</v>
      </c>
      <c r="P1677">
        <v>0</v>
      </c>
      <c r="Q1677">
        <v>0</v>
      </c>
      <c r="R1677" t="e">
        <v>#DIV/0!</v>
      </c>
      <c r="T1677">
        <v>0.97857142857142865</v>
      </c>
    </row>
    <row r="1678" spans="1:20" x14ac:dyDescent="0.25">
      <c r="A1678" s="177" t="s">
        <v>8426</v>
      </c>
      <c r="B1678" t="s">
        <v>8427</v>
      </c>
      <c r="C1678" t="s">
        <v>213</v>
      </c>
      <c r="D1678" s="20" t="s">
        <v>1000</v>
      </c>
      <c r="E1678" s="26">
        <v>41487</v>
      </c>
      <c r="H1678" t="e">
        <v>#DIV/0!</v>
      </c>
      <c r="K1678" t="e">
        <v>#DIV/0!</v>
      </c>
      <c r="M1678" t="e">
        <v>#DIV/0!</v>
      </c>
      <c r="T1678">
        <v>0.69271428571428573</v>
      </c>
    </row>
    <row r="1679" spans="1:20" x14ac:dyDescent="0.25">
      <c r="A1679" s="177" t="s">
        <v>8251</v>
      </c>
      <c r="B1679" t="s">
        <v>8252</v>
      </c>
      <c r="C1679" t="s">
        <v>212</v>
      </c>
      <c r="D1679" s="20" t="s">
        <v>1002</v>
      </c>
      <c r="E1679" s="26">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25">
      <c r="A1680" s="177" t="s">
        <v>8186</v>
      </c>
      <c r="B1680" t="s">
        <v>8187</v>
      </c>
      <c r="C1680" t="s">
        <v>8154</v>
      </c>
      <c r="D1680" s="20" t="s">
        <v>1000</v>
      </c>
      <c r="E1680" s="26">
        <v>41487</v>
      </c>
      <c r="F1680">
        <v>3</v>
      </c>
      <c r="G1680">
        <v>3</v>
      </c>
      <c r="H1680">
        <v>1</v>
      </c>
      <c r="I1680">
        <v>6</v>
      </c>
      <c r="J1680">
        <v>7</v>
      </c>
      <c r="K1680">
        <v>0.8571428571428571</v>
      </c>
      <c r="L1680">
        <v>7</v>
      </c>
      <c r="M1680">
        <v>1</v>
      </c>
      <c r="T1680">
        <v>0.87040079365079359</v>
      </c>
    </row>
    <row r="1681" spans="1:20" x14ac:dyDescent="0.25">
      <c r="A1681" s="177" t="s">
        <v>7950</v>
      </c>
      <c r="B1681" t="s">
        <v>7951</v>
      </c>
      <c r="C1681" t="s">
        <v>225</v>
      </c>
      <c r="D1681" s="20" t="s">
        <v>1002</v>
      </c>
      <c r="E1681" s="26">
        <v>41487</v>
      </c>
      <c r="H1681" t="e">
        <v>#DIV/0!</v>
      </c>
      <c r="K1681" t="e">
        <v>#DIV/0!</v>
      </c>
      <c r="M1681" t="e">
        <v>#DIV/0!</v>
      </c>
      <c r="R1681" t="e">
        <v>#DIV/0!</v>
      </c>
      <c r="T1681">
        <v>0.43</v>
      </c>
    </row>
    <row r="1682" spans="1:20" x14ac:dyDescent="0.25">
      <c r="A1682" s="177" t="s">
        <v>7749</v>
      </c>
      <c r="B1682" t="s">
        <v>7750</v>
      </c>
      <c r="C1682" t="s">
        <v>226</v>
      </c>
      <c r="D1682" s="20" t="s">
        <v>1000</v>
      </c>
      <c r="E1682" s="26">
        <v>41487</v>
      </c>
      <c r="H1682" t="e">
        <v>#DIV/0!</v>
      </c>
      <c r="K1682" t="e">
        <v>#DIV/0!</v>
      </c>
      <c r="M1682" t="e">
        <v>#DIV/0!</v>
      </c>
      <c r="R1682" t="e">
        <v>#DIV/0!</v>
      </c>
    </row>
    <row r="1683" spans="1:20" x14ac:dyDescent="0.25">
      <c r="A1683" s="177" t="s">
        <v>7562</v>
      </c>
      <c r="B1683" t="s">
        <v>7563</v>
      </c>
      <c r="C1683" s="20" t="s">
        <v>901</v>
      </c>
      <c r="D1683" s="20" t="s">
        <v>1000</v>
      </c>
      <c r="E1683" s="26">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25">
      <c r="A1684" s="177" t="s">
        <v>7215</v>
      </c>
      <c r="B1684" t="s">
        <v>7216</v>
      </c>
      <c r="C1684" t="s">
        <v>1052</v>
      </c>
      <c r="D1684" s="20" t="s">
        <v>1000</v>
      </c>
      <c r="E1684" s="26">
        <v>41487</v>
      </c>
      <c r="F1684">
        <v>1</v>
      </c>
      <c r="G1684">
        <v>1</v>
      </c>
      <c r="H1684">
        <v>1</v>
      </c>
      <c r="I1684">
        <v>5</v>
      </c>
      <c r="J1684">
        <v>5</v>
      </c>
      <c r="K1684">
        <v>1</v>
      </c>
      <c r="L1684">
        <v>5</v>
      </c>
      <c r="M1684">
        <v>1</v>
      </c>
      <c r="N1684">
        <v>2</v>
      </c>
      <c r="P1684">
        <v>1</v>
      </c>
      <c r="Q1684">
        <v>3</v>
      </c>
      <c r="R1684">
        <v>0.33333333333333331</v>
      </c>
      <c r="S1684">
        <v>3</v>
      </c>
    </row>
    <row r="1685" spans="1:20" x14ac:dyDescent="0.25">
      <c r="A1685" s="177" t="s">
        <v>7010</v>
      </c>
      <c r="B1685" t="s">
        <v>7011</v>
      </c>
      <c r="C1685" s="20" t="s">
        <v>232</v>
      </c>
      <c r="D1685" s="20" t="s">
        <v>1002</v>
      </c>
      <c r="E1685" s="26">
        <v>41487</v>
      </c>
      <c r="H1685" t="e">
        <v>#DIV/0!</v>
      </c>
      <c r="K1685" t="e">
        <v>#DIV/0!</v>
      </c>
      <c r="M1685" t="e">
        <v>#DIV/0!</v>
      </c>
      <c r="R1685" t="e">
        <v>#DIV/0!</v>
      </c>
    </row>
    <row r="1686" spans="1:20" x14ac:dyDescent="0.25">
      <c r="A1686" s="177" t="s">
        <v>6819</v>
      </c>
      <c r="B1686" t="s">
        <v>6820</v>
      </c>
      <c r="C1686" t="s">
        <v>231</v>
      </c>
      <c r="D1686" s="20" t="s">
        <v>1000</v>
      </c>
      <c r="E1686" s="26">
        <v>41487</v>
      </c>
      <c r="H1686" t="e">
        <v>#DIV/0!</v>
      </c>
      <c r="K1686" t="e">
        <v>#DIV/0!</v>
      </c>
      <c r="M1686" t="e">
        <v>#DIV/0!</v>
      </c>
      <c r="R1686" t="e">
        <v>#DIV/0!</v>
      </c>
    </row>
    <row r="1687" spans="1:20" x14ac:dyDescent="0.25">
      <c r="A1687" s="177" t="s">
        <v>6644</v>
      </c>
      <c r="B1687" t="s">
        <v>6645</v>
      </c>
      <c r="C1687" t="s">
        <v>317</v>
      </c>
      <c r="D1687" s="20" t="s">
        <v>1002</v>
      </c>
      <c r="E1687" s="26">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25">
      <c r="A1688" s="177" t="s">
        <v>6469</v>
      </c>
      <c r="B1688" t="s">
        <v>6470</v>
      </c>
      <c r="C1688" t="s">
        <v>316</v>
      </c>
      <c r="D1688" s="20" t="s">
        <v>1000</v>
      </c>
      <c r="E1688" s="26">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25">
      <c r="A1689" s="177" t="s">
        <v>6220</v>
      </c>
      <c r="B1689" t="s">
        <v>6221</v>
      </c>
      <c r="C1689" s="20" t="s">
        <v>214</v>
      </c>
      <c r="D1689" s="20" t="s">
        <v>1002</v>
      </c>
      <c r="E1689" s="26">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25">
      <c r="A1690" s="177" t="s">
        <v>6045</v>
      </c>
      <c r="B1690" t="s">
        <v>6046</v>
      </c>
      <c r="C1690" t="s">
        <v>215</v>
      </c>
      <c r="D1690" s="20" t="s">
        <v>1000</v>
      </c>
      <c r="E1690" s="26">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25">
      <c r="A1691" s="177" t="s">
        <v>5870</v>
      </c>
      <c r="B1691" t="s">
        <v>5871</v>
      </c>
      <c r="C1691" t="s">
        <v>216</v>
      </c>
      <c r="D1691" s="20" t="s">
        <v>1000</v>
      </c>
      <c r="E1691" s="26">
        <v>41487</v>
      </c>
      <c r="H1691" t="e">
        <v>#DIV/0!</v>
      </c>
      <c r="K1691" t="e">
        <v>#DIV/0!</v>
      </c>
      <c r="M1691" t="e">
        <v>#DIV/0!</v>
      </c>
      <c r="R1691" t="e">
        <v>#DIV/0!</v>
      </c>
    </row>
    <row r="1692" spans="1:20" x14ac:dyDescent="0.25">
      <c r="A1692" s="177" t="s">
        <v>5442</v>
      </c>
      <c r="B1692" t="s">
        <v>5443</v>
      </c>
      <c r="C1692" t="s">
        <v>903</v>
      </c>
      <c r="D1692" s="20" t="s">
        <v>1000</v>
      </c>
      <c r="E1692" s="26">
        <v>41487</v>
      </c>
      <c r="F1692">
        <v>8</v>
      </c>
      <c r="G1692">
        <v>8</v>
      </c>
      <c r="H1692">
        <v>1</v>
      </c>
      <c r="I1692">
        <v>18</v>
      </c>
      <c r="J1692">
        <v>52</v>
      </c>
      <c r="K1692">
        <v>0.34615384615384615</v>
      </c>
      <c r="L1692">
        <v>52</v>
      </c>
      <c r="M1692">
        <v>1</v>
      </c>
      <c r="N1692">
        <v>1</v>
      </c>
      <c r="P1692">
        <v>0</v>
      </c>
      <c r="Q1692">
        <v>0</v>
      </c>
      <c r="R1692" t="e">
        <v>#DIV/0!</v>
      </c>
      <c r="S1692">
        <v>3</v>
      </c>
    </row>
    <row r="1693" spans="1:20" x14ac:dyDescent="0.25">
      <c r="A1693" s="177" t="s">
        <v>5626</v>
      </c>
      <c r="B1693" t="s">
        <v>5627</v>
      </c>
      <c r="C1693" t="s">
        <v>1047</v>
      </c>
      <c r="D1693" s="20" t="s">
        <v>1000</v>
      </c>
      <c r="E1693" s="26">
        <v>41487</v>
      </c>
      <c r="F1693">
        <v>4</v>
      </c>
      <c r="G1693">
        <v>4</v>
      </c>
      <c r="H1693">
        <v>1</v>
      </c>
      <c r="I1693">
        <v>14</v>
      </c>
      <c r="J1693">
        <v>27</v>
      </c>
      <c r="K1693">
        <v>0.51851851851851849</v>
      </c>
      <c r="L1693">
        <v>27</v>
      </c>
      <c r="M1693">
        <v>1</v>
      </c>
      <c r="P1693">
        <v>0</v>
      </c>
      <c r="Q1693">
        <v>0</v>
      </c>
    </row>
    <row r="1694" spans="1:20" x14ac:dyDescent="0.25">
      <c r="A1694" s="177" t="s">
        <v>5207</v>
      </c>
      <c r="B1694" t="s">
        <v>5208</v>
      </c>
      <c r="C1694" t="s">
        <v>1053</v>
      </c>
      <c r="D1694" s="20" t="s">
        <v>1000</v>
      </c>
      <c r="E1694" s="26">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25">
      <c r="A1695" s="177" t="s">
        <v>5002</v>
      </c>
      <c r="B1695" t="s">
        <v>5003</v>
      </c>
      <c r="C1695" t="s">
        <v>229</v>
      </c>
      <c r="D1695" s="20" t="s">
        <v>1000</v>
      </c>
      <c r="E1695" s="26">
        <v>41487</v>
      </c>
      <c r="H1695" t="e">
        <v>#DIV/0!</v>
      </c>
      <c r="K1695" t="e">
        <v>#DIV/0!</v>
      </c>
      <c r="M1695" t="e">
        <v>#DIV/0!</v>
      </c>
      <c r="R1695" t="e">
        <v>#DIV/0!</v>
      </c>
    </row>
    <row r="1696" spans="1:20" x14ac:dyDescent="0.25">
      <c r="A1696" s="177" t="s">
        <v>4827</v>
      </c>
      <c r="B1696" t="s">
        <v>4828</v>
      </c>
      <c r="C1696" t="s">
        <v>230</v>
      </c>
      <c r="D1696" s="20" t="s">
        <v>1002</v>
      </c>
      <c r="E1696" s="26">
        <v>41487</v>
      </c>
      <c r="H1696" t="e">
        <v>#DIV/0!</v>
      </c>
      <c r="K1696" t="e">
        <v>#DIV/0!</v>
      </c>
      <c r="M1696" t="e">
        <v>#DIV/0!</v>
      </c>
      <c r="R1696" t="e">
        <v>#DIV/0!</v>
      </c>
      <c r="T1696">
        <v>1.1499999999999999</v>
      </c>
    </row>
    <row r="1697" spans="1:20" x14ac:dyDescent="0.25">
      <c r="A1697" s="177" t="s">
        <v>4652</v>
      </c>
      <c r="B1697" t="s">
        <v>4653</v>
      </c>
      <c r="C1697" t="s">
        <v>234</v>
      </c>
      <c r="D1697" s="20" t="s">
        <v>1002</v>
      </c>
      <c r="E1697" s="26">
        <v>41487</v>
      </c>
      <c r="H1697" t="e">
        <v>#DIV/0!</v>
      </c>
      <c r="K1697" t="e">
        <v>#DIV/0!</v>
      </c>
      <c r="M1697" t="e">
        <v>#DIV/0!</v>
      </c>
      <c r="R1697" t="e">
        <v>#DIV/0!</v>
      </c>
      <c r="T1697">
        <v>0.6</v>
      </c>
    </row>
    <row r="1698" spans="1:20" x14ac:dyDescent="0.25">
      <c r="A1698" s="177" t="s">
        <v>4477</v>
      </c>
      <c r="B1698" t="s">
        <v>4478</v>
      </c>
      <c r="C1698" t="s">
        <v>233</v>
      </c>
      <c r="D1698" s="20" t="s">
        <v>1000</v>
      </c>
      <c r="E1698" s="26">
        <v>41487</v>
      </c>
      <c r="H1698" t="e">
        <v>#DIV/0!</v>
      </c>
      <c r="K1698" t="e">
        <v>#DIV/0!</v>
      </c>
      <c r="M1698" t="e">
        <v>#DIV/0!</v>
      </c>
      <c r="R1698" t="e">
        <v>#DIV/0!</v>
      </c>
    </row>
    <row r="1699" spans="1:20" x14ac:dyDescent="0.25">
      <c r="A1699" s="177" t="s">
        <v>4302</v>
      </c>
      <c r="B1699" t="s">
        <v>4303</v>
      </c>
      <c r="C1699" t="s">
        <v>217</v>
      </c>
      <c r="D1699" s="20" t="s">
        <v>1002</v>
      </c>
      <c r="E1699" s="26">
        <v>41487</v>
      </c>
      <c r="F1699">
        <v>3</v>
      </c>
      <c r="G1699">
        <v>4</v>
      </c>
      <c r="H1699">
        <v>0.75</v>
      </c>
      <c r="I1699">
        <v>12</v>
      </c>
      <c r="J1699">
        <v>15</v>
      </c>
      <c r="K1699">
        <v>0.8</v>
      </c>
      <c r="L1699">
        <v>20</v>
      </c>
      <c r="M1699">
        <v>0.75</v>
      </c>
      <c r="N1699">
        <v>11</v>
      </c>
      <c r="P1699">
        <v>0</v>
      </c>
      <c r="Q1699">
        <v>0</v>
      </c>
      <c r="S1699">
        <v>2</v>
      </c>
    </row>
    <row r="1700" spans="1:20" x14ac:dyDescent="0.25">
      <c r="A1700" s="177" t="s">
        <v>4237</v>
      </c>
      <c r="B1700" t="s">
        <v>4238</v>
      </c>
      <c r="C1700" t="s">
        <v>895</v>
      </c>
      <c r="D1700" s="20" t="s">
        <v>1000</v>
      </c>
      <c r="E1700" s="26">
        <v>41487</v>
      </c>
      <c r="F1700">
        <v>0</v>
      </c>
      <c r="G1700">
        <v>1</v>
      </c>
      <c r="H1700">
        <v>0</v>
      </c>
      <c r="I1700">
        <v>0</v>
      </c>
      <c r="J1700">
        <v>0</v>
      </c>
      <c r="L1700">
        <v>5</v>
      </c>
      <c r="M1700">
        <v>0</v>
      </c>
      <c r="P1700">
        <v>0</v>
      </c>
      <c r="Q1700">
        <v>0</v>
      </c>
    </row>
    <row r="1701" spans="1:20" x14ac:dyDescent="0.25">
      <c r="A1701" s="177" t="s">
        <v>4062</v>
      </c>
      <c r="B1701" t="s">
        <v>4063</v>
      </c>
      <c r="C1701" t="s">
        <v>218</v>
      </c>
      <c r="D1701" s="20" t="s">
        <v>1000</v>
      </c>
      <c r="E1701" s="26">
        <v>41487</v>
      </c>
      <c r="F1701">
        <v>3</v>
      </c>
      <c r="G1701">
        <v>3</v>
      </c>
      <c r="H1701">
        <v>1</v>
      </c>
      <c r="I1701">
        <v>12</v>
      </c>
      <c r="J1701">
        <v>15</v>
      </c>
      <c r="K1701">
        <v>0.8</v>
      </c>
      <c r="L1701">
        <v>15</v>
      </c>
      <c r="M1701">
        <v>1</v>
      </c>
      <c r="N1701">
        <v>11</v>
      </c>
      <c r="P1701">
        <v>0</v>
      </c>
      <c r="Q1701">
        <v>0</v>
      </c>
      <c r="S1701">
        <v>2</v>
      </c>
    </row>
    <row r="1702" spans="1:20" x14ac:dyDescent="0.25">
      <c r="A1702" s="177" t="s">
        <v>3887</v>
      </c>
      <c r="B1702" t="s">
        <v>3888</v>
      </c>
      <c r="C1702" t="s">
        <v>219</v>
      </c>
      <c r="D1702" s="20" t="s">
        <v>1000</v>
      </c>
      <c r="E1702" s="26">
        <v>41487</v>
      </c>
      <c r="H1702" t="e">
        <v>#DIV/0!</v>
      </c>
      <c r="M1702" t="e">
        <v>#DIV/0!</v>
      </c>
    </row>
    <row r="1703" spans="1:20" x14ac:dyDescent="0.25">
      <c r="A1703" s="177" t="s">
        <v>3520</v>
      </c>
      <c r="B1703" t="s">
        <v>3521</v>
      </c>
      <c r="C1703" t="s">
        <v>220</v>
      </c>
      <c r="D1703" s="20" t="s">
        <v>1002</v>
      </c>
      <c r="E1703" s="26">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25">
      <c r="A1704" s="177" t="s">
        <v>3345</v>
      </c>
      <c r="B1704" t="s">
        <v>3346</v>
      </c>
      <c r="C1704" t="s">
        <v>221</v>
      </c>
      <c r="D1704" s="20" t="s">
        <v>1000</v>
      </c>
      <c r="E1704" s="26">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25">
      <c r="A1705" s="177" t="s">
        <v>3170</v>
      </c>
      <c r="B1705" t="s">
        <v>3171</v>
      </c>
      <c r="C1705" t="s">
        <v>222</v>
      </c>
      <c r="D1705" s="20" t="s">
        <v>1000</v>
      </c>
      <c r="E1705" s="26">
        <v>41487</v>
      </c>
      <c r="F1705">
        <v>3</v>
      </c>
      <c r="G1705">
        <v>5</v>
      </c>
      <c r="H1705">
        <v>0.6</v>
      </c>
      <c r="I1705">
        <v>5</v>
      </c>
      <c r="J1705">
        <v>6</v>
      </c>
      <c r="K1705">
        <v>0.83333333333333337</v>
      </c>
      <c r="L1705">
        <v>9</v>
      </c>
      <c r="M1705">
        <v>0.66666666666666663</v>
      </c>
      <c r="O1705">
        <v>0.89</v>
      </c>
      <c r="P1705">
        <v>0</v>
      </c>
      <c r="Q1705">
        <v>0</v>
      </c>
      <c r="R1705" t="e">
        <v>#DIV/0!</v>
      </c>
    </row>
    <row r="1706" spans="1:20" x14ac:dyDescent="0.25">
      <c r="A1706" s="177" t="s">
        <v>12004</v>
      </c>
      <c r="B1706" t="s">
        <v>12005</v>
      </c>
      <c r="C1706" t="s">
        <v>1051</v>
      </c>
      <c r="D1706" s="20" t="s">
        <v>1000</v>
      </c>
      <c r="E1706" s="26">
        <v>41487</v>
      </c>
      <c r="F1706">
        <v>4</v>
      </c>
      <c r="G1706">
        <v>4</v>
      </c>
      <c r="H1706">
        <v>1</v>
      </c>
      <c r="I1706">
        <v>13</v>
      </c>
      <c r="J1706">
        <v>17</v>
      </c>
      <c r="K1706">
        <v>0.76470588235294112</v>
      </c>
      <c r="L1706">
        <v>17</v>
      </c>
      <c r="M1706">
        <v>1</v>
      </c>
      <c r="P1706">
        <v>0</v>
      </c>
      <c r="Q1706">
        <v>0</v>
      </c>
      <c r="R1706" t="e">
        <v>#DIV/0!</v>
      </c>
    </row>
    <row r="1707" spans="1:20" x14ac:dyDescent="0.25">
      <c r="A1707" s="177" t="s">
        <v>13370</v>
      </c>
      <c r="B1707" t="s">
        <v>13371</v>
      </c>
      <c r="C1707" t="s">
        <v>242</v>
      </c>
      <c r="D1707" s="20" t="s">
        <v>1002</v>
      </c>
      <c r="E1707" s="26">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25">
      <c r="A1708" s="177" t="s">
        <v>13547</v>
      </c>
      <c r="B1708" t="s">
        <v>13548</v>
      </c>
      <c r="C1708" t="s">
        <v>237</v>
      </c>
      <c r="D1708" s="20" t="s">
        <v>1002</v>
      </c>
      <c r="E1708" s="26">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25">
      <c r="A1709" s="177" t="s">
        <v>13722</v>
      </c>
      <c r="B1709" t="s">
        <v>13723</v>
      </c>
      <c r="C1709" t="s">
        <v>238</v>
      </c>
      <c r="D1709" s="20" t="s">
        <v>1002</v>
      </c>
      <c r="E1709" s="26">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25">
      <c r="A1710" s="177" t="s">
        <v>13899</v>
      </c>
      <c r="B1710" t="s">
        <v>13900</v>
      </c>
      <c r="C1710" t="s">
        <v>239</v>
      </c>
      <c r="D1710" s="20" t="s">
        <v>1002</v>
      </c>
      <c r="E1710" s="26">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25">
      <c r="A1711" s="177" t="s">
        <v>14086</v>
      </c>
      <c r="B1711" t="s">
        <v>14087</v>
      </c>
      <c r="C1711" t="s">
        <v>240</v>
      </c>
      <c r="D1711" s="20" t="s">
        <v>1002</v>
      </c>
      <c r="E1711" s="26">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25">
      <c r="A1712" s="177" t="s">
        <v>14263</v>
      </c>
      <c r="B1712" t="s">
        <v>14264</v>
      </c>
      <c r="C1712" s="20" t="s">
        <v>241</v>
      </c>
      <c r="D1712" s="20" t="s">
        <v>1002</v>
      </c>
      <c r="E1712" s="26">
        <v>41487</v>
      </c>
      <c r="F1712">
        <v>0</v>
      </c>
      <c r="G1712">
        <v>0</v>
      </c>
      <c r="H1712" t="e">
        <v>#DIV/0!</v>
      </c>
      <c r="I1712">
        <v>0</v>
      </c>
      <c r="J1712">
        <v>0</v>
      </c>
      <c r="K1712" t="e">
        <v>#DIV/0!</v>
      </c>
      <c r="L1712">
        <v>0</v>
      </c>
      <c r="M1712" t="e">
        <v>#DIV/0!</v>
      </c>
      <c r="P1712">
        <v>0</v>
      </c>
      <c r="Q1712">
        <v>0</v>
      </c>
      <c r="R1712" t="e">
        <v>#DIV/0!</v>
      </c>
      <c r="T1712">
        <v>0.92500000000000004</v>
      </c>
    </row>
    <row r="1713" spans="1:20" x14ac:dyDescent="0.25">
      <c r="A1713" s="177" t="s">
        <v>14592</v>
      </c>
      <c r="B1713" t="s">
        <v>14593</v>
      </c>
      <c r="C1713" t="s">
        <v>199</v>
      </c>
      <c r="D1713" s="20" t="s">
        <v>1000</v>
      </c>
      <c r="E1713" s="26">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25">
      <c r="A1714" s="177" t="s">
        <v>14767</v>
      </c>
      <c r="B1714" t="s">
        <v>14768</v>
      </c>
      <c r="C1714" t="s">
        <v>201</v>
      </c>
      <c r="D1714" s="20" t="s">
        <v>1002</v>
      </c>
      <c r="E1714" s="26">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25">
      <c r="A1715" s="177" t="s">
        <v>14858</v>
      </c>
      <c r="B1715" t="s">
        <v>14859</v>
      </c>
      <c r="C1715" s="20" t="s">
        <v>200</v>
      </c>
      <c r="D1715" s="20" t="s">
        <v>1002</v>
      </c>
      <c r="E1715" s="26">
        <v>41487</v>
      </c>
      <c r="F1715">
        <v>9</v>
      </c>
      <c r="G1715">
        <v>9</v>
      </c>
      <c r="H1715">
        <v>1</v>
      </c>
      <c r="I1715">
        <v>9</v>
      </c>
      <c r="J1715">
        <v>45</v>
      </c>
      <c r="K1715">
        <v>0.2</v>
      </c>
      <c r="L1715">
        <v>45</v>
      </c>
      <c r="M1715">
        <v>1</v>
      </c>
      <c r="N1715">
        <v>9</v>
      </c>
      <c r="P1715">
        <v>0</v>
      </c>
      <c r="Q1715">
        <v>0</v>
      </c>
      <c r="R1715">
        <v>0</v>
      </c>
      <c r="S1715">
        <v>0</v>
      </c>
    </row>
    <row r="1716" spans="1:20" x14ac:dyDescent="0.25">
      <c r="A1716" s="177" t="s">
        <v>15035</v>
      </c>
      <c r="B1716" t="s">
        <v>15036</v>
      </c>
      <c r="C1716" s="20" t="s">
        <v>202</v>
      </c>
      <c r="D1716" s="20" t="s">
        <v>1002</v>
      </c>
      <c r="E1716" s="26">
        <v>41487</v>
      </c>
      <c r="H1716" t="e">
        <v>#DIV/0!</v>
      </c>
      <c r="K1716" t="e">
        <v>#DIV/0!</v>
      </c>
      <c r="M1716" t="e">
        <v>#DIV/0!</v>
      </c>
      <c r="R1716" t="e">
        <v>#DIV/0!</v>
      </c>
    </row>
    <row r="1717" spans="1:20" x14ac:dyDescent="0.25">
      <c r="A1717" s="177" t="s">
        <v>15578</v>
      </c>
      <c r="B1717" t="s">
        <v>15579</v>
      </c>
      <c r="C1717" t="s">
        <v>228</v>
      </c>
      <c r="D1717" s="20" t="s">
        <v>1002</v>
      </c>
      <c r="E1717" s="26">
        <v>41487</v>
      </c>
      <c r="H1717" t="e">
        <v>#DIV/0!</v>
      </c>
      <c r="K1717" t="e">
        <v>#DIV/0!</v>
      </c>
      <c r="M1717" t="e">
        <v>#DIV/0!</v>
      </c>
      <c r="R1717" t="e">
        <v>#DIV/0!</v>
      </c>
    </row>
    <row r="1718" spans="1:20" x14ac:dyDescent="0.25">
      <c r="A1718" s="177" t="s">
        <v>15739</v>
      </c>
      <c r="B1718" t="s">
        <v>15740</v>
      </c>
      <c r="C1718" t="s">
        <v>227</v>
      </c>
      <c r="D1718" s="20" t="s">
        <v>1000</v>
      </c>
      <c r="E1718" s="26">
        <v>41487</v>
      </c>
      <c r="H1718" t="e">
        <v>#DIV/0!</v>
      </c>
      <c r="K1718" t="e">
        <v>#DIV/0!</v>
      </c>
      <c r="M1718" t="e">
        <v>#DIV/0!</v>
      </c>
      <c r="R1718" t="e">
        <v>#DIV/0!</v>
      </c>
    </row>
    <row r="1719" spans="1:20" x14ac:dyDescent="0.25">
      <c r="A1719" s="177" t="s">
        <v>15916</v>
      </c>
      <c r="B1719" t="s">
        <v>15917</v>
      </c>
      <c r="C1719" t="s">
        <v>203</v>
      </c>
      <c r="D1719" s="20" t="s">
        <v>1000</v>
      </c>
      <c r="E1719" s="26">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25">
      <c r="A1720" s="177" t="s">
        <v>16095</v>
      </c>
      <c r="B1720" t="s">
        <v>16096</v>
      </c>
      <c r="C1720" t="s">
        <v>205</v>
      </c>
      <c r="D1720" s="20" t="s">
        <v>1002</v>
      </c>
      <c r="E1720" s="26">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25">
      <c r="A1721" s="177" t="s">
        <v>16272</v>
      </c>
      <c r="B1721" t="s">
        <v>16273</v>
      </c>
      <c r="C1721" t="s">
        <v>204</v>
      </c>
      <c r="D1721" s="20" t="s">
        <v>1002</v>
      </c>
      <c r="E1721" s="26">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25">
      <c r="A1722" s="177" t="s">
        <v>16449</v>
      </c>
      <c r="B1722" t="s">
        <v>16450</v>
      </c>
      <c r="C1722" t="s">
        <v>206</v>
      </c>
      <c r="D1722" s="20" t="s">
        <v>1002</v>
      </c>
      <c r="E1722" s="26">
        <v>41487</v>
      </c>
      <c r="H1722" t="e">
        <v>#DIV/0!</v>
      </c>
      <c r="K1722" t="e">
        <v>#DIV/0!</v>
      </c>
      <c r="M1722" t="e">
        <v>#DIV/0!</v>
      </c>
      <c r="R1722" t="e">
        <v>#DIV/0!</v>
      </c>
    </row>
    <row r="1723" spans="1:20" x14ac:dyDescent="0.25">
      <c r="A1723" s="177" t="s">
        <v>16590</v>
      </c>
      <c r="B1723" t="s">
        <v>16591</v>
      </c>
      <c r="C1723" t="s">
        <v>223</v>
      </c>
      <c r="D1723" s="20" t="s">
        <v>1000</v>
      </c>
      <c r="E1723" s="26">
        <v>41487</v>
      </c>
      <c r="H1723" t="e">
        <v>#DIV/0!</v>
      </c>
      <c r="K1723" t="e">
        <v>#DIV/0!</v>
      </c>
      <c r="M1723" t="e">
        <v>#DIV/0!</v>
      </c>
      <c r="R1723" t="e">
        <v>#DIV/0!</v>
      </c>
      <c r="T1723">
        <v>0.79903571428571429</v>
      </c>
    </row>
    <row r="1724" spans="1:20" x14ac:dyDescent="0.25">
      <c r="A1724" s="177" t="s">
        <v>16769</v>
      </c>
      <c r="B1724" t="s">
        <v>16770</v>
      </c>
      <c r="C1724" s="20" t="s">
        <v>224</v>
      </c>
      <c r="D1724" s="20" t="s">
        <v>1002</v>
      </c>
      <c r="E1724" s="26">
        <v>41487</v>
      </c>
      <c r="H1724" t="e">
        <v>#DIV/0!</v>
      </c>
      <c r="K1724" t="e">
        <v>#DIV/0!</v>
      </c>
      <c r="M1724" t="e">
        <v>#DIV/0!</v>
      </c>
      <c r="R1724" t="e">
        <v>#DIV/0!</v>
      </c>
      <c r="T1724">
        <v>0.83450000000000002</v>
      </c>
    </row>
    <row r="1725" spans="1:20" x14ac:dyDescent="0.25">
      <c r="A1725" s="177" t="s">
        <v>17206</v>
      </c>
      <c r="B1725" t="s">
        <v>17207</v>
      </c>
      <c r="C1725" s="20" t="s">
        <v>225</v>
      </c>
      <c r="D1725" s="20" t="s">
        <v>1000</v>
      </c>
      <c r="E1725" s="26">
        <v>41487</v>
      </c>
      <c r="H1725" t="e">
        <v>#DIV/0!</v>
      </c>
      <c r="K1725" t="e">
        <v>#DIV/0!</v>
      </c>
      <c r="M1725" t="e">
        <v>#DIV/0!</v>
      </c>
      <c r="R1725" t="e">
        <v>#DIV/0!</v>
      </c>
      <c r="T1725">
        <v>0.66900000000000004</v>
      </c>
    </row>
    <row r="1726" spans="1:20" x14ac:dyDescent="0.25">
      <c r="A1726" s="177" t="s">
        <v>17413</v>
      </c>
      <c r="B1726" t="s">
        <v>17414</v>
      </c>
      <c r="C1726" s="20" t="s">
        <v>226</v>
      </c>
      <c r="D1726" s="20" t="s">
        <v>1002</v>
      </c>
      <c r="E1726" s="26">
        <v>41487</v>
      </c>
      <c r="H1726" t="e">
        <v>#DIV/0!</v>
      </c>
      <c r="K1726" t="e">
        <v>#DIV/0!</v>
      </c>
      <c r="M1726" t="e">
        <v>#DIV/0!</v>
      </c>
      <c r="R1726" t="e">
        <v>#DIV/0!</v>
      </c>
      <c r="T1726">
        <v>1</v>
      </c>
    </row>
    <row r="1727" spans="1:20" x14ac:dyDescent="0.25">
      <c r="A1727" s="177" t="s">
        <v>17590</v>
      </c>
      <c r="B1727" t="s">
        <v>17591</v>
      </c>
      <c r="C1727" t="s">
        <v>232</v>
      </c>
      <c r="D1727" s="20" t="s">
        <v>1000</v>
      </c>
      <c r="E1727" s="26">
        <v>41487</v>
      </c>
      <c r="H1727" t="e">
        <v>#DIV/0!</v>
      </c>
      <c r="K1727" t="e">
        <v>#DIV/0!</v>
      </c>
      <c r="M1727" t="e">
        <v>#DIV/0!</v>
      </c>
      <c r="R1727" t="e">
        <v>#DIV/0!</v>
      </c>
      <c r="T1727">
        <v>1</v>
      </c>
    </row>
    <row r="1728" spans="1:20" x14ac:dyDescent="0.25">
      <c r="A1728" s="177" t="s">
        <v>17787</v>
      </c>
      <c r="B1728" t="s">
        <v>17788</v>
      </c>
      <c r="C1728" t="s">
        <v>231</v>
      </c>
      <c r="D1728" s="20" t="s">
        <v>1002</v>
      </c>
      <c r="E1728" s="26">
        <v>41487</v>
      </c>
      <c r="H1728" t="e">
        <v>#DIV/0!</v>
      </c>
      <c r="K1728" t="e">
        <v>#DIV/0!</v>
      </c>
      <c r="M1728" t="e">
        <v>#DIV/0!</v>
      </c>
      <c r="R1728" t="e">
        <v>#DIV/0!</v>
      </c>
      <c r="T1728">
        <v>0</v>
      </c>
    </row>
    <row r="1729" spans="1:20" x14ac:dyDescent="0.25">
      <c r="A1729" s="177" t="s">
        <v>17964</v>
      </c>
      <c r="B1729" t="s">
        <v>17965</v>
      </c>
      <c r="C1729" t="s">
        <v>317</v>
      </c>
      <c r="D1729" s="20" t="s">
        <v>1000</v>
      </c>
      <c r="E1729" s="26">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25">
      <c r="A1730" s="177" t="s">
        <v>18143</v>
      </c>
      <c r="B1730" t="s">
        <v>18144</v>
      </c>
      <c r="C1730" t="s">
        <v>316</v>
      </c>
      <c r="D1730" s="20" t="s">
        <v>1002</v>
      </c>
      <c r="E1730" s="26">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25">
      <c r="A1731" s="177" t="s">
        <v>18396</v>
      </c>
      <c r="B1731" t="s">
        <v>18397</v>
      </c>
      <c r="C1731" t="s">
        <v>214</v>
      </c>
      <c r="D1731" s="20" t="s">
        <v>1000</v>
      </c>
      <c r="E1731" s="26">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25">
      <c r="A1732" s="177" t="s">
        <v>18575</v>
      </c>
      <c r="B1732" t="s">
        <v>18576</v>
      </c>
      <c r="C1732" t="s">
        <v>215</v>
      </c>
      <c r="D1732" s="20" t="s">
        <v>1002</v>
      </c>
      <c r="E1732" s="26">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25">
      <c r="A1733" s="177" t="s">
        <v>18752</v>
      </c>
      <c r="B1733" t="s">
        <v>18753</v>
      </c>
      <c r="C1733" t="s">
        <v>216</v>
      </c>
      <c r="D1733" s="20" t="s">
        <v>1002</v>
      </c>
      <c r="E1733" s="26">
        <v>41487</v>
      </c>
      <c r="H1733" t="e">
        <v>#DIV/0!</v>
      </c>
      <c r="K1733" t="e">
        <v>#DIV/0!</v>
      </c>
      <c r="M1733" t="e">
        <v>#DIV/0!</v>
      </c>
      <c r="R1733" t="e">
        <v>#DIV/0!</v>
      </c>
      <c r="T1733">
        <v>0.97857142857142865</v>
      </c>
    </row>
    <row r="1734" spans="1:20" x14ac:dyDescent="0.25">
      <c r="A1734" s="177" t="s">
        <v>18929</v>
      </c>
      <c r="B1734" t="s">
        <v>18930</v>
      </c>
      <c r="C1734" t="s">
        <v>229</v>
      </c>
      <c r="D1734" s="20" t="s">
        <v>1002</v>
      </c>
      <c r="E1734" s="26">
        <v>41487</v>
      </c>
      <c r="H1734" t="e">
        <v>#DIV/0!</v>
      </c>
      <c r="K1734" t="e">
        <v>#DIV/0!</v>
      </c>
      <c r="M1734" t="e">
        <v>#DIV/0!</v>
      </c>
      <c r="R1734" t="e">
        <v>#DIV/0!</v>
      </c>
      <c r="T1734">
        <v>0.84560386473429949</v>
      </c>
    </row>
    <row r="1735" spans="1:20" x14ac:dyDescent="0.25">
      <c r="A1735" s="177" t="s">
        <v>19106</v>
      </c>
      <c r="B1735" t="s">
        <v>19107</v>
      </c>
      <c r="C1735" t="s">
        <v>230</v>
      </c>
      <c r="D1735" s="20" t="s">
        <v>1000</v>
      </c>
      <c r="E1735" s="26">
        <v>41487</v>
      </c>
      <c r="H1735" t="e">
        <v>#DIV/0!</v>
      </c>
      <c r="K1735" t="e">
        <v>#DIV/0!</v>
      </c>
      <c r="M1735" t="e">
        <v>#DIV/0!</v>
      </c>
      <c r="R1735" t="e">
        <v>#DIV/0!</v>
      </c>
      <c r="T1735">
        <v>0</v>
      </c>
    </row>
    <row r="1736" spans="1:20" x14ac:dyDescent="0.25">
      <c r="A1736" s="177" t="s">
        <v>19285</v>
      </c>
      <c r="B1736" t="s">
        <v>19286</v>
      </c>
      <c r="C1736" t="s">
        <v>234</v>
      </c>
      <c r="D1736" s="20" t="s">
        <v>1000</v>
      </c>
      <c r="E1736" s="26">
        <v>41487</v>
      </c>
      <c r="H1736" t="e">
        <v>#DIV/0!</v>
      </c>
      <c r="K1736" t="e">
        <v>#DIV/0!</v>
      </c>
      <c r="M1736" t="e">
        <v>#DIV/0!</v>
      </c>
      <c r="R1736" t="e">
        <v>#DIV/0!</v>
      </c>
      <c r="T1736">
        <v>0.88491572348746272</v>
      </c>
    </row>
    <row r="1737" spans="1:20" x14ac:dyDescent="0.25">
      <c r="A1737" s="177" t="s">
        <v>19464</v>
      </c>
      <c r="B1737" t="s">
        <v>19465</v>
      </c>
      <c r="C1737" t="s">
        <v>233</v>
      </c>
      <c r="D1737" s="20" t="s">
        <v>1002</v>
      </c>
      <c r="E1737" s="26">
        <v>41487</v>
      </c>
      <c r="H1737" t="e">
        <v>#DIV/0!</v>
      </c>
      <c r="K1737" t="e">
        <v>#DIV/0!</v>
      </c>
      <c r="M1737" t="e">
        <v>#DIV/0!</v>
      </c>
      <c r="R1737" t="e">
        <v>#DIV/0!</v>
      </c>
      <c r="T1737">
        <v>0.8</v>
      </c>
    </row>
    <row r="1738" spans="1:20" x14ac:dyDescent="0.25">
      <c r="A1738" s="177" t="s">
        <v>19839</v>
      </c>
      <c r="B1738" t="s">
        <v>19840</v>
      </c>
      <c r="C1738" t="s">
        <v>220</v>
      </c>
      <c r="D1738" s="20" t="s">
        <v>1000</v>
      </c>
      <c r="E1738" s="26">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25">
      <c r="A1739" s="177" t="s">
        <v>20018</v>
      </c>
      <c r="B1739" t="s">
        <v>20019</v>
      </c>
      <c r="C1739" s="20" t="s">
        <v>221</v>
      </c>
      <c r="D1739" s="20" t="s">
        <v>1002</v>
      </c>
      <c r="E1739" s="26">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25">
      <c r="A1740" s="177" t="s">
        <v>20195</v>
      </c>
      <c r="B1740" t="s">
        <v>20196</v>
      </c>
      <c r="C1740" t="s">
        <v>222</v>
      </c>
      <c r="D1740" s="20" t="s">
        <v>1002</v>
      </c>
      <c r="E1740" s="26">
        <v>41487</v>
      </c>
      <c r="F1740">
        <v>3</v>
      </c>
      <c r="G1740">
        <v>5</v>
      </c>
      <c r="H1740">
        <v>0.6</v>
      </c>
      <c r="I1740">
        <v>5</v>
      </c>
      <c r="J1740">
        <v>6</v>
      </c>
      <c r="K1740">
        <v>0.83333333333333337</v>
      </c>
      <c r="L1740">
        <v>9</v>
      </c>
      <c r="M1740">
        <v>0.66666666666666663</v>
      </c>
      <c r="O1740">
        <v>0.89</v>
      </c>
      <c r="P1740">
        <v>0</v>
      </c>
      <c r="Q1740">
        <v>0</v>
      </c>
      <c r="R1740" t="e">
        <v>#DIV/0!</v>
      </c>
    </row>
    <row r="1741" spans="1:20" x14ac:dyDescent="0.25">
      <c r="A1741" s="177" t="s">
        <v>20372</v>
      </c>
      <c r="B1741" t="s">
        <v>20373</v>
      </c>
      <c r="C1741" s="20" t="s">
        <v>211</v>
      </c>
      <c r="D1741" s="20" t="s">
        <v>1002</v>
      </c>
      <c r="E1741" s="26">
        <v>41487</v>
      </c>
      <c r="H1741" t="e">
        <v>#DIV/0!</v>
      </c>
      <c r="K1741" t="e">
        <v>#DIV/0!</v>
      </c>
      <c r="M1741" t="e">
        <v>#DIV/0!</v>
      </c>
      <c r="N1741">
        <v>0</v>
      </c>
      <c r="R1741" t="e">
        <v>#DIV/0!</v>
      </c>
    </row>
    <row r="1742" spans="1:20" x14ac:dyDescent="0.25">
      <c r="A1742" s="177" t="s">
        <v>20549</v>
      </c>
      <c r="B1742" t="s">
        <v>20550</v>
      </c>
      <c r="C1742" t="s">
        <v>207</v>
      </c>
      <c r="D1742" s="20" t="s">
        <v>1000</v>
      </c>
      <c r="E1742" s="26">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25">
      <c r="A1743" s="177" t="s">
        <v>20728</v>
      </c>
      <c r="B1743" t="s">
        <v>20729</v>
      </c>
      <c r="C1743" t="s">
        <v>894</v>
      </c>
      <c r="D1743" s="20" t="s">
        <v>1002</v>
      </c>
      <c r="E1743" s="26">
        <v>41487</v>
      </c>
      <c r="F1743">
        <v>2</v>
      </c>
      <c r="G1743">
        <v>4</v>
      </c>
      <c r="H1743">
        <v>0.5</v>
      </c>
      <c r="I1743">
        <v>0</v>
      </c>
      <c r="J1743">
        <v>10</v>
      </c>
      <c r="K1743">
        <v>0</v>
      </c>
      <c r="L1743">
        <v>20</v>
      </c>
      <c r="M1743">
        <v>0.5</v>
      </c>
      <c r="P1743">
        <v>0</v>
      </c>
      <c r="Q1743">
        <v>0</v>
      </c>
      <c r="T1743">
        <v>1.0757575757575757</v>
      </c>
    </row>
    <row r="1744" spans="1:20" x14ac:dyDescent="0.25">
      <c r="A1744" s="177" t="s">
        <v>20793</v>
      </c>
      <c r="B1744" t="s">
        <v>20794</v>
      </c>
      <c r="C1744" t="s">
        <v>210</v>
      </c>
      <c r="D1744" s="20" t="s">
        <v>1002</v>
      </c>
      <c r="E1744" s="26">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25">
      <c r="A1745" s="177" t="s">
        <v>20970</v>
      </c>
      <c r="B1745" t="s">
        <v>20971</v>
      </c>
      <c r="C1745" s="20" t="s">
        <v>208</v>
      </c>
      <c r="D1745" s="20" t="s">
        <v>1002</v>
      </c>
      <c r="E1745" s="26">
        <v>41487</v>
      </c>
      <c r="F1745">
        <v>6</v>
      </c>
      <c r="G1745">
        <v>6</v>
      </c>
      <c r="H1745">
        <v>1</v>
      </c>
      <c r="I1745">
        <v>8</v>
      </c>
      <c r="J1745">
        <v>22</v>
      </c>
      <c r="K1745">
        <v>0.36363636363636365</v>
      </c>
      <c r="L1745">
        <v>22</v>
      </c>
      <c r="M1745">
        <v>1</v>
      </c>
      <c r="P1745">
        <v>0</v>
      </c>
      <c r="Q1745">
        <v>0</v>
      </c>
      <c r="R1745" t="e">
        <v>#DIV/0!</v>
      </c>
      <c r="T1745">
        <v>0.88888888888888884</v>
      </c>
    </row>
    <row r="1746" spans="1:20" x14ac:dyDescent="0.25">
      <c r="A1746" s="177" t="s">
        <v>21225</v>
      </c>
      <c r="B1746" t="s">
        <v>21226</v>
      </c>
      <c r="C1746" t="s">
        <v>213</v>
      </c>
      <c r="D1746" s="20" t="s">
        <v>1002</v>
      </c>
      <c r="E1746" s="26">
        <v>41487</v>
      </c>
      <c r="H1746" t="e">
        <v>#DIV/0!</v>
      </c>
      <c r="K1746" t="e">
        <v>#DIV/0!</v>
      </c>
      <c r="M1746" t="e">
        <v>#DIV/0!</v>
      </c>
    </row>
    <row r="1747" spans="1:20" x14ac:dyDescent="0.25">
      <c r="A1747" s="177" t="s">
        <v>21402</v>
      </c>
      <c r="B1747" t="s">
        <v>21403</v>
      </c>
      <c r="C1747" t="s">
        <v>8154</v>
      </c>
      <c r="D1747" s="20" t="s">
        <v>1002</v>
      </c>
      <c r="E1747" s="26">
        <v>41487</v>
      </c>
      <c r="F1747">
        <v>3</v>
      </c>
      <c r="G1747">
        <v>3</v>
      </c>
      <c r="H1747">
        <v>1</v>
      </c>
      <c r="I1747">
        <v>6</v>
      </c>
      <c r="J1747">
        <v>7</v>
      </c>
      <c r="K1747">
        <v>0.8571428571428571</v>
      </c>
      <c r="L1747">
        <v>7</v>
      </c>
      <c r="M1747">
        <v>1</v>
      </c>
    </row>
    <row r="1748" spans="1:20" x14ac:dyDescent="0.25">
      <c r="A1748" s="177" t="s">
        <v>21467</v>
      </c>
      <c r="B1748" t="s">
        <v>21468</v>
      </c>
      <c r="C1748" t="s">
        <v>212</v>
      </c>
      <c r="D1748" s="20" t="s">
        <v>1000</v>
      </c>
      <c r="E1748" s="26">
        <v>41487</v>
      </c>
      <c r="F1748">
        <v>3</v>
      </c>
      <c r="G1748">
        <v>3</v>
      </c>
      <c r="H1748">
        <v>1</v>
      </c>
      <c r="I1748">
        <v>6</v>
      </c>
      <c r="J1748">
        <v>7</v>
      </c>
      <c r="K1748">
        <v>0.8571428571428571</v>
      </c>
      <c r="L1748">
        <v>7</v>
      </c>
      <c r="M1748">
        <v>1</v>
      </c>
      <c r="N1748">
        <v>0</v>
      </c>
      <c r="P1748">
        <v>0</v>
      </c>
      <c r="Q1748">
        <v>0</v>
      </c>
      <c r="R1748" t="e">
        <v>#DIV/0!</v>
      </c>
      <c r="S1748">
        <v>0</v>
      </c>
    </row>
    <row r="1749" spans="1:20" x14ac:dyDescent="0.25">
      <c r="A1749" s="177" t="s">
        <v>21676</v>
      </c>
      <c r="B1749" t="s">
        <v>21677</v>
      </c>
      <c r="C1749" t="s">
        <v>217</v>
      </c>
      <c r="D1749" s="20" t="s">
        <v>1000</v>
      </c>
      <c r="E1749" s="26">
        <v>41487</v>
      </c>
      <c r="F1749">
        <v>3</v>
      </c>
      <c r="G1749">
        <v>4</v>
      </c>
      <c r="H1749">
        <v>0.75</v>
      </c>
      <c r="I1749">
        <v>12</v>
      </c>
      <c r="J1749">
        <v>15</v>
      </c>
      <c r="K1749">
        <v>0.8</v>
      </c>
      <c r="L1749">
        <v>20</v>
      </c>
      <c r="M1749">
        <v>0.75</v>
      </c>
      <c r="N1749">
        <v>11</v>
      </c>
      <c r="P1749">
        <v>0</v>
      </c>
      <c r="Q1749">
        <v>0</v>
      </c>
      <c r="S1749">
        <v>2</v>
      </c>
    </row>
    <row r="1750" spans="1:20" x14ac:dyDescent="0.25">
      <c r="A1750" s="177" t="s">
        <v>21855</v>
      </c>
      <c r="B1750" t="s">
        <v>21856</v>
      </c>
      <c r="C1750" t="s">
        <v>895</v>
      </c>
      <c r="D1750" s="20" t="s">
        <v>1002</v>
      </c>
      <c r="E1750" s="26">
        <v>41487</v>
      </c>
      <c r="F1750">
        <v>0</v>
      </c>
      <c r="G1750">
        <v>1</v>
      </c>
      <c r="H1750">
        <v>0</v>
      </c>
      <c r="I1750">
        <v>0</v>
      </c>
      <c r="J1750">
        <v>0</v>
      </c>
      <c r="L1750">
        <v>5</v>
      </c>
      <c r="M1750">
        <v>0</v>
      </c>
      <c r="P1750">
        <v>0</v>
      </c>
      <c r="Q1750">
        <v>0</v>
      </c>
      <c r="T1750">
        <v>1.3</v>
      </c>
    </row>
    <row r="1751" spans="1:20" x14ac:dyDescent="0.25">
      <c r="A1751" s="177" t="s">
        <v>21920</v>
      </c>
      <c r="B1751" t="s">
        <v>21921</v>
      </c>
      <c r="C1751" t="s">
        <v>218</v>
      </c>
      <c r="D1751" s="20" t="s">
        <v>1002</v>
      </c>
      <c r="E1751" s="26">
        <v>41487</v>
      </c>
      <c r="F1751">
        <v>3</v>
      </c>
      <c r="G1751">
        <v>3</v>
      </c>
      <c r="H1751">
        <v>1</v>
      </c>
      <c r="I1751">
        <v>12</v>
      </c>
      <c r="J1751">
        <v>15</v>
      </c>
      <c r="K1751">
        <v>0.8</v>
      </c>
      <c r="L1751">
        <v>15</v>
      </c>
      <c r="M1751">
        <v>1</v>
      </c>
      <c r="N1751">
        <v>11</v>
      </c>
      <c r="P1751">
        <v>0</v>
      </c>
      <c r="Q1751">
        <v>0</v>
      </c>
      <c r="S1751">
        <v>2</v>
      </c>
    </row>
    <row r="1752" spans="1:20" x14ac:dyDescent="0.25">
      <c r="A1752" s="177" t="s">
        <v>22097</v>
      </c>
      <c r="B1752" t="s">
        <v>22098</v>
      </c>
      <c r="C1752" t="s">
        <v>219</v>
      </c>
      <c r="D1752" s="20" t="s">
        <v>1002</v>
      </c>
      <c r="E1752" s="26">
        <v>41487</v>
      </c>
      <c r="H1752" t="e">
        <v>#DIV/0!</v>
      </c>
      <c r="M1752" t="e">
        <v>#DIV/0!</v>
      </c>
      <c r="T1752">
        <v>1.125</v>
      </c>
    </row>
    <row r="1753" spans="1:20" x14ac:dyDescent="0.25">
      <c r="A1753" s="177" t="s">
        <v>11525</v>
      </c>
      <c r="B1753" t="s">
        <v>11526</v>
      </c>
      <c r="C1753" t="s">
        <v>198</v>
      </c>
      <c r="D1753" s="20" t="s">
        <v>1002</v>
      </c>
      <c r="E1753" s="26">
        <v>41518</v>
      </c>
      <c r="F1753">
        <v>4</v>
      </c>
      <c r="G1753">
        <v>5</v>
      </c>
      <c r="H1753">
        <v>0.8</v>
      </c>
      <c r="I1753">
        <v>11</v>
      </c>
      <c r="J1753">
        <v>17</v>
      </c>
      <c r="K1753">
        <v>0.6470588235294118</v>
      </c>
      <c r="L1753">
        <v>17</v>
      </c>
      <c r="M1753">
        <v>1</v>
      </c>
      <c r="P1753">
        <v>0</v>
      </c>
      <c r="Q1753">
        <v>0</v>
      </c>
      <c r="R1753" t="e">
        <v>#DIV/0!</v>
      </c>
      <c r="T1753">
        <v>0.8</v>
      </c>
    </row>
    <row r="1754" spans="1:20" x14ac:dyDescent="0.25">
      <c r="A1754" s="177" t="s">
        <v>13191</v>
      </c>
      <c r="B1754" t="s">
        <v>13103</v>
      </c>
      <c r="C1754" t="s">
        <v>1051</v>
      </c>
      <c r="D1754" s="20" t="s">
        <v>1002</v>
      </c>
      <c r="E1754" s="26">
        <v>41518</v>
      </c>
      <c r="F1754">
        <v>4</v>
      </c>
      <c r="G1754">
        <v>5</v>
      </c>
      <c r="H1754">
        <v>0.8</v>
      </c>
      <c r="I1754">
        <v>11</v>
      </c>
      <c r="J1754">
        <v>17</v>
      </c>
      <c r="K1754">
        <v>0.6470588235294118</v>
      </c>
      <c r="L1754">
        <v>17</v>
      </c>
      <c r="M1754">
        <v>1</v>
      </c>
      <c r="P1754">
        <v>0</v>
      </c>
      <c r="Q1754">
        <v>0</v>
      </c>
      <c r="R1754" t="e">
        <v>#DIV/0!</v>
      </c>
    </row>
    <row r="1755" spans="1:20" x14ac:dyDescent="0.25">
      <c r="A1755" s="177" t="s">
        <v>2997</v>
      </c>
      <c r="B1755" t="s">
        <v>2998</v>
      </c>
      <c r="C1755" t="s">
        <v>242</v>
      </c>
      <c r="D1755" s="20" t="s">
        <v>1000</v>
      </c>
      <c r="E1755" s="26">
        <v>41518</v>
      </c>
      <c r="F1755">
        <v>0</v>
      </c>
      <c r="G1755">
        <v>0</v>
      </c>
      <c r="H1755" t="e">
        <v>#DIV/0!</v>
      </c>
      <c r="I1755">
        <v>0</v>
      </c>
      <c r="J1755">
        <v>0</v>
      </c>
      <c r="K1755" t="e">
        <v>#DIV/0!</v>
      </c>
      <c r="L1755">
        <v>0</v>
      </c>
      <c r="M1755" t="e">
        <v>#DIV/0!</v>
      </c>
      <c r="N1755">
        <v>0</v>
      </c>
      <c r="P1755">
        <v>0</v>
      </c>
      <c r="Q1755">
        <v>0</v>
      </c>
      <c r="R1755" t="e">
        <v>#DIV/0!</v>
      </c>
      <c r="S1755">
        <v>0</v>
      </c>
    </row>
    <row r="1756" spans="1:20" x14ac:dyDescent="0.25">
      <c r="A1756" s="177" t="s">
        <v>2822</v>
      </c>
      <c r="B1756" t="s">
        <v>2823</v>
      </c>
      <c r="C1756" t="s">
        <v>2724</v>
      </c>
      <c r="D1756" s="20" t="s">
        <v>1000</v>
      </c>
      <c r="E1756" s="26">
        <v>41518</v>
      </c>
      <c r="F1756">
        <v>12</v>
      </c>
      <c r="G1756">
        <v>15</v>
      </c>
      <c r="H1756">
        <v>0.8</v>
      </c>
      <c r="I1756">
        <v>31</v>
      </c>
      <c r="J1756">
        <v>61</v>
      </c>
      <c r="K1756">
        <v>0.50819672131147542</v>
      </c>
      <c r="L1756">
        <v>61</v>
      </c>
      <c r="M1756">
        <v>1</v>
      </c>
      <c r="N1756">
        <v>0</v>
      </c>
      <c r="P1756">
        <v>0</v>
      </c>
      <c r="Q1756">
        <v>0</v>
      </c>
      <c r="R1756" t="e">
        <v>#DIV/0!</v>
      </c>
      <c r="S1756">
        <v>0</v>
      </c>
    </row>
    <row r="1757" spans="1:20" x14ac:dyDescent="0.25">
      <c r="A1757" s="177" t="s">
        <v>2577</v>
      </c>
      <c r="B1757" t="s">
        <v>2578</v>
      </c>
      <c r="C1757" t="s">
        <v>237</v>
      </c>
      <c r="D1757" s="20" t="s">
        <v>1000</v>
      </c>
      <c r="E1757" s="26">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25">
      <c r="A1758" s="177" t="s">
        <v>2402</v>
      </c>
      <c r="B1758" t="s">
        <v>2403</v>
      </c>
      <c r="C1758" t="s">
        <v>238</v>
      </c>
      <c r="D1758" s="20" t="s">
        <v>1000</v>
      </c>
      <c r="E1758" s="26">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25">
      <c r="A1759" s="177" t="s">
        <v>2229</v>
      </c>
      <c r="B1759" t="s">
        <v>2230</v>
      </c>
      <c r="C1759" t="s">
        <v>239</v>
      </c>
      <c r="D1759" s="20" t="s">
        <v>1000</v>
      </c>
      <c r="E1759" s="26">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25">
      <c r="A1760" s="177" t="s">
        <v>2054</v>
      </c>
      <c r="B1760" t="s">
        <v>2055</v>
      </c>
      <c r="C1760" t="s">
        <v>1988</v>
      </c>
      <c r="D1760" s="20" t="s">
        <v>1000</v>
      </c>
      <c r="E1760" s="26">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25">
      <c r="A1761" s="177" t="s">
        <v>1806</v>
      </c>
      <c r="B1761" t="s">
        <v>1807</v>
      </c>
      <c r="C1761" t="s">
        <v>240</v>
      </c>
      <c r="D1761" s="20" t="s">
        <v>1000</v>
      </c>
      <c r="E1761" s="26">
        <v>41518</v>
      </c>
      <c r="F1761">
        <v>27</v>
      </c>
      <c r="G1761">
        <v>27</v>
      </c>
      <c r="H1761">
        <v>1</v>
      </c>
      <c r="I1761">
        <v>40</v>
      </c>
      <c r="J1761">
        <v>127</v>
      </c>
      <c r="K1761">
        <v>0.31496062992125984</v>
      </c>
      <c r="L1761">
        <v>127</v>
      </c>
      <c r="M1761">
        <v>1</v>
      </c>
      <c r="N1761">
        <v>38</v>
      </c>
      <c r="P1761">
        <v>0</v>
      </c>
      <c r="Q1761">
        <v>2</v>
      </c>
      <c r="R1761">
        <v>0</v>
      </c>
      <c r="S1761">
        <v>3</v>
      </c>
    </row>
    <row r="1762" spans="1:20" x14ac:dyDescent="0.25">
      <c r="A1762" s="177" t="s">
        <v>1631</v>
      </c>
      <c r="B1762" t="s">
        <v>1632</v>
      </c>
      <c r="C1762" t="s">
        <v>241</v>
      </c>
      <c r="D1762" s="20" t="s">
        <v>1000</v>
      </c>
      <c r="E1762" s="26">
        <v>41518</v>
      </c>
      <c r="F1762">
        <v>0</v>
      </c>
      <c r="G1762">
        <v>0</v>
      </c>
      <c r="H1762" t="e">
        <v>#DIV/0!</v>
      </c>
      <c r="I1762">
        <v>0</v>
      </c>
      <c r="J1762">
        <v>0</v>
      </c>
      <c r="K1762" t="e">
        <v>#DIV/0!</v>
      </c>
      <c r="L1762">
        <v>0</v>
      </c>
      <c r="M1762" t="e">
        <v>#DIV/0!</v>
      </c>
      <c r="P1762">
        <v>0</v>
      </c>
      <c r="Q1762">
        <v>0</v>
      </c>
      <c r="R1762" t="e">
        <v>#DIV/0!</v>
      </c>
    </row>
    <row r="1763" spans="1:20" x14ac:dyDescent="0.25">
      <c r="A1763" s="177" t="s">
        <v>1080</v>
      </c>
      <c r="B1763" t="s">
        <v>1165</v>
      </c>
      <c r="C1763" t="s">
        <v>235</v>
      </c>
      <c r="D1763" s="20" t="s">
        <v>1002</v>
      </c>
      <c r="E1763" s="26">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25">
      <c r="A1764" s="177" t="s">
        <v>11527</v>
      </c>
      <c r="B1764" t="s">
        <v>11528</v>
      </c>
      <c r="C1764" t="s">
        <v>199</v>
      </c>
      <c r="D1764" s="20" t="s">
        <v>1002</v>
      </c>
      <c r="E1764" s="26">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25">
      <c r="A1765" s="177" t="s">
        <v>11411</v>
      </c>
      <c r="B1765" t="s">
        <v>11412</v>
      </c>
      <c r="C1765" t="s">
        <v>201</v>
      </c>
      <c r="D1765" s="20" t="s">
        <v>1000</v>
      </c>
      <c r="E1765" s="26">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25">
      <c r="A1766" s="177" t="s">
        <v>12208</v>
      </c>
      <c r="B1766" t="s">
        <v>12209</v>
      </c>
      <c r="C1766" t="s">
        <v>200</v>
      </c>
      <c r="D1766" s="20" t="s">
        <v>1000</v>
      </c>
      <c r="E1766" s="26">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25">
      <c r="A1767" s="177" t="s">
        <v>12493</v>
      </c>
      <c r="B1767" t="s">
        <v>12494</v>
      </c>
      <c r="C1767" t="s">
        <v>202</v>
      </c>
      <c r="D1767" s="20" t="s">
        <v>1000</v>
      </c>
      <c r="E1767" s="26">
        <v>41518</v>
      </c>
      <c r="H1767" t="e">
        <v>#DIV/0!</v>
      </c>
      <c r="K1767" t="e">
        <v>#DIV/0!</v>
      </c>
      <c r="M1767" t="e">
        <v>#DIV/0!</v>
      </c>
      <c r="R1767" t="e">
        <v>#DIV/0!</v>
      </c>
    </row>
    <row r="1768" spans="1:20" x14ac:dyDescent="0.25">
      <c r="A1768" s="177" t="s">
        <v>11030</v>
      </c>
      <c r="B1768" t="s">
        <v>11031</v>
      </c>
      <c r="C1768" s="20" t="s">
        <v>228</v>
      </c>
      <c r="D1768" s="20" t="s">
        <v>1000</v>
      </c>
      <c r="E1768" s="26">
        <v>41518</v>
      </c>
      <c r="H1768" t="e">
        <v>#DIV/0!</v>
      </c>
      <c r="K1768" t="e">
        <v>#DIV/0!</v>
      </c>
      <c r="M1768" t="e">
        <v>#DIV/0!</v>
      </c>
      <c r="R1768" t="e">
        <v>#DIV/0!</v>
      </c>
      <c r="T1768">
        <v>0.92500000000000004</v>
      </c>
    </row>
    <row r="1769" spans="1:20" x14ac:dyDescent="0.25">
      <c r="A1769" s="177" t="s">
        <v>10855</v>
      </c>
      <c r="B1769" t="s">
        <v>10856</v>
      </c>
      <c r="C1769" t="s">
        <v>227</v>
      </c>
      <c r="D1769" s="20" t="s">
        <v>1002</v>
      </c>
      <c r="E1769" s="26">
        <v>41518</v>
      </c>
      <c r="H1769" t="e">
        <v>#DIV/0!</v>
      </c>
      <c r="K1769" t="e">
        <v>#DIV/0!</v>
      </c>
      <c r="M1769" t="e">
        <v>#DIV/0!</v>
      </c>
      <c r="R1769" t="e">
        <v>#DIV/0!</v>
      </c>
      <c r="T1769">
        <v>0.95</v>
      </c>
    </row>
    <row r="1770" spans="1:20" x14ac:dyDescent="0.25">
      <c r="A1770" s="177" t="s">
        <v>10680</v>
      </c>
      <c r="B1770" t="s">
        <v>10681</v>
      </c>
      <c r="C1770" t="s">
        <v>203</v>
      </c>
      <c r="D1770" s="20" t="s">
        <v>1002</v>
      </c>
      <c r="E1770" s="26">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25">
      <c r="A1771" s="177" t="s">
        <v>10505</v>
      </c>
      <c r="B1771" t="s">
        <v>10506</v>
      </c>
      <c r="C1771" s="20" t="s">
        <v>205</v>
      </c>
      <c r="D1771" s="20" t="s">
        <v>1000</v>
      </c>
      <c r="E1771" s="26">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25">
      <c r="A1772" s="177" t="s">
        <v>10329</v>
      </c>
      <c r="B1772" t="s">
        <v>10330</v>
      </c>
      <c r="C1772" s="20" t="s">
        <v>204</v>
      </c>
      <c r="D1772" s="20" t="s">
        <v>1000</v>
      </c>
      <c r="E1772" s="26">
        <v>41518</v>
      </c>
      <c r="F1772">
        <v>6</v>
      </c>
      <c r="G1772">
        <v>6</v>
      </c>
      <c r="H1772">
        <v>1</v>
      </c>
      <c r="I1772">
        <v>16</v>
      </c>
      <c r="J1772">
        <v>30</v>
      </c>
      <c r="K1772">
        <v>0.53333333333333333</v>
      </c>
      <c r="L1772">
        <v>30</v>
      </c>
      <c r="M1772">
        <v>1</v>
      </c>
      <c r="N1772">
        <v>15</v>
      </c>
      <c r="P1772">
        <v>0</v>
      </c>
      <c r="Q1772">
        <v>1</v>
      </c>
      <c r="R1772">
        <v>0</v>
      </c>
      <c r="S1772">
        <v>1</v>
      </c>
    </row>
    <row r="1773" spans="1:20" x14ac:dyDescent="0.25">
      <c r="A1773" s="177" t="s">
        <v>10264</v>
      </c>
      <c r="B1773" t="s">
        <v>10265</v>
      </c>
      <c r="C1773" t="s">
        <v>206</v>
      </c>
      <c r="D1773" s="20" t="s">
        <v>1000</v>
      </c>
      <c r="E1773" s="26">
        <v>41518</v>
      </c>
      <c r="H1773" t="e">
        <v>#DIV/0!</v>
      </c>
      <c r="K1773" t="e">
        <v>#DIV/0!</v>
      </c>
      <c r="M1773" t="e">
        <v>#DIV/0!</v>
      </c>
      <c r="R1773" t="e">
        <v>#DIV/0!</v>
      </c>
    </row>
    <row r="1774" spans="1:20" x14ac:dyDescent="0.25">
      <c r="A1774" s="177" t="s">
        <v>9833</v>
      </c>
      <c r="B1774" t="s">
        <v>9834</v>
      </c>
      <c r="C1774" t="s">
        <v>223</v>
      </c>
      <c r="D1774" s="20" t="s">
        <v>1002</v>
      </c>
      <c r="E1774" s="26">
        <v>41518</v>
      </c>
      <c r="H1774" t="e">
        <v>#DIV/0!</v>
      </c>
      <c r="K1774" t="e">
        <v>#DIV/0!</v>
      </c>
      <c r="M1774" t="e">
        <v>#DIV/0!</v>
      </c>
      <c r="R1774" t="e">
        <v>#DIV/0!</v>
      </c>
    </row>
    <row r="1775" spans="1:20" x14ac:dyDescent="0.25">
      <c r="A1775" s="177" t="s">
        <v>9658</v>
      </c>
      <c r="B1775" t="s">
        <v>9659</v>
      </c>
      <c r="C1775" t="s">
        <v>224</v>
      </c>
      <c r="D1775" s="20" t="s">
        <v>1000</v>
      </c>
      <c r="E1775" s="26">
        <v>41518</v>
      </c>
      <c r="H1775" t="e">
        <v>#DIV/0!</v>
      </c>
      <c r="K1775" t="e">
        <v>#DIV/0!</v>
      </c>
      <c r="M1775" t="e">
        <v>#DIV/0!</v>
      </c>
      <c r="R1775" t="e">
        <v>#DIV/0!</v>
      </c>
      <c r="T1775">
        <v>0.5714285714285714</v>
      </c>
    </row>
    <row r="1776" spans="1:20" x14ac:dyDescent="0.25">
      <c r="A1776" s="177" t="s">
        <v>9267</v>
      </c>
      <c r="B1776" t="s">
        <v>9268</v>
      </c>
      <c r="C1776" t="s">
        <v>211</v>
      </c>
      <c r="D1776" s="20" t="s">
        <v>1000</v>
      </c>
      <c r="E1776" s="26">
        <v>41518</v>
      </c>
      <c r="H1776" t="e">
        <v>#DIV/0!</v>
      </c>
      <c r="K1776" t="e">
        <v>#DIV/0!</v>
      </c>
      <c r="M1776" t="e">
        <v>#DIV/0!</v>
      </c>
      <c r="N1776">
        <v>0</v>
      </c>
      <c r="R1776" t="e">
        <v>#DIV/0!</v>
      </c>
    </row>
    <row r="1777" spans="1:20" x14ac:dyDescent="0.25">
      <c r="A1777" s="177" t="s">
        <v>9092</v>
      </c>
      <c r="B1777" t="s">
        <v>9093</v>
      </c>
      <c r="C1777" t="s">
        <v>207</v>
      </c>
      <c r="D1777" s="20" t="s">
        <v>1002</v>
      </c>
      <c r="E1777" s="26">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25">
      <c r="A1778" s="177" t="s">
        <v>9027</v>
      </c>
      <c r="B1778" t="s">
        <v>9028</v>
      </c>
      <c r="C1778" t="s">
        <v>894</v>
      </c>
      <c r="D1778" s="20" t="s">
        <v>1000</v>
      </c>
      <c r="E1778" s="26">
        <v>41518</v>
      </c>
    </row>
    <row r="1779" spans="1:20" x14ac:dyDescent="0.25">
      <c r="A1779" s="177" t="s">
        <v>8852</v>
      </c>
      <c r="B1779" t="s">
        <v>8853</v>
      </c>
      <c r="C1779" t="s">
        <v>210</v>
      </c>
      <c r="D1779" s="20" t="s">
        <v>1000</v>
      </c>
      <c r="E1779" s="26">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25">
      <c r="A1780" s="177" t="s">
        <v>8677</v>
      </c>
      <c r="B1780" t="s">
        <v>8678</v>
      </c>
      <c r="C1780" s="20" t="s">
        <v>208</v>
      </c>
      <c r="D1780" s="20" t="s">
        <v>1000</v>
      </c>
      <c r="E1780" s="26">
        <v>41518</v>
      </c>
      <c r="F1780">
        <v>6</v>
      </c>
      <c r="G1780">
        <v>6</v>
      </c>
      <c r="H1780">
        <v>1</v>
      </c>
      <c r="J1780">
        <v>22</v>
      </c>
      <c r="K1780">
        <v>0</v>
      </c>
      <c r="L1780">
        <v>22</v>
      </c>
      <c r="M1780">
        <v>1</v>
      </c>
      <c r="P1780">
        <v>0</v>
      </c>
      <c r="Q1780">
        <v>0</v>
      </c>
      <c r="R1780" t="e">
        <v>#DIV/0!</v>
      </c>
      <c r="T1780">
        <v>0.78369999999999995</v>
      </c>
    </row>
    <row r="1781" spans="1:20" x14ac:dyDescent="0.25">
      <c r="A1781" s="177" t="s">
        <v>8428</v>
      </c>
      <c r="B1781" t="s">
        <v>8429</v>
      </c>
      <c r="C1781" s="20" t="s">
        <v>213</v>
      </c>
      <c r="D1781" s="20" t="s">
        <v>1000</v>
      </c>
      <c r="E1781" s="26">
        <v>41518</v>
      </c>
      <c r="H1781" t="e">
        <v>#DIV/0!</v>
      </c>
      <c r="K1781" t="e">
        <v>#DIV/0!</v>
      </c>
      <c r="M1781" t="e">
        <v>#DIV/0!</v>
      </c>
      <c r="T1781">
        <v>0.67900000000000005</v>
      </c>
    </row>
    <row r="1782" spans="1:20" x14ac:dyDescent="0.25">
      <c r="A1782" s="177" t="s">
        <v>8253</v>
      </c>
      <c r="B1782" t="s">
        <v>8254</v>
      </c>
      <c r="C1782" s="20" t="s">
        <v>212</v>
      </c>
      <c r="D1782" s="20" t="s">
        <v>1002</v>
      </c>
      <c r="E1782" s="26">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25">
      <c r="A1783" s="177" t="s">
        <v>8188</v>
      </c>
      <c r="B1783" t="s">
        <v>8189</v>
      </c>
      <c r="C1783" t="s">
        <v>8154</v>
      </c>
      <c r="D1783" s="20" t="s">
        <v>1000</v>
      </c>
      <c r="E1783" s="26">
        <v>41518</v>
      </c>
      <c r="F1783">
        <v>2</v>
      </c>
      <c r="G1783">
        <v>4</v>
      </c>
      <c r="H1783">
        <v>0.5</v>
      </c>
      <c r="I1783">
        <v>6</v>
      </c>
      <c r="J1783">
        <v>7</v>
      </c>
      <c r="K1783">
        <v>0.8571428571428571</v>
      </c>
      <c r="L1783">
        <v>17</v>
      </c>
      <c r="M1783">
        <v>0.41176470588235292</v>
      </c>
      <c r="T1783">
        <v>1</v>
      </c>
    </row>
    <row r="1784" spans="1:20" x14ac:dyDescent="0.25">
      <c r="A1784" s="177" t="s">
        <v>7952</v>
      </c>
      <c r="B1784" t="s">
        <v>7953</v>
      </c>
      <c r="C1784" t="s">
        <v>225</v>
      </c>
      <c r="D1784" s="20" t="s">
        <v>1002</v>
      </c>
      <c r="E1784" s="26">
        <v>41518</v>
      </c>
      <c r="H1784" t="e">
        <v>#DIV/0!</v>
      </c>
      <c r="K1784" t="e">
        <v>#DIV/0!</v>
      </c>
      <c r="M1784" t="e">
        <v>#DIV/0!</v>
      </c>
      <c r="R1784" t="e">
        <v>#DIV/0!</v>
      </c>
      <c r="T1784">
        <v>0</v>
      </c>
    </row>
    <row r="1785" spans="1:20" x14ac:dyDescent="0.25">
      <c r="A1785" s="177" t="s">
        <v>7751</v>
      </c>
      <c r="B1785" t="s">
        <v>7752</v>
      </c>
      <c r="C1785" t="s">
        <v>226</v>
      </c>
      <c r="D1785" s="20" t="s">
        <v>1000</v>
      </c>
      <c r="E1785" s="26">
        <v>41518</v>
      </c>
      <c r="H1785" t="e">
        <v>#DIV/0!</v>
      </c>
      <c r="K1785" t="e">
        <v>#DIV/0!</v>
      </c>
      <c r="M1785" t="e">
        <v>#DIV/0!</v>
      </c>
      <c r="R1785" t="e">
        <v>#DIV/0!</v>
      </c>
      <c r="T1785">
        <v>0.92063492063492069</v>
      </c>
    </row>
    <row r="1786" spans="1:20" x14ac:dyDescent="0.25">
      <c r="A1786" s="177" t="s">
        <v>7564</v>
      </c>
      <c r="B1786" t="s">
        <v>7565</v>
      </c>
      <c r="C1786" t="s">
        <v>901</v>
      </c>
      <c r="D1786" s="20" t="s">
        <v>1000</v>
      </c>
      <c r="E1786" s="26">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25">
      <c r="A1787" s="177" t="s">
        <v>7217</v>
      </c>
      <c r="B1787" t="s">
        <v>7218</v>
      </c>
      <c r="C1787" t="s">
        <v>1052</v>
      </c>
      <c r="D1787" s="20" t="s">
        <v>1000</v>
      </c>
      <c r="E1787" s="26">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25">
      <c r="A1788" s="177" t="s">
        <v>7012</v>
      </c>
      <c r="B1788" t="s">
        <v>7013</v>
      </c>
      <c r="C1788" t="s">
        <v>232</v>
      </c>
      <c r="D1788" s="20" t="s">
        <v>1002</v>
      </c>
      <c r="E1788" s="26">
        <v>41518</v>
      </c>
      <c r="H1788" t="e">
        <v>#DIV/0!</v>
      </c>
      <c r="K1788" t="e">
        <v>#DIV/0!</v>
      </c>
      <c r="M1788" t="e">
        <v>#DIV/0!</v>
      </c>
      <c r="R1788" t="e">
        <v>#DIV/0!</v>
      </c>
      <c r="T1788">
        <v>0.71699999999999997</v>
      </c>
    </row>
    <row r="1789" spans="1:20" x14ac:dyDescent="0.25">
      <c r="A1789" s="177" t="s">
        <v>6821</v>
      </c>
      <c r="B1789" t="s">
        <v>6822</v>
      </c>
      <c r="C1789" t="s">
        <v>231</v>
      </c>
      <c r="D1789" s="20" t="s">
        <v>1000</v>
      </c>
      <c r="E1789" s="26">
        <v>41518</v>
      </c>
      <c r="H1789" t="e">
        <v>#DIV/0!</v>
      </c>
      <c r="K1789" t="e">
        <v>#DIV/0!</v>
      </c>
      <c r="M1789" t="e">
        <v>#DIV/0!</v>
      </c>
      <c r="R1789" t="e">
        <v>#DIV/0!</v>
      </c>
      <c r="T1789">
        <v>0.97857142857142865</v>
      </c>
    </row>
    <row r="1790" spans="1:20" x14ac:dyDescent="0.25">
      <c r="A1790" s="177" t="s">
        <v>6646</v>
      </c>
      <c r="B1790" t="s">
        <v>6647</v>
      </c>
      <c r="C1790" t="s">
        <v>317</v>
      </c>
      <c r="D1790" s="20" t="s">
        <v>1002</v>
      </c>
      <c r="E1790" s="26">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25">
      <c r="A1791" s="177" t="s">
        <v>6471</v>
      </c>
      <c r="B1791" t="s">
        <v>6472</v>
      </c>
      <c r="C1791" t="s">
        <v>316</v>
      </c>
      <c r="D1791" s="20" t="s">
        <v>1000</v>
      </c>
      <c r="E1791" s="26">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25">
      <c r="A1792" s="177" t="s">
        <v>6222</v>
      </c>
      <c r="B1792" t="s">
        <v>6223</v>
      </c>
      <c r="C1792" t="s">
        <v>214</v>
      </c>
      <c r="D1792" s="20" t="s">
        <v>1002</v>
      </c>
      <c r="E1792" s="26">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25">
      <c r="A1793" s="177" t="s">
        <v>6047</v>
      </c>
      <c r="B1793" t="s">
        <v>6048</v>
      </c>
      <c r="C1793" t="s">
        <v>215</v>
      </c>
      <c r="D1793" s="20" t="s">
        <v>1000</v>
      </c>
      <c r="E1793" s="26">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25">
      <c r="A1794" s="177" t="s">
        <v>5872</v>
      </c>
      <c r="B1794" t="s">
        <v>5873</v>
      </c>
      <c r="C1794" t="s">
        <v>216</v>
      </c>
      <c r="D1794" s="20" t="s">
        <v>1000</v>
      </c>
      <c r="E1794" s="26">
        <v>41518</v>
      </c>
      <c r="H1794" t="e">
        <v>#DIV/0!</v>
      </c>
      <c r="K1794" t="e">
        <v>#DIV/0!</v>
      </c>
      <c r="M1794" t="e">
        <v>#DIV/0!</v>
      </c>
      <c r="R1794" t="e">
        <v>#DIV/0!</v>
      </c>
    </row>
    <row r="1795" spans="1:20" x14ac:dyDescent="0.25">
      <c r="A1795" s="177" t="s">
        <v>5444</v>
      </c>
      <c r="B1795" t="s">
        <v>5445</v>
      </c>
      <c r="C1795" s="20" t="s">
        <v>903</v>
      </c>
      <c r="D1795" s="20" t="s">
        <v>1000</v>
      </c>
      <c r="E1795" s="26">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25">
      <c r="A1796" s="177" t="s">
        <v>5628</v>
      </c>
      <c r="B1796" t="s">
        <v>5629</v>
      </c>
      <c r="C1796" t="s">
        <v>1047</v>
      </c>
      <c r="D1796" s="20" t="s">
        <v>1000</v>
      </c>
      <c r="E1796" s="26">
        <v>41518</v>
      </c>
      <c r="F1796">
        <v>6</v>
      </c>
      <c r="G1796">
        <v>6</v>
      </c>
      <c r="H1796">
        <v>1</v>
      </c>
      <c r="I1796">
        <v>14</v>
      </c>
      <c r="J1796">
        <v>27</v>
      </c>
      <c r="K1796">
        <v>0.51851851851851849</v>
      </c>
      <c r="L1796">
        <v>27</v>
      </c>
      <c r="M1796">
        <v>1</v>
      </c>
    </row>
    <row r="1797" spans="1:20" x14ac:dyDescent="0.25">
      <c r="A1797" s="177" t="s">
        <v>5209</v>
      </c>
      <c r="B1797" t="s">
        <v>5210</v>
      </c>
      <c r="C1797" s="20" t="s">
        <v>1053</v>
      </c>
      <c r="D1797" s="20" t="s">
        <v>1000</v>
      </c>
      <c r="E1797" s="26">
        <v>41518</v>
      </c>
      <c r="F1797">
        <v>5</v>
      </c>
      <c r="G1797">
        <v>5</v>
      </c>
      <c r="H1797">
        <v>1</v>
      </c>
      <c r="I1797">
        <v>9</v>
      </c>
      <c r="J1797">
        <v>25</v>
      </c>
      <c r="K1797">
        <v>0.36</v>
      </c>
      <c r="L1797">
        <v>25</v>
      </c>
      <c r="M1797">
        <v>1</v>
      </c>
      <c r="N1797">
        <v>4</v>
      </c>
      <c r="P1797">
        <v>0</v>
      </c>
      <c r="Q1797">
        <v>0</v>
      </c>
      <c r="R1797" t="e">
        <v>#DIV/0!</v>
      </c>
      <c r="S1797">
        <v>5</v>
      </c>
    </row>
    <row r="1798" spans="1:20" x14ac:dyDescent="0.25">
      <c r="A1798" s="177" t="s">
        <v>5004</v>
      </c>
      <c r="B1798" t="s">
        <v>5005</v>
      </c>
      <c r="C1798" t="s">
        <v>229</v>
      </c>
      <c r="D1798" s="20" t="s">
        <v>1000</v>
      </c>
      <c r="E1798" s="26">
        <v>41518</v>
      </c>
      <c r="H1798" t="e">
        <v>#DIV/0!</v>
      </c>
      <c r="K1798" t="e">
        <v>#DIV/0!</v>
      </c>
      <c r="M1798" t="e">
        <v>#DIV/0!</v>
      </c>
      <c r="R1798" t="e">
        <v>#DIV/0!</v>
      </c>
    </row>
    <row r="1799" spans="1:20" x14ac:dyDescent="0.25">
      <c r="A1799" s="177" t="s">
        <v>4829</v>
      </c>
      <c r="B1799" t="s">
        <v>4830</v>
      </c>
      <c r="C1799" t="s">
        <v>230</v>
      </c>
      <c r="D1799" s="20" t="s">
        <v>1002</v>
      </c>
      <c r="E1799" s="26">
        <v>41518</v>
      </c>
      <c r="H1799" t="e">
        <v>#DIV/0!</v>
      </c>
      <c r="K1799" t="e">
        <v>#DIV/0!</v>
      </c>
      <c r="M1799" t="e">
        <v>#DIV/0!</v>
      </c>
      <c r="R1799" t="e">
        <v>#DIV/0!</v>
      </c>
      <c r="T1799">
        <v>1.2727272727272727</v>
      </c>
    </row>
    <row r="1800" spans="1:20" x14ac:dyDescent="0.25">
      <c r="A1800" s="177" t="s">
        <v>4654</v>
      </c>
      <c r="B1800" t="s">
        <v>4655</v>
      </c>
      <c r="C1800" t="s">
        <v>234</v>
      </c>
      <c r="D1800" s="20" t="s">
        <v>1002</v>
      </c>
      <c r="E1800" s="26">
        <v>41518</v>
      </c>
      <c r="H1800" t="e">
        <v>#DIV/0!</v>
      </c>
      <c r="K1800" t="e">
        <v>#DIV/0!</v>
      </c>
      <c r="M1800" t="e">
        <v>#DIV/0!</v>
      </c>
      <c r="R1800" t="e">
        <v>#DIV/0!</v>
      </c>
      <c r="T1800">
        <v>1.2</v>
      </c>
    </row>
    <row r="1801" spans="1:20" x14ac:dyDescent="0.25">
      <c r="A1801" s="177" t="s">
        <v>4479</v>
      </c>
      <c r="B1801" t="s">
        <v>4480</v>
      </c>
      <c r="C1801" s="20" t="s">
        <v>233</v>
      </c>
      <c r="D1801" s="20" t="s">
        <v>1000</v>
      </c>
      <c r="E1801" s="26">
        <v>41518</v>
      </c>
      <c r="H1801" t="e">
        <v>#DIV/0!</v>
      </c>
      <c r="K1801" t="e">
        <v>#DIV/0!</v>
      </c>
      <c r="M1801" t="e">
        <v>#DIV/0!</v>
      </c>
      <c r="R1801" t="e">
        <v>#DIV/0!</v>
      </c>
      <c r="T1801">
        <v>1</v>
      </c>
    </row>
    <row r="1802" spans="1:20" x14ac:dyDescent="0.25">
      <c r="A1802" s="177" t="s">
        <v>4304</v>
      </c>
      <c r="B1802" t="s">
        <v>4305</v>
      </c>
      <c r="C1802" t="s">
        <v>217</v>
      </c>
      <c r="D1802" s="20" t="s">
        <v>1002</v>
      </c>
      <c r="E1802" s="26">
        <v>41518</v>
      </c>
      <c r="F1802">
        <v>3</v>
      </c>
      <c r="G1802">
        <v>3</v>
      </c>
      <c r="H1802">
        <v>1</v>
      </c>
      <c r="I1802">
        <v>12</v>
      </c>
      <c r="J1802">
        <v>15</v>
      </c>
      <c r="K1802">
        <v>0.8</v>
      </c>
      <c r="L1802">
        <v>15</v>
      </c>
      <c r="M1802">
        <v>1</v>
      </c>
      <c r="N1802">
        <v>12</v>
      </c>
      <c r="P1802">
        <v>0</v>
      </c>
      <c r="Q1802">
        <v>1</v>
      </c>
      <c r="R1802">
        <v>0</v>
      </c>
      <c r="S1802">
        <v>1</v>
      </c>
    </row>
    <row r="1803" spans="1:20" x14ac:dyDescent="0.25">
      <c r="A1803" s="177" t="s">
        <v>4239</v>
      </c>
      <c r="B1803" t="s">
        <v>4240</v>
      </c>
      <c r="C1803" t="s">
        <v>895</v>
      </c>
      <c r="D1803" s="20" t="s">
        <v>1000</v>
      </c>
      <c r="E1803" s="26">
        <v>41518</v>
      </c>
      <c r="F1803">
        <v>0</v>
      </c>
      <c r="G1803">
        <v>0</v>
      </c>
      <c r="I1803">
        <v>0</v>
      </c>
      <c r="J1803">
        <v>0</v>
      </c>
      <c r="L1803">
        <v>0</v>
      </c>
    </row>
    <row r="1804" spans="1:20" x14ac:dyDescent="0.25">
      <c r="A1804" s="177" t="s">
        <v>4064</v>
      </c>
      <c r="B1804" t="s">
        <v>4065</v>
      </c>
      <c r="C1804" t="s">
        <v>218</v>
      </c>
      <c r="D1804" s="20" t="s">
        <v>1000</v>
      </c>
      <c r="E1804" s="26">
        <v>41518</v>
      </c>
      <c r="F1804">
        <v>3</v>
      </c>
      <c r="G1804">
        <v>3</v>
      </c>
      <c r="H1804">
        <v>1</v>
      </c>
      <c r="I1804">
        <v>12</v>
      </c>
      <c r="J1804">
        <v>15</v>
      </c>
      <c r="K1804">
        <v>0.8</v>
      </c>
      <c r="L1804">
        <v>15</v>
      </c>
      <c r="M1804">
        <v>1</v>
      </c>
      <c r="N1804">
        <v>12</v>
      </c>
      <c r="P1804">
        <v>0</v>
      </c>
      <c r="Q1804">
        <v>1</v>
      </c>
      <c r="R1804">
        <v>0</v>
      </c>
      <c r="S1804">
        <v>1</v>
      </c>
    </row>
    <row r="1805" spans="1:20" x14ac:dyDescent="0.25">
      <c r="A1805" s="177" t="s">
        <v>3889</v>
      </c>
      <c r="B1805" t="s">
        <v>3890</v>
      </c>
      <c r="C1805" t="s">
        <v>219</v>
      </c>
      <c r="D1805" s="20" t="s">
        <v>1000</v>
      </c>
      <c r="E1805" s="26">
        <v>41518</v>
      </c>
    </row>
    <row r="1806" spans="1:20" x14ac:dyDescent="0.25">
      <c r="A1806" s="177" t="s">
        <v>3522</v>
      </c>
      <c r="B1806" t="s">
        <v>3523</v>
      </c>
      <c r="C1806" t="s">
        <v>220</v>
      </c>
      <c r="D1806" s="20" t="s">
        <v>1002</v>
      </c>
      <c r="E1806" s="26">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25">
      <c r="A1807" s="177" t="s">
        <v>3347</v>
      </c>
      <c r="B1807" t="s">
        <v>3348</v>
      </c>
      <c r="C1807" t="s">
        <v>221</v>
      </c>
      <c r="D1807" s="20" t="s">
        <v>1000</v>
      </c>
      <c r="E1807" s="26">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25">
      <c r="A1808" s="177" t="s">
        <v>3172</v>
      </c>
      <c r="B1808" t="s">
        <v>3173</v>
      </c>
      <c r="C1808" t="s">
        <v>222</v>
      </c>
      <c r="D1808" s="20" t="s">
        <v>1000</v>
      </c>
      <c r="E1808" s="26">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25">
      <c r="A1809" s="177" t="s">
        <v>12006</v>
      </c>
      <c r="B1809" t="s">
        <v>12007</v>
      </c>
      <c r="C1809" t="s">
        <v>1051</v>
      </c>
      <c r="D1809" s="20" t="s">
        <v>1000</v>
      </c>
      <c r="E1809" s="26">
        <v>41518</v>
      </c>
      <c r="F1809">
        <v>4</v>
      </c>
      <c r="G1809">
        <v>5</v>
      </c>
      <c r="H1809">
        <v>0.8</v>
      </c>
      <c r="I1809">
        <v>11</v>
      </c>
      <c r="J1809">
        <v>17</v>
      </c>
      <c r="K1809">
        <v>0.6470588235294118</v>
      </c>
      <c r="L1809">
        <v>17</v>
      </c>
      <c r="M1809">
        <v>1</v>
      </c>
      <c r="P1809">
        <v>0</v>
      </c>
      <c r="Q1809">
        <v>0</v>
      </c>
      <c r="R1809" t="e">
        <v>#DIV/0!</v>
      </c>
      <c r="T1809">
        <v>0.66666666666666663</v>
      </c>
    </row>
    <row r="1810" spans="1:20" x14ac:dyDescent="0.25">
      <c r="A1810" s="177" t="s">
        <v>13372</v>
      </c>
      <c r="B1810" t="s">
        <v>13373</v>
      </c>
      <c r="C1810" t="s">
        <v>242</v>
      </c>
      <c r="D1810" s="20" t="s">
        <v>1002</v>
      </c>
      <c r="E1810" s="26">
        <v>41518</v>
      </c>
      <c r="F1810">
        <v>0</v>
      </c>
      <c r="G1810">
        <v>0</v>
      </c>
      <c r="H1810" t="e">
        <v>#DIV/0!</v>
      </c>
      <c r="I1810">
        <v>0</v>
      </c>
      <c r="J1810">
        <v>0</v>
      </c>
      <c r="K1810" t="e">
        <v>#DIV/0!</v>
      </c>
      <c r="L1810">
        <v>0</v>
      </c>
      <c r="M1810" t="e">
        <v>#DIV/0!</v>
      </c>
      <c r="N1810">
        <v>0</v>
      </c>
      <c r="P1810">
        <v>0</v>
      </c>
      <c r="Q1810">
        <v>0</v>
      </c>
      <c r="R1810" t="e">
        <v>#DIV/0!</v>
      </c>
      <c r="S1810">
        <v>0</v>
      </c>
    </row>
    <row r="1811" spans="1:20" x14ac:dyDescent="0.25">
      <c r="A1811" s="177" t="s">
        <v>13549</v>
      </c>
      <c r="B1811" t="s">
        <v>13550</v>
      </c>
      <c r="C1811" t="s">
        <v>237</v>
      </c>
      <c r="D1811" s="20" t="s">
        <v>1002</v>
      </c>
      <c r="E1811" s="26">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25">
      <c r="A1812" s="177" t="s">
        <v>13724</v>
      </c>
      <c r="B1812" t="s">
        <v>13725</v>
      </c>
      <c r="C1812" t="s">
        <v>238</v>
      </c>
      <c r="D1812" s="20" t="s">
        <v>1002</v>
      </c>
      <c r="E1812" s="26">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25">
      <c r="A1813" s="177" t="s">
        <v>13901</v>
      </c>
      <c r="B1813" t="s">
        <v>13902</v>
      </c>
      <c r="C1813" t="s">
        <v>239</v>
      </c>
      <c r="D1813" s="20" t="s">
        <v>1002</v>
      </c>
      <c r="E1813" s="26">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25">
      <c r="A1814" s="177" t="s">
        <v>14088</v>
      </c>
      <c r="B1814" t="s">
        <v>14089</v>
      </c>
      <c r="C1814" t="s">
        <v>240</v>
      </c>
      <c r="D1814" s="20" t="s">
        <v>1002</v>
      </c>
      <c r="E1814" s="26">
        <v>41518</v>
      </c>
      <c r="F1814">
        <v>27</v>
      </c>
      <c r="G1814">
        <v>27</v>
      </c>
      <c r="H1814">
        <v>1</v>
      </c>
      <c r="I1814">
        <v>40</v>
      </c>
      <c r="J1814">
        <v>127</v>
      </c>
      <c r="K1814">
        <v>0.31496062992125984</v>
      </c>
      <c r="L1814">
        <v>127</v>
      </c>
      <c r="M1814">
        <v>1</v>
      </c>
      <c r="N1814">
        <v>38</v>
      </c>
      <c r="P1814">
        <v>0</v>
      </c>
      <c r="Q1814">
        <v>2</v>
      </c>
      <c r="R1814">
        <v>0</v>
      </c>
      <c r="S1814">
        <v>3</v>
      </c>
    </row>
    <row r="1815" spans="1:20" x14ac:dyDescent="0.25">
      <c r="A1815" s="177" t="s">
        <v>14265</v>
      </c>
      <c r="B1815" t="s">
        <v>14266</v>
      </c>
      <c r="C1815" t="s">
        <v>241</v>
      </c>
      <c r="D1815" s="20" t="s">
        <v>1002</v>
      </c>
      <c r="E1815" s="26">
        <v>41518</v>
      </c>
      <c r="F1815">
        <v>0</v>
      </c>
      <c r="G1815">
        <v>0</v>
      </c>
      <c r="H1815" t="e">
        <v>#DIV/0!</v>
      </c>
      <c r="I1815">
        <v>0</v>
      </c>
      <c r="J1815">
        <v>0</v>
      </c>
      <c r="K1815" t="e">
        <v>#DIV/0!</v>
      </c>
      <c r="L1815">
        <v>0</v>
      </c>
      <c r="M1815" t="e">
        <v>#DIV/0!</v>
      </c>
      <c r="P1815">
        <v>0</v>
      </c>
      <c r="Q1815">
        <v>0</v>
      </c>
      <c r="R1815" t="e">
        <v>#DIV/0!</v>
      </c>
      <c r="T1815">
        <v>1.0571428571428572</v>
      </c>
    </row>
    <row r="1816" spans="1:20" x14ac:dyDescent="0.25">
      <c r="A1816" s="177" t="s">
        <v>14594</v>
      </c>
      <c r="B1816" t="s">
        <v>14595</v>
      </c>
      <c r="C1816" t="s">
        <v>199</v>
      </c>
      <c r="D1816" s="20" t="s">
        <v>1000</v>
      </c>
      <c r="E1816" s="26">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25">
      <c r="A1817" s="177" t="s">
        <v>14769</v>
      </c>
      <c r="B1817" t="s">
        <v>14770</v>
      </c>
      <c r="C1817" t="s">
        <v>201</v>
      </c>
      <c r="D1817" s="20" t="s">
        <v>1002</v>
      </c>
      <c r="E1817" s="26">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25">
      <c r="A1818" s="177" t="s">
        <v>14860</v>
      </c>
      <c r="B1818" t="s">
        <v>14861</v>
      </c>
      <c r="C1818" t="s">
        <v>200</v>
      </c>
      <c r="D1818" s="20" t="s">
        <v>1002</v>
      </c>
      <c r="E1818" s="26">
        <v>41518</v>
      </c>
      <c r="F1818">
        <v>9</v>
      </c>
      <c r="G1818">
        <v>9</v>
      </c>
      <c r="H1818">
        <v>1</v>
      </c>
      <c r="I1818">
        <v>11</v>
      </c>
      <c r="J1818">
        <v>45</v>
      </c>
      <c r="K1818">
        <v>0.24444444444444444</v>
      </c>
      <c r="L1818">
        <v>45</v>
      </c>
      <c r="M1818">
        <v>1</v>
      </c>
      <c r="N1818">
        <v>10</v>
      </c>
      <c r="P1818">
        <v>0</v>
      </c>
      <c r="Q1818">
        <v>0</v>
      </c>
      <c r="R1818">
        <v>0</v>
      </c>
      <c r="S1818">
        <v>1</v>
      </c>
    </row>
    <row r="1819" spans="1:20" x14ac:dyDescent="0.25">
      <c r="A1819" s="177" t="s">
        <v>15037</v>
      </c>
      <c r="B1819" t="s">
        <v>15038</v>
      </c>
      <c r="C1819" t="s">
        <v>202</v>
      </c>
      <c r="D1819" s="20" t="s">
        <v>1002</v>
      </c>
      <c r="E1819" s="26">
        <v>41518</v>
      </c>
      <c r="H1819" t="e">
        <v>#DIV/0!</v>
      </c>
      <c r="K1819" t="e">
        <v>#DIV/0!</v>
      </c>
      <c r="M1819" t="e">
        <v>#DIV/0!</v>
      </c>
      <c r="R1819" t="e">
        <v>#DIV/0!</v>
      </c>
      <c r="T1819">
        <v>0.94444444444444442</v>
      </c>
    </row>
    <row r="1820" spans="1:20" x14ac:dyDescent="0.25">
      <c r="A1820" s="177" t="s">
        <v>15580</v>
      </c>
      <c r="B1820" t="s">
        <v>15581</v>
      </c>
      <c r="C1820" t="s">
        <v>228</v>
      </c>
      <c r="D1820" s="20" t="s">
        <v>1002</v>
      </c>
      <c r="E1820" s="26">
        <v>41518</v>
      </c>
      <c r="H1820" t="e">
        <v>#DIV/0!</v>
      </c>
      <c r="K1820" t="e">
        <v>#DIV/0!</v>
      </c>
      <c r="M1820" t="e">
        <v>#DIV/0!</v>
      </c>
      <c r="R1820" t="e">
        <v>#DIV/0!</v>
      </c>
      <c r="T1820">
        <v>0.94444444444444442</v>
      </c>
    </row>
    <row r="1821" spans="1:20" x14ac:dyDescent="0.25">
      <c r="A1821" s="177" t="s">
        <v>15741</v>
      </c>
      <c r="B1821" t="s">
        <v>15742</v>
      </c>
      <c r="C1821" t="s">
        <v>227</v>
      </c>
      <c r="D1821" s="20" t="s">
        <v>1000</v>
      </c>
      <c r="E1821" s="26">
        <v>41518</v>
      </c>
      <c r="H1821" t="e">
        <v>#DIV/0!</v>
      </c>
      <c r="K1821" t="e">
        <v>#DIV/0!</v>
      </c>
      <c r="M1821" t="e">
        <v>#DIV/0!</v>
      </c>
      <c r="R1821" t="e">
        <v>#DIV/0!</v>
      </c>
      <c r="T1821">
        <v>1.2666666666666666</v>
      </c>
    </row>
    <row r="1822" spans="1:20" x14ac:dyDescent="0.25">
      <c r="A1822" s="177" t="s">
        <v>15918</v>
      </c>
      <c r="B1822" t="s">
        <v>15919</v>
      </c>
      <c r="C1822" t="s">
        <v>203</v>
      </c>
      <c r="D1822" s="20" t="s">
        <v>1000</v>
      </c>
      <c r="E1822" s="26">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25">
      <c r="A1823" s="177" t="s">
        <v>16097</v>
      </c>
      <c r="B1823" t="s">
        <v>16098</v>
      </c>
      <c r="C1823" t="s">
        <v>205</v>
      </c>
      <c r="D1823" s="20" t="s">
        <v>1002</v>
      </c>
      <c r="E1823" s="26">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25">
      <c r="A1824" s="177" t="s">
        <v>16274</v>
      </c>
      <c r="B1824" t="s">
        <v>16275</v>
      </c>
      <c r="C1824" t="s">
        <v>204</v>
      </c>
      <c r="D1824" s="20" t="s">
        <v>1002</v>
      </c>
      <c r="E1824" s="26">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25">
      <c r="A1825" s="177" t="s">
        <v>16451</v>
      </c>
      <c r="B1825" t="s">
        <v>16452</v>
      </c>
      <c r="C1825" t="s">
        <v>206</v>
      </c>
      <c r="D1825" s="20" t="s">
        <v>1002</v>
      </c>
      <c r="E1825" s="26">
        <v>41518</v>
      </c>
      <c r="H1825" t="e">
        <v>#DIV/0!</v>
      </c>
      <c r="K1825" t="e">
        <v>#DIV/0!</v>
      </c>
      <c r="M1825" t="e">
        <v>#DIV/0!</v>
      </c>
      <c r="R1825" t="e">
        <v>#DIV/0!</v>
      </c>
      <c r="T1825">
        <v>0.88888888888888884</v>
      </c>
    </row>
    <row r="1826" spans="1:20" x14ac:dyDescent="0.25">
      <c r="A1826" s="177" t="s">
        <v>16592</v>
      </c>
      <c r="B1826" t="s">
        <v>16593</v>
      </c>
      <c r="C1826" t="s">
        <v>223</v>
      </c>
      <c r="D1826" s="20" t="s">
        <v>1000</v>
      </c>
      <c r="E1826" s="26">
        <v>41518</v>
      </c>
      <c r="H1826" t="e">
        <v>#DIV/0!</v>
      </c>
      <c r="K1826" t="e">
        <v>#DIV/0!</v>
      </c>
      <c r="M1826" t="e">
        <v>#DIV/0!</v>
      </c>
      <c r="R1826" t="e">
        <v>#DIV/0!</v>
      </c>
      <c r="T1826">
        <v>0.9</v>
      </c>
    </row>
    <row r="1827" spans="1:20" x14ac:dyDescent="0.25">
      <c r="A1827" s="177" t="s">
        <v>16771</v>
      </c>
      <c r="B1827" t="s">
        <v>16772</v>
      </c>
      <c r="C1827" s="20" t="s">
        <v>224</v>
      </c>
      <c r="D1827" s="20" t="s">
        <v>1002</v>
      </c>
      <c r="E1827" s="26">
        <v>41518</v>
      </c>
      <c r="H1827" t="e">
        <v>#DIV/0!</v>
      </c>
      <c r="K1827" t="e">
        <v>#DIV/0!</v>
      </c>
      <c r="M1827" t="e">
        <v>#DIV/0!</v>
      </c>
      <c r="R1827" t="e">
        <v>#DIV/0!</v>
      </c>
    </row>
    <row r="1828" spans="1:20" x14ac:dyDescent="0.25">
      <c r="A1828" s="177" t="s">
        <v>17208</v>
      </c>
      <c r="B1828" t="s">
        <v>17209</v>
      </c>
      <c r="C1828" s="20" t="s">
        <v>225</v>
      </c>
      <c r="D1828" s="20" t="s">
        <v>1000</v>
      </c>
      <c r="E1828" s="26">
        <v>41518</v>
      </c>
      <c r="H1828" t="e">
        <v>#DIV/0!</v>
      </c>
      <c r="K1828" t="e">
        <v>#DIV/0!</v>
      </c>
      <c r="M1828" t="e">
        <v>#DIV/0!</v>
      </c>
      <c r="R1828" t="e">
        <v>#DIV/0!</v>
      </c>
    </row>
    <row r="1829" spans="1:20" x14ac:dyDescent="0.25">
      <c r="A1829" s="177" t="s">
        <v>17415</v>
      </c>
      <c r="B1829" t="s">
        <v>17416</v>
      </c>
      <c r="C1829" t="s">
        <v>226</v>
      </c>
      <c r="D1829" s="20" t="s">
        <v>1002</v>
      </c>
      <c r="E1829" s="26">
        <v>41518</v>
      </c>
      <c r="H1829" t="e">
        <v>#DIV/0!</v>
      </c>
      <c r="K1829" t="e">
        <v>#DIV/0!</v>
      </c>
      <c r="M1829" t="e">
        <v>#DIV/0!</v>
      </c>
      <c r="R1829" t="e">
        <v>#DIV/0!</v>
      </c>
    </row>
    <row r="1830" spans="1:20" x14ac:dyDescent="0.25">
      <c r="A1830" s="177" t="s">
        <v>17592</v>
      </c>
      <c r="B1830" t="s">
        <v>17593</v>
      </c>
      <c r="C1830" t="s">
        <v>232</v>
      </c>
      <c r="D1830" s="20" t="s">
        <v>1000</v>
      </c>
      <c r="E1830" s="26">
        <v>41518</v>
      </c>
      <c r="H1830" t="e">
        <v>#DIV/0!</v>
      </c>
      <c r="K1830" t="e">
        <v>#DIV/0!</v>
      </c>
      <c r="M1830" t="e">
        <v>#DIV/0!</v>
      </c>
      <c r="R1830" t="e">
        <v>#DIV/0!</v>
      </c>
    </row>
    <row r="1831" spans="1:20" x14ac:dyDescent="0.25">
      <c r="A1831" s="177" t="s">
        <v>17789</v>
      </c>
      <c r="B1831" t="s">
        <v>17790</v>
      </c>
      <c r="C1831" t="s">
        <v>231</v>
      </c>
      <c r="D1831" s="20" t="s">
        <v>1002</v>
      </c>
      <c r="E1831" s="26">
        <v>41518</v>
      </c>
      <c r="H1831" t="e">
        <v>#DIV/0!</v>
      </c>
      <c r="K1831" t="e">
        <v>#DIV/0!</v>
      </c>
      <c r="M1831" t="e">
        <v>#DIV/0!</v>
      </c>
      <c r="R1831" t="e">
        <v>#DIV/0!</v>
      </c>
      <c r="T1831">
        <v>0.5714285714285714</v>
      </c>
    </row>
    <row r="1832" spans="1:20" x14ac:dyDescent="0.25">
      <c r="A1832" s="177" t="s">
        <v>17966</v>
      </c>
      <c r="B1832" t="s">
        <v>17967</v>
      </c>
      <c r="C1832" t="s">
        <v>317</v>
      </c>
      <c r="D1832" s="20" t="s">
        <v>1000</v>
      </c>
      <c r="E1832" s="26">
        <v>41518</v>
      </c>
      <c r="F1832">
        <v>3</v>
      </c>
      <c r="G1832">
        <v>3</v>
      </c>
      <c r="H1832">
        <v>1</v>
      </c>
      <c r="I1832">
        <v>1</v>
      </c>
      <c r="J1832">
        <v>15</v>
      </c>
      <c r="K1832">
        <v>6.6666666666666666E-2</v>
      </c>
      <c r="L1832">
        <v>15</v>
      </c>
      <c r="M1832">
        <v>1</v>
      </c>
      <c r="N1832">
        <v>1</v>
      </c>
      <c r="P1832">
        <v>0</v>
      </c>
      <c r="Q1832">
        <v>0</v>
      </c>
      <c r="R1832" t="e">
        <v>#DIV/0!</v>
      </c>
      <c r="S1832">
        <v>0</v>
      </c>
    </row>
    <row r="1833" spans="1:20" x14ac:dyDescent="0.25">
      <c r="A1833" s="177" t="s">
        <v>18145</v>
      </c>
      <c r="B1833" t="s">
        <v>18146</v>
      </c>
      <c r="C1833" t="s">
        <v>316</v>
      </c>
      <c r="D1833" s="20" t="s">
        <v>1002</v>
      </c>
      <c r="E1833" s="26">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25">
      <c r="A1834" s="177" t="s">
        <v>18398</v>
      </c>
      <c r="B1834" t="s">
        <v>18399</v>
      </c>
      <c r="C1834" t="s">
        <v>214</v>
      </c>
      <c r="D1834" s="20" t="s">
        <v>1000</v>
      </c>
      <c r="E1834" s="26">
        <v>41518</v>
      </c>
      <c r="F1834">
        <v>4</v>
      </c>
      <c r="G1834">
        <v>4</v>
      </c>
      <c r="H1834">
        <v>1</v>
      </c>
      <c r="I1834">
        <v>14</v>
      </c>
      <c r="J1834">
        <v>29</v>
      </c>
      <c r="K1834">
        <v>0.48275862068965519</v>
      </c>
      <c r="L1834">
        <v>29</v>
      </c>
      <c r="M1834">
        <v>1</v>
      </c>
      <c r="N1834">
        <v>13</v>
      </c>
      <c r="P1834">
        <v>3</v>
      </c>
      <c r="Q1834">
        <v>3</v>
      </c>
      <c r="R1834">
        <v>1</v>
      </c>
      <c r="S1834">
        <v>1</v>
      </c>
    </row>
    <row r="1835" spans="1:20" x14ac:dyDescent="0.25">
      <c r="A1835" s="177" t="s">
        <v>18577</v>
      </c>
      <c r="B1835" t="s">
        <v>18578</v>
      </c>
      <c r="C1835" t="s">
        <v>215</v>
      </c>
      <c r="D1835" s="20" t="s">
        <v>1002</v>
      </c>
      <c r="E1835" s="26">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25">
      <c r="A1836" s="177" t="s">
        <v>18754</v>
      </c>
      <c r="B1836" t="s">
        <v>18755</v>
      </c>
      <c r="C1836" s="20" t="s">
        <v>216</v>
      </c>
      <c r="D1836" s="20" t="s">
        <v>1002</v>
      </c>
      <c r="E1836" s="26">
        <v>41518</v>
      </c>
      <c r="H1836" t="e">
        <v>#DIV/0!</v>
      </c>
      <c r="K1836" t="e">
        <v>#DIV/0!</v>
      </c>
      <c r="M1836" t="e">
        <v>#DIV/0!</v>
      </c>
      <c r="R1836" t="e">
        <v>#DIV/0!</v>
      </c>
      <c r="T1836">
        <v>0.83299999999999996</v>
      </c>
    </row>
    <row r="1837" spans="1:20" x14ac:dyDescent="0.25">
      <c r="A1837" s="177" t="s">
        <v>18931</v>
      </c>
      <c r="B1837" t="s">
        <v>18932</v>
      </c>
      <c r="C1837" s="20" t="s">
        <v>229</v>
      </c>
      <c r="D1837" s="20" t="s">
        <v>1002</v>
      </c>
      <c r="E1837" s="26">
        <v>41518</v>
      </c>
      <c r="H1837" t="e">
        <v>#DIV/0!</v>
      </c>
      <c r="K1837" t="e">
        <v>#DIV/0!</v>
      </c>
      <c r="M1837" t="e">
        <v>#DIV/0!</v>
      </c>
      <c r="R1837" t="e">
        <v>#DIV/0!</v>
      </c>
      <c r="T1837">
        <v>0.71699999999999997</v>
      </c>
    </row>
    <row r="1838" spans="1:20" x14ac:dyDescent="0.25">
      <c r="A1838" s="177" t="s">
        <v>19108</v>
      </c>
      <c r="B1838" t="s">
        <v>19109</v>
      </c>
      <c r="C1838" s="20" t="s">
        <v>230</v>
      </c>
      <c r="D1838" s="20" t="s">
        <v>1000</v>
      </c>
      <c r="E1838" s="26">
        <v>41518</v>
      </c>
      <c r="H1838" t="e">
        <v>#DIV/0!</v>
      </c>
      <c r="K1838" t="e">
        <v>#DIV/0!</v>
      </c>
      <c r="M1838" t="e">
        <v>#DIV/0!</v>
      </c>
      <c r="R1838" t="e">
        <v>#DIV/0!</v>
      </c>
    </row>
    <row r="1839" spans="1:20" x14ac:dyDescent="0.25">
      <c r="A1839" s="177" t="s">
        <v>19287</v>
      </c>
      <c r="B1839" t="s">
        <v>19288</v>
      </c>
      <c r="C1839" t="s">
        <v>234</v>
      </c>
      <c r="D1839" s="20" t="s">
        <v>1000</v>
      </c>
      <c r="E1839" s="26">
        <v>41518</v>
      </c>
      <c r="H1839" t="e">
        <v>#DIV/0!</v>
      </c>
      <c r="K1839" t="e">
        <v>#DIV/0!</v>
      </c>
      <c r="M1839" t="e">
        <v>#DIV/0!</v>
      </c>
      <c r="R1839" t="e">
        <v>#DIV/0!</v>
      </c>
    </row>
    <row r="1840" spans="1:20" x14ac:dyDescent="0.25">
      <c r="A1840" s="177" t="s">
        <v>19466</v>
      </c>
      <c r="B1840" t="s">
        <v>19467</v>
      </c>
      <c r="C1840" t="s">
        <v>233</v>
      </c>
      <c r="D1840" s="20" t="s">
        <v>1002</v>
      </c>
      <c r="E1840" s="26">
        <v>41518</v>
      </c>
      <c r="H1840" t="e">
        <v>#DIV/0!</v>
      </c>
      <c r="K1840" t="e">
        <v>#DIV/0!</v>
      </c>
      <c r="M1840" t="e">
        <v>#DIV/0!</v>
      </c>
      <c r="R1840" t="e">
        <v>#DIV/0!</v>
      </c>
    </row>
    <row r="1841" spans="1:20" x14ac:dyDescent="0.25">
      <c r="A1841" s="177" t="s">
        <v>19841</v>
      </c>
      <c r="B1841" t="s">
        <v>19842</v>
      </c>
      <c r="C1841" t="s">
        <v>220</v>
      </c>
      <c r="D1841" s="20" t="s">
        <v>1000</v>
      </c>
      <c r="E1841" s="26">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25">
      <c r="A1842" s="177" t="s">
        <v>20020</v>
      </c>
      <c r="B1842" t="s">
        <v>20021</v>
      </c>
      <c r="C1842" t="s">
        <v>221</v>
      </c>
      <c r="D1842" s="20" t="s">
        <v>1002</v>
      </c>
      <c r="E1842" s="26">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25">
      <c r="A1843" s="177" t="s">
        <v>20197</v>
      </c>
      <c r="B1843" t="s">
        <v>20198</v>
      </c>
      <c r="C1843" t="s">
        <v>222</v>
      </c>
      <c r="D1843" s="20" t="s">
        <v>1002</v>
      </c>
      <c r="E1843" s="26">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25">
      <c r="A1844" s="177" t="s">
        <v>20374</v>
      </c>
      <c r="B1844" t="s">
        <v>20375</v>
      </c>
      <c r="C1844" t="s">
        <v>211</v>
      </c>
      <c r="D1844" s="20" t="s">
        <v>1002</v>
      </c>
      <c r="E1844" s="26">
        <v>41518</v>
      </c>
      <c r="H1844" t="e">
        <v>#DIV/0!</v>
      </c>
      <c r="K1844" t="e">
        <v>#DIV/0!</v>
      </c>
      <c r="M1844" t="e">
        <v>#DIV/0!</v>
      </c>
      <c r="N1844">
        <v>0</v>
      </c>
      <c r="R1844" t="e">
        <v>#DIV/0!</v>
      </c>
      <c r="T1844">
        <v>0.74</v>
      </c>
    </row>
    <row r="1845" spans="1:20" x14ac:dyDescent="0.25">
      <c r="A1845" s="177" t="s">
        <v>20551</v>
      </c>
      <c r="B1845" t="s">
        <v>20552</v>
      </c>
      <c r="C1845" t="s">
        <v>207</v>
      </c>
      <c r="D1845" s="20" t="s">
        <v>1000</v>
      </c>
      <c r="E1845" s="26">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25">
      <c r="A1846" s="177" t="s">
        <v>20730</v>
      </c>
      <c r="B1846" t="s">
        <v>20731</v>
      </c>
      <c r="C1846" t="s">
        <v>894</v>
      </c>
      <c r="D1846" s="20" t="s">
        <v>1002</v>
      </c>
      <c r="E1846" s="26">
        <v>41518</v>
      </c>
      <c r="T1846">
        <v>0.91217948717948727</v>
      </c>
    </row>
    <row r="1847" spans="1:20" x14ac:dyDescent="0.25">
      <c r="A1847" s="177" t="s">
        <v>20795</v>
      </c>
      <c r="B1847" t="s">
        <v>20796</v>
      </c>
      <c r="C1847" t="s">
        <v>210</v>
      </c>
      <c r="D1847" s="20" t="s">
        <v>1002</v>
      </c>
      <c r="E1847" s="26">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25">
      <c r="A1848" s="177" t="s">
        <v>20972</v>
      </c>
      <c r="B1848" t="s">
        <v>20973</v>
      </c>
      <c r="C1848" t="s">
        <v>208</v>
      </c>
      <c r="D1848" s="20" t="s">
        <v>1002</v>
      </c>
      <c r="E1848" s="26">
        <v>41518</v>
      </c>
      <c r="F1848">
        <v>6</v>
      </c>
      <c r="G1848">
        <v>6</v>
      </c>
      <c r="H1848">
        <v>1</v>
      </c>
      <c r="J1848">
        <v>22</v>
      </c>
      <c r="K1848">
        <v>0</v>
      </c>
      <c r="L1848">
        <v>22</v>
      </c>
      <c r="M1848">
        <v>1</v>
      </c>
      <c r="P1848">
        <v>0</v>
      </c>
      <c r="Q1848">
        <v>0</v>
      </c>
      <c r="R1848" t="e">
        <v>#DIV/0!</v>
      </c>
    </row>
    <row r="1849" spans="1:20" x14ac:dyDescent="0.25">
      <c r="A1849" s="177" t="s">
        <v>21227</v>
      </c>
      <c r="B1849" t="s">
        <v>21228</v>
      </c>
      <c r="C1849" t="s">
        <v>213</v>
      </c>
      <c r="D1849" s="20" t="s">
        <v>1002</v>
      </c>
      <c r="E1849" s="26">
        <v>41518</v>
      </c>
      <c r="H1849" t="e">
        <v>#DIV/0!</v>
      </c>
      <c r="K1849" t="e">
        <v>#DIV/0!</v>
      </c>
      <c r="M1849" t="e">
        <v>#DIV/0!</v>
      </c>
      <c r="T1849">
        <v>0.84</v>
      </c>
    </row>
    <row r="1850" spans="1:20" x14ac:dyDescent="0.25">
      <c r="A1850" s="177" t="s">
        <v>21404</v>
      </c>
      <c r="B1850" t="s">
        <v>21405</v>
      </c>
      <c r="C1850" t="s">
        <v>8154</v>
      </c>
      <c r="D1850" s="20" t="s">
        <v>1002</v>
      </c>
      <c r="E1850" s="26">
        <v>41518</v>
      </c>
      <c r="F1850">
        <v>2</v>
      </c>
      <c r="G1850">
        <v>4</v>
      </c>
      <c r="H1850">
        <v>0.5</v>
      </c>
      <c r="I1850">
        <v>6</v>
      </c>
      <c r="J1850">
        <v>7</v>
      </c>
      <c r="K1850">
        <v>0.8571428571428571</v>
      </c>
      <c r="L1850">
        <v>17</v>
      </c>
      <c r="M1850">
        <v>0.41176470588235292</v>
      </c>
      <c r="T1850">
        <v>0.76923076923076927</v>
      </c>
    </row>
    <row r="1851" spans="1:20" x14ac:dyDescent="0.25">
      <c r="A1851" s="177" t="s">
        <v>21469</v>
      </c>
      <c r="B1851" t="s">
        <v>21470</v>
      </c>
      <c r="C1851" s="20" t="s">
        <v>212</v>
      </c>
      <c r="D1851" s="20" t="s">
        <v>1000</v>
      </c>
      <c r="E1851" s="26">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25">
      <c r="A1852" s="177" t="s">
        <v>21678</v>
      </c>
      <c r="B1852" t="s">
        <v>21679</v>
      </c>
      <c r="C1852" t="s">
        <v>217</v>
      </c>
      <c r="D1852" s="20" t="s">
        <v>1000</v>
      </c>
      <c r="E1852" s="26">
        <v>41518</v>
      </c>
      <c r="F1852">
        <v>3</v>
      </c>
      <c r="G1852">
        <v>3</v>
      </c>
      <c r="H1852">
        <v>1</v>
      </c>
      <c r="I1852">
        <v>12</v>
      </c>
      <c r="J1852">
        <v>15</v>
      </c>
      <c r="K1852">
        <v>0.8</v>
      </c>
      <c r="L1852">
        <v>15</v>
      </c>
      <c r="M1852">
        <v>1</v>
      </c>
      <c r="N1852">
        <v>12</v>
      </c>
      <c r="P1852">
        <v>0</v>
      </c>
      <c r="Q1852">
        <v>1</v>
      </c>
      <c r="R1852">
        <v>0</v>
      </c>
      <c r="S1852">
        <v>1</v>
      </c>
    </row>
    <row r="1853" spans="1:20" x14ac:dyDescent="0.25">
      <c r="A1853" s="177" t="s">
        <v>21857</v>
      </c>
      <c r="B1853" t="s">
        <v>21858</v>
      </c>
      <c r="C1853" s="20" t="s">
        <v>895</v>
      </c>
      <c r="D1853" s="20" t="s">
        <v>1002</v>
      </c>
      <c r="E1853" s="26">
        <v>41518</v>
      </c>
      <c r="F1853">
        <v>0</v>
      </c>
      <c r="G1853">
        <v>0</v>
      </c>
      <c r="I1853">
        <v>0</v>
      </c>
      <c r="J1853">
        <v>0</v>
      </c>
      <c r="L1853">
        <v>0</v>
      </c>
    </row>
    <row r="1854" spans="1:20" x14ac:dyDescent="0.25">
      <c r="A1854" s="177" t="s">
        <v>21922</v>
      </c>
      <c r="B1854" t="s">
        <v>21923</v>
      </c>
      <c r="C1854" t="s">
        <v>218</v>
      </c>
      <c r="D1854" s="20" t="s">
        <v>1002</v>
      </c>
      <c r="E1854" s="26">
        <v>41518</v>
      </c>
      <c r="F1854">
        <v>3</v>
      </c>
      <c r="G1854">
        <v>3</v>
      </c>
      <c r="H1854">
        <v>1</v>
      </c>
      <c r="I1854">
        <v>12</v>
      </c>
      <c r="J1854">
        <v>15</v>
      </c>
      <c r="K1854">
        <v>0.8</v>
      </c>
      <c r="L1854">
        <v>15</v>
      </c>
      <c r="M1854">
        <v>1</v>
      </c>
      <c r="N1854">
        <v>12</v>
      </c>
      <c r="P1854">
        <v>0</v>
      </c>
      <c r="Q1854">
        <v>1</v>
      </c>
      <c r="R1854">
        <v>0</v>
      </c>
      <c r="S1854">
        <v>1</v>
      </c>
    </row>
    <row r="1855" spans="1:20" x14ac:dyDescent="0.25">
      <c r="A1855" s="177" t="s">
        <v>22099</v>
      </c>
      <c r="B1855" t="s">
        <v>22100</v>
      </c>
      <c r="C1855" t="s">
        <v>219</v>
      </c>
      <c r="D1855" s="20" t="s">
        <v>1002</v>
      </c>
      <c r="E1855" s="26">
        <v>41518</v>
      </c>
      <c r="T1855">
        <v>1.0249999999999999</v>
      </c>
    </row>
    <row r="1856" spans="1:20" x14ac:dyDescent="0.25">
      <c r="A1856" s="177" t="s">
        <v>11529</v>
      </c>
      <c r="B1856" t="s">
        <v>11530</v>
      </c>
      <c r="C1856" t="s">
        <v>198</v>
      </c>
      <c r="D1856" s="20" t="s">
        <v>1002</v>
      </c>
      <c r="E1856" s="26">
        <v>41548</v>
      </c>
      <c r="F1856">
        <v>4</v>
      </c>
      <c r="G1856">
        <v>5</v>
      </c>
      <c r="H1856">
        <v>0.8</v>
      </c>
      <c r="J1856">
        <v>17</v>
      </c>
      <c r="K1856">
        <v>0</v>
      </c>
      <c r="L1856">
        <v>17</v>
      </c>
      <c r="M1856">
        <v>1</v>
      </c>
      <c r="P1856">
        <v>0</v>
      </c>
      <c r="Q1856">
        <v>0</v>
      </c>
      <c r="R1856" t="e">
        <v>#DIV/0!</v>
      </c>
      <c r="T1856">
        <v>1.05</v>
      </c>
    </row>
    <row r="1857" spans="1:20" x14ac:dyDescent="0.25">
      <c r="A1857" s="177" t="s">
        <v>13192</v>
      </c>
      <c r="B1857" t="s">
        <v>13104</v>
      </c>
      <c r="C1857" s="20" t="s">
        <v>1051</v>
      </c>
      <c r="D1857" s="20" t="s">
        <v>1002</v>
      </c>
      <c r="E1857" s="26">
        <v>41548</v>
      </c>
      <c r="F1857">
        <v>4</v>
      </c>
      <c r="G1857">
        <v>5</v>
      </c>
      <c r="H1857">
        <v>0.8</v>
      </c>
      <c r="J1857">
        <v>17</v>
      </c>
      <c r="K1857">
        <v>0</v>
      </c>
      <c r="L1857">
        <v>17</v>
      </c>
      <c r="M1857">
        <v>1</v>
      </c>
      <c r="P1857">
        <v>0</v>
      </c>
      <c r="Q1857">
        <v>0</v>
      </c>
      <c r="R1857" t="e">
        <v>#DIV/0!</v>
      </c>
      <c r="T1857">
        <v>1</v>
      </c>
    </row>
    <row r="1858" spans="1:20" x14ac:dyDescent="0.25">
      <c r="A1858" s="177" t="s">
        <v>2999</v>
      </c>
      <c r="B1858" t="s">
        <v>3000</v>
      </c>
      <c r="C1858" t="s">
        <v>242</v>
      </c>
      <c r="D1858" s="20" t="s">
        <v>1000</v>
      </c>
      <c r="E1858" s="26">
        <v>41548</v>
      </c>
      <c r="F1858">
        <v>0</v>
      </c>
      <c r="G1858">
        <v>0</v>
      </c>
      <c r="H1858" t="e">
        <v>#DIV/0!</v>
      </c>
      <c r="I1858">
        <v>0</v>
      </c>
      <c r="J1858">
        <v>0</v>
      </c>
      <c r="K1858" t="e">
        <v>#DIV/0!</v>
      </c>
      <c r="L1858">
        <v>0</v>
      </c>
      <c r="M1858" t="e">
        <v>#DIV/0!</v>
      </c>
      <c r="N1858">
        <v>0</v>
      </c>
      <c r="P1858">
        <v>0</v>
      </c>
      <c r="Q1858">
        <v>0</v>
      </c>
      <c r="R1858" t="e">
        <v>#DIV/0!</v>
      </c>
      <c r="S1858">
        <v>0</v>
      </c>
    </row>
    <row r="1859" spans="1:20" x14ac:dyDescent="0.25">
      <c r="A1859" s="177" t="s">
        <v>2824</v>
      </c>
      <c r="B1859" t="s">
        <v>2825</v>
      </c>
      <c r="C1859" t="s">
        <v>2724</v>
      </c>
      <c r="D1859" s="20" t="s">
        <v>1000</v>
      </c>
      <c r="E1859" s="26">
        <v>41548</v>
      </c>
      <c r="F1859">
        <v>11</v>
      </c>
      <c r="G1859">
        <v>12</v>
      </c>
      <c r="H1859">
        <v>0.91666666666666663</v>
      </c>
      <c r="I1859">
        <v>0</v>
      </c>
      <c r="J1859">
        <v>61</v>
      </c>
      <c r="K1859">
        <v>0</v>
      </c>
      <c r="L1859">
        <v>61</v>
      </c>
      <c r="M1859">
        <v>1</v>
      </c>
      <c r="N1859">
        <v>0</v>
      </c>
      <c r="P1859">
        <v>0</v>
      </c>
      <c r="Q1859">
        <v>0</v>
      </c>
      <c r="R1859" t="e">
        <v>#DIV/0!</v>
      </c>
      <c r="S1859">
        <v>0</v>
      </c>
    </row>
    <row r="1860" spans="1:20" x14ac:dyDescent="0.25">
      <c r="A1860" s="177" t="s">
        <v>2579</v>
      </c>
      <c r="B1860" t="s">
        <v>2580</v>
      </c>
      <c r="C1860" t="s">
        <v>237</v>
      </c>
      <c r="D1860" s="20" t="s">
        <v>1000</v>
      </c>
      <c r="E1860" s="26">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25">
      <c r="A1861" s="177" t="s">
        <v>2404</v>
      </c>
      <c r="B1861" t="s">
        <v>2405</v>
      </c>
      <c r="C1861" t="s">
        <v>238</v>
      </c>
      <c r="D1861" s="20" t="s">
        <v>1000</v>
      </c>
      <c r="E1861" s="26">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25">
      <c r="A1862" s="177" t="s">
        <v>2231</v>
      </c>
      <c r="B1862" t="s">
        <v>2232</v>
      </c>
      <c r="C1862" t="s">
        <v>239</v>
      </c>
      <c r="D1862" s="20" t="s">
        <v>1000</v>
      </c>
      <c r="E1862" s="26">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25">
      <c r="A1863" s="177" t="s">
        <v>2056</v>
      </c>
      <c r="B1863" t="s">
        <v>2057</v>
      </c>
      <c r="C1863" t="s">
        <v>1988</v>
      </c>
      <c r="D1863" s="20" t="s">
        <v>1000</v>
      </c>
      <c r="E1863" s="26">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25">
      <c r="A1864" s="177" t="s">
        <v>1808</v>
      </c>
      <c r="B1864" t="s">
        <v>1809</v>
      </c>
      <c r="C1864" t="s">
        <v>240</v>
      </c>
      <c r="D1864" s="20" t="s">
        <v>1000</v>
      </c>
      <c r="E1864" s="26">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25">
      <c r="A1865" s="177" t="s">
        <v>1633</v>
      </c>
      <c r="B1865" t="s">
        <v>1634</v>
      </c>
      <c r="C1865" t="s">
        <v>241</v>
      </c>
      <c r="D1865" s="20" t="s">
        <v>1000</v>
      </c>
      <c r="E1865" s="26">
        <v>41548</v>
      </c>
      <c r="F1865">
        <v>0</v>
      </c>
      <c r="G1865">
        <v>0</v>
      </c>
      <c r="H1865" t="e">
        <v>#DIV/0!</v>
      </c>
      <c r="I1865">
        <v>0</v>
      </c>
      <c r="J1865">
        <v>0</v>
      </c>
      <c r="K1865" t="e">
        <v>#DIV/0!</v>
      </c>
      <c r="L1865">
        <v>0</v>
      </c>
      <c r="M1865" t="e">
        <v>#DIV/0!</v>
      </c>
      <c r="P1865">
        <v>0</v>
      </c>
      <c r="Q1865">
        <v>0</v>
      </c>
      <c r="R1865" t="e">
        <v>#DIV/0!</v>
      </c>
    </row>
    <row r="1866" spans="1:20" x14ac:dyDescent="0.25">
      <c r="A1866" s="177" t="s">
        <v>1081</v>
      </c>
      <c r="B1866" t="s">
        <v>1166</v>
      </c>
      <c r="C1866" t="s">
        <v>235</v>
      </c>
      <c r="D1866" s="20" t="s">
        <v>1002</v>
      </c>
      <c r="E1866" s="26">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25">
      <c r="A1867" s="177" t="s">
        <v>11531</v>
      </c>
      <c r="B1867" t="s">
        <v>11532</v>
      </c>
      <c r="C1867" t="s">
        <v>199</v>
      </c>
      <c r="D1867" s="20" t="s">
        <v>1002</v>
      </c>
      <c r="E1867" s="26">
        <v>41548</v>
      </c>
      <c r="F1867">
        <v>13</v>
      </c>
      <c r="G1867">
        <v>13</v>
      </c>
      <c r="H1867">
        <v>1</v>
      </c>
      <c r="I1867">
        <v>22</v>
      </c>
      <c r="J1867">
        <v>85</v>
      </c>
      <c r="K1867">
        <v>0.25882352941176473</v>
      </c>
      <c r="L1867">
        <v>85</v>
      </c>
      <c r="M1867">
        <v>1</v>
      </c>
      <c r="N1867">
        <v>21</v>
      </c>
      <c r="P1867">
        <v>0</v>
      </c>
      <c r="Q1867">
        <v>0</v>
      </c>
      <c r="R1867" t="e">
        <v>#DIV/0!</v>
      </c>
      <c r="S1867">
        <v>1</v>
      </c>
    </row>
    <row r="1868" spans="1:20" x14ac:dyDescent="0.25">
      <c r="A1868" s="177" t="s">
        <v>11413</v>
      </c>
      <c r="B1868" t="s">
        <v>11414</v>
      </c>
      <c r="C1868" t="s">
        <v>201</v>
      </c>
      <c r="D1868" s="20" t="s">
        <v>1000</v>
      </c>
      <c r="E1868" s="26">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25">
      <c r="A1869" s="177" t="s">
        <v>12210</v>
      </c>
      <c r="B1869" t="s">
        <v>12211</v>
      </c>
      <c r="C1869" t="s">
        <v>200</v>
      </c>
      <c r="D1869" s="20" t="s">
        <v>1000</v>
      </c>
      <c r="E1869" s="26">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25">
      <c r="A1870" s="177" t="s">
        <v>12495</v>
      </c>
      <c r="B1870" t="s">
        <v>12496</v>
      </c>
      <c r="C1870" t="s">
        <v>202</v>
      </c>
      <c r="D1870" s="20" t="s">
        <v>1000</v>
      </c>
      <c r="E1870" s="26">
        <v>41548</v>
      </c>
      <c r="H1870" t="e">
        <v>#DIV/0!</v>
      </c>
      <c r="K1870" t="e">
        <v>#DIV/0!</v>
      </c>
      <c r="M1870" t="e">
        <v>#DIV/0!</v>
      </c>
      <c r="R1870" t="e">
        <v>#DIV/0!</v>
      </c>
    </row>
    <row r="1871" spans="1:20" x14ac:dyDescent="0.25">
      <c r="A1871" s="177" t="s">
        <v>11032</v>
      </c>
      <c r="B1871" t="s">
        <v>11033</v>
      </c>
      <c r="C1871" t="s">
        <v>228</v>
      </c>
      <c r="D1871" s="20" t="s">
        <v>1000</v>
      </c>
      <c r="E1871" s="26">
        <v>41548</v>
      </c>
      <c r="H1871" t="e">
        <v>#DIV/0!</v>
      </c>
      <c r="K1871" t="e">
        <v>#DIV/0!</v>
      </c>
      <c r="M1871" t="e">
        <v>#DIV/0!</v>
      </c>
      <c r="R1871" t="e">
        <v>#DIV/0!</v>
      </c>
    </row>
    <row r="1872" spans="1:20" x14ac:dyDescent="0.25">
      <c r="A1872" s="177" t="s">
        <v>10857</v>
      </c>
      <c r="B1872" t="s">
        <v>10858</v>
      </c>
      <c r="C1872" t="s">
        <v>227</v>
      </c>
      <c r="D1872" s="20" t="s">
        <v>1002</v>
      </c>
      <c r="E1872" s="26">
        <v>41548</v>
      </c>
      <c r="H1872" t="e">
        <v>#DIV/0!</v>
      </c>
      <c r="K1872" t="e">
        <v>#DIV/0!</v>
      </c>
      <c r="M1872" t="e">
        <v>#DIV/0!</v>
      </c>
      <c r="R1872" t="e">
        <v>#DIV/0!</v>
      </c>
      <c r="T1872">
        <v>0.79166666666666663</v>
      </c>
    </row>
    <row r="1873" spans="1:20" x14ac:dyDescent="0.25">
      <c r="A1873" s="177" t="s">
        <v>10682</v>
      </c>
      <c r="B1873" t="s">
        <v>10683</v>
      </c>
      <c r="C1873" t="s">
        <v>203</v>
      </c>
      <c r="D1873" s="20" t="s">
        <v>1002</v>
      </c>
      <c r="E1873" s="26">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25">
      <c r="A1874" s="177" t="s">
        <v>10507</v>
      </c>
      <c r="B1874" t="s">
        <v>10508</v>
      </c>
      <c r="C1874" t="s">
        <v>205</v>
      </c>
      <c r="D1874" s="20" t="s">
        <v>1000</v>
      </c>
      <c r="E1874" s="26">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25">
      <c r="A1875" s="177" t="s">
        <v>10331</v>
      </c>
      <c r="B1875" t="s">
        <v>10332</v>
      </c>
      <c r="C1875" t="s">
        <v>204</v>
      </c>
      <c r="D1875" s="20" t="s">
        <v>1000</v>
      </c>
      <c r="E1875" s="26">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25">
      <c r="A1876" s="177" t="s">
        <v>10266</v>
      </c>
      <c r="B1876" t="s">
        <v>10267</v>
      </c>
      <c r="C1876" t="s">
        <v>206</v>
      </c>
      <c r="D1876" s="20" t="s">
        <v>1000</v>
      </c>
      <c r="E1876" s="26">
        <v>41548</v>
      </c>
      <c r="H1876" t="e">
        <v>#DIV/0!</v>
      </c>
      <c r="K1876" t="e">
        <v>#DIV/0!</v>
      </c>
      <c r="M1876" t="e">
        <v>#DIV/0!</v>
      </c>
      <c r="R1876" t="e">
        <v>#DIV/0!</v>
      </c>
    </row>
    <row r="1877" spans="1:20" x14ac:dyDescent="0.25">
      <c r="A1877" s="177" t="s">
        <v>9835</v>
      </c>
      <c r="B1877" t="s">
        <v>9836</v>
      </c>
      <c r="C1877" t="s">
        <v>223</v>
      </c>
      <c r="D1877" s="20" t="s">
        <v>1002</v>
      </c>
      <c r="E1877" s="26">
        <v>41548</v>
      </c>
      <c r="H1877" t="e">
        <v>#DIV/0!</v>
      </c>
      <c r="K1877" t="e">
        <v>#DIV/0!</v>
      </c>
      <c r="M1877" t="e">
        <v>#DIV/0!</v>
      </c>
      <c r="R1877" t="e">
        <v>#DIV/0!</v>
      </c>
      <c r="T1877">
        <v>0.65833333333333333</v>
      </c>
    </row>
    <row r="1878" spans="1:20" x14ac:dyDescent="0.25">
      <c r="A1878" s="177" t="s">
        <v>9660</v>
      </c>
      <c r="B1878" t="s">
        <v>9661</v>
      </c>
      <c r="C1878" t="s">
        <v>224</v>
      </c>
      <c r="D1878" s="20" t="s">
        <v>1000</v>
      </c>
      <c r="E1878" s="26">
        <v>41548</v>
      </c>
      <c r="H1878" t="e">
        <v>#DIV/0!</v>
      </c>
      <c r="K1878" t="e">
        <v>#DIV/0!</v>
      </c>
      <c r="M1878" t="e">
        <v>#DIV/0!</v>
      </c>
      <c r="R1878" t="e">
        <v>#DIV/0!</v>
      </c>
      <c r="T1878">
        <v>0.41666666666666669</v>
      </c>
    </row>
    <row r="1879" spans="1:20" x14ac:dyDescent="0.25">
      <c r="A1879" s="177" t="s">
        <v>9269</v>
      </c>
      <c r="B1879" t="s">
        <v>9270</v>
      </c>
      <c r="C1879" t="s">
        <v>211</v>
      </c>
      <c r="D1879" s="20" t="s">
        <v>1000</v>
      </c>
      <c r="E1879" s="26">
        <v>41548</v>
      </c>
      <c r="H1879" t="e">
        <v>#DIV/0!</v>
      </c>
      <c r="K1879" t="e">
        <v>#DIV/0!</v>
      </c>
      <c r="M1879" t="e">
        <v>#DIV/0!</v>
      </c>
      <c r="N1879">
        <v>0</v>
      </c>
      <c r="R1879" t="e">
        <v>#DIV/0!</v>
      </c>
      <c r="T1879">
        <v>0.9</v>
      </c>
    </row>
    <row r="1880" spans="1:20" x14ac:dyDescent="0.25">
      <c r="A1880" s="177" t="s">
        <v>9094</v>
      </c>
      <c r="B1880" t="s">
        <v>9095</v>
      </c>
      <c r="C1880" s="20" t="s">
        <v>207</v>
      </c>
      <c r="D1880" s="20" t="s">
        <v>1002</v>
      </c>
      <c r="E1880" s="26">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25">
      <c r="A1881" s="177" t="s">
        <v>9029</v>
      </c>
      <c r="B1881" t="s">
        <v>9030</v>
      </c>
      <c r="C1881" s="20" t="s">
        <v>894</v>
      </c>
      <c r="D1881" s="20" t="s">
        <v>1000</v>
      </c>
      <c r="E1881" s="26">
        <v>41548</v>
      </c>
    </row>
    <row r="1882" spans="1:20" x14ac:dyDescent="0.25">
      <c r="A1882" s="177" t="s">
        <v>8854</v>
      </c>
      <c r="B1882" t="s">
        <v>8855</v>
      </c>
      <c r="C1882" t="s">
        <v>210</v>
      </c>
      <c r="D1882" s="20" t="s">
        <v>1000</v>
      </c>
      <c r="E1882" s="26">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25">
      <c r="A1883" s="177" t="s">
        <v>8679</v>
      </c>
      <c r="B1883" t="s">
        <v>8680</v>
      </c>
      <c r="C1883" t="s">
        <v>208</v>
      </c>
      <c r="D1883" s="20" t="s">
        <v>1000</v>
      </c>
      <c r="E1883" s="26">
        <v>41548</v>
      </c>
      <c r="F1883">
        <v>2</v>
      </c>
      <c r="G1883">
        <v>5</v>
      </c>
      <c r="H1883">
        <v>0.4</v>
      </c>
      <c r="J1883">
        <v>10</v>
      </c>
      <c r="K1883">
        <v>0</v>
      </c>
      <c r="L1883">
        <v>25</v>
      </c>
      <c r="M1883">
        <v>0.4</v>
      </c>
      <c r="R1883" t="e">
        <v>#DIV/0!</v>
      </c>
    </row>
    <row r="1884" spans="1:20" x14ac:dyDescent="0.25">
      <c r="A1884" s="177" t="s">
        <v>8430</v>
      </c>
      <c r="B1884" t="s">
        <v>8431</v>
      </c>
      <c r="C1884" t="s">
        <v>213</v>
      </c>
      <c r="D1884" s="20" t="s">
        <v>1000</v>
      </c>
      <c r="E1884" s="26">
        <v>41548</v>
      </c>
      <c r="H1884" t="e">
        <v>#DIV/0!</v>
      </c>
      <c r="K1884" t="e">
        <v>#DIV/0!</v>
      </c>
      <c r="M1884" t="e">
        <v>#DIV/0!</v>
      </c>
      <c r="R1884" t="e">
        <v>#DIV/0!</v>
      </c>
      <c r="T1884">
        <v>1</v>
      </c>
    </row>
    <row r="1885" spans="1:20" x14ac:dyDescent="0.25">
      <c r="A1885" s="177" t="s">
        <v>8255</v>
      </c>
      <c r="B1885" t="s">
        <v>8256</v>
      </c>
      <c r="C1885" t="s">
        <v>212</v>
      </c>
      <c r="D1885" s="20" t="s">
        <v>1002</v>
      </c>
      <c r="E1885" s="26">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25">
      <c r="A1886" s="177" t="s">
        <v>8190</v>
      </c>
      <c r="B1886" t="s">
        <v>8191</v>
      </c>
      <c r="C1886" t="s">
        <v>8154</v>
      </c>
      <c r="D1886" s="20" t="s">
        <v>1000</v>
      </c>
      <c r="E1886" s="26">
        <v>41548</v>
      </c>
      <c r="F1886">
        <v>1</v>
      </c>
      <c r="G1886">
        <v>1</v>
      </c>
      <c r="H1886">
        <v>1</v>
      </c>
      <c r="J1886">
        <v>4</v>
      </c>
      <c r="K1886">
        <v>0</v>
      </c>
      <c r="L1886">
        <v>17</v>
      </c>
      <c r="M1886">
        <v>0.23529411764705882</v>
      </c>
      <c r="R1886" t="e">
        <v>#DIV/0!</v>
      </c>
    </row>
    <row r="1887" spans="1:20" x14ac:dyDescent="0.25">
      <c r="A1887" s="177" t="s">
        <v>7954</v>
      </c>
      <c r="B1887" t="s">
        <v>7955</v>
      </c>
      <c r="C1887" t="s">
        <v>225</v>
      </c>
      <c r="D1887" s="20" t="s">
        <v>1002</v>
      </c>
      <c r="E1887" s="26">
        <v>41548</v>
      </c>
      <c r="H1887" t="e">
        <v>#DIV/0!</v>
      </c>
      <c r="K1887" t="e">
        <v>#DIV/0!</v>
      </c>
      <c r="M1887" t="e">
        <v>#DIV/0!</v>
      </c>
      <c r="R1887" t="e">
        <v>#DIV/0!</v>
      </c>
      <c r="T1887">
        <v>0.78649999999999998</v>
      </c>
    </row>
    <row r="1888" spans="1:20" x14ac:dyDescent="0.25">
      <c r="A1888" s="177" t="s">
        <v>7753</v>
      </c>
      <c r="B1888" t="s">
        <v>7754</v>
      </c>
      <c r="C1888" t="s">
        <v>226</v>
      </c>
      <c r="D1888" s="20" t="s">
        <v>1000</v>
      </c>
      <c r="E1888" s="26">
        <v>41548</v>
      </c>
      <c r="H1888" t="e">
        <v>#DIV/0!</v>
      </c>
      <c r="K1888" t="e">
        <v>#DIV/0!</v>
      </c>
      <c r="M1888" t="e">
        <v>#DIV/0!</v>
      </c>
      <c r="R1888" t="e">
        <v>#DIV/0!</v>
      </c>
      <c r="T1888">
        <v>0.83299999999999996</v>
      </c>
    </row>
    <row r="1889" spans="1:20" x14ac:dyDescent="0.25">
      <c r="A1889" s="177" t="s">
        <v>7566</v>
      </c>
      <c r="B1889" t="s">
        <v>7567</v>
      </c>
      <c r="C1889" s="20" t="s">
        <v>901</v>
      </c>
      <c r="D1889" s="20" t="s">
        <v>1000</v>
      </c>
      <c r="E1889" s="26">
        <v>41548</v>
      </c>
      <c r="F1889">
        <v>2</v>
      </c>
      <c r="G1889">
        <v>2</v>
      </c>
      <c r="H1889">
        <v>1</v>
      </c>
      <c r="I1889">
        <v>8</v>
      </c>
      <c r="J1889">
        <v>10</v>
      </c>
      <c r="K1889">
        <v>0.8</v>
      </c>
      <c r="L1889">
        <v>10</v>
      </c>
      <c r="M1889">
        <v>1</v>
      </c>
      <c r="N1889">
        <v>3</v>
      </c>
      <c r="P1889">
        <v>3</v>
      </c>
      <c r="Q1889">
        <v>6</v>
      </c>
      <c r="R1889">
        <v>0.5</v>
      </c>
      <c r="S1889">
        <v>5</v>
      </c>
      <c r="T1889">
        <v>0.74</v>
      </c>
    </row>
    <row r="1890" spans="1:20" x14ac:dyDescent="0.25">
      <c r="A1890" s="177" t="s">
        <v>7219</v>
      </c>
      <c r="B1890" t="s">
        <v>7220</v>
      </c>
      <c r="C1890" s="20" t="s">
        <v>1052</v>
      </c>
      <c r="D1890" s="20" t="s">
        <v>1000</v>
      </c>
      <c r="E1890" s="26">
        <v>41548</v>
      </c>
      <c r="F1890">
        <v>2</v>
      </c>
      <c r="G1890">
        <v>2</v>
      </c>
      <c r="H1890">
        <v>1</v>
      </c>
      <c r="I1890">
        <v>8</v>
      </c>
      <c r="J1890">
        <v>10</v>
      </c>
      <c r="K1890">
        <v>0.8</v>
      </c>
      <c r="L1890">
        <v>10</v>
      </c>
      <c r="M1890">
        <v>1</v>
      </c>
      <c r="N1890">
        <v>3</v>
      </c>
      <c r="P1890">
        <v>3</v>
      </c>
      <c r="Q1890">
        <v>6</v>
      </c>
      <c r="R1890">
        <v>0.5</v>
      </c>
      <c r="S1890">
        <v>5</v>
      </c>
    </row>
    <row r="1891" spans="1:20" x14ac:dyDescent="0.25">
      <c r="A1891" s="177" t="s">
        <v>7014</v>
      </c>
      <c r="B1891" t="s">
        <v>7015</v>
      </c>
      <c r="C1891" s="20" t="s">
        <v>232</v>
      </c>
      <c r="D1891" s="20" t="s">
        <v>1002</v>
      </c>
      <c r="E1891" s="26">
        <v>41548</v>
      </c>
      <c r="H1891" t="e">
        <v>#DIV/0!</v>
      </c>
      <c r="K1891" t="e">
        <v>#DIV/0!</v>
      </c>
      <c r="M1891" t="e">
        <v>#DIV/0!</v>
      </c>
      <c r="R1891" t="e">
        <v>#DIV/0!</v>
      </c>
    </row>
    <row r="1892" spans="1:20" x14ac:dyDescent="0.25">
      <c r="A1892" s="177" t="s">
        <v>6823</v>
      </c>
      <c r="B1892" t="s">
        <v>6824</v>
      </c>
      <c r="C1892" t="s">
        <v>231</v>
      </c>
      <c r="D1892" s="20" t="s">
        <v>1000</v>
      </c>
      <c r="E1892" s="26">
        <v>41548</v>
      </c>
      <c r="H1892" t="e">
        <v>#DIV/0!</v>
      </c>
      <c r="K1892" t="e">
        <v>#DIV/0!</v>
      </c>
      <c r="M1892" t="e">
        <v>#DIV/0!</v>
      </c>
      <c r="R1892" t="e">
        <v>#DIV/0!</v>
      </c>
    </row>
    <row r="1893" spans="1:20" x14ac:dyDescent="0.25">
      <c r="A1893" s="177" t="s">
        <v>6648</v>
      </c>
      <c r="B1893" t="s">
        <v>6649</v>
      </c>
      <c r="C1893" t="s">
        <v>317</v>
      </c>
      <c r="D1893" s="20" t="s">
        <v>1002</v>
      </c>
      <c r="E1893" s="26">
        <v>41548</v>
      </c>
      <c r="F1893">
        <v>3</v>
      </c>
      <c r="G1893">
        <v>3</v>
      </c>
      <c r="H1893">
        <v>1</v>
      </c>
      <c r="I1893">
        <v>2</v>
      </c>
      <c r="J1893">
        <v>15</v>
      </c>
      <c r="K1893">
        <v>0.13333333333333333</v>
      </c>
      <c r="L1893">
        <v>15</v>
      </c>
      <c r="M1893">
        <v>1</v>
      </c>
      <c r="N1893">
        <v>1</v>
      </c>
      <c r="P1893">
        <v>0</v>
      </c>
      <c r="Q1893">
        <v>0</v>
      </c>
      <c r="R1893" t="e">
        <v>#DIV/0!</v>
      </c>
      <c r="S1893">
        <v>1</v>
      </c>
    </row>
    <row r="1894" spans="1:20" x14ac:dyDescent="0.25">
      <c r="A1894" s="177" t="s">
        <v>6473</v>
      </c>
      <c r="B1894" t="s">
        <v>6474</v>
      </c>
      <c r="C1894" t="s">
        <v>316</v>
      </c>
      <c r="D1894" s="20" t="s">
        <v>1000</v>
      </c>
      <c r="E1894" s="26">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25">
      <c r="A1895" s="177" t="s">
        <v>6224</v>
      </c>
      <c r="B1895" t="s">
        <v>6225</v>
      </c>
      <c r="C1895" t="s">
        <v>214</v>
      </c>
      <c r="D1895" s="20" t="s">
        <v>1002</v>
      </c>
      <c r="E1895" s="26">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25">
      <c r="A1896" s="177" t="s">
        <v>6049</v>
      </c>
      <c r="B1896" t="s">
        <v>6050</v>
      </c>
      <c r="C1896" t="s">
        <v>215</v>
      </c>
      <c r="D1896" s="20" t="s">
        <v>1000</v>
      </c>
      <c r="E1896" s="26">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25">
      <c r="A1897" s="177" t="s">
        <v>5874</v>
      </c>
      <c r="B1897" t="s">
        <v>5875</v>
      </c>
      <c r="C1897" t="s">
        <v>216</v>
      </c>
      <c r="D1897" s="20" t="s">
        <v>1000</v>
      </c>
      <c r="E1897" s="26">
        <v>41548</v>
      </c>
      <c r="H1897" t="e">
        <v>#DIV/0!</v>
      </c>
      <c r="K1897" t="e">
        <v>#DIV/0!</v>
      </c>
      <c r="M1897" t="e">
        <v>#DIV/0!</v>
      </c>
      <c r="R1897" t="e">
        <v>#DIV/0!</v>
      </c>
      <c r="T1897">
        <v>1.2250000000000001</v>
      </c>
    </row>
    <row r="1898" spans="1:20" x14ac:dyDescent="0.25">
      <c r="A1898" s="177" t="s">
        <v>5446</v>
      </c>
      <c r="B1898" t="s">
        <v>5447</v>
      </c>
      <c r="C1898" t="s">
        <v>903</v>
      </c>
      <c r="D1898" s="20" t="s">
        <v>1000</v>
      </c>
      <c r="E1898" s="26">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25">
      <c r="A1899" s="177" t="s">
        <v>5630</v>
      </c>
      <c r="B1899" t="s">
        <v>5631</v>
      </c>
      <c r="C1899" t="s">
        <v>1047</v>
      </c>
      <c r="D1899" s="20" t="s">
        <v>1000</v>
      </c>
      <c r="E1899" s="26">
        <v>41548</v>
      </c>
      <c r="F1899">
        <v>6</v>
      </c>
      <c r="G1899">
        <v>6</v>
      </c>
      <c r="H1899">
        <v>1</v>
      </c>
      <c r="J1899">
        <v>27</v>
      </c>
      <c r="K1899">
        <v>0</v>
      </c>
      <c r="L1899">
        <v>27</v>
      </c>
      <c r="M1899">
        <v>1</v>
      </c>
      <c r="R1899" t="e">
        <v>#DIV/0!</v>
      </c>
      <c r="T1899">
        <v>0.77399999999999991</v>
      </c>
    </row>
    <row r="1900" spans="1:20" x14ac:dyDescent="0.25">
      <c r="A1900" s="177" t="s">
        <v>5211</v>
      </c>
      <c r="B1900" t="s">
        <v>5212</v>
      </c>
      <c r="C1900" t="s">
        <v>1053</v>
      </c>
      <c r="D1900" s="20" t="s">
        <v>1000</v>
      </c>
      <c r="E1900" s="26">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25">
      <c r="A1901" s="177" t="s">
        <v>5006</v>
      </c>
      <c r="B1901" t="s">
        <v>5007</v>
      </c>
      <c r="C1901" t="s">
        <v>229</v>
      </c>
      <c r="D1901" s="20" t="s">
        <v>1000</v>
      </c>
      <c r="E1901" s="26">
        <v>41548</v>
      </c>
      <c r="H1901" t="e">
        <v>#DIV/0!</v>
      </c>
      <c r="K1901" t="e">
        <v>#DIV/0!</v>
      </c>
      <c r="M1901" t="e">
        <v>#DIV/0!</v>
      </c>
      <c r="R1901" t="e">
        <v>#DIV/0!</v>
      </c>
      <c r="T1901">
        <v>1.06</v>
      </c>
    </row>
    <row r="1902" spans="1:20" x14ac:dyDescent="0.25">
      <c r="A1902" s="177" t="s">
        <v>4831</v>
      </c>
      <c r="B1902" t="s">
        <v>4832</v>
      </c>
      <c r="C1902" t="s">
        <v>230</v>
      </c>
      <c r="D1902" s="20" t="s">
        <v>1002</v>
      </c>
      <c r="E1902" s="26">
        <v>41548</v>
      </c>
      <c r="H1902" t="e">
        <v>#DIV/0!</v>
      </c>
      <c r="K1902" t="e">
        <v>#DIV/0!</v>
      </c>
      <c r="M1902" t="e">
        <v>#DIV/0!</v>
      </c>
      <c r="R1902" t="e">
        <v>#DIV/0!</v>
      </c>
      <c r="T1902">
        <v>0.9</v>
      </c>
    </row>
    <row r="1903" spans="1:20" x14ac:dyDescent="0.25">
      <c r="A1903" s="177" t="s">
        <v>4656</v>
      </c>
      <c r="B1903" t="s">
        <v>4657</v>
      </c>
      <c r="C1903" t="s">
        <v>234</v>
      </c>
      <c r="D1903" s="20" t="s">
        <v>1002</v>
      </c>
      <c r="E1903" s="26">
        <v>41548</v>
      </c>
      <c r="H1903" t="e">
        <v>#DIV/0!</v>
      </c>
      <c r="K1903" t="e">
        <v>#DIV/0!</v>
      </c>
      <c r="M1903" t="e">
        <v>#DIV/0!</v>
      </c>
      <c r="R1903" t="e">
        <v>#DIV/0!</v>
      </c>
      <c r="T1903">
        <v>0.84615384615384615</v>
      </c>
    </row>
    <row r="1904" spans="1:20" x14ac:dyDescent="0.25">
      <c r="A1904" s="177" t="s">
        <v>4481</v>
      </c>
      <c r="B1904" t="s">
        <v>4482</v>
      </c>
      <c r="C1904" t="s">
        <v>233</v>
      </c>
      <c r="D1904" s="20" t="s">
        <v>1000</v>
      </c>
      <c r="E1904" s="26">
        <v>41548</v>
      </c>
      <c r="H1904" t="e">
        <v>#DIV/0!</v>
      </c>
      <c r="K1904" t="e">
        <v>#DIV/0!</v>
      </c>
      <c r="M1904" t="e">
        <v>#DIV/0!</v>
      </c>
      <c r="R1904" t="e">
        <v>#DIV/0!</v>
      </c>
      <c r="T1904">
        <v>1</v>
      </c>
    </row>
    <row r="1905" spans="1:20" x14ac:dyDescent="0.25">
      <c r="A1905" s="177" t="s">
        <v>4306</v>
      </c>
      <c r="B1905" t="s">
        <v>4307</v>
      </c>
      <c r="C1905" t="s">
        <v>217</v>
      </c>
      <c r="D1905" s="20" t="s">
        <v>1002</v>
      </c>
      <c r="E1905" s="26">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25">
      <c r="A1906" s="177" t="s">
        <v>4241</v>
      </c>
      <c r="B1906" t="s">
        <v>4242</v>
      </c>
      <c r="C1906" s="20" t="s">
        <v>895</v>
      </c>
      <c r="D1906" s="20" t="s">
        <v>1000</v>
      </c>
      <c r="E1906" s="26">
        <v>41548</v>
      </c>
      <c r="F1906">
        <v>0</v>
      </c>
      <c r="G1906">
        <v>0</v>
      </c>
      <c r="I1906">
        <v>0</v>
      </c>
      <c r="J1906">
        <v>0</v>
      </c>
      <c r="L1906">
        <v>0</v>
      </c>
      <c r="M1906" t="e">
        <v>#DIV/0!</v>
      </c>
      <c r="R1906" t="e">
        <v>#DIV/0!</v>
      </c>
      <c r="T1906">
        <v>0.88</v>
      </c>
    </row>
    <row r="1907" spans="1:20" x14ac:dyDescent="0.25">
      <c r="A1907" s="177" t="s">
        <v>4066</v>
      </c>
      <c r="B1907" t="s">
        <v>4067</v>
      </c>
      <c r="C1907" s="20" t="s">
        <v>218</v>
      </c>
      <c r="D1907" s="20" t="s">
        <v>1000</v>
      </c>
      <c r="E1907" s="26">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25">
      <c r="A1908" s="177" t="s">
        <v>3891</v>
      </c>
      <c r="B1908" t="s">
        <v>3892</v>
      </c>
      <c r="C1908" t="s">
        <v>219</v>
      </c>
      <c r="D1908" s="20" t="s">
        <v>1000</v>
      </c>
      <c r="E1908" s="26">
        <v>41548</v>
      </c>
      <c r="H1908" t="e">
        <v>#DIV/0!</v>
      </c>
      <c r="K1908" t="e">
        <v>#DIV/0!</v>
      </c>
      <c r="M1908" t="e">
        <v>#DIV/0!</v>
      </c>
      <c r="R1908" t="e">
        <v>#DIV/0!</v>
      </c>
    </row>
    <row r="1909" spans="1:20" x14ac:dyDescent="0.25">
      <c r="A1909" s="177" t="s">
        <v>3524</v>
      </c>
      <c r="B1909" t="s">
        <v>3525</v>
      </c>
      <c r="C1909" t="s">
        <v>220</v>
      </c>
      <c r="D1909" s="20" t="s">
        <v>1002</v>
      </c>
      <c r="E1909" s="26">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25">
      <c r="A1910" s="177" t="s">
        <v>3349</v>
      </c>
      <c r="B1910" t="s">
        <v>3350</v>
      </c>
      <c r="C1910" t="s">
        <v>221</v>
      </c>
      <c r="D1910" s="20" t="s">
        <v>1000</v>
      </c>
      <c r="E1910" s="26">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25">
      <c r="A1911" s="177" t="s">
        <v>3174</v>
      </c>
      <c r="B1911" t="s">
        <v>3175</v>
      </c>
      <c r="C1911" t="s">
        <v>222</v>
      </c>
      <c r="D1911" s="20" t="s">
        <v>1000</v>
      </c>
      <c r="E1911" s="26">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25">
      <c r="A1912" s="177" t="s">
        <v>12008</v>
      </c>
      <c r="B1912" t="s">
        <v>12009</v>
      </c>
      <c r="C1912" t="s">
        <v>1051</v>
      </c>
      <c r="D1912" s="20" t="s">
        <v>1000</v>
      </c>
      <c r="E1912" s="26">
        <v>41548</v>
      </c>
      <c r="F1912">
        <v>4</v>
      </c>
      <c r="G1912">
        <v>5</v>
      </c>
      <c r="H1912">
        <v>0.8</v>
      </c>
      <c r="J1912">
        <v>17</v>
      </c>
      <c r="K1912">
        <v>0</v>
      </c>
      <c r="L1912">
        <v>17</v>
      </c>
      <c r="M1912">
        <v>1</v>
      </c>
      <c r="P1912">
        <v>0</v>
      </c>
      <c r="Q1912">
        <v>0</v>
      </c>
      <c r="R1912" t="e">
        <v>#DIV/0!</v>
      </c>
    </row>
    <row r="1913" spans="1:20" x14ac:dyDescent="0.25">
      <c r="A1913" s="177" t="s">
        <v>13374</v>
      </c>
      <c r="B1913" t="s">
        <v>13375</v>
      </c>
      <c r="C1913" s="20" t="s">
        <v>242</v>
      </c>
      <c r="D1913" s="20" t="s">
        <v>1002</v>
      </c>
      <c r="E1913" s="26">
        <v>41548</v>
      </c>
      <c r="F1913">
        <v>0</v>
      </c>
      <c r="G1913">
        <v>0</v>
      </c>
      <c r="H1913" t="e">
        <v>#DIV/0!</v>
      </c>
      <c r="I1913">
        <v>0</v>
      </c>
      <c r="J1913">
        <v>0</v>
      </c>
      <c r="K1913" t="e">
        <v>#DIV/0!</v>
      </c>
      <c r="L1913">
        <v>0</v>
      </c>
      <c r="M1913" t="e">
        <v>#DIV/0!</v>
      </c>
      <c r="N1913">
        <v>0</v>
      </c>
      <c r="P1913">
        <v>0</v>
      </c>
      <c r="Q1913">
        <v>0</v>
      </c>
      <c r="R1913" t="e">
        <v>#DIV/0!</v>
      </c>
      <c r="S1913">
        <v>0</v>
      </c>
    </row>
    <row r="1914" spans="1:20" x14ac:dyDescent="0.25">
      <c r="A1914" s="177" t="s">
        <v>13551</v>
      </c>
      <c r="B1914" t="s">
        <v>13552</v>
      </c>
      <c r="C1914" s="20" t="s">
        <v>237</v>
      </c>
      <c r="D1914" s="20" t="s">
        <v>1002</v>
      </c>
      <c r="E1914" s="26">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25">
      <c r="A1915" s="177" t="s">
        <v>13726</v>
      </c>
      <c r="B1915" t="s">
        <v>13727</v>
      </c>
      <c r="C1915" t="s">
        <v>238</v>
      </c>
      <c r="D1915" s="20" t="s">
        <v>1002</v>
      </c>
      <c r="E1915" s="26">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25">
      <c r="A1916" s="177" t="s">
        <v>13903</v>
      </c>
      <c r="B1916" t="s">
        <v>13904</v>
      </c>
      <c r="C1916" t="s">
        <v>239</v>
      </c>
      <c r="D1916" s="20" t="s">
        <v>1002</v>
      </c>
      <c r="E1916" s="26">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25">
      <c r="A1917" s="177" t="s">
        <v>14090</v>
      </c>
      <c r="B1917" t="s">
        <v>14091</v>
      </c>
      <c r="C1917" t="s">
        <v>240</v>
      </c>
      <c r="D1917" s="20" t="s">
        <v>1002</v>
      </c>
      <c r="E1917" s="26">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25">
      <c r="A1918" s="177" t="s">
        <v>14267</v>
      </c>
      <c r="B1918" t="s">
        <v>14268</v>
      </c>
      <c r="C1918" t="s">
        <v>241</v>
      </c>
      <c r="D1918" s="20" t="s">
        <v>1002</v>
      </c>
      <c r="E1918" s="26">
        <v>41548</v>
      </c>
      <c r="F1918">
        <v>0</v>
      </c>
      <c r="G1918">
        <v>0</v>
      </c>
      <c r="H1918" t="e">
        <v>#DIV/0!</v>
      </c>
      <c r="I1918">
        <v>0</v>
      </c>
      <c r="J1918">
        <v>0</v>
      </c>
      <c r="K1918" t="e">
        <v>#DIV/0!</v>
      </c>
      <c r="L1918">
        <v>0</v>
      </c>
      <c r="M1918" t="e">
        <v>#DIV/0!</v>
      </c>
      <c r="P1918">
        <v>0</v>
      </c>
      <c r="Q1918">
        <v>0</v>
      </c>
      <c r="R1918" t="e">
        <v>#DIV/0!</v>
      </c>
    </row>
    <row r="1919" spans="1:20" x14ac:dyDescent="0.25">
      <c r="A1919" s="177" t="s">
        <v>14596</v>
      </c>
      <c r="B1919" t="s">
        <v>14597</v>
      </c>
      <c r="C1919" t="s">
        <v>199</v>
      </c>
      <c r="D1919" s="20" t="s">
        <v>1000</v>
      </c>
      <c r="E1919" s="26">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25">
      <c r="A1920" s="177" t="s">
        <v>14771</v>
      </c>
      <c r="B1920" t="s">
        <v>14772</v>
      </c>
      <c r="C1920" t="s">
        <v>201</v>
      </c>
      <c r="D1920" s="20" t="s">
        <v>1002</v>
      </c>
      <c r="E1920" s="26">
        <v>41548</v>
      </c>
      <c r="F1920">
        <v>4</v>
      </c>
      <c r="G1920">
        <v>4</v>
      </c>
      <c r="H1920">
        <v>1</v>
      </c>
      <c r="I1920">
        <v>12</v>
      </c>
      <c r="J1920">
        <v>40</v>
      </c>
      <c r="K1920">
        <v>0.3</v>
      </c>
      <c r="L1920">
        <v>40</v>
      </c>
      <c r="M1920">
        <v>1</v>
      </c>
      <c r="N1920">
        <v>11</v>
      </c>
      <c r="O1920">
        <v>0.75</v>
      </c>
      <c r="P1920">
        <v>0</v>
      </c>
      <c r="Q1920">
        <v>0</v>
      </c>
      <c r="R1920" t="e">
        <v>#DIV/0!</v>
      </c>
      <c r="S1920">
        <v>1</v>
      </c>
    </row>
    <row r="1921" spans="1:20" x14ac:dyDescent="0.25">
      <c r="A1921" s="177" t="s">
        <v>14862</v>
      </c>
      <c r="B1921" t="s">
        <v>14863</v>
      </c>
      <c r="C1921" t="s">
        <v>200</v>
      </c>
      <c r="D1921" s="20" t="s">
        <v>1002</v>
      </c>
      <c r="E1921" s="26">
        <v>41548</v>
      </c>
      <c r="F1921">
        <v>9</v>
      </c>
      <c r="G1921">
        <v>9</v>
      </c>
      <c r="H1921">
        <v>1</v>
      </c>
      <c r="I1921">
        <v>10</v>
      </c>
      <c r="J1921">
        <v>45</v>
      </c>
      <c r="K1921">
        <v>0.22222222222222221</v>
      </c>
      <c r="L1921">
        <v>45</v>
      </c>
      <c r="M1921">
        <v>1</v>
      </c>
      <c r="N1921">
        <v>10</v>
      </c>
      <c r="P1921">
        <v>0</v>
      </c>
      <c r="Q1921">
        <v>0</v>
      </c>
      <c r="R1921">
        <v>0</v>
      </c>
      <c r="S1921">
        <v>0</v>
      </c>
    </row>
    <row r="1922" spans="1:20" x14ac:dyDescent="0.25">
      <c r="A1922" s="177" t="s">
        <v>15039</v>
      </c>
      <c r="B1922" t="s">
        <v>15040</v>
      </c>
      <c r="C1922" t="s">
        <v>202</v>
      </c>
      <c r="D1922" s="20" t="s">
        <v>1002</v>
      </c>
      <c r="E1922" s="26">
        <v>41548</v>
      </c>
      <c r="H1922" t="e">
        <v>#DIV/0!</v>
      </c>
      <c r="K1922" t="e">
        <v>#DIV/0!</v>
      </c>
      <c r="M1922" t="e">
        <v>#DIV/0!</v>
      </c>
      <c r="R1922" t="e">
        <v>#DIV/0!</v>
      </c>
      <c r="T1922">
        <v>1</v>
      </c>
    </row>
    <row r="1923" spans="1:20" x14ac:dyDescent="0.25">
      <c r="A1923" s="177" t="s">
        <v>15582</v>
      </c>
      <c r="B1923" t="s">
        <v>15583</v>
      </c>
      <c r="C1923" t="s">
        <v>228</v>
      </c>
      <c r="D1923" s="20" t="s">
        <v>1002</v>
      </c>
      <c r="E1923" s="26">
        <v>41548</v>
      </c>
      <c r="H1923" t="e">
        <v>#DIV/0!</v>
      </c>
      <c r="K1923" t="e">
        <v>#DIV/0!</v>
      </c>
      <c r="M1923" t="e">
        <v>#DIV/0!</v>
      </c>
      <c r="R1923" t="e">
        <v>#DIV/0!</v>
      </c>
      <c r="T1923">
        <v>1</v>
      </c>
    </row>
    <row r="1924" spans="1:20" x14ac:dyDescent="0.25">
      <c r="A1924" s="177" t="s">
        <v>15743</v>
      </c>
      <c r="B1924" t="s">
        <v>15744</v>
      </c>
      <c r="C1924" t="s">
        <v>227</v>
      </c>
      <c r="D1924" s="20" t="s">
        <v>1000</v>
      </c>
      <c r="E1924" s="26">
        <v>41548</v>
      </c>
      <c r="H1924" t="e">
        <v>#DIV/0!</v>
      </c>
      <c r="K1924" t="e">
        <v>#DIV/0!</v>
      </c>
      <c r="M1924" t="e">
        <v>#DIV/0!</v>
      </c>
      <c r="R1924" t="e">
        <v>#DIV/0!</v>
      </c>
      <c r="T1924">
        <v>0.8125</v>
      </c>
    </row>
    <row r="1925" spans="1:20" x14ac:dyDescent="0.25">
      <c r="A1925" s="177" t="s">
        <v>15920</v>
      </c>
      <c r="B1925" t="s">
        <v>15921</v>
      </c>
      <c r="C1925" t="s">
        <v>203</v>
      </c>
      <c r="D1925" s="20" t="s">
        <v>1000</v>
      </c>
      <c r="E1925" s="26">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25">
      <c r="A1926" s="177" t="s">
        <v>16099</v>
      </c>
      <c r="B1926" t="s">
        <v>16100</v>
      </c>
      <c r="C1926" t="s">
        <v>205</v>
      </c>
      <c r="D1926" s="20" t="s">
        <v>1002</v>
      </c>
      <c r="E1926" s="26">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25">
      <c r="A1927" s="177" t="s">
        <v>16276</v>
      </c>
      <c r="B1927" t="s">
        <v>16277</v>
      </c>
      <c r="C1927" s="20" t="s">
        <v>204</v>
      </c>
      <c r="D1927" s="20" t="s">
        <v>1002</v>
      </c>
      <c r="E1927" s="26">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25">
      <c r="A1928" s="177" t="s">
        <v>16453</v>
      </c>
      <c r="B1928" t="s">
        <v>16454</v>
      </c>
      <c r="C1928" s="20" t="s">
        <v>206</v>
      </c>
      <c r="D1928" s="20" t="s">
        <v>1002</v>
      </c>
      <c r="E1928" s="26">
        <v>41548</v>
      </c>
      <c r="H1928" t="e">
        <v>#DIV/0!</v>
      </c>
      <c r="K1928" t="e">
        <v>#DIV/0!</v>
      </c>
      <c r="M1928" t="e">
        <v>#DIV/0!</v>
      </c>
      <c r="R1928" t="e">
        <v>#DIV/0!</v>
      </c>
    </row>
    <row r="1929" spans="1:20" x14ac:dyDescent="0.25">
      <c r="A1929" s="177" t="s">
        <v>16594</v>
      </c>
      <c r="B1929" t="s">
        <v>16595</v>
      </c>
      <c r="C1929" t="s">
        <v>223</v>
      </c>
      <c r="D1929" s="20" t="s">
        <v>1000</v>
      </c>
      <c r="E1929" s="26">
        <v>41548</v>
      </c>
      <c r="H1929" t="e">
        <v>#DIV/0!</v>
      </c>
      <c r="K1929" t="e">
        <v>#DIV/0!</v>
      </c>
      <c r="M1929" t="e">
        <v>#DIV/0!</v>
      </c>
      <c r="R1929" t="e">
        <v>#DIV/0!</v>
      </c>
    </row>
    <row r="1930" spans="1:20" x14ac:dyDescent="0.25">
      <c r="A1930" s="177" t="s">
        <v>16773</v>
      </c>
      <c r="B1930" t="s">
        <v>16774</v>
      </c>
      <c r="C1930" t="s">
        <v>224</v>
      </c>
      <c r="D1930" s="20" t="s">
        <v>1002</v>
      </c>
      <c r="E1930" s="26">
        <v>41548</v>
      </c>
      <c r="H1930" t="e">
        <v>#DIV/0!</v>
      </c>
      <c r="K1930" t="e">
        <v>#DIV/0!</v>
      </c>
      <c r="M1930" t="e">
        <v>#DIV/0!</v>
      </c>
      <c r="R1930" t="e">
        <v>#DIV/0!</v>
      </c>
    </row>
    <row r="1931" spans="1:20" x14ac:dyDescent="0.25">
      <c r="A1931" s="177" t="s">
        <v>17210</v>
      </c>
      <c r="B1931" t="s">
        <v>17211</v>
      </c>
      <c r="C1931" t="s">
        <v>225</v>
      </c>
      <c r="D1931" s="20" t="s">
        <v>1000</v>
      </c>
      <c r="E1931" s="26">
        <v>41548</v>
      </c>
      <c r="H1931" t="e">
        <v>#DIV/0!</v>
      </c>
      <c r="K1931" t="e">
        <v>#DIV/0!</v>
      </c>
      <c r="M1931" t="e">
        <v>#DIV/0!</v>
      </c>
      <c r="R1931" t="e">
        <v>#DIV/0!</v>
      </c>
    </row>
    <row r="1932" spans="1:20" x14ac:dyDescent="0.25">
      <c r="A1932" s="177" t="s">
        <v>17417</v>
      </c>
      <c r="B1932" t="s">
        <v>17418</v>
      </c>
      <c r="C1932" t="s">
        <v>226</v>
      </c>
      <c r="D1932" s="20" t="s">
        <v>1002</v>
      </c>
      <c r="E1932" s="26">
        <v>41548</v>
      </c>
      <c r="H1932" t="e">
        <v>#DIV/0!</v>
      </c>
      <c r="K1932" t="e">
        <v>#DIV/0!</v>
      </c>
      <c r="M1932" t="e">
        <v>#DIV/0!</v>
      </c>
      <c r="R1932" t="e">
        <v>#DIV/0!</v>
      </c>
    </row>
    <row r="1933" spans="1:20" x14ac:dyDescent="0.25">
      <c r="A1933" s="177" t="s">
        <v>17594</v>
      </c>
      <c r="B1933" t="s">
        <v>17595</v>
      </c>
      <c r="C1933" t="s">
        <v>232</v>
      </c>
      <c r="D1933" s="20" t="s">
        <v>1000</v>
      </c>
      <c r="E1933" s="26">
        <v>41548</v>
      </c>
      <c r="H1933" t="e">
        <v>#DIV/0!</v>
      </c>
      <c r="K1933" t="e">
        <v>#DIV/0!</v>
      </c>
      <c r="M1933" t="e">
        <v>#DIV/0!</v>
      </c>
      <c r="R1933" t="e">
        <v>#DIV/0!</v>
      </c>
      <c r="T1933">
        <v>0.75</v>
      </c>
    </row>
    <row r="1934" spans="1:20" x14ac:dyDescent="0.25">
      <c r="A1934" s="177" t="s">
        <v>17791</v>
      </c>
      <c r="B1934" t="s">
        <v>17792</v>
      </c>
      <c r="C1934" t="s">
        <v>231</v>
      </c>
      <c r="D1934" s="20" t="s">
        <v>1002</v>
      </c>
      <c r="E1934" s="26">
        <v>41548</v>
      </c>
      <c r="H1934" t="e">
        <v>#DIV/0!</v>
      </c>
      <c r="K1934" t="e">
        <v>#DIV/0!</v>
      </c>
      <c r="M1934" t="e">
        <v>#DIV/0!</v>
      </c>
      <c r="R1934" t="e">
        <v>#DIV/0!</v>
      </c>
      <c r="T1934">
        <v>1.0125</v>
      </c>
    </row>
    <row r="1935" spans="1:20" x14ac:dyDescent="0.25">
      <c r="A1935" s="177" t="s">
        <v>17968</v>
      </c>
      <c r="B1935" t="s">
        <v>17969</v>
      </c>
      <c r="C1935" t="s">
        <v>317</v>
      </c>
      <c r="D1935" s="20" t="s">
        <v>1000</v>
      </c>
      <c r="E1935" s="26">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25">
      <c r="A1936" s="177" t="s">
        <v>18147</v>
      </c>
      <c r="B1936" t="s">
        <v>18148</v>
      </c>
      <c r="C1936" t="s">
        <v>316</v>
      </c>
      <c r="D1936" s="20" t="s">
        <v>1002</v>
      </c>
      <c r="E1936" s="26">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25">
      <c r="A1937" s="177" t="s">
        <v>18400</v>
      </c>
      <c r="B1937" t="s">
        <v>18401</v>
      </c>
      <c r="C1937" t="s">
        <v>214</v>
      </c>
      <c r="D1937" s="20" t="s">
        <v>1000</v>
      </c>
      <c r="E1937" s="26">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25">
      <c r="A1938" s="177" t="s">
        <v>18579</v>
      </c>
      <c r="B1938" t="s">
        <v>18580</v>
      </c>
      <c r="C1938" t="s">
        <v>215</v>
      </c>
      <c r="D1938" s="20" t="s">
        <v>1002</v>
      </c>
      <c r="E1938" s="26">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25">
      <c r="A1939" s="177" t="s">
        <v>18756</v>
      </c>
      <c r="B1939" t="s">
        <v>18757</v>
      </c>
      <c r="C1939" t="s">
        <v>216</v>
      </c>
      <c r="D1939" s="20" t="s">
        <v>1002</v>
      </c>
      <c r="E1939" s="26">
        <v>41548</v>
      </c>
      <c r="H1939" t="e">
        <v>#DIV/0!</v>
      </c>
      <c r="K1939" t="e">
        <v>#DIV/0!</v>
      </c>
      <c r="M1939" t="e">
        <v>#DIV/0!</v>
      </c>
      <c r="R1939" t="e">
        <v>#DIV/0!</v>
      </c>
    </row>
    <row r="1940" spans="1:20" x14ac:dyDescent="0.25">
      <c r="A1940" s="177" t="s">
        <v>18933</v>
      </c>
      <c r="B1940" t="s">
        <v>18934</v>
      </c>
      <c r="C1940" t="s">
        <v>229</v>
      </c>
      <c r="D1940" s="20" t="s">
        <v>1002</v>
      </c>
      <c r="E1940" s="26">
        <v>41548</v>
      </c>
      <c r="H1940" t="e">
        <v>#DIV/0!</v>
      </c>
      <c r="K1940" t="e">
        <v>#DIV/0!</v>
      </c>
      <c r="M1940" t="e">
        <v>#DIV/0!</v>
      </c>
      <c r="R1940" t="e">
        <v>#DIV/0!</v>
      </c>
    </row>
    <row r="1941" spans="1:20" x14ac:dyDescent="0.25">
      <c r="A1941" s="177" t="s">
        <v>19110</v>
      </c>
      <c r="B1941" t="s">
        <v>19111</v>
      </c>
      <c r="C1941" t="s">
        <v>230</v>
      </c>
      <c r="D1941" s="20" t="s">
        <v>1000</v>
      </c>
      <c r="E1941" s="26">
        <v>41548</v>
      </c>
      <c r="H1941" t="e">
        <v>#DIV/0!</v>
      </c>
      <c r="K1941" t="e">
        <v>#DIV/0!</v>
      </c>
      <c r="M1941" t="e">
        <v>#DIV/0!</v>
      </c>
      <c r="R1941" t="e">
        <v>#DIV/0!</v>
      </c>
      <c r="T1941">
        <v>0.88</v>
      </c>
    </row>
    <row r="1942" spans="1:20" x14ac:dyDescent="0.25">
      <c r="A1942" s="177" t="s">
        <v>19289</v>
      </c>
      <c r="B1942" t="s">
        <v>19290</v>
      </c>
      <c r="C1942" t="s">
        <v>234</v>
      </c>
      <c r="D1942" s="20" t="s">
        <v>1000</v>
      </c>
      <c r="E1942" s="26">
        <v>41548</v>
      </c>
      <c r="H1942" t="e">
        <v>#DIV/0!</v>
      </c>
      <c r="K1942" t="e">
        <v>#DIV/0!</v>
      </c>
      <c r="M1942" t="e">
        <v>#DIV/0!</v>
      </c>
      <c r="R1942" t="e">
        <v>#DIV/0!</v>
      </c>
    </row>
    <row r="1943" spans="1:20" x14ac:dyDescent="0.25">
      <c r="A1943" s="177" t="s">
        <v>19468</v>
      </c>
      <c r="B1943" t="s">
        <v>19469</v>
      </c>
      <c r="C1943" t="s">
        <v>233</v>
      </c>
      <c r="D1943" s="20" t="s">
        <v>1002</v>
      </c>
      <c r="E1943" s="26">
        <v>41548</v>
      </c>
      <c r="H1943" t="e">
        <v>#DIV/0!</v>
      </c>
      <c r="K1943" t="e">
        <v>#DIV/0!</v>
      </c>
      <c r="M1943" t="e">
        <v>#DIV/0!</v>
      </c>
      <c r="R1943" t="e">
        <v>#DIV/0!</v>
      </c>
    </row>
    <row r="1944" spans="1:20" x14ac:dyDescent="0.25">
      <c r="A1944" s="177" t="s">
        <v>19843</v>
      </c>
      <c r="B1944" t="s">
        <v>19844</v>
      </c>
      <c r="C1944" t="s">
        <v>220</v>
      </c>
      <c r="D1944" s="20" t="s">
        <v>1000</v>
      </c>
      <c r="E1944" s="26">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25">
      <c r="A1945" s="177" t="s">
        <v>20022</v>
      </c>
      <c r="B1945" t="s">
        <v>20023</v>
      </c>
      <c r="C1945" s="20" t="s">
        <v>221</v>
      </c>
      <c r="D1945" s="20" t="s">
        <v>1002</v>
      </c>
      <c r="E1945" s="26">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25">
      <c r="A1946" s="177" t="s">
        <v>20199</v>
      </c>
      <c r="B1946" t="s">
        <v>20200</v>
      </c>
      <c r="C1946" t="s">
        <v>222</v>
      </c>
      <c r="D1946" s="20" t="s">
        <v>1002</v>
      </c>
      <c r="E1946" s="26">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25">
      <c r="A1947" s="177" t="s">
        <v>20376</v>
      </c>
      <c r="B1947" t="s">
        <v>20377</v>
      </c>
      <c r="C1947" t="s">
        <v>211</v>
      </c>
      <c r="D1947" s="20" t="s">
        <v>1002</v>
      </c>
      <c r="E1947" s="26">
        <v>41548</v>
      </c>
      <c r="H1947" t="e">
        <v>#DIV/0!</v>
      </c>
      <c r="K1947" t="e">
        <v>#DIV/0!</v>
      </c>
      <c r="M1947" t="e">
        <v>#DIV/0!</v>
      </c>
      <c r="N1947">
        <v>0</v>
      </c>
      <c r="R1947" t="e">
        <v>#DIV/0!</v>
      </c>
      <c r="T1947">
        <v>1</v>
      </c>
    </row>
    <row r="1948" spans="1:20" x14ac:dyDescent="0.25">
      <c r="A1948" s="177" t="s">
        <v>20553</v>
      </c>
      <c r="B1948" t="s">
        <v>20554</v>
      </c>
      <c r="C1948" t="s">
        <v>207</v>
      </c>
      <c r="D1948" s="20" t="s">
        <v>1000</v>
      </c>
      <c r="E1948" s="26">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25">
      <c r="A1949" s="177" t="s">
        <v>20732</v>
      </c>
      <c r="B1949" t="s">
        <v>20733</v>
      </c>
      <c r="C1949" s="20" t="s">
        <v>894</v>
      </c>
      <c r="D1949" s="20" t="s">
        <v>1002</v>
      </c>
      <c r="E1949" s="26">
        <v>41548</v>
      </c>
      <c r="T1949">
        <v>1.1875</v>
      </c>
    </row>
    <row r="1950" spans="1:20" x14ac:dyDescent="0.25">
      <c r="A1950" s="177" t="s">
        <v>20797</v>
      </c>
      <c r="B1950" t="s">
        <v>20798</v>
      </c>
      <c r="C1950" t="s">
        <v>210</v>
      </c>
      <c r="D1950" s="20" t="s">
        <v>1002</v>
      </c>
      <c r="E1950" s="26">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25">
      <c r="A1951" s="177" t="s">
        <v>20974</v>
      </c>
      <c r="B1951" t="s">
        <v>20975</v>
      </c>
      <c r="C1951" t="s">
        <v>208</v>
      </c>
      <c r="D1951" s="20" t="s">
        <v>1002</v>
      </c>
      <c r="E1951" s="26">
        <v>41548</v>
      </c>
      <c r="F1951">
        <v>2</v>
      </c>
      <c r="G1951">
        <v>5</v>
      </c>
      <c r="H1951">
        <v>0.4</v>
      </c>
      <c r="J1951">
        <v>10</v>
      </c>
      <c r="K1951">
        <v>0</v>
      </c>
      <c r="L1951">
        <v>25</v>
      </c>
      <c r="M1951">
        <v>0.4</v>
      </c>
      <c r="R1951" t="e">
        <v>#DIV/0!</v>
      </c>
      <c r="T1951">
        <v>0.69943478260869563</v>
      </c>
    </row>
    <row r="1952" spans="1:20" x14ac:dyDescent="0.25">
      <c r="A1952" s="177" t="s">
        <v>21229</v>
      </c>
      <c r="B1952" t="s">
        <v>21230</v>
      </c>
      <c r="C1952" t="s">
        <v>213</v>
      </c>
      <c r="D1952" s="20" t="s">
        <v>1002</v>
      </c>
      <c r="E1952" s="26">
        <v>41548</v>
      </c>
      <c r="H1952" t="e">
        <v>#DIV/0!</v>
      </c>
      <c r="K1952" t="e">
        <v>#DIV/0!</v>
      </c>
      <c r="M1952" t="e">
        <v>#DIV/0!</v>
      </c>
      <c r="R1952" t="e">
        <v>#DIV/0!</v>
      </c>
      <c r="T1952">
        <v>0.68899999999999995</v>
      </c>
    </row>
    <row r="1953" spans="1:20" x14ac:dyDescent="0.25">
      <c r="A1953" s="177" t="s">
        <v>21406</v>
      </c>
      <c r="B1953" t="s">
        <v>21407</v>
      </c>
      <c r="C1953" t="s">
        <v>8154</v>
      </c>
      <c r="D1953" s="20" t="s">
        <v>1002</v>
      </c>
      <c r="E1953" s="26">
        <v>41548</v>
      </c>
      <c r="F1953">
        <v>1</v>
      </c>
      <c r="G1953">
        <v>1</v>
      </c>
      <c r="H1953">
        <v>1</v>
      </c>
      <c r="J1953">
        <v>4</v>
      </c>
      <c r="K1953">
        <v>0</v>
      </c>
      <c r="L1953">
        <v>17</v>
      </c>
      <c r="M1953">
        <v>0.23529411764705882</v>
      </c>
      <c r="R1953" t="e">
        <v>#DIV/0!</v>
      </c>
      <c r="T1953">
        <v>1.06</v>
      </c>
    </row>
    <row r="1954" spans="1:20" x14ac:dyDescent="0.25">
      <c r="A1954" s="177" t="s">
        <v>21471</v>
      </c>
      <c r="B1954" t="s">
        <v>21472</v>
      </c>
      <c r="C1954" t="s">
        <v>212</v>
      </c>
      <c r="D1954" s="20" t="s">
        <v>1000</v>
      </c>
      <c r="E1954" s="26">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25">
      <c r="A1955" s="177" t="s">
        <v>21680</v>
      </c>
      <c r="B1955" t="s">
        <v>21681</v>
      </c>
      <c r="C1955" t="s">
        <v>217</v>
      </c>
      <c r="D1955" s="20" t="s">
        <v>1000</v>
      </c>
      <c r="E1955" s="26">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25">
      <c r="A1956" s="177" t="s">
        <v>21859</v>
      </c>
      <c r="B1956" t="s">
        <v>21860</v>
      </c>
      <c r="C1956" t="s">
        <v>895</v>
      </c>
      <c r="D1956" s="20" t="s">
        <v>1002</v>
      </c>
      <c r="E1956" s="26">
        <v>41548</v>
      </c>
      <c r="F1956">
        <v>0</v>
      </c>
      <c r="G1956">
        <v>0</v>
      </c>
      <c r="I1956">
        <v>0</v>
      </c>
      <c r="J1956">
        <v>0</v>
      </c>
      <c r="L1956">
        <v>0</v>
      </c>
      <c r="M1956" t="e">
        <v>#DIV/0!</v>
      </c>
      <c r="R1956" t="e">
        <v>#DIV/0!</v>
      </c>
      <c r="T1956">
        <v>1</v>
      </c>
    </row>
    <row r="1957" spans="1:20" x14ac:dyDescent="0.25">
      <c r="A1957" s="177" t="s">
        <v>21924</v>
      </c>
      <c r="B1957" t="s">
        <v>21925</v>
      </c>
      <c r="C1957" t="s">
        <v>218</v>
      </c>
      <c r="D1957" s="20" t="s">
        <v>1002</v>
      </c>
      <c r="E1957" s="26">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25">
      <c r="A1958" s="177" t="s">
        <v>22101</v>
      </c>
      <c r="B1958" t="s">
        <v>22102</v>
      </c>
      <c r="C1958" s="20" t="s">
        <v>219</v>
      </c>
      <c r="D1958" s="20" t="s">
        <v>1002</v>
      </c>
      <c r="E1958" s="26">
        <v>41548</v>
      </c>
      <c r="H1958" t="e">
        <v>#DIV/0!</v>
      </c>
      <c r="K1958" t="e">
        <v>#DIV/0!</v>
      </c>
      <c r="M1958" t="e">
        <v>#DIV/0!</v>
      </c>
      <c r="R1958" t="e">
        <v>#DIV/0!</v>
      </c>
      <c r="T1958">
        <v>0.78260869565217395</v>
      </c>
    </row>
    <row r="1959" spans="1:20" x14ac:dyDescent="0.25">
      <c r="A1959" s="177" t="s">
        <v>11533</v>
      </c>
      <c r="B1959" t="s">
        <v>11534</v>
      </c>
      <c r="C1959" s="20" t="s">
        <v>198</v>
      </c>
      <c r="D1959" s="20" t="s">
        <v>1002</v>
      </c>
      <c r="E1959" s="26">
        <v>41579</v>
      </c>
      <c r="F1959">
        <v>4</v>
      </c>
      <c r="G1959">
        <v>5</v>
      </c>
      <c r="H1959">
        <v>0.8</v>
      </c>
      <c r="J1959">
        <v>17</v>
      </c>
      <c r="K1959">
        <v>0</v>
      </c>
      <c r="L1959">
        <v>17</v>
      </c>
      <c r="M1959">
        <v>1</v>
      </c>
      <c r="P1959">
        <v>0</v>
      </c>
      <c r="Q1959">
        <v>0</v>
      </c>
      <c r="R1959" t="e">
        <v>#DIV/0!</v>
      </c>
    </row>
    <row r="1960" spans="1:20" x14ac:dyDescent="0.25">
      <c r="A1960" s="177" t="s">
        <v>13193</v>
      </c>
      <c r="B1960" t="s">
        <v>13105</v>
      </c>
      <c r="C1960" t="s">
        <v>1051</v>
      </c>
      <c r="D1960" s="20" t="s">
        <v>1002</v>
      </c>
      <c r="E1960" s="26">
        <v>41579</v>
      </c>
      <c r="F1960">
        <v>4</v>
      </c>
      <c r="G1960">
        <v>5</v>
      </c>
      <c r="H1960">
        <v>0.8</v>
      </c>
      <c r="J1960">
        <v>17</v>
      </c>
      <c r="K1960">
        <v>0</v>
      </c>
      <c r="L1960">
        <v>17</v>
      </c>
      <c r="M1960">
        <v>1</v>
      </c>
      <c r="P1960">
        <v>0</v>
      </c>
      <c r="Q1960">
        <v>0</v>
      </c>
      <c r="R1960" t="e">
        <v>#DIV/0!</v>
      </c>
    </row>
    <row r="1961" spans="1:20" x14ac:dyDescent="0.25">
      <c r="A1961" s="177" t="s">
        <v>3001</v>
      </c>
      <c r="B1961" t="s">
        <v>3002</v>
      </c>
      <c r="C1961" t="s">
        <v>242</v>
      </c>
      <c r="D1961" s="20" t="s">
        <v>1000</v>
      </c>
      <c r="E1961" s="26">
        <v>41579</v>
      </c>
      <c r="F1961">
        <v>0</v>
      </c>
      <c r="G1961">
        <v>0</v>
      </c>
      <c r="H1961" t="e">
        <v>#DIV/0!</v>
      </c>
      <c r="I1961">
        <v>0</v>
      </c>
      <c r="J1961">
        <v>0</v>
      </c>
      <c r="K1961" t="e">
        <v>#DIV/0!</v>
      </c>
      <c r="L1961">
        <v>0</v>
      </c>
      <c r="M1961" t="e">
        <v>#DIV/0!</v>
      </c>
      <c r="N1961">
        <v>0</v>
      </c>
      <c r="P1961">
        <v>0</v>
      </c>
      <c r="Q1961">
        <v>0</v>
      </c>
      <c r="R1961" t="e">
        <v>#DIV/0!</v>
      </c>
      <c r="S1961">
        <v>0</v>
      </c>
    </row>
    <row r="1962" spans="1:20" x14ac:dyDescent="0.25">
      <c r="A1962" s="177" t="s">
        <v>2826</v>
      </c>
      <c r="B1962" t="s">
        <v>2827</v>
      </c>
      <c r="C1962" t="s">
        <v>2724</v>
      </c>
      <c r="D1962" s="20" t="s">
        <v>1000</v>
      </c>
      <c r="E1962" s="26">
        <v>41579</v>
      </c>
      <c r="F1962">
        <v>12</v>
      </c>
      <c r="G1962">
        <v>15</v>
      </c>
      <c r="H1962">
        <v>0.8</v>
      </c>
      <c r="I1962">
        <v>0</v>
      </c>
      <c r="J1962">
        <v>61</v>
      </c>
      <c r="K1962">
        <v>0</v>
      </c>
      <c r="L1962">
        <v>61</v>
      </c>
      <c r="M1962">
        <v>1</v>
      </c>
      <c r="N1962">
        <v>0</v>
      </c>
      <c r="P1962">
        <v>0</v>
      </c>
      <c r="Q1962">
        <v>0</v>
      </c>
      <c r="R1962" t="e">
        <v>#DIV/0!</v>
      </c>
      <c r="S1962">
        <v>0</v>
      </c>
    </row>
    <row r="1963" spans="1:20" x14ac:dyDescent="0.25">
      <c r="A1963" s="177" t="s">
        <v>2581</v>
      </c>
      <c r="B1963" t="s">
        <v>2582</v>
      </c>
      <c r="C1963" t="s">
        <v>237</v>
      </c>
      <c r="D1963" s="20" t="s">
        <v>1000</v>
      </c>
      <c r="E1963" s="26">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25">
      <c r="A1964" s="177" t="s">
        <v>2406</v>
      </c>
      <c r="B1964" t="s">
        <v>2407</v>
      </c>
      <c r="C1964" t="s">
        <v>238</v>
      </c>
      <c r="D1964" s="20" t="s">
        <v>1000</v>
      </c>
      <c r="E1964" s="26">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25">
      <c r="A1965" s="177" t="s">
        <v>2233</v>
      </c>
      <c r="B1965" t="s">
        <v>2234</v>
      </c>
      <c r="C1965" s="20" t="s">
        <v>239</v>
      </c>
      <c r="D1965" s="20" t="s">
        <v>1000</v>
      </c>
      <c r="E1965" s="26">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25">
      <c r="A1966" s="177" t="s">
        <v>2058</v>
      </c>
      <c r="B1966" t="s">
        <v>2059</v>
      </c>
      <c r="C1966" s="20" t="s">
        <v>1988</v>
      </c>
      <c r="D1966" s="20" t="s">
        <v>1000</v>
      </c>
      <c r="E1966" s="26">
        <v>41579</v>
      </c>
      <c r="F1966">
        <v>7</v>
      </c>
      <c r="G1966">
        <v>7</v>
      </c>
      <c r="H1966">
        <v>1</v>
      </c>
      <c r="I1966">
        <v>17</v>
      </c>
      <c r="J1966">
        <v>35</v>
      </c>
      <c r="K1966">
        <v>0.48571428571428571</v>
      </c>
      <c r="L1966">
        <v>35</v>
      </c>
      <c r="M1966">
        <v>1</v>
      </c>
      <c r="N1966">
        <v>11</v>
      </c>
      <c r="P1966">
        <v>2</v>
      </c>
      <c r="Q1966">
        <v>5</v>
      </c>
      <c r="R1966">
        <v>0.4</v>
      </c>
      <c r="S1966">
        <v>6</v>
      </c>
    </row>
    <row r="1967" spans="1:20" x14ac:dyDescent="0.25">
      <c r="A1967" s="177" t="s">
        <v>1810</v>
      </c>
      <c r="B1967" t="s">
        <v>1811</v>
      </c>
      <c r="C1967" t="s">
        <v>240</v>
      </c>
      <c r="D1967" s="20" t="s">
        <v>1000</v>
      </c>
      <c r="E1967" s="26">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25">
      <c r="A1968" s="177" t="s">
        <v>1635</v>
      </c>
      <c r="B1968" t="s">
        <v>1636</v>
      </c>
      <c r="C1968" t="s">
        <v>241</v>
      </c>
      <c r="D1968" s="20" t="s">
        <v>1000</v>
      </c>
      <c r="E1968" s="26">
        <v>41579</v>
      </c>
      <c r="F1968">
        <v>0</v>
      </c>
      <c r="G1968">
        <v>0</v>
      </c>
      <c r="H1968" t="e">
        <v>#DIV/0!</v>
      </c>
      <c r="I1968">
        <v>0</v>
      </c>
      <c r="J1968">
        <v>0</v>
      </c>
      <c r="K1968" t="e">
        <v>#DIV/0!</v>
      </c>
      <c r="L1968">
        <v>0</v>
      </c>
      <c r="M1968" t="e">
        <v>#DIV/0!</v>
      </c>
      <c r="P1968">
        <v>0</v>
      </c>
      <c r="Q1968">
        <v>0</v>
      </c>
      <c r="R1968" t="e">
        <v>#DIV/0!</v>
      </c>
      <c r="T1968">
        <v>0.68076923076923079</v>
      </c>
    </row>
    <row r="1969" spans="1:20" x14ac:dyDescent="0.25">
      <c r="A1969" s="177" t="s">
        <v>1082</v>
      </c>
      <c r="B1969" t="s">
        <v>1167</v>
      </c>
      <c r="C1969" t="s">
        <v>235</v>
      </c>
      <c r="D1969" s="20" t="s">
        <v>1002</v>
      </c>
      <c r="E1969" s="26">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25">
      <c r="A1970" s="177" t="s">
        <v>11535</v>
      </c>
      <c r="B1970" t="s">
        <v>11536</v>
      </c>
      <c r="C1970" t="s">
        <v>199</v>
      </c>
      <c r="D1970" s="20" t="s">
        <v>1002</v>
      </c>
      <c r="E1970" s="26">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25">
      <c r="A1971" s="177" t="s">
        <v>11415</v>
      </c>
      <c r="B1971" t="s">
        <v>11416</v>
      </c>
      <c r="C1971" t="s">
        <v>201</v>
      </c>
      <c r="D1971" s="20" t="s">
        <v>1000</v>
      </c>
      <c r="E1971" s="26">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25">
      <c r="A1972" s="177" t="s">
        <v>12212</v>
      </c>
      <c r="B1972" t="s">
        <v>12213</v>
      </c>
      <c r="C1972" t="s">
        <v>200</v>
      </c>
      <c r="D1972" s="20" t="s">
        <v>1000</v>
      </c>
      <c r="E1972" s="26">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25">
      <c r="A1973" s="177" t="s">
        <v>12497</v>
      </c>
      <c r="B1973" t="s">
        <v>12498</v>
      </c>
      <c r="C1973" t="s">
        <v>202</v>
      </c>
      <c r="D1973" s="20" t="s">
        <v>1000</v>
      </c>
      <c r="E1973" s="26">
        <v>41579</v>
      </c>
      <c r="H1973" t="e">
        <v>#DIV/0!</v>
      </c>
      <c r="K1973" t="e">
        <v>#DIV/0!</v>
      </c>
      <c r="M1973" t="e">
        <v>#DIV/0!</v>
      </c>
      <c r="R1973" t="e">
        <v>#DIV/0!</v>
      </c>
      <c r="T1973" t="e">
        <v>#DIV/0!</v>
      </c>
    </row>
    <row r="1974" spans="1:20" x14ac:dyDescent="0.25">
      <c r="A1974" s="177" t="s">
        <v>11034</v>
      </c>
      <c r="B1974" t="s">
        <v>11035</v>
      </c>
      <c r="C1974" t="s">
        <v>228</v>
      </c>
      <c r="D1974" s="20" t="s">
        <v>1000</v>
      </c>
      <c r="E1974" s="26">
        <v>41579</v>
      </c>
      <c r="H1974" t="e">
        <v>#DIV/0!</v>
      </c>
      <c r="K1974" t="e">
        <v>#DIV/0!</v>
      </c>
      <c r="M1974" t="e">
        <v>#DIV/0!</v>
      </c>
      <c r="R1974" t="e">
        <v>#DIV/0!</v>
      </c>
      <c r="T1974">
        <v>1</v>
      </c>
    </row>
    <row r="1975" spans="1:20" x14ac:dyDescent="0.25">
      <c r="A1975" s="177" t="s">
        <v>10859</v>
      </c>
      <c r="B1975" t="s">
        <v>10860</v>
      </c>
      <c r="C1975" t="s">
        <v>227</v>
      </c>
      <c r="D1975" s="20" t="s">
        <v>1002</v>
      </c>
      <c r="E1975" s="26">
        <v>41579</v>
      </c>
      <c r="H1975" t="e">
        <v>#DIV/0!</v>
      </c>
      <c r="K1975" t="e">
        <v>#DIV/0!</v>
      </c>
      <c r="M1975" t="e">
        <v>#DIV/0!</v>
      </c>
      <c r="R1975" t="e">
        <v>#DIV/0!</v>
      </c>
      <c r="T1975">
        <v>1.0375000000000001</v>
      </c>
    </row>
    <row r="1976" spans="1:20" x14ac:dyDescent="0.25">
      <c r="A1976" s="177" t="s">
        <v>10684</v>
      </c>
      <c r="B1976" t="s">
        <v>10685</v>
      </c>
      <c r="C1976" t="s">
        <v>203</v>
      </c>
      <c r="D1976" s="20" t="s">
        <v>1002</v>
      </c>
      <c r="E1976" s="26">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25">
      <c r="A1977" s="177" t="s">
        <v>10509</v>
      </c>
      <c r="B1977" t="s">
        <v>10510</v>
      </c>
      <c r="C1977" t="s">
        <v>205</v>
      </c>
      <c r="D1977" s="20" t="s">
        <v>1000</v>
      </c>
      <c r="E1977" s="26">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25">
      <c r="A1978" s="177" t="s">
        <v>10333</v>
      </c>
      <c r="B1978" t="s">
        <v>10334</v>
      </c>
      <c r="C1978" t="s">
        <v>204</v>
      </c>
      <c r="D1978" s="20" t="s">
        <v>1000</v>
      </c>
      <c r="E1978" s="26">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25">
      <c r="A1979" s="177" t="s">
        <v>10268</v>
      </c>
      <c r="B1979" t="s">
        <v>10269</v>
      </c>
      <c r="C1979" s="20" t="s">
        <v>206</v>
      </c>
      <c r="D1979" s="20" t="s">
        <v>1000</v>
      </c>
      <c r="E1979" s="26">
        <v>41579</v>
      </c>
      <c r="H1979" t="e">
        <v>#DIV/0!</v>
      </c>
      <c r="K1979" t="e">
        <v>#DIV/0!</v>
      </c>
      <c r="M1979" t="e">
        <v>#DIV/0!</v>
      </c>
      <c r="R1979" t="e">
        <v>#DIV/0!</v>
      </c>
      <c r="T1979" t="e">
        <v>#DIV/0!</v>
      </c>
    </row>
    <row r="1980" spans="1:20" x14ac:dyDescent="0.25">
      <c r="A1980" s="177" t="s">
        <v>9837</v>
      </c>
      <c r="B1980" t="s">
        <v>9838</v>
      </c>
      <c r="C1980" s="20" t="s">
        <v>223</v>
      </c>
      <c r="D1980" s="20" t="s">
        <v>1002</v>
      </c>
      <c r="E1980" s="26">
        <v>41579</v>
      </c>
      <c r="H1980" t="e">
        <v>#DIV/0!</v>
      </c>
      <c r="K1980" t="e">
        <v>#DIV/0!</v>
      </c>
      <c r="M1980" t="e">
        <v>#DIV/0!</v>
      </c>
      <c r="R1980" t="e">
        <v>#DIV/0!</v>
      </c>
      <c r="T1980" t="e">
        <v>#DIV/0!</v>
      </c>
    </row>
    <row r="1981" spans="1:20" x14ac:dyDescent="0.25">
      <c r="A1981" s="177" t="s">
        <v>9662</v>
      </c>
      <c r="B1981" t="s">
        <v>9663</v>
      </c>
      <c r="C1981" t="s">
        <v>224</v>
      </c>
      <c r="D1981" s="20" t="s">
        <v>1000</v>
      </c>
      <c r="E1981" s="26">
        <v>41579</v>
      </c>
      <c r="H1981" t="e">
        <v>#DIV/0!</v>
      </c>
      <c r="K1981" t="e">
        <v>#DIV/0!</v>
      </c>
      <c r="M1981" t="e">
        <v>#DIV/0!</v>
      </c>
      <c r="R1981" t="e">
        <v>#DIV/0!</v>
      </c>
      <c r="T1981" t="e">
        <v>#DIV/0!</v>
      </c>
    </row>
    <row r="1982" spans="1:20" x14ac:dyDescent="0.25">
      <c r="A1982" s="177" t="s">
        <v>9271</v>
      </c>
      <c r="B1982" t="s">
        <v>9272</v>
      </c>
      <c r="C1982" t="s">
        <v>211</v>
      </c>
      <c r="D1982" s="20" t="s">
        <v>1000</v>
      </c>
      <c r="E1982" s="26">
        <v>41579</v>
      </c>
      <c r="H1982" t="e">
        <v>#DIV/0!</v>
      </c>
      <c r="K1982" t="e">
        <v>#DIV/0!</v>
      </c>
      <c r="M1982" t="e">
        <v>#DIV/0!</v>
      </c>
      <c r="N1982">
        <v>0</v>
      </c>
      <c r="R1982" t="e">
        <v>#DIV/0!</v>
      </c>
      <c r="T1982" t="e">
        <v>#DIV/0!</v>
      </c>
    </row>
    <row r="1983" spans="1:20" x14ac:dyDescent="0.25">
      <c r="A1983" s="177" t="s">
        <v>9096</v>
      </c>
      <c r="B1983" t="s">
        <v>9097</v>
      </c>
      <c r="C1983" t="s">
        <v>207</v>
      </c>
      <c r="D1983" s="20" t="s">
        <v>1002</v>
      </c>
      <c r="E1983" s="26">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25">
      <c r="A1984" s="177" t="s">
        <v>9031</v>
      </c>
      <c r="B1984" t="s">
        <v>9032</v>
      </c>
      <c r="C1984" t="s">
        <v>894</v>
      </c>
      <c r="D1984" s="20" t="s">
        <v>1000</v>
      </c>
      <c r="E1984" s="26">
        <v>41579</v>
      </c>
      <c r="H1984" t="e">
        <v>#DIV/0!</v>
      </c>
      <c r="K1984" t="e">
        <v>#DIV/0!</v>
      </c>
      <c r="M1984" t="e">
        <v>#DIV/0!</v>
      </c>
      <c r="R1984" t="e">
        <v>#DIV/0!</v>
      </c>
    </row>
    <row r="1985" spans="1:20" x14ac:dyDescent="0.25">
      <c r="A1985" s="177" t="s">
        <v>8856</v>
      </c>
      <c r="B1985" t="s">
        <v>8857</v>
      </c>
      <c r="C1985" t="s">
        <v>210</v>
      </c>
      <c r="D1985" s="20" t="s">
        <v>1000</v>
      </c>
      <c r="E1985" s="26">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25">
      <c r="A1986" s="177" t="s">
        <v>8681</v>
      </c>
      <c r="B1986" t="s">
        <v>8682</v>
      </c>
      <c r="C1986" t="s">
        <v>208</v>
      </c>
      <c r="D1986" s="20" t="s">
        <v>1000</v>
      </c>
      <c r="E1986" s="26">
        <v>41579</v>
      </c>
      <c r="F1986">
        <v>2</v>
      </c>
      <c r="G1986">
        <v>5</v>
      </c>
      <c r="H1986">
        <v>0.4</v>
      </c>
      <c r="J1986">
        <v>10</v>
      </c>
      <c r="K1986">
        <v>0</v>
      </c>
      <c r="L1986">
        <v>25</v>
      </c>
      <c r="M1986">
        <v>0.4</v>
      </c>
      <c r="R1986" t="e">
        <v>#DIV/0!</v>
      </c>
      <c r="T1986">
        <v>1.0625</v>
      </c>
    </row>
    <row r="1987" spans="1:20" x14ac:dyDescent="0.25">
      <c r="A1987" s="177" t="s">
        <v>8432</v>
      </c>
      <c r="B1987" t="s">
        <v>8433</v>
      </c>
      <c r="C1987" t="s">
        <v>213</v>
      </c>
      <c r="D1987" s="20" t="s">
        <v>1000</v>
      </c>
      <c r="E1987" s="26">
        <v>41579</v>
      </c>
      <c r="H1987" t="e">
        <v>#DIV/0!</v>
      </c>
      <c r="K1987" t="e">
        <v>#DIV/0!</v>
      </c>
      <c r="M1987" t="e">
        <v>#DIV/0!</v>
      </c>
      <c r="R1987" t="e">
        <v>#DIV/0!</v>
      </c>
      <c r="T1987">
        <v>0.69943478260869563</v>
      </c>
    </row>
    <row r="1988" spans="1:20" x14ac:dyDescent="0.25">
      <c r="A1988" s="177" t="s">
        <v>8257</v>
      </c>
      <c r="B1988" t="s">
        <v>8258</v>
      </c>
      <c r="C1988" t="s">
        <v>212</v>
      </c>
      <c r="D1988" s="20" t="s">
        <v>1002</v>
      </c>
      <c r="E1988" s="26">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25">
      <c r="A1989" s="177" t="s">
        <v>8192</v>
      </c>
      <c r="B1989" t="s">
        <v>8193</v>
      </c>
      <c r="C1989" t="s">
        <v>8154</v>
      </c>
      <c r="D1989" s="20" t="s">
        <v>1000</v>
      </c>
      <c r="E1989" s="26">
        <v>41579</v>
      </c>
      <c r="F1989">
        <v>2</v>
      </c>
      <c r="G1989">
        <v>4</v>
      </c>
      <c r="H1989">
        <v>0.5</v>
      </c>
      <c r="J1989">
        <v>7</v>
      </c>
      <c r="K1989">
        <v>0</v>
      </c>
      <c r="L1989">
        <v>17</v>
      </c>
      <c r="M1989">
        <v>0.41176470588235292</v>
      </c>
      <c r="R1989" t="e">
        <v>#DIV/0!</v>
      </c>
      <c r="T1989">
        <v>0.98</v>
      </c>
    </row>
    <row r="1990" spans="1:20" x14ac:dyDescent="0.25">
      <c r="A1990" s="177" t="s">
        <v>7956</v>
      </c>
      <c r="B1990" t="s">
        <v>7957</v>
      </c>
      <c r="C1990" t="s">
        <v>225</v>
      </c>
      <c r="D1990" s="20" t="s">
        <v>1002</v>
      </c>
      <c r="E1990" s="26">
        <v>41579</v>
      </c>
      <c r="H1990" t="e">
        <v>#DIV/0!</v>
      </c>
      <c r="K1990" t="e">
        <v>#DIV/0!</v>
      </c>
      <c r="M1990" t="e">
        <v>#DIV/0!</v>
      </c>
      <c r="R1990" t="e">
        <v>#DIV/0!</v>
      </c>
      <c r="T1990">
        <v>0.77898550724637683</v>
      </c>
    </row>
    <row r="1991" spans="1:20" x14ac:dyDescent="0.25">
      <c r="A1991" s="177" t="s">
        <v>7755</v>
      </c>
      <c r="B1991" t="s">
        <v>7756</v>
      </c>
      <c r="C1991" t="s">
        <v>226</v>
      </c>
      <c r="D1991" s="20" t="s">
        <v>1000</v>
      </c>
      <c r="E1991" s="26">
        <v>41579</v>
      </c>
      <c r="H1991" t="e">
        <v>#DIV/0!</v>
      </c>
      <c r="K1991" t="e">
        <v>#DIV/0!</v>
      </c>
      <c r="M1991" t="e">
        <v>#DIV/0!</v>
      </c>
      <c r="R1991" t="e">
        <v>#DIV/0!</v>
      </c>
    </row>
    <row r="1992" spans="1:20" x14ac:dyDescent="0.25">
      <c r="A1992" s="177" t="s">
        <v>7568</v>
      </c>
      <c r="B1992" t="s">
        <v>7569</v>
      </c>
      <c r="C1992" t="s">
        <v>901</v>
      </c>
      <c r="D1992" s="20" t="s">
        <v>1000</v>
      </c>
      <c r="E1992" s="26">
        <v>41579</v>
      </c>
      <c r="F1992">
        <v>2</v>
      </c>
      <c r="G1992">
        <v>2</v>
      </c>
      <c r="H1992">
        <v>1</v>
      </c>
      <c r="I1992">
        <v>9</v>
      </c>
      <c r="J1992">
        <v>10</v>
      </c>
      <c r="K1992">
        <v>0.9</v>
      </c>
      <c r="L1992">
        <v>10</v>
      </c>
      <c r="M1992">
        <v>1</v>
      </c>
      <c r="N1992">
        <v>7</v>
      </c>
      <c r="P1992">
        <v>0</v>
      </c>
      <c r="Q1992">
        <v>1</v>
      </c>
      <c r="R1992">
        <v>0</v>
      </c>
      <c r="S1992">
        <v>2</v>
      </c>
    </row>
    <row r="1993" spans="1:20" x14ac:dyDescent="0.25">
      <c r="A1993" s="177" t="s">
        <v>7221</v>
      </c>
      <c r="B1993" t="s">
        <v>7222</v>
      </c>
      <c r="C1993" t="s">
        <v>1052</v>
      </c>
      <c r="D1993" s="20" t="s">
        <v>1000</v>
      </c>
      <c r="E1993" s="26">
        <v>41579</v>
      </c>
      <c r="F1993">
        <v>2</v>
      </c>
      <c r="G1993">
        <v>2</v>
      </c>
      <c r="H1993">
        <v>1</v>
      </c>
      <c r="I1993">
        <v>9</v>
      </c>
      <c r="J1993">
        <v>10</v>
      </c>
      <c r="K1993">
        <v>0.9</v>
      </c>
      <c r="L1993">
        <v>10</v>
      </c>
      <c r="M1993">
        <v>1</v>
      </c>
      <c r="N1993">
        <v>7</v>
      </c>
      <c r="P1993">
        <v>0</v>
      </c>
      <c r="Q1993">
        <v>1</v>
      </c>
      <c r="R1993">
        <v>0</v>
      </c>
      <c r="S1993">
        <v>2</v>
      </c>
      <c r="T1993">
        <v>0.82344825343738393</v>
      </c>
    </row>
    <row r="1994" spans="1:20" x14ac:dyDescent="0.25">
      <c r="A1994" s="177" t="s">
        <v>7016</v>
      </c>
      <c r="B1994" t="s">
        <v>7017</v>
      </c>
      <c r="C1994" t="s">
        <v>232</v>
      </c>
      <c r="D1994" s="20" t="s">
        <v>1002</v>
      </c>
      <c r="E1994" s="26">
        <v>41579</v>
      </c>
      <c r="H1994" t="e">
        <v>#DIV/0!</v>
      </c>
      <c r="K1994" t="e">
        <v>#DIV/0!</v>
      </c>
      <c r="M1994" t="e">
        <v>#DIV/0!</v>
      </c>
      <c r="R1994" t="e">
        <v>#DIV/0!</v>
      </c>
    </row>
    <row r="1995" spans="1:20" x14ac:dyDescent="0.25">
      <c r="A1995" s="177" t="s">
        <v>6825</v>
      </c>
      <c r="B1995" t="s">
        <v>6826</v>
      </c>
      <c r="C1995" t="s">
        <v>231</v>
      </c>
      <c r="D1995" s="20" t="s">
        <v>1000</v>
      </c>
      <c r="E1995" s="26">
        <v>41579</v>
      </c>
      <c r="H1995" t="e">
        <v>#DIV/0!</v>
      </c>
      <c r="K1995" t="e">
        <v>#DIV/0!</v>
      </c>
      <c r="M1995" t="e">
        <v>#DIV/0!</v>
      </c>
      <c r="R1995" t="e">
        <v>#DIV/0!</v>
      </c>
    </row>
    <row r="1996" spans="1:20" x14ac:dyDescent="0.25">
      <c r="A1996" s="177" t="s">
        <v>6650</v>
      </c>
      <c r="B1996" t="s">
        <v>6651</v>
      </c>
      <c r="C1996" t="s">
        <v>317</v>
      </c>
      <c r="D1996" s="20" t="s">
        <v>1002</v>
      </c>
      <c r="E1996" s="26">
        <v>41579</v>
      </c>
      <c r="F1996">
        <v>3</v>
      </c>
      <c r="G1996">
        <v>3</v>
      </c>
      <c r="H1996">
        <v>1</v>
      </c>
      <c r="I1996">
        <v>2</v>
      </c>
      <c r="J1996">
        <v>15</v>
      </c>
      <c r="K1996">
        <v>0.13333333333333333</v>
      </c>
      <c r="L1996">
        <v>15</v>
      </c>
      <c r="M1996">
        <v>1</v>
      </c>
      <c r="N1996">
        <v>2</v>
      </c>
      <c r="P1996">
        <v>0</v>
      </c>
      <c r="Q1996">
        <v>0</v>
      </c>
      <c r="R1996" t="e">
        <v>#DIV/0!</v>
      </c>
      <c r="S1996">
        <v>0</v>
      </c>
    </row>
    <row r="1997" spans="1:20" x14ac:dyDescent="0.25">
      <c r="A1997" s="177" t="s">
        <v>6475</v>
      </c>
      <c r="B1997" t="s">
        <v>6476</v>
      </c>
      <c r="C1997" s="20" t="s">
        <v>316</v>
      </c>
      <c r="D1997" s="20" t="s">
        <v>1000</v>
      </c>
      <c r="E1997" s="26">
        <v>41579</v>
      </c>
      <c r="F1997">
        <v>3</v>
      </c>
      <c r="G1997">
        <v>3</v>
      </c>
      <c r="H1997">
        <v>1</v>
      </c>
      <c r="I1997">
        <v>2</v>
      </c>
      <c r="J1997">
        <v>15</v>
      </c>
      <c r="K1997">
        <v>0.13333333333333333</v>
      </c>
      <c r="L1997">
        <v>15</v>
      </c>
      <c r="M1997">
        <v>1</v>
      </c>
      <c r="N1997">
        <v>2</v>
      </c>
      <c r="P1997">
        <v>0</v>
      </c>
      <c r="Q1997">
        <v>0</v>
      </c>
      <c r="R1997" t="e">
        <v>#DIV/0!</v>
      </c>
      <c r="S1997">
        <v>0</v>
      </c>
    </row>
    <row r="1998" spans="1:20" x14ac:dyDescent="0.25">
      <c r="A1998" s="177" t="s">
        <v>6226</v>
      </c>
      <c r="B1998" t="s">
        <v>6227</v>
      </c>
      <c r="C1998" t="s">
        <v>214</v>
      </c>
      <c r="D1998" s="20" t="s">
        <v>1002</v>
      </c>
      <c r="E1998" s="26">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25">
      <c r="A1999" s="177" t="s">
        <v>6051</v>
      </c>
      <c r="B1999" t="s">
        <v>6052</v>
      </c>
      <c r="C1999" t="s">
        <v>215</v>
      </c>
      <c r="D1999" s="20" t="s">
        <v>1000</v>
      </c>
      <c r="E1999" s="26">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25">
      <c r="A2000" s="177" t="s">
        <v>5876</v>
      </c>
      <c r="B2000" t="s">
        <v>5877</v>
      </c>
      <c r="C2000" t="s">
        <v>216</v>
      </c>
      <c r="D2000" s="20" t="s">
        <v>1000</v>
      </c>
      <c r="E2000" s="26">
        <v>41579</v>
      </c>
      <c r="H2000" t="e">
        <v>#DIV/0!</v>
      </c>
      <c r="K2000" t="e">
        <v>#DIV/0!</v>
      </c>
      <c r="M2000" t="e">
        <v>#DIV/0!</v>
      </c>
      <c r="R2000" t="e">
        <v>#DIV/0!</v>
      </c>
      <c r="T2000">
        <v>1.125</v>
      </c>
    </row>
    <row r="2001" spans="1:20" x14ac:dyDescent="0.25">
      <c r="A2001" s="177" t="s">
        <v>5448</v>
      </c>
      <c r="B2001" t="s">
        <v>5449</v>
      </c>
      <c r="C2001" s="20" t="s">
        <v>903</v>
      </c>
      <c r="D2001" s="20" t="s">
        <v>1000</v>
      </c>
      <c r="E2001" s="26">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25">
      <c r="A2002" s="177" t="s">
        <v>5632</v>
      </c>
      <c r="B2002" t="s">
        <v>5633</v>
      </c>
      <c r="C2002" t="s">
        <v>1047</v>
      </c>
      <c r="D2002" s="20" t="s">
        <v>1000</v>
      </c>
      <c r="E2002" s="26">
        <v>41579</v>
      </c>
      <c r="F2002">
        <v>6</v>
      </c>
      <c r="G2002">
        <v>6</v>
      </c>
      <c r="H2002">
        <v>1</v>
      </c>
      <c r="J2002">
        <v>27</v>
      </c>
      <c r="K2002">
        <v>0</v>
      </c>
      <c r="L2002">
        <v>27</v>
      </c>
      <c r="M2002">
        <v>1</v>
      </c>
      <c r="R2002" t="e">
        <v>#DIV/0!</v>
      </c>
      <c r="T2002">
        <v>0.83250000000000002</v>
      </c>
    </row>
    <row r="2003" spans="1:20" x14ac:dyDescent="0.25">
      <c r="A2003" s="177" t="s">
        <v>5213</v>
      </c>
      <c r="B2003" t="s">
        <v>5214</v>
      </c>
      <c r="C2003" t="s">
        <v>1053</v>
      </c>
      <c r="D2003" s="20" t="s">
        <v>1000</v>
      </c>
      <c r="E2003" s="26">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25">
      <c r="A2004" s="177" t="s">
        <v>5008</v>
      </c>
      <c r="B2004" t="s">
        <v>5009</v>
      </c>
      <c r="C2004" t="s">
        <v>229</v>
      </c>
      <c r="D2004" s="20" t="s">
        <v>1000</v>
      </c>
      <c r="E2004" s="26">
        <v>41579</v>
      </c>
      <c r="H2004" t="e">
        <v>#DIV/0!</v>
      </c>
      <c r="K2004" t="e">
        <v>#DIV/0!</v>
      </c>
      <c r="M2004" t="e">
        <v>#DIV/0!</v>
      </c>
      <c r="R2004" t="e">
        <v>#DIV/0!</v>
      </c>
      <c r="T2004">
        <v>0.66100000000000003</v>
      </c>
    </row>
    <row r="2005" spans="1:20" x14ac:dyDescent="0.25">
      <c r="A2005" s="177" t="s">
        <v>4833</v>
      </c>
      <c r="B2005" t="s">
        <v>4834</v>
      </c>
      <c r="C2005" t="s">
        <v>230</v>
      </c>
      <c r="D2005" s="20" t="s">
        <v>1002</v>
      </c>
      <c r="E2005" s="26">
        <v>41579</v>
      </c>
      <c r="H2005" t="e">
        <v>#DIV/0!</v>
      </c>
      <c r="K2005" t="e">
        <v>#DIV/0!</v>
      </c>
      <c r="M2005" t="e">
        <v>#DIV/0!</v>
      </c>
      <c r="R2005" t="e">
        <v>#DIV/0!</v>
      </c>
      <c r="T2005">
        <v>1.06</v>
      </c>
    </row>
    <row r="2006" spans="1:20" x14ac:dyDescent="0.25">
      <c r="A2006" s="177" t="s">
        <v>4658</v>
      </c>
      <c r="B2006" t="s">
        <v>4659</v>
      </c>
      <c r="C2006" t="s">
        <v>234</v>
      </c>
      <c r="D2006" s="20" t="s">
        <v>1002</v>
      </c>
      <c r="E2006" s="26">
        <v>41579</v>
      </c>
      <c r="H2006" t="e">
        <v>#DIV/0!</v>
      </c>
      <c r="K2006" t="e">
        <v>#DIV/0!</v>
      </c>
      <c r="M2006" t="e">
        <v>#DIV/0!</v>
      </c>
      <c r="R2006" t="e">
        <v>#DIV/0!</v>
      </c>
      <c r="T2006">
        <v>0.9</v>
      </c>
    </row>
    <row r="2007" spans="1:20" x14ac:dyDescent="0.25">
      <c r="A2007" s="177" t="s">
        <v>4483</v>
      </c>
      <c r="B2007" t="s">
        <v>4484</v>
      </c>
      <c r="C2007" t="s">
        <v>233</v>
      </c>
      <c r="D2007" s="20" t="s">
        <v>1000</v>
      </c>
      <c r="E2007" s="26">
        <v>41579</v>
      </c>
      <c r="H2007" t="e">
        <v>#DIV/0!</v>
      </c>
      <c r="K2007" t="e">
        <v>#DIV/0!</v>
      </c>
      <c r="M2007" t="e">
        <v>#DIV/0!</v>
      </c>
      <c r="R2007" t="e">
        <v>#DIV/0!</v>
      </c>
      <c r="T2007">
        <v>0.84615384615384615</v>
      </c>
    </row>
    <row r="2008" spans="1:20" x14ac:dyDescent="0.25">
      <c r="A2008" s="177" t="s">
        <v>4308</v>
      </c>
      <c r="B2008" t="s">
        <v>4309</v>
      </c>
      <c r="C2008" t="s">
        <v>217</v>
      </c>
      <c r="D2008" s="20" t="s">
        <v>1002</v>
      </c>
      <c r="E2008" s="26">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25">
      <c r="A2009" s="177" t="s">
        <v>4243</v>
      </c>
      <c r="B2009" t="s">
        <v>4244</v>
      </c>
      <c r="C2009" t="s">
        <v>895</v>
      </c>
      <c r="D2009" s="20" t="s">
        <v>1000</v>
      </c>
      <c r="E2009" s="26">
        <v>41579</v>
      </c>
      <c r="F2009">
        <v>0</v>
      </c>
      <c r="G2009">
        <v>0</v>
      </c>
      <c r="H2009" t="e">
        <v>#DIV/0!</v>
      </c>
      <c r="I2009">
        <v>0</v>
      </c>
      <c r="J2009">
        <v>0</v>
      </c>
      <c r="K2009" t="e">
        <v>#DIV/0!</v>
      </c>
      <c r="L2009">
        <v>0</v>
      </c>
      <c r="M2009" t="e">
        <v>#DIV/0!</v>
      </c>
      <c r="R2009" t="e">
        <v>#DIV/0!</v>
      </c>
      <c r="T2009">
        <v>1</v>
      </c>
    </row>
    <row r="2010" spans="1:20" x14ac:dyDescent="0.25">
      <c r="A2010" s="177" t="s">
        <v>4068</v>
      </c>
      <c r="B2010" t="s">
        <v>4069</v>
      </c>
      <c r="C2010" s="20" t="s">
        <v>218</v>
      </c>
      <c r="D2010" s="20" t="s">
        <v>1000</v>
      </c>
      <c r="E2010" s="26">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25">
      <c r="A2011" s="177" t="s">
        <v>3893</v>
      </c>
      <c r="B2011" t="s">
        <v>3894</v>
      </c>
      <c r="C2011" s="20" t="s">
        <v>219</v>
      </c>
      <c r="D2011" s="20" t="s">
        <v>1000</v>
      </c>
      <c r="E2011" s="26">
        <v>41579</v>
      </c>
      <c r="H2011" t="e">
        <v>#DIV/0!</v>
      </c>
      <c r="K2011" t="e">
        <v>#DIV/0!</v>
      </c>
      <c r="M2011" t="e">
        <v>#DIV/0!</v>
      </c>
      <c r="R2011" t="e">
        <v>#DIV/0!</v>
      </c>
      <c r="T2011">
        <v>0.66666666666666663</v>
      </c>
    </row>
    <row r="2012" spans="1:20" x14ac:dyDescent="0.25">
      <c r="A2012" s="177" t="s">
        <v>3526</v>
      </c>
      <c r="B2012" t="s">
        <v>3527</v>
      </c>
      <c r="C2012" t="s">
        <v>220</v>
      </c>
      <c r="D2012" s="20" t="s">
        <v>1002</v>
      </c>
      <c r="E2012" s="26">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25">
      <c r="A2013" s="177" t="s">
        <v>3351</v>
      </c>
      <c r="B2013" t="s">
        <v>3352</v>
      </c>
      <c r="C2013" t="s">
        <v>221</v>
      </c>
      <c r="D2013" s="20" t="s">
        <v>1000</v>
      </c>
      <c r="E2013" s="26">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25">
      <c r="A2014" s="177" t="s">
        <v>3176</v>
      </c>
      <c r="B2014" t="s">
        <v>3177</v>
      </c>
      <c r="C2014" t="s">
        <v>222</v>
      </c>
      <c r="D2014" s="20" t="s">
        <v>1000</v>
      </c>
      <c r="E2014" s="26">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25">
      <c r="A2015" s="177" t="s">
        <v>12010</v>
      </c>
      <c r="B2015" t="s">
        <v>12011</v>
      </c>
      <c r="C2015" t="s">
        <v>1051</v>
      </c>
      <c r="D2015" s="20" t="s">
        <v>1000</v>
      </c>
      <c r="E2015" s="26">
        <v>41579</v>
      </c>
      <c r="F2015">
        <v>4</v>
      </c>
      <c r="G2015">
        <v>5</v>
      </c>
      <c r="H2015">
        <v>0.8</v>
      </c>
      <c r="J2015">
        <v>17</v>
      </c>
      <c r="K2015">
        <v>0</v>
      </c>
      <c r="L2015">
        <v>17</v>
      </c>
      <c r="M2015">
        <v>1</v>
      </c>
      <c r="P2015">
        <v>0</v>
      </c>
      <c r="Q2015">
        <v>0</v>
      </c>
      <c r="R2015" t="e">
        <v>#DIV/0!</v>
      </c>
    </row>
    <row r="2016" spans="1:20" x14ac:dyDescent="0.25">
      <c r="A2016" s="177" t="s">
        <v>13376</v>
      </c>
      <c r="B2016" t="s">
        <v>13377</v>
      </c>
      <c r="C2016" t="s">
        <v>242</v>
      </c>
      <c r="D2016" s="20" t="s">
        <v>1002</v>
      </c>
      <c r="E2016" s="26">
        <v>41579</v>
      </c>
      <c r="F2016">
        <v>0</v>
      </c>
      <c r="G2016">
        <v>0</v>
      </c>
      <c r="H2016" t="e">
        <v>#DIV/0!</v>
      </c>
      <c r="I2016">
        <v>0</v>
      </c>
      <c r="J2016">
        <v>0</v>
      </c>
      <c r="K2016" t="e">
        <v>#DIV/0!</v>
      </c>
      <c r="L2016">
        <v>0</v>
      </c>
      <c r="M2016" t="e">
        <v>#DIV/0!</v>
      </c>
      <c r="N2016">
        <v>0</v>
      </c>
      <c r="P2016">
        <v>0</v>
      </c>
      <c r="Q2016">
        <v>0</v>
      </c>
      <c r="R2016" t="e">
        <v>#DIV/0!</v>
      </c>
      <c r="S2016">
        <v>0</v>
      </c>
    </row>
    <row r="2017" spans="1:20" x14ac:dyDescent="0.25">
      <c r="A2017" s="177" t="s">
        <v>13553</v>
      </c>
      <c r="B2017" t="s">
        <v>13554</v>
      </c>
      <c r="C2017" s="20" t="s">
        <v>237</v>
      </c>
      <c r="D2017" s="20" t="s">
        <v>1002</v>
      </c>
      <c r="E2017" s="26">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25">
      <c r="A2018" s="177" t="s">
        <v>13728</v>
      </c>
      <c r="B2018" t="s">
        <v>13729</v>
      </c>
      <c r="C2018" s="20" t="s">
        <v>238</v>
      </c>
      <c r="D2018" s="20" t="s">
        <v>1002</v>
      </c>
      <c r="E2018" s="26">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25">
      <c r="A2019" s="177" t="s">
        <v>13905</v>
      </c>
      <c r="B2019" t="s">
        <v>13906</v>
      </c>
      <c r="C2019" t="s">
        <v>239</v>
      </c>
      <c r="D2019" s="20" t="s">
        <v>1002</v>
      </c>
      <c r="E2019" s="26">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25">
      <c r="A2020" s="177" t="s">
        <v>14092</v>
      </c>
      <c r="B2020" t="s">
        <v>14093</v>
      </c>
      <c r="C2020" t="s">
        <v>240</v>
      </c>
      <c r="D2020" s="20" t="s">
        <v>1002</v>
      </c>
      <c r="E2020" s="26">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25">
      <c r="A2021" s="177" t="s">
        <v>14269</v>
      </c>
      <c r="B2021" t="s">
        <v>14270</v>
      </c>
      <c r="C2021" t="s">
        <v>241</v>
      </c>
      <c r="D2021" s="20" t="s">
        <v>1002</v>
      </c>
      <c r="E2021" s="26">
        <v>41579</v>
      </c>
      <c r="F2021">
        <v>0</v>
      </c>
      <c r="G2021">
        <v>0</v>
      </c>
      <c r="H2021" t="e">
        <v>#DIV/0!</v>
      </c>
      <c r="I2021">
        <v>0</v>
      </c>
      <c r="J2021">
        <v>0</v>
      </c>
      <c r="K2021" t="e">
        <v>#DIV/0!</v>
      </c>
      <c r="L2021">
        <v>0</v>
      </c>
      <c r="M2021" t="e">
        <v>#DIV/0!</v>
      </c>
      <c r="P2021">
        <v>0</v>
      </c>
      <c r="Q2021">
        <v>0</v>
      </c>
      <c r="R2021" t="e">
        <v>#DIV/0!</v>
      </c>
      <c r="T2021">
        <v>0.84615384615384615</v>
      </c>
    </row>
    <row r="2022" spans="1:20" x14ac:dyDescent="0.25">
      <c r="A2022" s="177" t="s">
        <v>14598</v>
      </c>
      <c r="B2022" t="s">
        <v>14599</v>
      </c>
      <c r="C2022" t="s">
        <v>199</v>
      </c>
      <c r="D2022" s="20" t="s">
        <v>1000</v>
      </c>
      <c r="E2022" s="26">
        <v>41579</v>
      </c>
      <c r="F2022">
        <v>11</v>
      </c>
      <c r="G2022">
        <v>11</v>
      </c>
      <c r="H2022">
        <v>1</v>
      </c>
      <c r="I2022">
        <v>22</v>
      </c>
      <c r="J2022">
        <v>75</v>
      </c>
      <c r="K2022">
        <v>0.29333333333333333</v>
      </c>
      <c r="L2022">
        <v>75</v>
      </c>
      <c r="M2022">
        <v>1</v>
      </c>
      <c r="N2022">
        <v>20</v>
      </c>
      <c r="P2022">
        <v>0</v>
      </c>
      <c r="Q2022">
        <v>0</v>
      </c>
      <c r="R2022" t="e">
        <v>#DIV/0!</v>
      </c>
      <c r="S2022">
        <v>2</v>
      </c>
    </row>
    <row r="2023" spans="1:20" x14ac:dyDescent="0.25">
      <c r="A2023" s="177" t="s">
        <v>14773</v>
      </c>
      <c r="B2023" t="s">
        <v>14774</v>
      </c>
      <c r="C2023" t="s">
        <v>201</v>
      </c>
      <c r="D2023" s="20" t="s">
        <v>1002</v>
      </c>
      <c r="E2023" s="26">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25">
      <c r="A2024" s="177" t="s">
        <v>14864</v>
      </c>
      <c r="B2024" t="s">
        <v>14865</v>
      </c>
      <c r="C2024" t="s">
        <v>200</v>
      </c>
      <c r="D2024" s="20" t="s">
        <v>1002</v>
      </c>
      <c r="E2024" s="26">
        <v>41579</v>
      </c>
      <c r="F2024">
        <v>7</v>
      </c>
      <c r="G2024">
        <v>7</v>
      </c>
      <c r="H2024">
        <v>1</v>
      </c>
      <c r="I2024">
        <v>11</v>
      </c>
      <c r="J2024">
        <v>35</v>
      </c>
      <c r="K2024">
        <v>0.31428571428571428</v>
      </c>
      <c r="L2024">
        <v>35</v>
      </c>
      <c r="M2024">
        <v>1</v>
      </c>
      <c r="N2024">
        <v>9</v>
      </c>
      <c r="P2024">
        <v>0</v>
      </c>
      <c r="Q2024">
        <v>0</v>
      </c>
      <c r="R2024">
        <v>0</v>
      </c>
      <c r="S2024">
        <v>2</v>
      </c>
    </row>
    <row r="2025" spans="1:20" x14ac:dyDescent="0.25">
      <c r="A2025" s="177" t="s">
        <v>15041</v>
      </c>
      <c r="B2025" t="s">
        <v>15042</v>
      </c>
      <c r="C2025" t="s">
        <v>202</v>
      </c>
      <c r="D2025" s="20" t="s">
        <v>1002</v>
      </c>
      <c r="E2025" s="26">
        <v>41579</v>
      </c>
      <c r="H2025" t="e">
        <v>#DIV/0!</v>
      </c>
      <c r="K2025" t="e">
        <v>#DIV/0!</v>
      </c>
      <c r="M2025" t="e">
        <v>#DIV/0!</v>
      </c>
      <c r="R2025" t="e">
        <v>#DIV/0!</v>
      </c>
    </row>
    <row r="2026" spans="1:20" x14ac:dyDescent="0.25">
      <c r="A2026" s="177" t="s">
        <v>15584</v>
      </c>
      <c r="B2026" t="s">
        <v>15585</v>
      </c>
      <c r="C2026" t="s">
        <v>228</v>
      </c>
      <c r="D2026" s="20" t="s">
        <v>1002</v>
      </c>
      <c r="E2026" s="26">
        <v>41579</v>
      </c>
      <c r="H2026" t="e">
        <v>#DIV/0!</v>
      </c>
      <c r="K2026" t="e">
        <v>#DIV/0!</v>
      </c>
      <c r="M2026" t="e">
        <v>#DIV/0!</v>
      </c>
      <c r="R2026" t="e">
        <v>#DIV/0!</v>
      </c>
      <c r="T2026">
        <v>1</v>
      </c>
    </row>
    <row r="2027" spans="1:20" x14ac:dyDescent="0.25">
      <c r="A2027" s="177" t="s">
        <v>15745</v>
      </c>
      <c r="B2027" t="s">
        <v>15746</v>
      </c>
      <c r="C2027" t="s">
        <v>227</v>
      </c>
      <c r="D2027" s="20" t="s">
        <v>1000</v>
      </c>
      <c r="E2027" s="26">
        <v>41579</v>
      </c>
      <c r="H2027" t="e">
        <v>#DIV/0!</v>
      </c>
      <c r="K2027" t="e">
        <v>#DIV/0!</v>
      </c>
      <c r="M2027" t="e">
        <v>#DIV/0!</v>
      </c>
      <c r="R2027" t="e">
        <v>#DIV/0!</v>
      </c>
      <c r="T2027">
        <v>1.0625</v>
      </c>
    </row>
    <row r="2028" spans="1:20" x14ac:dyDescent="0.25">
      <c r="A2028" s="177" t="s">
        <v>15922</v>
      </c>
      <c r="B2028" t="s">
        <v>15923</v>
      </c>
      <c r="C2028" t="s">
        <v>203</v>
      </c>
      <c r="D2028" s="20" t="s">
        <v>1000</v>
      </c>
      <c r="E2028" s="26">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25">
      <c r="A2029" s="177" t="s">
        <v>16101</v>
      </c>
      <c r="B2029" t="s">
        <v>16102</v>
      </c>
      <c r="C2029" t="s">
        <v>205</v>
      </c>
      <c r="D2029" s="20" t="s">
        <v>1002</v>
      </c>
      <c r="E2029" s="26">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25">
      <c r="A2030" s="177" t="s">
        <v>16278</v>
      </c>
      <c r="B2030" t="s">
        <v>16279</v>
      </c>
      <c r="C2030" t="s">
        <v>204</v>
      </c>
      <c r="D2030" s="20" t="s">
        <v>1002</v>
      </c>
      <c r="E2030" s="26">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25">
      <c r="A2031" s="177" t="s">
        <v>16455</v>
      </c>
      <c r="B2031" t="s">
        <v>16456</v>
      </c>
      <c r="C2031" s="20" t="s">
        <v>206</v>
      </c>
      <c r="D2031" s="20" t="s">
        <v>1002</v>
      </c>
      <c r="E2031" s="26">
        <v>41579</v>
      </c>
      <c r="H2031" t="e">
        <v>#DIV/0!</v>
      </c>
      <c r="K2031" t="e">
        <v>#DIV/0!</v>
      </c>
      <c r="M2031" t="e">
        <v>#DIV/0!</v>
      </c>
      <c r="R2031" t="e">
        <v>#DIV/0!</v>
      </c>
      <c r="T2031">
        <v>0.66666666666666663</v>
      </c>
    </row>
    <row r="2032" spans="1:20" x14ac:dyDescent="0.25">
      <c r="A2032" s="177" t="s">
        <v>16596</v>
      </c>
      <c r="B2032" t="s">
        <v>16597</v>
      </c>
      <c r="C2032" s="20" t="s">
        <v>223</v>
      </c>
      <c r="D2032" s="20" t="s">
        <v>1000</v>
      </c>
      <c r="E2032" s="26">
        <v>41579</v>
      </c>
      <c r="H2032" t="e">
        <v>#DIV/0!</v>
      </c>
      <c r="K2032" t="e">
        <v>#DIV/0!</v>
      </c>
      <c r="M2032" t="e">
        <v>#DIV/0!</v>
      </c>
      <c r="R2032" t="e">
        <v>#DIV/0!</v>
      </c>
    </row>
    <row r="2033" spans="1:20" x14ac:dyDescent="0.25">
      <c r="A2033" s="177" t="s">
        <v>16775</v>
      </c>
      <c r="B2033" t="s">
        <v>16776</v>
      </c>
      <c r="C2033" t="s">
        <v>224</v>
      </c>
      <c r="D2033" s="20" t="s">
        <v>1002</v>
      </c>
      <c r="E2033" s="26">
        <v>41579</v>
      </c>
      <c r="H2033" t="e">
        <v>#DIV/0!</v>
      </c>
      <c r="K2033" t="e">
        <v>#DIV/0!</v>
      </c>
      <c r="M2033" t="e">
        <v>#DIV/0!</v>
      </c>
      <c r="R2033" t="e">
        <v>#DIV/0!</v>
      </c>
    </row>
    <row r="2034" spans="1:20" x14ac:dyDescent="0.25">
      <c r="A2034" s="177" t="s">
        <v>17212</v>
      </c>
      <c r="B2034" t="s">
        <v>17213</v>
      </c>
      <c r="C2034" t="s">
        <v>225</v>
      </c>
      <c r="D2034" s="20" t="s">
        <v>1000</v>
      </c>
      <c r="E2034" s="26">
        <v>41579</v>
      </c>
      <c r="H2034" t="e">
        <v>#DIV/0!</v>
      </c>
      <c r="K2034" t="e">
        <v>#DIV/0!</v>
      </c>
      <c r="M2034" t="e">
        <v>#DIV/0!</v>
      </c>
      <c r="R2034" t="e">
        <v>#DIV/0!</v>
      </c>
    </row>
    <row r="2035" spans="1:20" x14ac:dyDescent="0.25">
      <c r="A2035" s="177" t="s">
        <v>17419</v>
      </c>
      <c r="B2035" t="s">
        <v>17420</v>
      </c>
      <c r="C2035" t="s">
        <v>226</v>
      </c>
      <c r="D2035" s="20" t="s">
        <v>1002</v>
      </c>
      <c r="E2035" s="26">
        <v>41579</v>
      </c>
      <c r="H2035" t="e">
        <v>#DIV/0!</v>
      </c>
      <c r="K2035" t="e">
        <v>#DIV/0!</v>
      </c>
      <c r="M2035" t="e">
        <v>#DIV/0!</v>
      </c>
      <c r="R2035" t="e">
        <v>#DIV/0!</v>
      </c>
    </row>
    <row r="2036" spans="1:20" x14ac:dyDescent="0.25">
      <c r="A2036" s="177" t="s">
        <v>17596</v>
      </c>
      <c r="B2036" t="s">
        <v>17597</v>
      </c>
      <c r="C2036" t="s">
        <v>232</v>
      </c>
      <c r="D2036" s="20" t="s">
        <v>1000</v>
      </c>
      <c r="E2036" s="26">
        <v>41579</v>
      </c>
      <c r="H2036" t="e">
        <v>#DIV/0!</v>
      </c>
      <c r="K2036" t="e">
        <v>#DIV/0!</v>
      </c>
      <c r="M2036" t="e">
        <v>#DIV/0!</v>
      </c>
      <c r="R2036" t="e">
        <v>#DIV/0!</v>
      </c>
    </row>
    <row r="2037" spans="1:20" x14ac:dyDescent="0.25">
      <c r="A2037" s="177" t="s">
        <v>17793</v>
      </c>
      <c r="B2037" t="s">
        <v>17794</v>
      </c>
      <c r="C2037" t="s">
        <v>231</v>
      </c>
      <c r="D2037" s="20" t="s">
        <v>1002</v>
      </c>
      <c r="E2037" s="26">
        <v>41579</v>
      </c>
      <c r="H2037" t="e">
        <v>#DIV/0!</v>
      </c>
      <c r="K2037" t="e">
        <v>#DIV/0!</v>
      </c>
      <c r="M2037" t="e">
        <v>#DIV/0!</v>
      </c>
      <c r="R2037" t="e">
        <v>#DIV/0!</v>
      </c>
      <c r="T2037">
        <v>0.73076923076923084</v>
      </c>
    </row>
    <row r="2038" spans="1:20" x14ac:dyDescent="0.25">
      <c r="A2038" s="177" t="s">
        <v>17970</v>
      </c>
      <c r="B2038" t="s">
        <v>17971</v>
      </c>
      <c r="C2038" t="s">
        <v>317</v>
      </c>
      <c r="D2038" s="20" t="s">
        <v>1000</v>
      </c>
      <c r="E2038" s="26">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25">
      <c r="A2039" s="177" t="s">
        <v>18149</v>
      </c>
      <c r="B2039" t="s">
        <v>18150</v>
      </c>
      <c r="C2039" t="s">
        <v>316</v>
      </c>
      <c r="D2039" s="20" t="s">
        <v>1002</v>
      </c>
      <c r="E2039" s="26">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25">
      <c r="A2040" s="177" t="s">
        <v>18402</v>
      </c>
      <c r="B2040" t="s">
        <v>18403</v>
      </c>
      <c r="C2040" t="s">
        <v>214</v>
      </c>
      <c r="D2040" s="20" t="s">
        <v>1000</v>
      </c>
      <c r="E2040" s="26">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25">
      <c r="A2041" s="177" t="s">
        <v>18581</v>
      </c>
      <c r="B2041" t="s">
        <v>18582</v>
      </c>
      <c r="C2041" t="s">
        <v>215</v>
      </c>
      <c r="D2041" s="20" t="s">
        <v>1002</v>
      </c>
      <c r="E2041" s="26">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25">
      <c r="A2042" s="177" t="s">
        <v>18758</v>
      </c>
      <c r="B2042" t="s">
        <v>18759</v>
      </c>
      <c r="C2042" t="s">
        <v>216</v>
      </c>
      <c r="D2042" s="20" t="s">
        <v>1002</v>
      </c>
      <c r="E2042" s="26">
        <v>41579</v>
      </c>
      <c r="H2042" t="e">
        <v>#DIV/0!</v>
      </c>
      <c r="K2042" t="e">
        <v>#DIV/0!</v>
      </c>
      <c r="M2042" t="e">
        <v>#DIV/0!</v>
      </c>
      <c r="R2042" t="e">
        <v>#DIV/0!</v>
      </c>
      <c r="T2042">
        <v>0.84801864801864801</v>
      </c>
    </row>
    <row r="2043" spans="1:20" x14ac:dyDescent="0.25">
      <c r="A2043" s="177" t="s">
        <v>18935</v>
      </c>
      <c r="B2043" t="s">
        <v>18936</v>
      </c>
      <c r="C2043" t="s">
        <v>229</v>
      </c>
      <c r="D2043" s="20" t="s">
        <v>1002</v>
      </c>
      <c r="E2043" s="26">
        <v>41579</v>
      </c>
      <c r="H2043" t="e">
        <v>#DIV/0!</v>
      </c>
      <c r="K2043" t="e">
        <v>#DIV/0!</v>
      </c>
      <c r="M2043" t="e">
        <v>#DIV/0!</v>
      </c>
      <c r="R2043" t="e">
        <v>#DIV/0!</v>
      </c>
    </row>
    <row r="2044" spans="1:20" x14ac:dyDescent="0.25">
      <c r="A2044" s="177" t="s">
        <v>19112</v>
      </c>
      <c r="B2044" t="s">
        <v>19113</v>
      </c>
      <c r="C2044" t="s">
        <v>230</v>
      </c>
      <c r="D2044" s="20" t="s">
        <v>1000</v>
      </c>
      <c r="E2044" s="26">
        <v>41579</v>
      </c>
      <c r="H2044" t="e">
        <v>#DIV/0!</v>
      </c>
      <c r="K2044" t="e">
        <v>#DIV/0!</v>
      </c>
      <c r="M2044" t="e">
        <v>#DIV/0!</v>
      </c>
      <c r="R2044" t="e">
        <v>#DIV/0!</v>
      </c>
    </row>
    <row r="2045" spans="1:20" x14ac:dyDescent="0.25">
      <c r="A2045" s="177" t="s">
        <v>19291</v>
      </c>
      <c r="B2045" t="s">
        <v>19292</v>
      </c>
      <c r="C2045" t="s">
        <v>234</v>
      </c>
      <c r="D2045" s="20" t="s">
        <v>1000</v>
      </c>
      <c r="E2045" s="26">
        <v>41579</v>
      </c>
      <c r="H2045" t="e">
        <v>#DIV/0!</v>
      </c>
      <c r="K2045" t="e">
        <v>#DIV/0!</v>
      </c>
      <c r="M2045" t="e">
        <v>#DIV/0!</v>
      </c>
      <c r="R2045" t="e">
        <v>#DIV/0!</v>
      </c>
      <c r="T2045">
        <v>0.8477182696530523</v>
      </c>
    </row>
    <row r="2046" spans="1:20" x14ac:dyDescent="0.25">
      <c r="A2046" s="177" t="s">
        <v>19470</v>
      </c>
      <c r="B2046" t="s">
        <v>19471</v>
      </c>
      <c r="C2046" t="s">
        <v>233</v>
      </c>
      <c r="D2046" s="20" t="s">
        <v>1002</v>
      </c>
      <c r="E2046" s="26">
        <v>41579</v>
      </c>
      <c r="H2046" t="e">
        <v>#DIV/0!</v>
      </c>
      <c r="K2046" t="e">
        <v>#DIV/0!</v>
      </c>
      <c r="M2046" t="e">
        <v>#DIV/0!</v>
      </c>
      <c r="R2046" t="e">
        <v>#DIV/0!</v>
      </c>
    </row>
    <row r="2047" spans="1:20" x14ac:dyDescent="0.25">
      <c r="A2047" s="177" t="s">
        <v>19845</v>
      </c>
      <c r="B2047" t="s">
        <v>19846</v>
      </c>
      <c r="C2047" t="s">
        <v>220</v>
      </c>
      <c r="D2047" s="20" t="s">
        <v>1000</v>
      </c>
      <c r="E2047" s="26">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25">
      <c r="A2048" s="177" t="s">
        <v>20024</v>
      </c>
      <c r="B2048" t="s">
        <v>20025</v>
      </c>
      <c r="C2048" t="s">
        <v>221</v>
      </c>
      <c r="D2048" s="20" t="s">
        <v>1002</v>
      </c>
      <c r="E2048" s="26">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25">
      <c r="A2049" s="177" t="s">
        <v>20201</v>
      </c>
      <c r="B2049" t="s">
        <v>20202</v>
      </c>
      <c r="C2049" s="20" t="s">
        <v>222</v>
      </c>
      <c r="D2049" s="20" t="s">
        <v>1002</v>
      </c>
      <c r="E2049" s="26">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25">
      <c r="A2050" s="177" t="s">
        <v>20378</v>
      </c>
      <c r="B2050" t="s">
        <v>20379</v>
      </c>
      <c r="C2050" t="s">
        <v>211</v>
      </c>
      <c r="D2050" s="20" t="s">
        <v>1002</v>
      </c>
      <c r="E2050" s="26">
        <v>41579</v>
      </c>
      <c r="H2050" t="e">
        <v>#DIV/0!</v>
      </c>
      <c r="K2050" t="e">
        <v>#DIV/0!</v>
      </c>
      <c r="M2050" t="e">
        <v>#DIV/0!</v>
      </c>
      <c r="N2050">
        <v>0</v>
      </c>
      <c r="R2050" t="e">
        <v>#DIV/0!</v>
      </c>
      <c r="T2050">
        <v>1</v>
      </c>
    </row>
    <row r="2051" spans="1:20" x14ac:dyDescent="0.25">
      <c r="A2051" s="177" t="s">
        <v>20555</v>
      </c>
      <c r="B2051" t="s">
        <v>20556</v>
      </c>
      <c r="C2051" t="s">
        <v>207</v>
      </c>
      <c r="D2051" s="20" t="s">
        <v>1000</v>
      </c>
      <c r="E2051" s="26">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25">
      <c r="A2052" s="177" t="s">
        <v>20734</v>
      </c>
      <c r="B2052" t="s">
        <v>20735</v>
      </c>
      <c r="C2052" t="s">
        <v>894</v>
      </c>
      <c r="D2052" s="20" t="s">
        <v>1002</v>
      </c>
      <c r="E2052" s="26">
        <v>41579</v>
      </c>
      <c r="H2052" t="e">
        <v>#DIV/0!</v>
      </c>
      <c r="K2052" t="e">
        <v>#DIV/0!</v>
      </c>
      <c r="M2052" t="e">
        <v>#DIV/0!</v>
      </c>
      <c r="R2052" t="e">
        <v>#DIV/0!</v>
      </c>
      <c r="T2052">
        <v>1.1599999999999999</v>
      </c>
    </row>
    <row r="2053" spans="1:20" x14ac:dyDescent="0.25">
      <c r="A2053" s="177" t="s">
        <v>20799</v>
      </c>
      <c r="B2053" t="s">
        <v>20800</v>
      </c>
      <c r="C2053" s="20" t="s">
        <v>210</v>
      </c>
      <c r="D2053" s="20" t="s">
        <v>1002</v>
      </c>
      <c r="E2053" s="26">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25">
      <c r="A2054" s="177" t="s">
        <v>20976</v>
      </c>
      <c r="B2054" t="s">
        <v>20977</v>
      </c>
      <c r="C2054" t="s">
        <v>208</v>
      </c>
      <c r="D2054" s="20" t="s">
        <v>1002</v>
      </c>
      <c r="E2054" s="26">
        <v>41579</v>
      </c>
      <c r="F2054">
        <v>2</v>
      </c>
      <c r="G2054">
        <v>5</v>
      </c>
      <c r="H2054">
        <v>0.4</v>
      </c>
      <c r="J2054">
        <v>10</v>
      </c>
      <c r="K2054">
        <v>0</v>
      </c>
      <c r="L2054">
        <v>25</v>
      </c>
      <c r="M2054">
        <v>0.4</v>
      </c>
      <c r="R2054" t="e">
        <v>#DIV/0!</v>
      </c>
      <c r="T2054">
        <v>0.84567999999999999</v>
      </c>
    </row>
    <row r="2055" spans="1:20" x14ac:dyDescent="0.25">
      <c r="A2055" s="177" t="s">
        <v>21231</v>
      </c>
      <c r="B2055" t="s">
        <v>21232</v>
      </c>
      <c r="C2055" t="s">
        <v>213</v>
      </c>
      <c r="D2055" s="20" t="s">
        <v>1002</v>
      </c>
      <c r="E2055" s="26">
        <v>41579</v>
      </c>
      <c r="H2055" t="e">
        <v>#DIV/0!</v>
      </c>
      <c r="K2055" t="e">
        <v>#DIV/0!</v>
      </c>
      <c r="M2055" t="e">
        <v>#DIV/0!</v>
      </c>
      <c r="R2055" t="e">
        <v>#DIV/0!</v>
      </c>
      <c r="T2055">
        <v>0.68899999999999995</v>
      </c>
    </row>
    <row r="2056" spans="1:20" x14ac:dyDescent="0.25">
      <c r="A2056" s="177" t="s">
        <v>21408</v>
      </c>
      <c r="B2056" t="s">
        <v>21409</v>
      </c>
      <c r="C2056" t="s">
        <v>8154</v>
      </c>
      <c r="D2056" s="20" t="s">
        <v>1002</v>
      </c>
      <c r="E2056" s="26">
        <v>41579</v>
      </c>
      <c r="F2056">
        <v>2</v>
      </c>
      <c r="G2056">
        <v>4</v>
      </c>
      <c r="H2056">
        <v>0.5</v>
      </c>
      <c r="J2056">
        <v>7</v>
      </c>
      <c r="K2056">
        <v>0</v>
      </c>
      <c r="L2056">
        <v>17</v>
      </c>
      <c r="M2056">
        <v>0.41176470588235292</v>
      </c>
      <c r="R2056" t="e">
        <v>#DIV/0!</v>
      </c>
      <c r="T2056">
        <v>1.06</v>
      </c>
    </row>
    <row r="2057" spans="1:20" x14ac:dyDescent="0.25">
      <c r="A2057" s="177" t="s">
        <v>21473</v>
      </c>
      <c r="B2057" t="s">
        <v>21474</v>
      </c>
      <c r="C2057" t="s">
        <v>212</v>
      </c>
      <c r="D2057" s="20" t="s">
        <v>1000</v>
      </c>
      <c r="E2057" s="26">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25">
      <c r="A2058" s="177" t="s">
        <v>21682</v>
      </c>
      <c r="B2058" t="s">
        <v>21683</v>
      </c>
      <c r="C2058" t="s">
        <v>217</v>
      </c>
      <c r="D2058" s="20" t="s">
        <v>1000</v>
      </c>
      <c r="E2058" s="26">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25">
      <c r="A2059" s="177" t="s">
        <v>21861</v>
      </c>
      <c r="B2059" t="s">
        <v>21862</v>
      </c>
      <c r="C2059" t="s">
        <v>895</v>
      </c>
      <c r="D2059" s="20" t="s">
        <v>1002</v>
      </c>
      <c r="E2059" s="26">
        <v>41579</v>
      </c>
      <c r="F2059">
        <v>0</v>
      </c>
      <c r="G2059">
        <v>0</v>
      </c>
      <c r="H2059" t="e">
        <v>#DIV/0!</v>
      </c>
      <c r="I2059">
        <v>0</v>
      </c>
      <c r="J2059">
        <v>0</v>
      </c>
      <c r="K2059" t="e">
        <v>#DIV/0!</v>
      </c>
      <c r="L2059">
        <v>0</v>
      </c>
      <c r="M2059" t="e">
        <v>#DIV/0!</v>
      </c>
      <c r="R2059" t="e">
        <v>#DIV/0!</v>
      </c>
    </row>
    <row r="2060" spans="1:20" x14ac:dyDescent="0.25">
      <c r="A2060" s="177" t="s">
        <v>21926</v>
      </c>
      <c r="B2060" t="s">
        <v>21927</v>
      </c>
      <c r="C2060" t="s">
        <v>218</v>
      </c>
      <c r="D2060" s="20" t="s">
        <v>1002</v>
      </c>
      <c r="E2060" s="26">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25">
      <c r="A2061" s="177" t="s">
        <v>22103</v>
      </c>
      <c r="B2061" t="s">
        <v>22104</v>
      </c>
      <c r="C2061" s="20" t="s">
        <v>219</v>
      </c>
      <c r="D2061" s="20" t="s">
        <v>1002</v>
      </c>
      <c r="E2061" s="26">
        <v>41579</v>
      </c>
      <c r="H2061" t="e">
        <v>#DIV/0!</v>
      </c>
      <c r="K2061" t="e">
        <v>#DIV/0!</v>
      </c>
      <c r="M2061" t="e">
        <v>#DIV/0!</v>
      </c>
      <c r="R2061" t="e">
        <v>#DIV/0!</v>
      </c>
      <c r="T2061">
        <v>0.69565217391304346</v>
      </c>
    </row>
    <row r="2062" spans="1:20" x14ac:dyDescent="0.25">
      <c r="A2062" s="177" t="s">
        <v>11537</v>
      </c>
      <c r="B2062" t="s">
        <v>11538</v>
      </c>
      <c r="C2062" s="20" t="s">
        <v>198</v>
      </c>
      <c r="D2062" s="20" t="s">
        <v>1002</v>
      </c>
      <c r="E2062" s="26">
        <v>41609</v>
      </c>
      <c r="F2062">
        <v>2</v>
      </c>
      <c r="G2062">
        <v>3</v>
      </c>
      <c r="H2062">
        <v>0.66666666666666663</v>
      </c>
      <c r="J2062">
        <v>15</v>
      </c>
      <c r="K2062">
        <v>0</v>
      </c>
      <c r="L2062">
        <v>15</v>
      </c>
      <c r="M2062">
        <v>1</v>
      </c>
      <c r="P2062">
        <v>0</v>
      </c>
      <c r="Q2062">
        <v>0</v>
      </c>
      <c r="R2062" t="e">
        <v>#DIV/0!</v>
      </c>
      <c r="T2062">
        <v>1</v>
      </c>
    </row>
    <row r="2063" spans="1:20" x14ac:dyDescent="0.25">
      <c r="A2063" s="177" t="s">
        <v>13194</v>
      </c>
      <c r="B2063" t="s">
        <v>13106</v>
      </c>
      <c r="C2063" t="s">
        <v>1051</v>
      </c>
      <c r="D2063" s="20" t="s">
        <v>1002</v>
      </c>
      <c r="E2063" s="26">
        <v>41609</v>
      </c>
      <c r="F2063">
        <v>2</v>
      </c>
      <c r="G2063">
        <v>3</v>
      </c>
      <c r="H2063">
        <v>0.66666666666666663</v>
      </c>
      <c r="J2063">
        <v>15</v>
      </c>
      <c r="K2063">
        <v>0</v>
      </c>
      <c r="L2063">
        <v>15</v>
      </c>
      <c r="M2063">
        <v>1</v>
      </c>
      <c r="P2063">
        <v>0</v>
      </c>
      <c r="Q2063">
        <v>0</v>
      </c>
      <c r="R2063" t="e">
        <v>#DIV/0!</v>
      </c>
    </row>
    <row r="2064" spans="1:20" x14ac:dyDescent="0.25">
      <c r="A2064" s="177" t="s">
        <v>3003</v>
      </c>
      <c r="B2064" t="s">
        <v>3004</v>
      </c>
      <c r="C2064" t="s">
        <v>242</v>
      </c>
      <c r="D2064" s="20" t="s">
        <v>1000</v>
      </c>
      <c r="E2064" s="26">
        <v>41609</v>
      </c>
      <c r="F2064">
        <v>0</v>
      </c>
      <c r="G2064">
        <v>0</v>
      </c>
      <c r="H2064" t="e">
        <v>#DIV/0!</v>
      </c>
      <c r="I2064">
        <v>0</v>
      </c>
      <c r="J2064">
        <v>0</v>
      </c>
      <c r="K2064" t="e">
        <v>#DIV/0!</v>
      </c>
      <c r="L2064">
        <v>0</v>
      </c>
      <c r="M2064" t="e">
        <v>#DIV/0!</v>
      </c>
      <c r="N2064">
        <v>0</v>
      </c>
      <c r="P2064">
        <v>0</v>
      </c>
      <c r="Q2064">
        <v>0</v>
      </c>
      <c r="R2064" t="e">
        <v>#DIV/0!</v>
      </c>
      <c r="S2064">
        <v>0</v>
      </c>
    </row>
    <row r="2065" spans="1:20" x14ac:dyDescent="0.25">
      <c r="A2065" s="177" t="s">
        <v>2828</v>
      </c>
      <c r="B2065" t="s">
        <v>2829</v>
      </c>
      <c r="C2065" t="s">
        <v>2724</v>
      </c>
      <c r="D2065" s="20" t="s">
        <v>1000</v>
      </c>
      <c r="E2065" s="26">
        <v>41609</v>
      </c>
      <c r="F2065">
        <v>10</v>
      </c>
      <c r="G2065">
        <v>13</v>
      </c>
      <c r="H2065">
        <v>0.76923076923076927</v>
      </c>
      <c r="I2065">
        <v>0</v>
      </c>
      <c r="J2065">
        <v>59</v>
      </c>
      <c r="K2065">
        <v>0</v>
      </c>
      <c r="L2065">
        <v>59</v>
      </c>
      <c r="M2065">
        <v>1</v>
      </c>
      <c r="N2065">
        <v>0</v>
      </c>
      <c r="P2065">
        <v>0</v>
      </c>
      <c r="Q2065">
        <v>0</v>
      </c>
      <c r="R2065" t="e">
        <v>#DIV/0!</v>
      </c>
      <c r="S2065">
        <v>0</v>
      </c>
    </row>
    <row r="2066" spans="1:20" x14ac:dyDescent="0.25">
      <c r="A2066" s="177" t="s">
        <v>2583</v>
      </c>
      <c r="B2066" t="s">
        <v>2584</v>
      </c>
      <c r="C2066" t="s">
        <v>237</v>
      </c>
      <c r="D2066" s="20" t="s">
        <v>1000</v>
      </c>
      <c r="E2066" s="26">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25">
      <c r="A2067" s="177" t="s">
        <v>2408</v>
      </c>
      <c r="B2067" t="s">
        <v>2409</v>
      </c>
      <c r="C2067" t="s">
        <v>238</v>
      </c>
      <c r="D2067" s="20" t="s">
        <v>1000</v>
      </c>
      <c r="E2067" s="26">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25">
      <c r="A2068" s="177" t="s">
        <v>2235</v>
      </c>
      <c r="B2068" t="s">
        <v>2236</v>
      </c>
      <c r="C2068" s="20" t="s">
        <v>239</v>
      </c>
      <c r="D2068" s="20" t="s">
        <v>1000</v>
      </c>
      <c r="E2068" s="26">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25">
      <c r="A2069" s="177" t="s">
        <v>2060</v>
      </c>
      <c r="B2069" t="s">
        <v>2061</v>
      </c>
      <c r="C2069" s="20" t="s">
        <v>1988</v>
      </c>
      <c r="D2069" s="20" t="s">
        <v>1000</v>
      </c>
      <c r="E2069" s="26">
        <v>41609</v>
      </c>
      <c r="F2069">
        <v>7</v>
      </c>
      <c r="G2069">
        <v>7</v>
      </c>
      <c r="H2069">
        <v>1</v>
      </c>
      <c r="I2069">
        <v>17</v>
      </c>
      <c r="J2069">
        <v>35</v>
      </c>
      <c r="K2069">
        <v>0.48571428571428571</v>
      </c>
      <c r="L2069">
        <v>35</v>
      </c>
      <c r="M2069">
        <v>1</v>
      </c>
      <c r="N2069">
        <v>17</v>
      </c>
      <c r="P2069">
        <v>0</v>
      </c>
      <c r="Q2069">
        <v>0</v>
      </c>
      <c r="R2069" t="e">
        <v>#DIV/0!</v>
      </c>
      <c r="S2069">
        <v>0</v>
      </c>
    </row>
    <row r="2070" spans="1:20" x14ac:dyDescent="0.25">
      <c r="A2070" s="177" t="s">
        <v>1812</v>
      </c>
      <c r="B2070" t="s">
        <v>1813</v>
      </c>
      <c r="C2070" t="s">
        <v>240</v>
      </c>
      <c r="D2070" s="20" t="s">
        <v>1000</v>
      </c>
      <c r="E2070" s="26">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25">
      <c r="A2071" s="177" t="s">
        <v>1637</v>
      </c>
      <c r="B2071" t="s">
        <v>1638</v>
      </c>
      <c r="C2071" t="s">
        <v>241</v>
      </c>
      <c r="D2071" s="20" t="s">
        <v>1000</v>
      </c>
      <c r="E2071" s="26">
        <v>41609</v>
      </c>
      <c r="F2071">
        <v>0</v>
      </c>
      <c r="G2071">
        <v>0</v>
      </c>
      <c r="H2071" t="e">
        <v>#DIV/0!</v>
      </c>
      <c r="I2071">
        <v>0</v>
      </c>
      <c r="J2071">
        <v>0</v>
      </c>
      <c r="K2071" t="e">
        <v>#DIV/0!</v>
      </c>
      <c r="L2071">
        <v>0</v>
      </c>
      <c r="M2071" t="e">
        <v>#DIV/0!</v>
      </c>
      <c r="P2071">
        <v>0</v>
      </c>
      <c r="Q2071">
        <v>0</v>
      </c>
      <c r="R2071" t="e">
        <v>#DIV/0!</v>
      </c>
      <c r="T2071">
        <v>0.6166666666666667</v>
      </c>
    </row>
    <row r="2072" spans="1:20" x14ac:dyDescent="0.25">
      <c r="A2072" s="177" t="s">
        <v>1083</v>
      </c>
      <c r="B2072" t="s">
        <v>1168</v>
      </c>
      <c r="C2072" t="s">
        <v>235</v>
      </c>
      <c r="D2072" s="20" t="s">
        <v>1002</v>
      </c>
      <c r="E2072" s="26">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25">
      <c r="A2073" s="177" t="s">
        <v>11539</v>
      </c>
      <c r="B2073" t="s">
        <v>11540</v>
      </c>
      <c r="C2073" t="s">
        <v>199</v>
      </c>
      <c r="D2073" s="20" t="s">
        <v>1002</v>
      </c>
      <c r="E2073" s="26">
        <v>41609</v>
      </c>
      <c r="F2073">
        <v>11</v>
      </c>
      <c r="G2073">
        <v>11</v>
      </c>
      <c r="H2073">
        <v>1</v>
      </c>
      <c r="I2073">
        <v>22</v>
      </c>
      <c r="J2073">
        <v>75</v>
      </c>
      <c r="K2073">
        <v>0.29333333333333333</v>
      </c>
      <c r="L2073">
        <v>75</v>
      </c>
      <c r="M2073">
        <v>1</v>
      </c>
      <c r="N2073">
        <v>21</v>
      </c>
      <c r="P2073">
        <v>0</v>
      </c>
      <c r="Q2073">
        <v>0</v>
      </c>
      <c r="R2073" t="e">
        <v>#DIV/0!</v>
      </c>
      <c r="S2073">
        <v>1</v>
      </c>
    </row>
    <row r="2074" spans="1:20" x14ac:dyDescent="0.25">
      <c r="A2074" s="177" t="s">
        <v>11417</v>
      </c>
      <c r="B2074" t="s">
        <v>11418</v>
      </c>
      <c r="C2074" t="s">
        <v>201</v>
      </c>
      <c r="D2074" s="20" t="s">
        <v>1000</v>
      </c>
      <c r="E2074" s="26">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25">
      <c r="A2075" s="177" t="s">
        <v>12214</v>
      </c>
      <c r="B2075" t="s">
        <v>12215</v>
      </c>
      <c r="C2075" t="s">
        <v>200</v>
      </c>
      <c r="D2075" s="20" t="s">
        <v>1000</v>
      </c>
      <c r="E2075" s="26">
        <v>41609</v>
      </c>
      <c r="F2075">
        <v>7</v>
      </c>
      <c r="G2075">
        <v>7</v>
      </c>
      <c r="H2075">
        <v>1</v>
      </c>
      <c r="I2075">
        <v>11</v>
      </c>
      <c r="J2075">
        <v>35</v>
      </c>
      <c r="K2075">
        <v>0.31428571428571428</v>
      </c>
      <c r="L2075">
        <v>35</v>
      </c>
      <c r="M2075">
        <v>1</v>
      </c>
      <c r="N2075">
        <v>10</v>
      </c>
      <c r="P2075">
        <v>0</v>
      </c>
      <c r="Q2075">
        <v>0</v>
      </c>
      <c r="R2075">
        <v>0</v>
      </c>
      <c r="S2075">
        <v>1</v>
      </c>
    </row>
    <row r="2076" spans="1:20" x14ac:dyDescent="0.25">
      <c r="A2076" s="177" t="s">
        <v>12499</v>
      </c>
      <c r="B2076" t="s">
        <v>12500</v>
      </c>
      <c r="C2076" t="s">
        <v>202</v>
      </c>
      <c r="D2076" s="20" t="s">
        <v>1000</v>
      </c>
      <c r="E2076" s="26">
        <v>41609</v>
      </c>
      <c r="H2076" t="e">
        <v>#DIV/0!</v>
      </c>
      <c r="K2076" t="e">
        <v>#DIV/0!</v>
      </c>
      <c r="M2076" t="e">
        <v>#DIV/0!</v>
      </c>
      <c r="R2076" t="e">
        <v>#DIV/0!</v>
      </c>
    </row>
    <row r="2077" spans="1:20" x14ac:dyDescent="0.25">
      <c r="A2077" s="177" t="s">
        <v>11036</v>
      </c>
      <c r="B2077" t="s">
        <v>11037</v>
      </c>
      <c r="C2077" t="s">
        <v>228</v>
      </c>
      <c r="D2077" s="20" t="s">
        <v>1000</v>
      </c>
      <c r="E2077" s="26">
        <v>41609</v>
      </c>
      <c r="H2077" t="e">
        <v>#DIV/0!</v>
      </c>
      <c r="K2077" t="e">
        <v>#DIV/0!</v>
      </c>
      <c r="M2077" t="e">
        <v>#DIV/0!</v>
      </c>
      <c r="R2077" t="e">
        <v>#DIV/0!</v>
      </c>
      <c r="T2077">
        <v>1</v>
      </c>
    </row>
    <row r="2078" spans="1:20" x14ac:dyDescent="0.25">
      <c r="A2078" s="177" t="s">
        <v>10861</v>
      </c>
      <c r="B2078" t="s">
        <v>10862</v>
      </c>
      <c r="C2078" t="s">
        <v>227</v>
      </c>
      <c r="D2078" s="20" t="s">
        <v>1002</v>
      </c>
      <c r="E2078" s="26">
        <v>41609</v>
      </c>
      <c r="H2078" t="e">
        <v>#DIV/0!</v>
      </c>
      <c r="K2078" t="e">
        <v>#DIV/0!</v>
      </c>
      <c r="M2078" t="e">
        <v>#DIV/0!</v>
      </c>
      <c r="R2078" t="e">
        <v>#DIV/0!</v>
      </c>
      <c r="T2078">
        <v>1.1499999999999999</v>
      </c>
    </row>
    <row r="2079" spans="1:20" x14ac:dyDescent="0.25">
      <c r="A2079" s="177" t="s">
        <v>10686</v>
      </c>
      <c r="B2079" t="s">
        <v>10687</v>
      </c>
      <c r="C2079" t="s">
        <v>203</v>
      </c>
      <c r="D2079" s="20" t="s">
        <v>1002</v>
      </c>
      <c r="E2079" s="26">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25">
      <c r="A2080" s="177" t="s">
        <v>10511</v>
      </c>
      <c r="B2080" t="s">
        <v>10512</v>
      </c>
      <c r="C2080" t="s">
        <v>205</v>
      </c>
      <c r="D2080" s="20" t="s">
        <v>1000</v>
      </c>
      <c r="E2080" s="26">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25">
      <c r="A2081" s="177" t="s">
        <v>10335</v>
      </c>
      <c r="B2081" t="s">
        <v>10336</v>
      </c>
      <c r="C2081" t="s">
        <v>204</v>
      </c>
      <c r="D2081" s="20" t="s">
        <v>1000</v>
      </c>
      <c r="E2081" s="26">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25">
      <c r="A2082" s="177" t="s">
        <v>10270</v>
      </c>
      <c r="B2082" t="s">
        <v>10271</v>
      </c>
      <c r="C2082" s="20" t="s">
        <v>206</v>
      </c>
      <c r="D2082" s="20" t="s">
        <v>1000</v>
      </c>
      <c r="E2082" s="26">
        <v>41609</v>
      </c>
      <c r="H2082" t="e">
        <v>#DIV/0!</v>
      </c>
      <c r="K2082" t="e">
        <v>#DIV/0!</v>
      </c>
      <c r="M2082" t="e">
        <v>#DIV/0!</v>
      </c>
      <c r="R2082" t="e">
        <v>#DIV/0!</v>
      </c>
      <c r="T2082">
        <v>1</v>
      </c>
    </row>
    <row r="2083" spans="1:20" x14ac:dyDescent="0.25">
      <c r="A2083" s="177" t="s">
        <v>9839</v>
      </c>
      <c r="B2083" t="s">
        <v>9840</v>
      </c>
      <c r="C2083" s="20" t="s">
        <v>223</v>
      </c>
      <c r="D2083" s="20" t="s">
        <v>1002</v>
      </c>
      <c r="E2083" s="26">
        <v>41609</v>
      </c>
      <c r="H2083" t="e">
        <v>#DIV/0!</v>
      </c>
      <c r="K2083" t="e">
        <v>#DIV/0!</v>
      </c>
      <c r="M2083" t="e">
        <v>#DIV/0!</v>
      </c>
      <c r="R2083" t="e">
        <v>#DIV/0!</v>
      </c>
      <c r="T2083" t="e">
        <v>#DIV/0!</v>
      </c>
    </row>
    <row r="2084" spans="1:20" x14ac:dyDescent="0.25">
      <c r="A2084" s="177" t="s">
        <v>9664</v>
      </c>
      <c r="B2084" t="s">
        <v>9665</v>
      </c>
      <c r="C2084" t="s">
        <v>224</v>
      </c>
      <c r="D2084" s="20" t="s">
        <v>1000</v>
      </c>
      <c r="E2084" s="26">
        <v>41609</v>
      </c>
      <c r="H2084" t="e">
        <v>#DIV/0!</v>
      </c>
      <c r="K2084" t="e">
        <v>#DIV/0!</v>
      </c>
      <c r="M2084" t="e">
        <v>#DIV/0!</v>
      </c>
      <c r="R2084" t="e">
        <v>#DIV/0!</v>
      </c>
      <c r="T2084" t="e">
        <v>#DIV/0!</v>
      </c>
    </row>
    <row r="2085" spans="1:20" x14ac:dyDescent="0.25">
      <c r="A2085" s="177" t="s">
        <v>9273</v>
      </c>
      <c r="B2085" t="s">
        <v>9274</v>
      </c>
      <c r="C2085" t="s">
        <v>211</v>
      </c>
      <c r="D2085" s="20" t="s">
        <v>1000</v>
      </c>
      <c r="E2085" s="26">
        <v>41609</v>
      </c>
      <c r="H2085" t="e">
        <v>#DIV/0!</v>
      </c>
      <c r="K2085" t="e">
        <v>#DIV/0!</v>
      </c>
      <c r="M2085" t="e">
        <v>#DIV/0!</v>
      </c>
      <c r="N2085">
        <v>0</v>
      </c>
      <c r="R2085" t="e">
        <v>#DIV/0!</v>
      </c>
      <c r="T2085" t="e">
        <v>#DIV/0!</v>
      </c>
    </row>
    <row r="2086" spans="1:20" x14ac:dyDescent="0.25">
      <c r="A2086" s="177" t="s">
        <v>9098</v>
      </c>
      <c r="B2086" t="s">
        <v>9099</v>
      </c>
      <c r="C2086" t="s">
        <v>207</v>
      </c>
      <c r="D2086" s="20" t="s">
        <v>1002</v>
      </c>
      <c r="E2086" s="26">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25">
      <c r="A2087" s="177" t="s">
        <v>9033</v>
      </c>
      <c r="B2087" t="s">
        <v>9034</v>
      </c>
      <c r="C2087" t="s">
        <v>894</v>
      </c>
      <c r="D2087" s="20" t="s">
        <v>1000</v>
      </c>
      <c r="E2087" s="26">
        <v>41609</v>
      </c>
      <c r="H2087" t="e">
        <v>#DIV/0!</v>
      </c>
      <c r="K2087" t="e">
        <v>#DIV/0!</v>
      </c>
      <c r="M2087" t="e">
        <v>#DIV/0!</v>
      </c>
      <c r="P2087">
        <v>0</v>
      </c>
      <c r="Q2087">
        <v>0</v>
      </c>
      <c r="R2087" t="e">
        <v>#DIV/0!</v>
      </c>
    </row>
    <row r="2088" spans="1:20" x14ac:dyDescent="0.25">
      <c r="A2088" s="177" t="s">
        <v>8858</v>
      </c>
      <c r="B2088" t="s">
        <v>8859</v>
      </c>
      <c r="C2088" t="s">
        <v>210</v>
      </c>
      <c r="D2088" s="20" t="s">
        <v>1000</v>
      </c>
      <c r="E2088" s="26">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25">
      <c r="A2089" s="177" t="s">
        <v>8683</v>
      </c>
      <c r="B2089" t="s">
        <v>8684</v>
      </c>
      <c r="C2089" t="s">
        <v>208</v>
      </c>
      <c r="D2089" s="20" t="s">
        <v>1000</v>
      </c>
      <c r="E2089" s="26">
        <v>41609</v>
      </c>
      <c r="F2089">
        <v>2</v>
      </c>
      <c r="G2089">
        <v>5</v>
      </c>
      <c r="H2089">
        <v>0.4</v>
      </c>
      <c r="J2089">
        <v>10</v>
      </c>
      <c r="K2089">
        <v>0</v>
      </c>
      <c r="L2089">
        <v>25</v>
      </c>
      <c r="M2089">
        <v>0.4</v>
      </c>
      <c r="P2089">
        <v>0</v>
      </c>
      <c r="Q2089">
        <v>0</v>
      </c>
      <c r="R2089" t="e">
        <v>#DIV/0!</v>
      </c>
      <c r="T2089">
        <v>1.0533333333333332</v>
      </c>
    </row>
    <row r="2090" spans="1:20" x14ac:dyDescent="0.25">
      <c r="A2090" s="177" t="s">
        <v>8434</v>
      </c>
      <c r="B2090" t="s">
        <v>8435</v>
      </c>
      <c r="C2090" t="s">
        <v>213</v>
      </c>
      <c r="D2090" s="20" t="s">
        <v>1000</v>
      </c>
      <c r="E2090" s="26">
        <v>41609</v>
      </c>
      <c r="H2090" t="e">
        <v>#DIV/0!</v>
      </c>
      <c r="K2090" t="e">
        <v>#DIV/0!</v>
      </c>
      <c r="M2090" t="e">
        <v>#DIV/0!</v>
      </c>
      <c r="P2090">
        <v>0</v>
      </c>
      <c r="Q2090">
        <v>0</v>
      </c>
      <c r="R2090" t="e">
        <v>#DIV/0!</v>
      </c>
      <c r="T2090">
        <v>0.84567999999999999</v>
      </c>
    </row>
    <row r="2091" spans="1:20" x14ac:dyDescent="0.25">
      <c r="A2091" s="177" t="s">
        <v>8259</v>
      </c>
      <c r="B2091" t="s">
        <v>8260</v>
      </c>
      <c r="C2091" t="s">
        <v>212</v>
      </c>
      <c r="D2091" s="20" t="s">
        <v>1002</v>
      </c>
      <c r="E2091" s="26">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25">
      <c r="A2092" s="177" t="s">
        <v>8194</v>
      </c>
      <c r="B2092" t="s">
        <v>8195</v>
      </c>
      <c r="C2092" t="s">
        <v>8154</v>
      </c>
      <c r="D2092" s="20" t="s">
        <v>1000</v>
      </c>
      <c r="E2092" s="26">
        <v>41609</v>
      </c>
      <c r="F2092">
        <v>2</v>
      </c>
      <c r="G2092">
        <v>4</v>
      </c>
      <c r="H2092">
        <v>0.5</v>
      </c>
      <c r="J2092">
        <v>7</v>
      </c>
      <c r="K2092">
        <v>0</v>
      </c>
      <c r="L2092">
        <v>17</v>
      </c>
      <c r="M2092">
        <v>0.41176470588235292</v>
      </c>
      <c r="P2092">
        <v>0</v>
      </c>
      <c r="Q2092">
        <v>0</v>
      </c>
      <c r="R2092" t="e">
        <v>#DIV/0!</v>
      </c>
      <c r="T2092">
        <v>0.98</v>
      </c>
    </row>
    <row r="2093" spans="1:20" x14ac:dyDescent="0.25">
      <c r="A2093" s="177" t="s">
        <v>7958</v>
      </c>
      <c r="B2093" t="s">
        <v>7959</v>
      </c>
      <c r="C2093" t="s">
        <v>225</v>
      </c>
      <c r="D2093" s="20" t="s">
        <v>1002</v>
      </c>
      <c r="E2093" s="26">
        <v>41609</v>
      </c>
      <c r="H2093" t="e">
        <v>#DIV/0!</v>
      </c>
      <c r="K2093" t="e">
        <v>#DIV/0!</v>
      </c>
      <c r="M2093" t="e">
        <v>#DIV/0!</v>
      </c>
      <c r="R2093" t="e">
        <v>#DIV/0!</v>
      </c>
      <c r="T2093">
        <v>0.86974637681159417</v>
      </c>
    </row>
    <row r="2094" spans="1:20" x14ac:dyDescent="0.25">
      <c r="A2094" s="177" t="s">
        <v>7757</v>
      </c>
      <c r="B2094" t="s">
        <v>7758</v>
      </c>
      <c r="C2094" t="s">
        <v>226</v>
      </c>
      <c r="D2094" s="20" t="s">
        <v>1000</v>
      </c>
      <c r="E2094" s="26">
        <v>41609</v>
      </c>
      <c r="H2094" t="e">
        <v>#DIV/0!</v>
      </c>
      <c r="K2094" t="e">
        <v>#DIV/0!</v>
      </c>
      <c r="M2094" t="e">
        <v>#DIV/0!</v>
      </c>
      <c r="R2094" t="e">
        <v>#DIV/0!</v>
      </c>
    </row>
    <row r="2095" spans="1:20" x14ac:dyDescent="0.25">
      <c r="A2095" s="177" t="s">
        <v>7570</v>
      </c>
      <c r="B2095" t="s">
        <v>7571</v>
      </c>
      <c r="C2095" t="s">
        <v>901</v>
      </c>
      <c r="D2095" s="20" t="s">
        <v>1000</v>
      </c>
      <c r="E2095" s="26">
        <v>41609</v>
      </c>
      <c r="F2095">
        <v>2</v>
      </c>
      <c r="G2095">
        <v>2</v>
      </c>
      <c r="H2095">
        <v>1</v>
      </c>
      <c r="I2095">
        <v>9</v>
      </c>
      <c r="J2095">
        <v>10</v>
      </c>
      <c r="K2095">
        <v>0.9</v>
      </c>
      <c r="L2095">
        <v>10</v>
      </c>
      <c r="M2095">
        <v>1</v>
      </c>
      <c r="N2095">
        <v>9</v>
      </c>
      <c r="P2095">
        <v>0</v>
      </c>
      <c r="Q2095">
        <v>0</v>
      </c>
      <c r="R2095" t="e">
        <v>#DIV/0!</v>
      </c>
      <c r="S2095">
        <v>0</v>
      </c>
    </row>
    <row r="2096" spans="1:20" x14ac:dyDescent="0.25">
      <c r="A2096" s="177" t="s">
        <v>7223</v>
      </c>
      <c r="B2096" t="s">
        <v>7224</v>
      </c>
      <c r="C2096" t="s">
        <v>1052</v>
      </c>
      <c r="D2096" s="20" t="s">
        <v>1000</v>
      </c>
      <c r="E2096" s="26">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25">
      <c r="A2097" s="177" t="s">
        <v>7018</v>
      </c>
      <c r="B2097" t="s">
        <v>7019</v>
      </c>
      <c r="C2097" t="s">
        <v>232</v>
      </c>
      <c r="D2097" s="20" t="s">
        <v>1002</v>
      </c>
      <c r="E2097" s="26">
        <v>41609</v>
      </c>
      <c r="H2097" t="e">
        <v>#DIV/0!</v>
      </c>
      <c r="K2097" t="e">
        <v>#DIV/0!</v>
      </c>
      <c r="M2097" t="e">
        <v>#DIV/0!</v>
      </c>
      <c r="R2097" t="e">
        <v>#DIV/0!</v>
      </c>
    </row>
    <row r="2098" spans="1:20" x14ac:dyDescent="0.25">
      <c r="A2098" s="177" t="s">
        <v>6827</v>
      </c>
      <c r="B2098" t="s">
        <v>6828</v>
      </c>
      <c r="C2098" t="s">
        <v>231</v>
      </c>
      <c r="D2098" s="20" t="s">
        <v>1000</v>
      </c>
      <c r="E2098" s="26">
        <v>41609</v>
      </c>
      <c r="H2098" t="e">
        <v>#DIV/0!</v>
      </c>
      <c r="K2098" t="e">
        <v>#DIV/0!</v>
      </c>
      <c r="M2098" t="e">
        <v>#DIV/0!</v>
      </c>
      <c r="R2098" t="e">
        <v>#DIV/0!</v>
      </c>
    </row>
    <row r="2099" spans="1:20" x14ac:dyDescent="0.25">
      <c r="A2099" s="177" t="s">
        <v>6652</v>
      </c>
      <c r="B2099" t="s">
        <v>6653</v>
      </c>
      <c r="C2099" t="s">
        <v>317</v>
      </c>
      <c r="D2099" s="20" t="s">
        <v>1002</v>
      </c>
      <c r="E2099" s="26">
        <v>41609</v>
      </c>
      <c r="F2099">
        <v>3</v>
      </c>
      <c r="G2099">
        <v>3</v>
      </c>
      <c r="H2099">
        <v>1</v>
      </c>
      <c r="I2099">
        <v>3</v>
      </c>
      <c r="J2099">
        <v>15</v>
      </c>
      <c r="K2099">
        <v>0.2</v>
      </c>
      <c r="L2099">
        <v>15</v>
      </c>
      <c r="M2099">
        <v>1</v>
      </c>
      <c r="N2099">
        <v>1</v>
      </c>
      <c r="P2099">
        <v>1</v>
      </c>
      <c r="Q2099">
        <v>1</v>
      </c>
      <c r="R2099">
        <v>1</v>
      </c>
      <c r="S2099">
        <v>2</v>
      </c>
    </row>
    <row r="2100" spans="1:20" x14ac:dyDescent="0.25">
      <c r="A2100" s="177" t="s">
        <v>6477</v>
      </c>
      <c r="B2100" t="s">
        <v>6478</v>
      </c>
      <c r="C2100" s="20" t="s">
        <v>316</v>
      </c>
      <c r="D2100" s="20" t="s">
        <v>1000</v>
      </c>
      <c r="E2100" s="26">
        <v>41609</v>
      </c>
      <c r="F2100">
        <v>3</v>
      </c>
      <c r="G2100">
        <v>3</v>
      </c>
      <c r="H2100">
        <v>1</v>
      </c>
      <c r="I2100">
        <v>3</v>
      </c>
      <c r="J2100">
        <v>15</v>
      </c>
      <c r="K2100">
        <v>0.2</v>
      </c>
      <c r="L2100">
        <v>15</v>
      </c>
      <c r="M2100">
        <v>1</v>
      </c>
      <c r="N2100">
        <v>1</v>
      </c>
      <c r="P2100">
        <v>1</v>
      </c>
      <c r="Q2100">
        <v>1</v>
      </c>
      <c r="R2100">
        <v>1</v>
      </c>
      <c r="S2100">
        <v>2</v>
      </c>
      <c r="T2100">
        <v>0.7142857142857143</v>
      </c>
    </row>
    <row r="2101" spans="1:20" x14ac:dyDescent="0.25">
      <c r="A2101" s="177" t="s">
        <v>6228</v>
      </c>
      <c r="B2101" t="s">
        <v>6229</v>
      </c>
      <c r="C2101" t="s">
        <v>214</v>
      </c>
      <c r="D2101" s="20" t="s">
        <v>1002</v>
      </c>
      <c r="E2101" s="26">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25">
      <c r="A2102" s="177" t="s">
        <v>6053</v>
      </c>
      <c r="B2102" t="s">
        <v>6054</v>
      </c>
      <c r="C2102" t="s">
        <v>215</v>
      </c>
      <c r="D2102" s="20" t="s">
        <v>1000</v>
      </c>
      <c r="E2102" s="26">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25">
      <c r="A2103" s="177" t="s">
        <v>5878</v>
      </c>
      <c r="B2103" t="s">
        <v>5879</v>
      </c>
      <c r="C2103" t="s">
        <v>216</v>
      </c>
      <c r="D2103" s="20" t="s">
        <v>1000</v>
      </c>
      <c r="E2103" s="26">
        <v>41609</v>
      </c>
      <c r="H2103" t="e">
        <v>#DIV/0!</v>
      </c>
      <c r="K2103" t="e">
        <v>#DIV/0!</v>
      </c>
      <c r="M2103" t="e">
        <v>#DIV/0!</v>
      </c>
      <c r="R2103" t="e">
        <v>#DIV/0!</v>
      </c>
      <c r="T2103">
        <v>1.325</v>
      </c>
    </row>
    <row r="2104" spans="1:20" x14ac:dyDescent="0.25">
      <c r="A2104" s="177" t="s">
        <v>5450</v>
      </c>
      <c r="B2104" t="s">
        <v>5451</v>
      </c>
      <c r="C2104" s="20" t="s">
        <v>903</v>
      </c>
      <c r="D2104" s="20" t="s">
        <v>1000</v>
      </c>
      <c r="E2104" s="26">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25">
      <c r="A2105" s="177" t="s">
        <v>5634</v>
      </c>
      <c r="B2105" t="s">
        <v>5635</v>
      </c>
      <c r="C2105" t="s">
        <v>1047</v>
      </c>
      <c r="D2105" s="20" t="s">
        <v>1000</v>
      </c>
      <c r="E2105" s="26">
        <v>41609</v>
      </c>
      <c r="F2105">
        <v>6</v>
      </c>
      <c r="G2105">
        <v>6</v>
      </c>
      <c r="H2105">
        <v>1</v>
      </c>
      <c r="J2105">
        <v>27</v>
      </c>
      <c r="K2105">
        <v>0</v>
      </c>
      <c r="L2105">
        <v>27</v>
      </c>
      <c r="M2105">
        <v>1</v>
      </c>
      <c r="P2105">
        <v>0</v>
      </c>
      <c r="Q2105">
        <v>0</v>
      </c>
      <c r="R2105" t="e">
        <v>#DIV/0!</v>
      </c>
      <c r="T2105">
        <v>0.83010000000000006</v>
      </c>
    </row>
    <row r="2106" spans="1:20" x14ac:dyDescent="0.25">
      <c r="A2106" s="177" t="s">
        <v>5215</v>
      </c>
      <c r="B2106" t="s">
        <v>5216</v>
      </c>
      <c r="C2106" t="s">
        <v>1053</v>
      </c>
      <c r="D2106" s="20" t="s">
        <v>1000</v>
      </c>
      <c r="E2106" s="26">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25">
      <c r="A2107" s="177" t="s">
        <v>5010</v>
      </c>
      <c r="B2107" t="s">
        <v>5011</v>
      </c>
      <c r="C2107" t="s">
        <v>229</v>
      </c>
      <c r="D2107" s="20" t="s">
        <v>1000</v>
      </c>
      <c r="E2107" s="26">
        <v>41609</v>
      </c>
      <c r="H2107" t="e">
        <v>#DIV/0!</v>
      </c>
      <c r="K2107" t="e">
        <v>#DIV/0!</v>
      </c>
      <c r="M2107" t="e">
        <v>#DIV/0!</v>
      </c>
      <c r="R2107" t="e">
        <v>#DIV/0!</v>
      </c>
      <c r="T2107">
        <v>1.06</v>
      </c>
    </row>
    <row r="2108" spans="1:20" x14ac:dyDescent="0.25">
      <c r="A2108" s="177" t="s">
        <v>4835</v>
      </c>
      <c r="B2108" t="s">
        <v>4836</v>
      </c>
      <c r="C2108" t="s">
        <v>230</v>
      </c>
      <c r="D2108" s="20" t="s">
        <v>1002</v>
      </c>
      <c r="E2108" s="26">
        <v>41609</v>
      </c>
      <c r="H2108" t="e">
        <v>#DIV/0!</v>
      </c>
      <c r="K2108" t="e">
        <v>#DIV/0!</v>
      </c>
      <c r="M2108" t="e">
        <v>#DIV/0!</v>
      </c>
      <c r="R2108" t="e">
        <v>#DIV/0!</v>
      </c>
      <c r="T2108">
        <v>0.9</v>
      </c>
    </row>
    <row r="2109" spans="1:20" x14ac:dyDescent="0.25">
      <c r="A2109" s="177" t="s">
        <v>4660</v>
      </c>
      <c r="B2109" t="s">
        <v>4661</v>
      </c>
      <c r="C2109" t="s">
        <v>234</v>
      </c>
      <c r="D2109" s="20" t="s">
        <v>1002</v>
      </c>
      <c r="E2109" s="26">
        <v>41609</v>
      </c>
      <c r="H2109" t="e">
        <v>#DIV/0!</v>
      </c>
      <c r="K2109" t="e">
        <v>#DIV/0!</v>
      </c>
      <c r="M2109" t="e">
        <v>#DIV/0!</v>
      </c>
      <c r="R2109" t="e">
        <v>#DIV/0!</v>
      </c>
      <c r="T2109">
        <v>0.7142857142857143</v>
      </c>
    </row>
    <row r="2110" spans="1:20" x14ac:dyDescent="0.25">
      <c r="A2110" s="177" t="s">
        <v>4485</v>
      </c>
      <c r="B2110" t="s">
        <v>4486</v>
      </c>
      <c r="C2110" t="s">
        <v>233</v>
      </c>
      <c r="D2110" s="20" t="s">
        <v>1000</v>
      </c>
      <c r="E2110" s="26">
        <v>41609</v>
      </c>
      <c r="H2110" t="e">
        <v>#DIV/0!</v>
      </c>
      <c r="K2110" t="e">
        <v>#DIV/0!</v>
      </c>
      <c r="M2110" t="e">
        <v>#DIV/0!</v>
      </c>
      <c r="R2110" t="e">
        <v>#DIV/0!</v>
      </c>
    </row>
    <row r="2111" spans="1:20" x14ac:dyDescent="0.25">
      <c r="A2111" s="177" t="s">
        <v>4310</v>
      </c>
      <c r="B2111" t="s">
        <v>4311</v>
      </c>
      <c r="C2111" t="s">
        <v>217</v>
      </c>
      <c r="D2111" s="20" t="s">
        <v>1002</v>
      </c>
      <c r="E2111" s="26">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25">
      <c r="A2112" s="177" t="s">
        <v>4245</v>
      </c>
      <c r="B2112" t="s">
        <v>4246</v>
      </c>
      <c r="C2112" s="20" t="s">
        <v>895</v>
      </c>
      <c r="D2112" s="20" t="s">
        <v>1000</v>
      </c>
      <c r="E2112" s="26">
        <v>41609</v>
      </c>
      <c r="F2112">
        <v>0</v>
      </c>
      <c r="G2112">
        <v>0</v>
      </c>
      <c r="H2112" t="e">
        <v>#DIV/0!</v>
      </c>
      <c r="I2112">
        <v>0</v>
      </c>
      <c r="J2112">
        <v>0</v>
      </c>
      <c r="K2112" t="e">
        <v>#DIV/0!</v>
      </c>
      <c r="L2112">
        <v>0</v>
      </c>
      <c r="M2112" t="e">
        <v>#DIV/0!</v>
      </c>
      <c r="P2112">
        <v>0</v>
      </c>
      <c r="Q2112">
        <v>0</v>
      </c>
      <c r="R2112" t="e">
        <v>#DIV/0!</v>
      </c>
      <c r="T2112">
        <v>0.78260869565217395</v>
      </c>
    </row>
    <row r="2113" spans="1:20" x14ac:dyDescent="0.25">
      <c r="A2113" s="177" t="s">
        <v>4070</v>
      </c>
      <c r="B2113" t="s">
        <v>4071</v>
      </c>
      <c r="C2113" s="20" t="s">
        <v>218</v>
      </c>
      <c r="D2113" s="20" t="s">
        <v>1000</v>
      </c>
      <c r="E2113" s="26">
        <v>41609</v>
      </c>
      <c r="F2113">
        <v>3</v>
      </c>
      <c r="G2113">
        <v>3</v>
      </c>
      <c r="H2113">
        <v>1</v>
      </c>
      <c r="I2113">
        <v>0</v>
      </c>
      <c r="J2113">
        <v>15</v>
      </c>
      <c r="K2113">
        <v>0</v>
      </c>
      <c r="L2113">
        <v>15</v>
      </c>
      <c r="M2113">
        <v>1</v>
      </c>
      <c r="N2113">
        <v>12</v>
      </c>
      <c r="P2113">
        <v>0</v>
      </c>
      <c r="Q2113">
        <v>0</v>
      </c>
      <c r="R2113" t="e">
        <v>#DIV/0!</v>
      </c>
      <c r="S2113">
        <v>0</v>
      </c>
      <c r="T2113">
        <v>1</v>
      </c>
    </row>
    <row r="2114" spans="1:20" x14ac:dyDescent="0.25">
      <c r="A2114" s="177" t="s">
        <v>3895</v>
      </c>
      <c r="B2114" t="s">
        <v>3896</v>
      </c>
      <c r="C2114" t="s">
        <v>219</v>
      </c>
      <c r="D2114" s="20" t="s">
        <v>1000</v>
      </c>
      <c r="E2114" s="26">
        <v>41609</v>
      </c>
      <c r="H2114" t="e">
        <v>#DIV/0!</v>
      </c>
      <c r="K2114" t="e">
        <v>#DIV/0!</v>
      </c>
      <c r="M2114" t="e">
        <v>#DIV/0!</v>
      </c>
      <c r="R2114" t="e">
        <v>#DIV/0!</v>
      </c>
    </row>
    <row r="2115" spans="1:20" x14ac:dyDescent="0.25">
      <c r="A2115" s="177" t="s">
        <v>3528</v>
      </c>
      <c r="B2115" t="s">
        <v>3529</v>
      </c>
      <c r="C2115" t="s">
        <v>220</v>
      </c>
      <c r="D2115" s="20" t="s">
        <v>1002</v>
      </c>
      <c r="E2115" s="26">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25">
      <c r="A2116" s="177" t="s">
        <v>3353</v>
      </c>
      <c r="B2116" t="s">
        <v>3354</v>
      </c>
      <c r="C2116" t="s">
        <v>221</v>
      </c>
      <c r="D2116" s="20" t="s">
        <v>1000</v>
      </c>
      <c r="E2116" s="26">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25">
      <c r="A2117" s="177" t="s">
        <v>3178</v>
      </c>
      <c r="B2117" t="s">
        <v>3179</v>
      </c>
      <c r="C2117" t="s">
        <v>222</v>
      </c>
      <c r="D2117" s="20" t="s">
        <v>1000</v>
      </c>
      <c r="E2117" s="26">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25">
      <c r="A2118" s="177" t="s">
        <v>12012</v>
      </c>
      <c r="B2118" t="s">
        <v>12013</v>
      </c>
      <c r="C2118" t="s">
        <v>1051</v>
      </c>
      <c r="D2118" s="20" t="s">
        <v>1000</v>
      </c>
      <c r="E2118" s="26">
        <v>41609</v>
      </c>
      <c r="F2118">
        <v>2</v>
      </c>
      <c r="G2118">
        <v>3</v>
      </c>
      <c r="H2118">
        <v>0.66666666666666663</v>
      </c>
      <c r="J2118">
        <v>15</v>
      </c>
      <c r="K2118">
        <v>0</v>
      </c>
      <c r="L2118">
        <v>15</v>
      </c>
      <c r="M2118">
        <v>1</v>
      </c>
      <c r="P2118">
        <v>0</v>
      </c>
      <c r="Q2118">
        <v>0</v>
      </c>
      <c r="R2118" t="e">
        <v>#DIV/0!</v>
      </c>
    </row>
    <row r="2119" spans="1:20" x14ac:dyDescent="0.25">
      <c r="A2119" s="177" t="s">
        <v>13378</v>
      </c>
      <c r="B2119" t="s">
        <v>13379</v>
      </c>
      <c r="C2119" s="20" t="s">
        <v>242</v>
      </c>
      <c r="D2119" s="20" t="s">
        <v>1002</v>
      </c>
      <c r="E2119" s="26">
        <v>41609</v>
      </c>
      <c r="F2119">
        <v>0</v>
      </c>
      <c r="G2119">
        <v>0</v>
      </c>
      <c r="H2119" t="e">
        <v>#DIV/0!</v>
      </c>
      <c r="I2119">
        <v>0</v>
      </c>
      <c r="J2119">
        <v>0</v>
      </c>
      <c r="K2119" t="e">
        <v>#DIV/0!</v>
      </c>
      <c r="L2119">
        <v>0</v>
      </c>
      <c r="M2119" t="e">
        <v>#DIV/0!</v>
      </c>
      <c r="N2119">
        <v>0</v>
      </c>
      <c r="P2119">
        <v>0</v>
      </c>
      <c r="Q2119">
        <v>0</v>
      </c>
      <c r="R2119" t="e">
        <v>#DIV/0!</v>
      </c>
      <c r="S2119">
        <v>0</v>
      </c>
    </row>
    <row r="2120" spans="1:20" x14ac:dyDescent="0.25">
      <c r="A2120" s="177" t="s">
        <v>13555</v>
      </c>
      <c r="B2120" t="s">
        <v>13556</v>
      </c>
      <c r="C2120" s="20" t="s">
        <v>237</v>
      </c>
      <c r="D2120" s="20" t="s">
        <v>1002</v>
      </c>
      <c r="E2120" s="26">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25">
      <c r="A2121" s="177" t="s">
        <v>13730</v>
      </c>
      <c r="B2121" t="s">
        <v>13731</v>
      </c>
      <c r="C2121" t="s">
        <v>238</v>
      </c>
      <c r="D2121" s="20" t="s">
        <v>1002</v>
      </c>
      <c r="E2121" s="26">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25">
      <c r="A2122" s="177" t="s">
        <v>13907</v>
      </c>
      <c r="B2122" t="s">
        <v>13908</v>
      </c>
      <c r="C2122" t="s">
        <v>239</v>
      </c>
      <c r="D2122" s="20" t="s">
        <v>1002</v>
      </c>
      <c r="E2122" s="26">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25">
      <c r="A2123" s="177" t="s">
        <v>14094</v>
      </c>
      <c r="B2123" t="s">
        <v>14095</v>
      </c>
      <c r="C2123" t="s">
        <v>240</v>
      </c>
      <c r="D2123" s="20" t="s">
        <v>1002</v>
      </c>
      <c r="E2123" s="26">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25">
      <c r="A2124" s="177" t="s">
        <v>14271</v>
      </c>
      <c r="B2124" t="s">
        <v>14272</v>
      </c>
      <c r="C2124" t="s">
        <v>241</v>
      </c>
      <c r="D2124" s="20" t="s">
        <v>1002</v>
      </c>
      <c r="E2124" s="26">
        <v>41609</v>
      </c>
      <c r="F2124">
        <v>0</v>
      </c>
      <c r="G2124">
        <v>0</v>
      </c>
      <c r="H2124" t="e">
        <v>#DIV/0!</v>
      </c>
      <c r="I2124">
        <v>0</v>
      </c>
      <c r="J2124">
        <v>0</v>
      </c>
      <c r="K2124" t="e">
        <v>#DIV/0!</v>
      </c>
      <c r="L2124">
        <v>0</v>
      </c>
      <c r="M2124" t="e">
        <v>#DIV/0!</v>
      </c>
      <c r="P2124">
        <v>0</v>
      </c>
      <c r="Q2124">
        <v>0</v>
      </c>
      <c r="R2124" t="e">
        <v>#DIV/0!</v>
      </c>
    </row>
    <row r="2125" spans="1:20" x14ac:dyDescent="0.25">
      <c r="A2125" s="177" t="s">
        <v>14600</v>
      </c>
      <c r="B2125" t="s">
        <v>14601</v>
      </c>
      <c r="C2125" t="s">
        <v>199</v>
      </c>
      <c r="D2125" s="20" t="s">
        <v>1000</v>
      </c>
      <c r="E2125" s="26">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25">
      <c r="A2126" s="177" t="s">
        <v>14775</v>
      </c>
      <c r="B2126" t="s">
        <v>14776</v>
      </c>
      <c r="C2126" t="s">
        <v>201</v>
      </c>
      <c r="D2126" s="20" t="s">
        <v>1002</v>
      </c>
      <c r="E2126" s="26">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25">
      <c r="A2127" s="177" t="s">
        <v>14866</v>
      </c>
      <c r="B2127" t="s">
        <v>14867</v>
      </c>
      <c r="C2127" t="s">
        <v>200</v>
      </c>
      <c r="D2127" s="20" t="s">
        <v>1002</v>
      </c>
      <c r="E2127" s="26">
        <v>41609</v>
      </c>
      <c r="F2127">
        <v>7</v>
      </c>
      <c r="G2127">
        <v>7</v>
      </c>
      <c r="H2127">
        <v>1</v>
      </c>
      <c r="I2127">
        <v>11</v>
      </c>
      <c r="J2127">
        <v>35</v>
      </c>
      <c r="K2127">
        <v>0.31428571428571428</v>
      </c>
      <c r="L2127">
        <v>35</v>
      </c>
      <c r="M2127">
        <v>1</v>
      </c>
      <c r="N2127">
        <v>10</v>
      </c>
      <c r="P2127">
        <v>0</v>
      </c>
      <c r="Q2127">
        <v>0</v>
      </c>
      <c r="R2127">
        <v>0</v>
      </c>
      <c r="S2127">
        <v>1</v>
      </c>
    </row>
    <row r="2128" spans="1:20" x14ac:dyDescent="0.25">
      <c r="A2128" s="177" t="s">
        <v>15043</v>
      </c>
      <c r="B2128" t="s">
        <v>15044</v>
      </c>
      <c r="C2128" t="s">
        <v>202</v>
      </c>
      <c r="D2128" s="20" t="s">
        <v>1002</v>
      </c>
      <c r="E2128" s="26">
        <v>41609</v>
      </c>
      <c r="H2128" t="e">
        <v>#DIV/0!</v>
      </c>
      <c r="K2128" t="e">
        <v>#DIV/0!</v>
      </c>
      <c r="M2128" t="e">
        <v>#DIV/0!</v>
      </c>
      <c r="R2128" t="e">
        <v>#DIV/0!</v>
      </c>
      <c r="T2128">
        <v>1</v>
      </c>
    </row>
    <row r="2129" spans="1:20" x14ac:dyDescent="0.25">
      <c r="A2129" s="177" t="s">
        <v>15586</v>
      </c>
      <c r="B2129" t="s">
        <v>15587</v>
      </c>
      <c r="C2129" t="s">
        <v>228</v>
      </c>
      <c r="D2129" s="20" t="s">
        <v>1002</v>
      </c>
      <c r="E2129" s="26">
        <v>41609</v>
      </c>
      <c r="H2129" t="e">
        <v>#DIV/0!</v>
      </c>
      <c r="K2129" t="e">
        <v>#DIV/0!</v>
      </c>
      <c r="M2129" t="e">
        <v>#DIV/0!</v>
      </c>
      <c r="R2129" t="e">
        <v>#DIV/0!</v>
      </c>
    </row>
    <row r="2130" spans="1:20" x14ac:dyDescent="0.25">
      <c r="A2130" s="177" t="s">
        <v>15747</v>
      </c>
      <c r="B2130" t="s">
        <v>15748</v>
      </c>
      <c r="C2130" t="s">
        <v>227</v>
      </c>
      <c r="D2130" s="20" t="s">
        <v>1000</v>
      </c>
      <c r="E2130" s="26">
        <v>41609</v>
      </c>
      <c r="H2130" t="e">
        <v>#DIV/0!</v>
      </c>
      <c r="K2130" t="e">
        <v>#DIV/0!</v>
      </c>
      <c r="M2130" t="e">
        <v>#DIV/0!</v>
      </c>
      <c r="R2130" t="e">
        <v>#DIV/0!</v>
      </c>
      <c r="T2130">
        <v>1.0425</v>
      </c>
    </row>
    <row r="2131" spans="1:20" x14ac:dyDescent="0.25">
      <c r="A2131" s="177" t="s">
        <v>15924</v>
      </c>
      <c r="B2131" t="s">
        <v>15925</v>
      </c>
      <c r="C2131" t="s">
        <v>203</v>
      </c>
      <c r="D2131" s="20" t="s">
        <v>1000</v>
      </c>
      <c r="E2131" s="26">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25">
      <c r="A2132" s="177" t="s">
        <v>16103</v>
      </c>
      <c r="B2132" t="s">
        <v>16104</v>
      </c>
      <c r="C2132" t="s">
        <v>205</v>
      </c>
      <c r="D2132" s="20" t="s">
        <v>1002</v>
      </c>
      <c r="E2132" s="26">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25">
      <c r="A2133" s="177" t="s">
        <v>16280</v>
      </c>
      <c r="B2133" t="s">
        <v>16281</v>
      </c>
      <c r="C2133" s="20" t="s">
        <v>204</v>
      </c>
      <c r="D2133" s="20" t="s">
        <v>1002</v>
      </c>
      <c r="E2133" s="26">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25">
      <c r="A2134" s="177" t="s">
        <v>16457</v>
      </c>
      <c r="B2134" t="s">
        <v>16458</v>
      </c>
      <c r="C2134" s="20" t="s">
        <v>206</v>
      </c>
      <c r="D2134" s="20" t="s">
        <v>1002</v>
      </c>
      <c r="E2134" s="26">
        <v>41609</v>
      </c>
      <c r="H2134" t="e">
        <v>#DIV/0!</v>
      </c>
      <c r="K2134" t="e">
        <v>#DIV/0!</v>
      </c>
      <c r="M2134" t="e">
        <v>#DIV/0!</v>
      </c>
      <c r="R2134" t="e">
        <v>#DIV/0!</v>
      </c>
    </row>
    <row r="2135" spans="1:20" x14ac:dyDescent="0.25">
      <c r="A2135" s="177" t="s">
        <v>16598</v>
      </c>
      <c r="B2135" t="s">
        <v>16599</v>
      </c>
      <c r="C2135" t="s">
        <v>223</v>
      </c>
      <c r="D2135" s="20" t="s">
        <v>1000</v>
      </c>
      <c r="E2135" s="26">
        <v>41609</v>
      </c>
      <c r="H2135" t="e">
        <v>#DIV/0!</v>
      </c>
      <c r="K2135" t="e">
        <v>#DIV/0!</v>
      </c>
      <c r="M2135" t="e">
        <v>#DIV/0!</v>
      </c>
      <c r="R2135" t="e">
        <v>#DIV/0!</v>
      </c>
    </row>
    <row r="2136" spans="1:20" x14ac:dyDescent="0.25">
      <c r="A2136" s="177" t="s">
        <v>16777</v>
      </c>
      <c r="B2136" t="s">
        <v>16778</v>
      </c>
      <c r="C2136" t="s">
        <v>224</v>
      </c>
      <c r="D2136" s="20" t="s">
        <v>1002</v>
      </c>
      <c r="E2136" s="26">
        <v>41609</v>
      </c>
      <c r="H2136" t="e">
        <v>#DIV/0!</v>
      </c>
      <c r="K2136" t="e">
        <v>#DIV/0!</v>
      </c>
      <c r="M2136" t="e">
        <v>#DIV/0!</v>
      </c>
      <c r="R2136" t="e">
        <v>#DIV/0!</v>
      </c>
    </row>
    <row r="2137" spans="1:20" x14ac:dyDescent="0.25">
      <c r="A2137" s="177" t="s">
        <v>17214</v>
      </c>
      <c r="B2137" t="s">
        <v>17215</v>
      </c>
      <c r="C2137" t="s">
        <v>225</v>
      </c>
      <c r="D2137" s="20" t="s">
        <v>1000</v>
      </c>
      <c r="E2137" s="26">
        <v>41609</v>
      </c>
      <c r="H2137" t="e">
        <v>#DIV/0!</v>
      </c>
      <c r="K2137" t="e">
        <v>#DIV/0!</v>
      </c>
      <c r="M2137" t="e">
        <v>#DIV/0!</v>
      </c>
      <c r="R2137" t="e">
        <v>#DIV/0!</v>
      </c>
    </row>
    <row r="2138" spans="1:20" x14ac:dyDescent="0.25">
      <c r="A2138" s="177" t="s">
        <v>17421</v>
      </c>
      <c r="B2138" t="s">
        <v>17422</v>
      </c>
      <c r="C2138" t="s">
        <v>226</v>
      </c>
      <c r="D2138" s="20" t="s">
        <v>1002</v>
      </c>
      <c r="E2138" s="26">
        <v>41609</v>
      </c>
      <c r="H2138" t="e">
        <v>#DIV/0!</v>
      </c>
      <c r="K2138" t="e">
        <v>#DIV/0!</v>
      </c>
      <c r="M2138" t="e">
        <v>#DIV/0!</v>
      </c>
      <c r="R2138" t="e">
        <v>#DIV/0!</v>
      </c>
    </row>
    <row r="2139" spans="1:20" x14ac:dyDescent="0.25">
      <c r="A2139" s="177" t="s">
        <v>17598</v>
      </c>
      <c r="B2139" t="s">
        <v>17599</v>
      </c>
      <c r="C2139" t="s">
        <v>232</v>
      </c>
      <c r="D2139" s="20" t="s">
        <v>1000</v>
      </c>
      <c r="E2139" s="26">
        <v>41609</v>
      </c>
      <c r="H2139" t="e">
        <v>#DIV/0!</v>
      </c>
      <c r="K2139" t="e">
        <v>#DIV/0!</v>
      </c>
      <c r="M2139" t="e">
        <v>#DIV/0!</v>
      </c>
      <c r="R2139" t="e">
        <v>#DIV/0!</v>
      </c>
      <c r="T2139">
        <v>0.85714285714285721</v>
      </c>
    </row>
    <row r="2140" spans="1:20" x14ac:dyDescent="0.25">
      <c r="A2140" s="177" t="s">
        <v>17795</v>
      </c>
      <c r="B2140" t="s">
        <v>17796</v>
      </c>
      <c r="C2140" t="s">
        <v>231</v>
      </c>
      <c r="D2140" s="20" t="s">
        <v>1002</v>
      </c>
      <c r="E2140" s="26">
        <v>41609</v>
      </c>
      <c r="H2140" t="e">
        <v>#DIV/0!</v>
      </c>
      <c r="K2140" t="e">
        <v>#DIV/0!</v>
      </c>
      <c r="M2140" t="e">
        <v>#DIV/0!</v>
      </c>
      <c r="R2140" t="e">
        <v>#DIV/0!</v>
      </c>
      <c r="T2140">
        <v>1.1837499999999999</v>
      </c>
    </row>
    <row r="2141" spans="1:20" x14ac:dyDescent="0.25">
      <c r="A2141" s="177" t="s">
        <v>17972</v>
      </c>
      <c r="B2141" t="s">
        <v>17973</v>
      </c>
      <c r="C2141" t="s">
        <v>317</v>
      </c>
      <c r="D2141" s="20" t="s">
        <v>1000</v>
      </c>
      <c r="E2141" s="26">
        <v>41609</v>
      </c>
      <c r="F2141">
        <v>3</v>
      </c>
      <c r="G2141">
        <v>3</v>
      </c>
      <c r="H2141">
        <v>1</v>
      </c>
      <c r="I2141">
        <v>3</v>
      </c>
      <c r="J2141">
        <v>15</v>
      </c>
      <c r="K2141">
        <v>0.2</v>
      </c>
      <c r="L2141">
        <v>15</v>
      </c>
      <c r="M2141">
        <v>1</v>
      </c>
      <c r="N2141">
        <v>1</v>
      </c>
      <c r="P2141">
        <v>1</v>
      </c>
      <c r="Q2141">
        <v>1</v>
      </c>
      <c r="R2141">
        <v>1</v>
      </c>
      <c r="S2141">
        <v>2</v>
      </c>
      <c r="T2141">
        <v>0.83010000000000006</v>
      </c>
    </row>
    <row r="2142" spans="1:20" x14ac:dyDescent="0.25">
      <c r="A2142" s="177" t="s">
        <v>18151</v>
      </c>
      <c r="B2142" t="s">
        <v>18152</v>
      </c>
      <c r="C2142" t="s">
        <v>316</v>
      </c>
      <c r="D2142" s="20" t="s">
        <v>1002</v>
      </c>
      <c r="E2142" s="26">
        <v>41609</v>
      </c>
      <c r="F2142">
        <v>3</v>
      </c>
      <c r="G2142">
        <v>3</v>
      </c>
      <c r="H2142">
        <v>1</v>
      </c>
      <c r="I2142">
        <v>3</v>
      </c>
      <c r="J2142">
        <v>15</v>
      </c>
      <c r="K2142">
        <v>0.2</v>
      </c>
      <c r="L2142">
        <v>15</v>
      </c>
      <c r="M2142">
        <v>1</v>
      </c>
      <c r="N2142">
        <v>1</v>
      </c>
      <c r="P2142">
        <v>1</v>
      </c>
      <c r="Q2142">
        <v>1</v>
      </c>
      <c r="R2142">
        <v>1</v>
      </c>
      <c r="S2142">
        <v>2</v>
      </c>
      <c r="T2142">
        <v>0.66400000000000003</v>
      </c>
    </row>
    <row r="2143" spans="1:20" x14ac:dyDescent="0.25">
      <c r="A2143" s="177" t="s">
        <v>18404</v>
      </c>
      <c r="B2143" t="s">
        <v>18405</v>
      </c>
      <c r="C2143" t="s">
        <v>214</v>
      </c>
      <c r="D2143" s="20" t="s">
        <v>1000</v>
      </c>
      <c r="E2143" s="26">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25">
      <c r="A2144" s="177" t="s">
        <v>18583</v>
      </c>
      <c r="B2144" t="s">
        <v>18584</v>
      </c>
      <c r="C2144" t="s">
        <v>215</v>
      </c>
      <c r="D2144" s="20" t="s">
        <v>1002</v>
      </c>
      <c r="E2144" s="26">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25">
      <c r="A2145" s="177" t="s">
        <v>18760</v>
      </c>
      <c r="B2145" t="s">
        <v>18761</v>
      </c>
      <c r="C2145" t="s">
        <v>216</v>
      </c>
      <c r="D2145" s="20" t="s">
        <v>1002</v>
      </c>
      <c r="E2145" s="26">
        <v>41609</v>
      </c>
      <c r="H2145" t="e">
        <v>#DIV/0!</v>
      </c>
      <c r="K2145" t="e">
        <v>#DIV/0!</v>
      </c>
      <c r="M2145" t="e">
        <v>#DIV/0!</v>
      </c>
      <c r="R2145" t="e">
        <v>#DIV/0!</v>
      </c>
    </row>
    <row r="2146" spans="1:20" x14ac:dyDescent="0.25">
      <c r="A2146" s="177" t="s">
        <v>18937</v>
      </c>
      <c r="B2146" t="s">
        <v>18938</v>
      </c>
      <c r="C2146" t="s">
        <v>229</v>
      </c>
      <c r="D2146" s="20" t="s">
        <v>1002</v>
      </c>
      <c r="E2146" s="26">
        <v>41609</v>
      </c>
      <c r="H2146" t="e">
        <v>#DIV/0!</v>
      </c>
      <c r="K2146" t="e">
        <v>#DIV/0!</v>
      </c>
      <c r="M2146" t="e">
        <v>#DIV/0!</v>
      </c>
      <c r="R2146" t="e">
        <v>#DIV/0!</v>
      </c>
    </row>
    <row r="2147" spans="1:20" x14ac:dyDescent="0.25">
      <c r="A2147" s="177" t="s">
        <v>19114</v>
      </c>
      <c r="B2147" t="s">
        <v>19115</v>
      </c>
      <c r="C2147" t="s">
        <v>230</v>
      </c>
      <c r="D2147" s="20" t="s">
        <v>1000</v>
      </c>
      <c r="E2147" s="26">
        <v>41609</v>
      </c>
      <c r="H2147" t="e">
        <v>#DIV/0!</v>
      </c>
      <c r="K2147" t="e">
        <v>#DIV/0!</v>
      </c>
      <c r="M2147" t="e">
        <v>#DIV/0!</v>
      </c>
      <c r="R2147" t="e">
        <v>#DIV/0!</v>
      </c>
      <c r="T2147">
        <v>0.88927417184265012</v>
      </c>
    </row>
    <row r="2148" spans="1:20" x14ac:dyDescent="0.25">
      <c r="A2148" s="177" t="s">
        <v>19293</v>
      </c>
      <c r="B2148" t="s">
        <v>19294</v>
      </c>
      <c r="C2148" t="s">
        <v>234</v>
      </c>
      <c r="D2148" s="20" t="s">
        <v>1000</v>
      </c>
      <c r="E2148" s="26">
        <v>41609</v>
      </c>
      <c r="H2148" t="e">
        <v>#DIV/0!</v>
      </c>
      <c r="K2148" t="e">
        <v>#DIV/0!</v>
      </c>
      <c r="M2148" t="e">
        <v>#DIV/0!</v>
      </c>
      <c r="R2148" t="e">
        <v>#DIV/0!</v>
      </c>
    </row>
    <row r="2149" spans="1:20" x14ac:dyDescent="0.25">
      <c r="A2149" s="177" t="s">
        <v>19472</v>
      </c>
      <c r="B2149" t="s">
        <v>19473</v>
      </c>
      <c r="C2149" t="s">
        <v>233</v>
      </c>
      <c r="D2149" s="20" t="s">
        <v>1002</v>
      </c>
      <c r="E2149" s="26">
        <v>41609</v>
      </c>
      <c r="H2149" t="e">
        <v>#DIV/0!</v>
      </c>
      <c r="K2149" t="e">
        <v>#DIV/0!</v>
      </c>
      <c r="M2149" t="e">
        <v>#DIV/0!</v>
      </c>
      <c r="R2149" t="e">
        <v>#DIV/0!</v>
      </c>
    </row>
    <row r="2150" spans="1:20" x14ac:dyDescent="0.25">
      <c r="A2150" s="177" t="s">
        <v>19847</v>
      </c>
      <c r="B2150" t="s">
        <v>19848</v>
      </c>
      <c r="C2150" t="s">
        <v>220</v>
      </c>
      <c r="D2150" s="20" t="s">
        <v>1000</v>
      </c>
      <c r="E2150" s="26">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25">
      <c r="A2151" s="177" t="s">
        <v>20026</v>
      </c>
      <c r="B2151" t="s">
        <v>20027</v>
      </c>
      <c r="C2151" s="20" t="s">
        <v>221</v>
      </c>
      <c r="D2151" s="20" t="s">
        <v>1002</v>
      </c>
      <c r="E2151" s="26">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25">
      <c r="A2152" s="177" t="s">
        <v>20203</v>
      </c>
      <c r="B2152" t="s">
        <v>20204</v>
      </c>
      <c r="C2152" t="s">
        <v>222</v>
      </c>
      <c r="D2152" s="20" t="s">
        <v>1002</v>
      </c>
      <c r="E2152" s="26">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25">
      <c r="A2153" s="177" t="s">
        <v>20380</v>
      </c>
      <c r="B2153" t="s">
        <v>20381</v>
      </c>
      <c r="C2153" t="s">
        <v>211</v>
      </c>
      <c r="D2153" s="20" t="s">
        <v>1002</v>
      </c>
      <c r="E2153" s="26">
        <v>41609</v>
      </c>
      <c r="H2153" t="e">
        <v>#DIV/0!</v>
      </c>
      <c r="K2153" t="e">
        <v>#DIV/0!</v>
      </c>
      <c r="M2153" t="e">
        <v>#DIV/0!</v>
      </c>
      <c r="N2153">
        <v>0</v>
      </c>
      <c r="R2153" t="e">
        <v>#DIV/0!</v>
      </c>
      <c r="T2153">
        <v>0.82499999999999996</v>
      </c>
    </row>
    <row r="2154" spans="1:20" x14ac:dyDescent="0.25">
      <c r="A2154" s="177" t="s">
        <v>20557</v>
      </c>
      <c r="B2154" t="s">
        <v>20558</v>
      </c>
      <c r="C2154" t="s">
        <v>207</v>
      </c>
      <c r="D2154" s="20" t="s">
        <v>1000</v>
      </c>
      <c r="E2154" s="26">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25">
      <c r="A2155" s="177" t="s">
        <v>20736</v>
      </c>
      <c r="B2155" t="s">
        <v>20737</v>
      </c>
      <c r="C2155" s="20" t="s">
        <v>894</v>
      </c>
      <c r="D2155" s="20" t="s">
        <v>1002</v>
      </c>
      <c r="E2155" s="26">
        <v>41609</v>
      </c>
      <c r="H2155" t="e">
        <v>#DIV/0!</v>
      </c>
      <c r="K2155" t="e">
        <v>#DIV/0!</v>
      </c>
      <c r="M2155" t="e">
        <v>#DIV/0!</v>
      </c>
      <c r="P2155">
        <v>0</v>
      </c>
      <c r="Q2155">
        <v>0</v>
      </c>
      <c r="R2155" t="e">
        <v>#DIV/0!</v>
      </c>
      <c r="T2155">
        <v>1.1499999999999999</v>
      </c>
    </row>
    <row r="2156" spans="1:20" x14ac:dyDescent="0.25">
      <c r="A2156" s="177" t="s">
        <v>20801</v>
      </c>
      <c r="B2156" t="s">
        <v>20802</v>
      </c>
      <c r="C2156" t="s">
        <v>210</v>
      </c>
      <c r="D2156" s="20" t="s">
        <v>1002</v>
      </c>
      <c r="E2156" s="26">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25">
      <c r="A2157" s="177" t="s">
        <v>20978</v>
      </c>
      <c r="B2157" t="s">
        <v>20979</v>
      </c>
      <c r="C2157" t="s">
        <v>208</v>
      </c>
      <c r="D2157" s="20" t="s">
        <v>1002</v>
      </c>
      <c r="E2157" s="26">
        <v>41609</v>
      </c>
      <c r="F2157">
        <v>2</v>
      </c>
      <c r="G2157">
        <v>5</v>
      </c>
      <c r="H2157">
        <v>0.4</v>
      </c>
      <c r="J2157">
        <v>10</v>
      </c>
      <c r="K2157">
        <v>0</v>
      </c>
      <c r="L2157">
        <v>25</v>
      </c>
      <c r="M2157">
        <v>0.4</v>
      </c>
      <c r="P2157">
        <v>0</v>
      </c>
      <c r="Q2157">
        <v>0</v>
      </c>
      <c r="R2157" t="e">
        <v>#DIV/0!</v>
      </c>
      <c r="T2157">
        <v>0.71599999999999997</v>
      </c>
    </row>
    <row r="2158" spans="1:20" x14ac:dyDescent="0.25">
      <c r="A2158" s="177" t="s">
        <v>21233</v>
      </c>
      <c r="B2158" t="s">
        <v>21234</v>
      </c>
      <c r="C2158" t="s">
        <v>213</v>
      </c>
      <c r="D2158" s="20" t="s">
        <v>1002</v>
      </c>
      <c r="E2158" s="26">
        <v>41609</v>
      </c>
      <c r="H2158" t="e">
        <v>#DIV/0!</v>
      </c>
      <c r="K2158" t="e">
        <v>#DIV/0!</v>
      </c>
      <c r="M2158" t="e">
        <v>#DIV/0!</v>
      </c>
      <c r="P2158">
        <v>0</v>
      </c>
      <c r="Q2158">
        <v>0</v>
      </c>
      <c r="R2158" t="e">
        <v>#DIV/0!</v>
      </c>
      <c r="T2158">
        <v>1.06</v>
      </c>
    </row>
    <row r="2159" spans="1:20" x14ac:dyDescent="0.25">
      <c r="A2159" s="177" t="s">
        <v>21410</v>
      </c>
      <c r="B2159" t="s">
        <v>21411</v>
      </c>
      <c r="C2159" t="s">
        <v>8154</v>
      </c>
      <c r="D2159" s="20" t="s">
        <v>1002</v>
      </c>
      <c r="E2159" s="26">
        <v>41609</v>
      </c>
      <c r="F2159">
        <v>2</v>
      </c>
      <c r="G2159">
        <v>4</v>
      </c>
      <c r="H2159">
        <v>0.5</v>
      </c>
      <c r="J2159">
        <v>7</v>
      </c>
      <c r="K2159">
        <v>0</v>
      </c>
      <c r="L2159">
        <v>17</v>
      </c>
      <c r="M2159">
        <v>0.41176470588235292</v>
      </c>
      <c r="P2159">
        <v>0</v>
      </c>
      <c r="Q2159">
        <v>0</v>
      </c>
      <c r="R2159" t="e">
        <v>#DIV/0!</v>
      </c>
      <c r="T2159">
        <v>0.9</v>
      </c>
    </row>
    <row r="2160" spans="1:20" x14ac:dyDescent="0.25">
      <c r="A2160" s="177" t="s">
        <v>21475</v>
      </c>
      <c r="B2160" t="s">
        <v>21476</v>
      </c>
      <c r="C2160" t="s">
        <v>212</v>
      </c>
      <c r="D2160" s="20" t="s">
        <v>1000</v>
      </c>
      <c r="E2160" s="26">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25">
      <c r="A2161" s="177" t="s">
        <v>21684</v>
      </c>
      <c r="B2161" t="s">
        <v>21685</v>
      </c>
      <c r="C2161" t="s">
        <v>217</v>
      </c>
      <c r="D2161" s="20" t="s">
        <v>1000</v>
      </c>
      <c r="E2161" s="26">
        <v>41609</v>
      </c>
      <c r="F2161">
        <v>3</v>
      </c>
      <c r="G2161">
        <v>3</v>
      </c>
      <c r="H2161">
        <v>1</v>
      </c>
      <c r="I2161">
        <v>0</v>
      </c>
      <c r="J2161">
        <v>15</v>
      </c>
      <c r="K2161">
        <v>0</v>
      </c>
      <c r="L2161">
        <v>15</v>
      </c>
      <c r="M2161">
        <v>1</v>
      </c>
      <c r="N2161">
        <v>12</v>
      </c>
      <c r="P2161">
        <v>0</v>
      </c>
      <c r="Q2161">
        <v>0</v>
      </c>
      <c r="R2161" t="e">
        <v>#DIV/0!</v>
      </c>
      <c r="S2161">
        <v>0</v>
      </c>
    </row>
    <row r="2162" spans="1:20" x14ac:dyDescent="0.25">
      <c r="A2162" s="177" t="s">
        <v>21863</v>
      </c>
      <c r="B2162" t="s">
        <v>21864</v>
      </c>
      <c r="C2162" t="s">
        <v>895</v>
      </c>
      <c r="D2162" s="20" t="s">
        <v>1002</v>
      </c>
      <c r="E2162" s="26">
        <v>41609</v>
      </c>
      <c r="F2162">
        <v>0</v>
      </c>
      <c r="G2162">
        <v>0</v>
      </c>
      <c r="H2162" t="e">
        <v>#DIV/0!</v>
      </c>
      <c r="I2162">
        <v>0</v>
      </c>
      <c r="J2162">
        <v>0</v>
      </c>
      <c r="K2162" t="e">
        <v>#DIV/0!</v>
      </c>
      <c r="L2162">
        <v>0</v>
      </c>
      <c r="M2162" t="e">
        <v>#DIV/0!</v>
      </c>
      <c r="P2162">
        <v>0</v>
      </c>
      <c r="Q2162">
        <v>0</v>
      </c>
      <c r="R2162" t="e">
        <v>#DIV/0!</v>
      </c>
      <c r="T2162">
        <v>0.53846153846153844</v>
      </c>
    </row>
    <row r="2163" spans="1:20" x14ac:dyDescent="0.25">
      <c r="A2163" s="177" t="s">
        <v>21928</v>
      </c>
      <c r="B2163" t="s">
        <v>21929</v>
      </c>
      <c r="C2163" s="20" t="s">
        <v>218</v>
      </c>
      <c r="D2163" s="20" t="s">
        <v>1002</v>
      </c>
      <c r="E2163" s="26">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25">
      <c r="A2164" s="177" t="s">
        <v>22105</v>
      </c>
      <c r="B2164" t="s">
        <v>22106</v>
      </c>
      <c r="C2164" s="20" t="s">
        <v>219</v>
      </c>
      <c r="D2164" s="20" t="s">
        <v>1002</v>
      </c>
      <c r="E2164" s="26">
        <v>41609</v>
      </c>
      <c r="H2164" t="e">
        <v>#DIV/0!</v>
      </c>
      <c r="K2164" t="e">
        <v>#DIV/0!</v>
      </c>
      <c r="M2164" t="e">
        <v>#DIV/0!</v>
      </c>
      <c r="R2164" t="e">
        <v>#DIV/0!</v>
      </c>
      <c r="T2164">
        <v>1</v>
      </c>
    </row>
    <row r="2165" spans="1:20" x14ac:dyDescent="0.25">
      <c r="A2165" s="177" t="s">
        <v>11541</v>
      </c>
      <c r="B2165" t="s">
        <v>11542</v>
      </c>
      <c r="C2165" t="s">
        <v>198</v>
      </c>
      <c r="D2165" s="20" t="s">
        <v>1002</v>
      </c>
      <c r="E2165" s="26">
        <v>41640</v>
      </c>
      <c r="F2165">
        <v>3</v>
      </c>
      <c r="G2165">
        <v>3</v>
      </c>
      <c r="H2165">
        <v>1</v>
      </c>
      <c r="J2165">
        <v>15</v>
      </c>
      <c r="K2165">
        <v>0</v>
      </c>
      <c r="L2165">
        <v>15</v>
      </c>
      <c r="M2165">
        <v>1</v>
      </c>
      <c r="P2165">
        <v>0</v>
      </c>
      <c r="Q2165">
        <v>0</v>
      </c>
      <c r="R2165" t="e">
        <v>#DIV/0!</v>
      </c>
    </row>
    <row r="2166" spans="1:20" x14ac:dyDescent="0.25">
      <c r="A2166" s="177" t="s">
        <v>13195</v>
      </c>
      <c r="B2166" t="s">
        <v>13107</v>
      </c>
      <c r="C2166" t="s">
        <v>1051</v>
      </c>
      <c r="D2166" s="20" t="s">
        <v>1002</v>
      </c>
      <c r="E2166" s="26">
        <v>41640</v>
      </c>
      <c r="F2166">
        <v>3</v>
      </c>
      <c r="G2166">
        <v>3</v>
      </c>
      <c r="H2166">
        <v>1</v>
      </c>
      <c r="J2166">
        <v>15</v>
      </c>
      <c r="K2166">
        <v>0</v>
      </c>
      <c r="L2166">
        <v>15</v>
      </c>
      <c r="M2166">
        <v>1</v>
      </c>
      <c r="P2166">
        <v>0</v>
      </c>
      <c r="Q2166">
        <v>0</v>
      </c>
      <c r="R2166" t="e">
        <v>#DIV/0!</v>
      </c>
    </row>
    <row r="2167" spans="1:20" x14ac:dyDescent="0.25">
      <c r="A2167" s="177" t="s">
        <v>3005</v>
      </c>
      <c r="B2167" t="s">
        <v>3006</v>
      </c>
      <c r="C2167" t="s">
        <v>242</v>
      </c>
      <c r="D2167" s="20" t="s">
        <v>1000</v>
      </c>
      <c r="E2167" s="26">
        <v>41640</v>
      </c>
      <c r="F2167">
        <v>0</v>
      </c>
      <c r="G2167">
        <v>0</v>
      </c>
      <c r="H2167" t="e">
        <v>#DIV/0!</v>
      </c>
      <c r="I2167">
        <v>0</v>
      </c>
      <c r="J2167">
        <v>0</v>
      </c>
      <c r="K2167" t="e">
        <v>#DIV/0!</v>
      </c>
      <c r="L2167">
        <v>0</v>
      </c>
      <c r="M2167" t="e">
        <v>#DIV/0!</v>
      </c>
      <c r="N2167">
        <v>0</v>
      </c>
      <c r="P2167">
        <v>0</v>
      </c>
      <c r="Q2167">
        <v>0</v>
      </c>
      <c r="R2167" t="e">
        <v>#DIV/0!</v>
      </c>
      <c r="S2167">
        <v>0</v>
      </c>
    </row>
    <row r="2168" spans="1:20" x14ac:dyDescent="0.25">
      <c r="A2168" s="177" t="s">
        <v>2830</v>
      </c>
      <c r="B2168" t="s">
        <v>2831</v>
      </c>
      <c r="C2168" t="s">
        <v>2724</v>
      </c>
      <c r="D2168" s="20" t="s">
        <v>1000</v>
      </c>
      <c r="E2168" s="26">
        <v>41640</v>
      </c>
      <c r="F2168">
        <v>11</v>
      </c>
      <c r="G2168">
        <v>13</v>
      </c>
      <c r="H2168">
        <v>0.84615384615384615</v>
      </c>
      <c r="I2168">
        <v>0</v>
      </c>
      <c r="J2168">
        <v>59</v>
      </c>
      <c r="K2168">
        <v>0</v>
      </c>
      <c r="L2168">
        <v>59</v>
      </c>
      <c r="M2168">
        <v>1</v>
      </c>
      <c r="N2168">
        <v>0</v>
      </c>
      <c r="P2168">
        <v>0</v>
      </c>
      <c r="Q2168">
        <v>0</v>
      </c>
      <c r="R2168" t="e">
        <v>#DIV/0!</v>
      </c>
      <c r="S2168">
        <v>0</v>
      </c>
    </row>
    <row r="2169" spans="1:20" x14ac:dyDescent="0.25">
      <c r="A2169" s="177" t="s">
        <v>2585</v>
      </c>
      <c r="B2169" t="s">
        <v>2586</v>
      </c>
      <c r="C2169" t="s">
        <v>237</v>
      </c>
      <c r="D2169" s="20" t="s">
        <v>1000</v>
      </c>
      <c r="E2169" s="26">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25">
      <c r="A2170" s="177" t="s">
        <v>2410</v>
      </c>
      <c r="B2170" t="s">
        <v>2411</v>
      </c>
      <c r="C2170" s="20" t="s">
        <v>238</v>
      </c>
      <c r="D2170" s="20" t="s">
        <v>1000</v>
      </c>
      <c r="E2170" s="26">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25">
      <c r="A2171" s="177" t="s">
        <v>2237</v>
      </c>
      <c r="B2171" t="s">
        <v>2238</v>
      </c>
      <c r="C2171" s="20" t="s">
        <v>239</v>
      </c>
      <c r="D2171" s="20" t="s">
        <v>1000</v>
      </c>
      <c r="E2171" s="26">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25">
      <c r="A2172" s="177" t="s">
        <v>2062</v>
      </c>
      <c r="B2172" t="s">
        <v>2063</v>
      </c>
      <c r="C2172" t="s">
        <v>1988</v>
      </c>
      <c r="D2172" s="20" t="s">
        <v>1000</v>
      </c>
      <c r="E2172" s="26">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25">
      <c r="A2173" s="177" t="s">
        <v>1814</v>
      </c>
      <c r="B2173" t="s">
        <v>1815</v>
      </c>
      <c r="C2173" t="s">
        <v>240</v>
      </c>
      <c r="D2173" s="20" t="s">
        <v>1000</v>
      </c>
      <c r="E2173" s="26">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25">
      <c r="A2174" s="177" t="s">
        <v>1639</v>
      </c>
      <c r="B2174" t="s">
        <v>1640</v>
      </c>
      <c r="C2174" t="s">
        <v>241</v>
      </c>
      <c r="D2174" s="20" t="s">
        <v>1000</v>
      </c>
      <c r="E2174" s="26">
        <v>41640</v>
      </c>
      <c r="F2174">
        <v>0</v>
      </c>
      <c r="G2174">
        <v>0</v>
      </c>
      <c r="H2174" t="e">
        <v>#DIV/0!</v>
      </c>
      <c r="I2174">
        <v>0</v>
      </c>
      <c r="J2174">
        <v>0</v>
      </c>
      <c r="K2174" t="e">
        <v>#DIV/0!</v>
      </c>
      <c r="L2174">
        <v>0</v>
      </c>
      <c r="M2174" t="e">
        <v>#DIV/0!</v>
      </c>
      <c r="P2174">
        <v>0</v>
      </c>
      <c r="Q2174">
        <v>0</v>
      </c>
      <c r="R2174" t="e">
        <v>#DIV/0!</v>
      </c>
      <c r="T2174">
        <v>0.36363636363636365</v>
      </c>
    </row>
    <row r="2175" spans="1:20" x14ac:dyDescent="0.25">
      <c r="A2175" s="177" t="s">
        <v>1084</v>
      </c>
      <c r="B2175" t="s">
        <v>1169</v>
      </c>
      <c r="C2175" t="s">
        <v>235</v>
      </c>
      <c r="D2175" s="20" t="s">
        <v>1002</v>
      </c>
      <c r="E2175" s="26">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25">
      <c r="A2176" s="177" t="s">
        <v>11543</v>
      </c>
      <c r="B2176" t="s">
        <v>11544</v>
      </c>
      <c r="C2176" t="s">
        <v>199</v>
      </c>
      <c r="D2176" s="20" t="s">
        <v>1002</v>
      </c>
      <c r="E2176" s="26">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25">
      <c r="A2177" s="177" t="s">
        <v>11419</v>
      </c>
      <c r="B2177" t="s">
        <v>11420</v>
      </c>
      <c r="C2177" t="s">
        <v>201</v>
      </c>
      <c r="D2177" s="20" t="s">
        <v>1000</v>
      </c>
      <c r="E2177" s="26">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25">
      <c r="A2178" s="177" t="s">
        <v>12216</v>
      </c>
      <c r="B2178" t="s">
        <v>12217</v>
      </c>
      <c r="C2178" t="s">
        <v>200</v>
      </c>
      <c r="D2178" s="20" t="s">
        <v>1000</v>
      </c>
      <c r="E2178" s="26">
        <v>41640</v>
      </c>
      <c r="F2178">
        <v>5</v>
      </c>
      <c r="G2178">
        <v>7</v>
      </c>
      <c r="H2178">
        <v>0.7142857142857143</v>
      </c>
      <c r="I2178">
        <v>5</v>
      </c>
      <c r="J2178">
        <v>25</v>
      </c>
      <c r="K2178">
        <v>0.2</v>
      </c>
      <c r="L2178">
        <v>35</v>
      </c>
      <c r="M2178">
        <v>0.7142857142857143</v>
      </c>
      <c r="N2178">
        <v>4</v>
      </c>
      <c r="P2178">
        <v>0</v>
      </c>
      <c r="Q2178">
        <v>3</v>
      </c>
      <c r="R2178">
        <v>0</v>
      </c>
      <c r="S2178">
        <v>1</v>
      </c>
    </row>
    <row r="2179" spans="1:20" x14ac:dyDescent="0.25">
      <c r="A2179" s="177" t="s">
        <v>12501</v>
      </c>
      <c r="B2179" t="s">
        <v>12502</v>
      </c>
      <c r="C2179" t="s">
        <v>202</v>
      </c>
      <c r="D2179" s="20" t="s">
        <v>1000</v>
      </c>
      <c r="E2179" s="26">
        <v>41640</v>
      </c>
      <c r="H2179" t="e">
        <v>#DIV/0!</v>
      </c>
      <c r="K2179" t="e">
        <v>#DIV/0!</v>
      </c>
      <c r="M2179" t="e">
        <v>#DIV/0!</v>
      </c>
      <c r="R2179" t="e">
        <v>#DIV/0!</v>
      </c>
    </row>
    <row r="2180" spans="1:20" x14ac:dyDescent="0.25">
      <c r="A2180" s="177" t="s">
        <v>11038</v>
      </c>
      <c r="B2180" t="s">
        <v>11039</v>
      </c>
      <c r="C2180" t="s">
        <v>228</v>
      </c>
      <c r="D2180" s="20" t="s">
        <v>1000</v>
      </c>
      <c r="E2180" s="26">
        <v>41640</v>
      </c>
      <c r="H2180" t="e">
        <v>#DIV/0!</v>
      </c>
      <c r="K2180" t="e">
        <v>#DIV/0!</v>
      </c>
      <c r="M2180" t="e">
        <v>#DIV/0!</v>
      </c>
      <c r="R2180" t="e">
        <v>#DIV/0!</v>
      </c>
      <c r="T2180">
        <v>0.82499999999999996</v>
      </c>
    </row>
    <row r="2181" spans="1:20" x14ac:dyDescent="0.25">
      <c r="A2181" s="177" t="s">
        <v>10863</v>
      </c>
      <c r="B2181" t="s">
        <v>10864</v>
      </c>
      <c r="C2181" t="s">
        <v>227</v>
      </c>
      <c r="D2181" s="20" t="s">
        <v>1002</v>
      </c>
      <c r="E2181" s="26">
        <v>41640</v>
      </c>
      <c r="H2181" t="e">
        <v>#DIV/0!</v>
      </c>
      <c r="K2181" t="e">
        <v>#DIV/0!</v>
      </c>
      <c r="M2181" t="e">
        <v>#DIV/0!</v>
      </c>
      <c r="R2181" t="e">
        <v>#DIV/0!</v>
      </c>
      <c r="T2181">
        <v>1.1499999999999999</v>
      </c>
    </row>
    <row r="2182" spans="1:20" x14ac:dyDescent="0.25">
      <c r="A2182" s="177" t="s">
        <v>10688</v>
      </c>
      <c r="B2182" t="s">
        <v>10689</v>
      </c>
      <c r="C2182" t="s">
        <v>203</v>
      </c>
      <c r="D2182" s="20" t="s">
        <v>1002</v>
      </c>
      <c r="E2182" s="26">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25">
      <c r="A2183" s="177" t="s">
        <v>10513</v>
      </c>
      <c r="B2183" t="s">
        <v>10514</v>
      </c>
      <c r="C2183" t="s">
        <v>205</v>
      </c>
      <c r="D2183" s="20" t="s">
        <v>1000</v>
      </c>
      <c r="E2183" s="26">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25">
      <c r="A2184" s="177" t="s">
        <v>10337</v>
      </c>
      <c r="B2184" t="s">
        <v>10338</v>
      </c>
      <c r="C2184" s="20" t="s">
        <v>204</v>
      </c>
      <c r="D2184" s="20" t="s">
        <v>1000</v>
      </c>
      <c r="E2184" s="26">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25">
      <c r="A2185" s="177" t="s">
        <v>10272</v>
      </c>
      <c r="B2185" t="s">
        <v>10273</v>
      </c>
      <c r="C2185" s="20" t="s">
        <v>206</v>
      </c>
      <c r="D2185" s="20" t="s">
        <v>1000</v>
      </c>
      <c r="E2185" s="26">
        <v>41640</v>
      </c>
      <c r="H2185" t="e">
        <v>#DIV/0!</v>
      </c>
      <c r="K2185" t="e">
        <v>#DIV/0!</v>
      </c>
      <c r="M2185" t="e">
        <v>#DIV/0!</v>
      </c>
      <c r="N2185">
        <v>0</v>
      </c>
      <c r="R2185" t="e">
        <v>#DIV/0!</v>
      </c>
    </row>
    <row r="2186" spans="1:20" x14ac:dyDescent="0.25">
      <c r="A2186" s="177" t="s">
        <v>9841</v>
      </c>
      <c r="B2186" t="s">
        <v>9842</v>
      </c>
      <c r="C2186" t="s">
        <v>223</v>
      </c>
      <c r="D2186" s="20" t="s">
        <v>1002</v>
      </c>
      <c r="E2186" s="26">
        <v>41640</v>
      </c>
      <c r="H2186" t="e">
        <v>#DIV/0!</v>
      </c>
      <c r="K2186" t="e">
        <v>#DIV/0!</v>
      </c>
      <c r="M2186" t="e">
        <v>#DIV/0!</v>
      </c>
      <c r="R2186" t="e">
        <v>#DIV/0!</v>
      </c>
    </row>
    <row r="2187" spans="1:20" x14ac:dyDescent="0.25">
      <c r="A2187" s="177" t="s">
        <v>9666</v>
      </c>
      <c r="B2187" t="s">
        <v>9667</v>
      </c>
      <c r="C2187" t="s">
        <v>224</v>
      </c>
      <c r="D2187" s="20" t="s">
        <v>1000</v>
      </c>
      <c r="E2187" s="26">
        <v>41640</v>
      </c>
      <c r="H2187" t="e">
        <v>#DIV/0!</v>
      </c>
      <c r="K2187" t="e">
        <v>#DIV/0!</v>
      </c>
      <c r="M2187" t="e">
        <v>#DIV/0!</v>
      </c>
      <c r="R2187" t="e">
        <v>#DIV/0!</v>
      </c>
    </row>
    <row r="2188" spans="1:20" x14ac:dyDescent="0.25">
      <c r="A2188" s="177" t="s">
        <v>9275</v>
      </c>
      <c r="B2188" t="s">
        <v>9276</v>
      </c>
      <c r="C2188" t="s">
        <v>211</v>
      </c>
      <c r="D2188" s="20" t="s">
        <v>1000</v>
      </c>
      <c r="E2188" s="26">
        <v>41640</v>
      </c>
      <c r="H2188" t="e">
        <v>#DIV/0!</v>
      </c>
      <c r="K2188" t="e">
        <v>#DIV/0!</v>
      </c>
      <c r="M2188" t="e">
        <v>#DIV/0!</v>
      </c>
      <c r="N2188">
        <v>0</v>
      </c>
      <c r="R2188" t="e">
        <v>#DIV/0!</v>
      </c>
    </row>
    <row r="2189" spans="1:20" x14ac:dyDescent="0.25">
      <c r="A2189" s="177" t="s">
        <v>9100</v>
      </c>
      <c r="B2189" t="s">
        <v>9101</v>
      </c>
      <c r="C2189" t="s">
        <v>207</v>
      </c>
      <c r="D2189" s="20" t="s">
        <v>1002</v>
      </c>
      <c r="E2189" s="26">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25">
      <c r="A2190" s="177" t="s">
        <v>9035</v>
      </c>
      <c r="B2190" t="s">
        <v>9036</v>
      </c>
      <c r="C2190" t="s">
        <v>894</v>
      </c>
      <c r="D2190" s="20" t="s">
        <v>1000</v>
      </c>
      <c r="E2190" s="26">
        <v>41640</v>
      </c>
      <c r="H2190" t="e">
        <v>#DIV/0!</v>
      </c>
      <c r="K2190" t="e">
        <v>#DIV/0!</v>
      </c>
      <c r="M2190" t="e">
        <v>#DIV/0!</v>
      </c>
      <c r="R2190" t="e">
        <v>#DIV/0!</v>
      </c>
      <c r="T2190">
        <v>0.73333333333333328</v>
      </c>
    </row>
    <row r="2191" spans="1:20" x14ac:dyDescent="0.25">
      <c r="A2191" s="177" t="s">
        <v>8860</v>
      </c>
      <c r="B2191" t="s">
        <v>8861</v>
      </c>
      <c r="C2191" t="s">
        <v>210</v>
      </c>
      <c r="D2191" s="20" t="s">
        <v>1000</v>
      </c>
      <c r="E2191" s="26">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25">
      <c r="A2192" s="177" t="s">
        <v>8685</v>
      </c>
      <c r="B2192" t="s">
        <v>8686</v>
      </c>
      <c r="C2192" t="s">
        <v>208</v>
      </c>
      <c r="D2192" s="20" t="s">
        <v>1000</v>
      </c>
      <c r="E2192" s="26">
        <v>41640</v>
      </c>
      <c r="F2192">
        <v>2</v>
      </c>
      <c r="G2192">
        <v>5</v>
      </c>
      <c r="H2192">
        <v>0.4</v>
      </c>
      <c r="J2192">
        <v>10</v>
      </c>
      <c r="K2192">
        <v>0</v>
      </c>
      <c r="L2192">
        <v>25</v>
      </c>
      <c r="M2192">
        <v>0.4</v>
      </c>
      <c r="R2192" t="e">
        <v>#DIV/0!</v>
      </c>
      <c r="T2192">
        <v>0.80317391304347818</v>
      </c>
    </row>
    <row r="2193" spans="1:20" x14ac:dyDescent="0.25">
      <c r="A2193" s="177" t="s">
        <v>8436</v>
      </c>
      <c r="B2193" t="s">
        <v>8437</v>
      </c>
      <c r="C2193" t="s">
        <v>213</v>
      </c>
      <c r="D2193" s="20" t="s">
        <v>1000</v>
      </c>
      <c r="E2193" s="26">
        <v>41640</v>
      </c>
      <c r="H2193" t="e">
        <v>#DIV/0!</v>
      </c>
      <c r="K2193" t="e">
        <v>#DIV/0!</v>
      </c>
      <c r="M2193" t="e">
        <v>#DIV/0!</v>
      </c>
      <c r="R2193" t="e">
        <v>#DIV/0!</v>
      </c>
      <c r="T2193">
        <v>0.71599999999999997</v>
      </c>
    </row>
    <row r="2194" spans="1:20" x14ac:dyDescent="0.25">
      <c r="A2194" s="177" t="s">
        <v>8261</v>
      </c>
      <c r="B2194" t="s">
        <v>8262</v>
      </c>
      <c r="C2194" t="s">
        <v>212</v>
      </c>
      <c r="D2194" s="20" t="s">
        <v>1002</v>
      </c>
      <c r="E2194" s="26">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25">
      <c r="A2195" s="177" t="s">
        <v>8196</v>
      </c>
      <c r="B2195" t="s">
        <v>8197</v>
      </c>
      <c r="C2195" t="s">
        <v>8154</v>
      </c>
      <c r="D2195" s="20" t="s">
        <v>1000</v>
      </c>
      <c r="E2195" s="26">
        <v>41640</v>
      </c>
      <c r="F2195">
        <v>2</v>
      </c>
      <c r="G2195">
        <v>4</v>
      </c>
      <c r="H2195">
        <v>0.5</v>
      </c>
      <c r="J2195">
        <v>7</v>
      </c>
      <c r="K2195">
        <v>0</v>
      </c>
      <c r="L2195">
        <v>17</v>
      </c>
      <c r="M2195">
        <v>0.41176470588235292</v>
      </c>
      <c r="R2195" t="e">
        <v>#DIV/0!</v>
      </c>
      <c r="T2195">
        <v>0.63028638028638029</v>
      </c>
    </row>
    <row r="2196" spans="1:20" x14ac:dyDescent="0.25">
      <c r="A2196" s="177" t="s">
        <v>7960</v>
      </c>
      <c r="B2196" t="s">
        <v>7961</v>
      </c>
      <c r="C2196" t="s">
        <v>225</v>
      </c>
      <c r="D2196" s="20" t="s">
        <v>1002</v>
      </c>
      <c r="E2196" s="26">
        <v>41640</v>
      </c>
      <c r="H2196" t="e">
        <v>#DIV/0!</v>
      </c>
      <c r="K2196" t="e">
        <v>#DIV/0!</v>
      </c>
      <c r="M2196" t="e">
        <v>#DIV/0!</v>
      </c>
      <c r="R2196" t="e">
        <v>#DIV/0!</v>
      </c>
    </row>
    <row r="2197" spans="1:20" x14ac:dyDescent="0.25">
      <c r="A2197" s="177" t="s">
        <v>7759</v>
      </c>
      <c r="B2197" t="s">
        <v>7760</v>
      </c>
      <c r="C2197" t="s">
        <v>226</v>
      </c>
      <c r="D2197" s="20" t="s">
        <v>1000</v>
      </c>
      <c r="E2197" s="26">
        <v>41640</v>
      </c>
      <c r="H2197" t="e">
        <v>#DIV/0!</v>
      </c>
      <c r="K2197" t="e">
        <v>#DIV/0!</v>
      </c>
      <c r="M2197" t="e">
        <v>#DIV/0!</v>
      </c>
      <c r="R2197" t="e">
        <v>#DIV/0!</v>
      </c>
    </row>
    <row r="2198" spans="1:20" x14ac:dyDescent="0.25">
      <c r="A2198" s="177" t="s">
        <v>7572</v>
      </c>
      <c r="B2198" t="s">
        <v>7573</v>
      </c>
      <c r="C2198" t="s">
        <v>901</v>
      </c>
      <c r="D2198" s="20" t="s">
        <v>1000</v>
      </c>
      <c r="E2198" s="26">
        <v>41640</v>
      </c>
      <c r="F2198">
        <v>2</v>
      </c>
      <c r="G2198">
        <v>2</v>
      </c>
      <c r="H2198">
        <v>1</v>
      </c>
      <c r="I2198">
        <v>10</v>
      </c>
      <c r="J2198">
        <v>10</v>
      </c>
      <c r="K2198">
        <v>1</v>
      </c>
      <c r="L2198">
        <v>10</v>
      </c>
      <c r="M2198">
        <v>1</v>
      </c>
      <c r="N2198">
        <v>8</v>
      </c>
      <c r="P2198">
        <v>1</v>
      </c>
      <c r="Q2198">
        <v>1</v>
      </c>
      <c r="R2198">
        <v>1</v>
      </c>
      <c r="S2198">
        <v>2</v>
      </c>
      <c r="T2198">
        <v>0.79935449333275399</v>
      </c>
    </row>
    <row r="2199" spans="1:20" x14ac:dyDescent="0.25">
      <c r="A2199" s="177" t="s">
        <v>7225</v>
      </c>
      <c r="B2199" t="s">
        <v>7226</v>
      </c>
      <c r="C2199" t="s">
        <v>1052</v>
      </c>
      <c r="D2199" s="20" t="s">
        <v>1000</v>
      </c>
      <c r="E2199" s="26">
        <v>41640</v>
      </c>
      <c r="F2199">
        <v>2</v>
      </c>
      <c r="G2199">
        <v>2</v>
      </c>
      <c r="H2199">
        <v>1</v>
      </c>
      <c r="I2199">
        <v>10</v>
      </c>
      <c r="J2199">
        <v>10</v>
      </c>
      <c r="K2199">
        <v>1</v>
      </c>
      <c r="L2199">
        <v>10</v>
      </c>
      <c r="M2199">
        <v>1</v>
      </c>
      <c r="N2199">
        <v>8</v>
      </c>
      <c r="P2199">
        <v>1</v>
      </c>
      <c r="Q2199">
        <v>1</v>
      </c>
      <c r="R2199">
        <v>1</v>
      </c>
      <c r="S2199">
        <v>2</v>
      </c>
    </row>
    <row r="2200" spans="1:20" x14ac:dyDescent="0.25">
      <c r="A2200" s="177" t="s">
        <v>7020</v>
      </c>
      <c r="B2200" t="s">
        <v>7021</v>
      </c>
      <c r="C2200" t="s">
        <v>232</v>
      </c>
      <c r="D2200" s="20" t="s">
        <v>1002</v>
      </c>
      <c r="E2200" s="26">
        <v>41640</v>
      </c>
      <c r="H2200" t="e">
        <v>#DIV/0!</v>
      </c>
      <c r="K2200" t="e">
        <v>#DIV/0!</v>
      </c>
      <c r="M2200" t="e">
        <v>#DIV/0!</v>
      </c>
      <c r="R2200" t="e">
        <v>#DIV/0!</v>
      </c>
    </row>
    <row r="2201" spans="1:20" x14ac:dyDescent="0.25">
      <c r="A2201" s="177" t="s">
        <v>6829</v>
      </c>
      <c r="B2201" t="s">
        <v>6830</v>
      </c>
      <c r="C2201" t="s">
        <v>231</v>
      </c>
      <c r="D2201" s="20" t="s">
        <v>1000</v>
      </c>
      <c r="E2201" s="26">
        <v>41640</v>
      </c>
      <c r="H2201" t="e">
        <v>#DIV/0!</v>
      </c>
      <c r="K2201" t="e">
        <v>#DIV/0!</v>
      </c>
      <c r="M2201" t="e">
        <v>#DIV/0!</v>
      </c>
      <c r="R2201" t="e">
        <v>#DIV/0!</v>
      </c>
    </row>
    <row r="2202" spans="1:20" x14ac:dyDescent="0.25">
      <c r="A2202" s="177" t="s">
        <v>6654</v>
      </c>
      <c r="B2202" t="s">
        <v>6655</v>
      </c>
      <c r="C2202" s="20" t="s">
        <v>317</v>
      </c>
      <c r="D2202" s="20" t="s">
        <v>1002</v>
      </c>
      <c r="E2202" s="26">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25">
      <c r="A2203" s="177" t="s">
        <v>6479</v>
      </c>
      <c r="B2203" t="s">
        <v>6480</v>
      </c>
      <c r="C2203" t="s">
        <v>316</v>
      </c>
      <c r="D2203" s="20" t="s">
        <v>1000</v>
      </c>
      <c r="E2203" s="26">
        <v>41640</v>
      </c>
      <c r="F2203">
        <v>3</v>
      </c>
      <c r="G2203">
        <v>3</v>
      </c>
      <c r="H2203">
        <v>1</v>
      </c>
      <c r="I2203">
        <v>6</v>
      </c>
      <c r="J2203">
        <v>15</v>
      </c>
      <c r="K2203">
        <v>0.4</v>
      </c>
      <c r="L2203">
        <v>15</v>
      </c>
      <c r="M2203">
        <v>1</v>
      </c>
      <c r="N2203">
        <v>3</v>
      </c>
      <c r="P2203">
        <v>0</v>
      </c>
      <c r="Q2203">
        <v>0</v>
      </c>
      <c r="R2203" t="e">
        <v>#DIV/0!</v>
      </c>
      <c r="S2203">
        <v>3</v>
      </c>
      <c r="T2203">
        <v>1</v>
      </c>
    </row>
    <row r="2204" spans="1:20" x14ac:dyDescent="0.25">
      <c r="A2204" s="177" t="s">
        <v>6230</v>
      </c>
      <c r="B2204" t="s">
        <v>6231</v>
      </c>
      <c r="C2204" t="s">
        <v>214</v>
      </c>
      <c r="D2204" s="20" t="s">
        <v>1002</v>
      </c>
      <c r="E2204" s="26">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25">
      <c r="A2205" s="177" t="s">
        <v>6055</v>
      </c>
      <c r="B2205" t="s">
        <v>6056</v>
      </c>
      <c r="C2205" t="s">
        <v>215</v>
      </c>
      <c r="D2205" s="20" t="s">
        <v>1000</v>
      </c>
      <c r="E2205" s="26">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25">
      <c r="A2206" s="177" t="s">
        <v>5880</v>
      </c>
      <c r="B2206" t="s">
        <v>5881</v>
      </c>
      <c r="C2206" s="20" t="s">
        <v>216</v>
      </c>
      <c r="D2206" s="20" t="s">
        <v>1000</v>
      </c>
      <c r="E2206" s="26">
        <v>41640</v>
      </c>
      <c r="H2206" t="e">
        <v>#DIV/0!</v>
      </c>
      <c r="K2206" t="e">
        <v>#DIV/0!</v>
      </c>
      <c r="M2206" t="e">
        <v>#DIV/0!</v>
      </c>
      <c r="R2206" t="e">
        <v>#DIV/0!</v>
      </c>
      <c r="T2206">
        <v>1.1000000000000001</v>
      </c>
    </row>
    <row r="2207" spans="1:20" x14ac:dyDescent="0.25">
      <c r="A2207" s="177" t="s">
        <v>5452</v>
      </c>
      <c r="B2207" t="s">
        <v>5453</v>
      </c>
      <c r="C2207" t="s">
        <v>903</v>
      </c>
      <c r="D2207" s="20" t="s">
        <v>1000</v>
      </c>
      <c r="E2207" s="26">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25">
      <c r="A2208" s="177" t="s">
        <v>5636</v>
      </c>
      <c r="B2208" t="s">
        <v>5637</v>
      </c>
      <c r="C2208" t="s">
        <v>1047</v>
      </c>
      <c r="D2208" s="20" t="s">
        <v>1000</v>
      </c>
      <c r="E2208" s="26">
        <v>41640</v>
      </c>
      <c r="F2208">
        <v>6</v>
      </c>
      <c r="G2208">
        <v>6</v>
      </c>
      <c r="H2208">
        <v>1</v>
      </c>
      <c r="J2208">
        <v>27</v>
      </c>
      <c r="K2208">
        <v>0</v>
      </c>
      <c r="L2208">
        <v>27</v>
      </c>
      <c r="M2208">
        <v>1</v>
      </c>
      <c r="R2208" t="e">
        <v>#DIV/0!</v>
      </c>
      <c r="T2208">
        <v>0.76700000000000002</v>
      </c>
    </row>
    <row r="2209" spans="1:20" x14ac:dyDescent="0.25">
      <c r="A2209" s="177" t="s">
        <v>5217</v>
      </c>
      <c r="B2209" t="s">
        <v>5218</v>
      </c>
      <c r="C2209" t="s">
        <v>1053</v>
      </c>
      <c r="D2209" s="20" t="s">
        <v>1000</v>
      </c>
      <c r="E2209" s="26">
        <v>41640</v>
      </c>
      <c r="F2209">
        <v>5</v>
      </c>
      <c r="G2209">
        <v>5</v>
      </c>
      <c r="H2209">
        <v>1</v>
      </c>
      <c r="I2209">
        <v>9</v>
      </c>
      <c r="J2209">
        <v>25</v>
      </c>
      <c r="K2209">
        <v>0.36</v>
      </c>
      <c r="L2209">
        <v>25</v>
      </c>
      <c r="M2209">
        <v>1</v>
      </c>
      <c r="N2209">
        <v>8</v>
      </c>
      <c r="P2209">
        <v>0</v>
      </c>
      <c r="Q2209">
        <v>0</v>
      </c>
      <c r="R2209" t="e">
        <v>#DIV/0!</v>
      </c>
      <c r="S2209">
        <v>1</v>
      </c>
      <c r="T2209">
        <v>1.06</v>
      </c>
    </row>
    <row r="2210" spans="1:20" x14ac:dyDescent="0.25">
      <c r="A2210" s="177" t="s">
        <v>5012</v>
      </c>
      <c r="B2210" t="s">
        <v>5013</v>
      </c>
      <c r="C2210" t="s">
        <v>229</v>
      </c>
      <c r="D2210" s="20" t="s">
        <v>1000</v>
      </c>
      <c r="E2210" s="26">
        <v>41640</v>
      </c>
      <c r="H2210" t="e">
        <v>#DIV/0!</v>
      </c>
      <c r="K2210" t="e">
        <v>#DIV/0!</v>
      </c>
      <c r="M2210" t="e">
        <v>#DIV/0!</v>
      </c>
      <c r="R2210" t="e">
        <v>#DIV/0!</v>
      </c>
      <c r="T2210">
        <v>0.9</v>
      </c>
    </row>
    <row r="2211" spans="1:20" x14ac:dyDescent="0.25">
      <c r="A2211" s="177" t="s">
        <v>4837</v>
      </c>
      <c r="B2211" t="s">
        <v>4838</v>
      </c>
      <c r="C2211" t="s">
        <v>230</v>
      </c>
      <c r="D2211" s="20" t="s">
        <v>1002</v>
      </c>
      <c r="E2211" s="26">
        <v>41640</v>
      </c>
      <c r="H2211" t="e">
        <v>#DIV/0!</v>
      </c>
      <c r="K2211" t="e">
        <v>#DIV/0!</v>
      </c>
      <c r="M2211" t="e">
        <v>#DIV/0!</v>
      </c>
      <c r="R2211" t="e">
        <v>#DIV/0!</v>
      </c>
      <c r="T2211">
        <v>0.7</v>
      </c>
    </row>
    <row r="2212" spans="1:20" x14ac:dyDescent="0.25">
      <c r="A2212" s="177" t="s">
        <v>4662</v>
      </c>
      <c r="B2212" t="s">
        <v>4663</v>
      </c>
      <c r="C2212" t="s">
        <v>234</v>
      </c>
      <c r="D2212" s="20" t="s">
        <v>1002</v>
      </c>
      <c r="E2212" s="26">
        <v>41640</v>
      </c>
      <c r="H2212" t="e">
        <v>#DIV/0!</v>
      </c>
      <c r="K2212" t="e">
        <v>#DIV/0!</v>
      </c>
      <c r="M2212" t="e">
        <v>#DIV/0!</v>
      </c>
      <c r="R2212" t="e">
        <v>#DIV/0!</v>
      </c>
    </row>
    <row r="2213" spans="1:20" x14ac:dyDescent="0.25">
      <c r="A2213" s="177" t="s">
        <v>4487</v>
      </c>
      <c r="B2213" t="s">
        <v>4488</v>
      </c>
      <c r="C2213" t="s">
        <v>233</v>
      </c>
      <c r="D2213" s="20" t="s">
        <v>1000</v>
      </c>
      <c r="E2213" s="26">
        <v>41640</v>
      </c>
      <c r="H2213" t="e">
        <v>#DIV/0!</v>
      </c>
      <c r="K2213" t="e">
        <v>#DIV/0!</v>
      </c>
      <c r="M2213" t="e">
        <v>#DIV/0!</v>
      </c>
      <c r="R2213" t="e">
        <v>#DIV/0!</v>
      </c>
      <c r="T2213">
        <v>0.66666666666666663</v>
      </c>
    </row>
    <row r="2214" spans="1:20" x14ac:dyDescent="0.25">
      <c r="A2214" s="177" t="s">
        <v>4312</v>
      </c>
      <c r="B2214" t="s">
        <v>4313</v>
      </c>
      <c r="C2214" s="20" t="s">
        <v>217</v>
      </c>
      <c r="D2214" s="20" t="s">
        <v>1002</v>
      </c>
      <c r="E2214" s="26">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25">
      <c r="A2215" s="177" t="s">
        <v>4247</v>
      </c>
      <c r="B2215" t="s">
        <v>4248</v>
      </c>
      <c r="C2215" s="20" t="s">
        <v>895</v>
      </c>
      <c r="D2215" s="20" t="s">
        <v>1000</v>
      </c>
      <c r="E2215" s="26">
        <v>41640</v>
      </c>
      <c r="F2215">
        <v>0</v>
      </c>
      <c r="G2215">
        <v>0</v>
      </c>
      <c r="H2215" t="e">
        <v>#DIV/0!</v>
      </c>
      <c r="I2215">
        <v>0</v>
      </c>
      <c r="J2215">
        <v>0</v>
      </c>
      <c r="K2215" t="e">
        <v>#DIV/0!</v>
      </c>
      <c r="L2215">
        <v>0</v>
      </c>
      <c r="M2215" t="e">
        <v>#DIV/0!</v>
      </c>
      <c r="P2215">
        <v>0</v>
      </c>
      <c r="Q2215">
        <v>0</v>
      </c>
      <c r="R2215" t="e">
        <v>#DIV/0!</v>
      </c>
      <c r="T2215">
        <v>0</v>
      </c>
    </row>
    <row r="2216" spans="1:20" x14ac:dyDescent="0.25">
      <c r="A2216" s="177" t="s">
        <v>4072</v>
      </c>
      <c r="B2216" t="s">
        <v>4073</v>
      </c>
      <c r="C2216" t="s">
        <v>218</v>
      </c>
      <c r="D2216" s="20" t="s">
        <v>1000</v>
      </c>
      <c r="E2216" s="26">
        <v>41640</v>
      </c>
      <c r="F2216">
        <v>3</v>
      </c>
      <c r="G2216">
        <v>3</v>
      </c>
      <c r="H2216">
        <v>1</v>
      </c>
      <c r="I2216">
        <v>0</v>
      </c>
      <c r="J2216">
        <v>15</v>
      </c>
      <c r="K2216">
        <v>0</v>
      </c>
      <c r="L2216">
        <v>15</v>
      </c>
      <c r="M2216">
        <v>1</v>
      </c>
      <c r="N2216">
        <v>1</v>
      </c>
      <c r="P2216">
        <v>0</v>
      </c>
      <c r="Q2216">
        <v>0</v>
      </c>
      <c r="R2216" t="e">
        <v>#DIV/0!</v>
      </c>
      <c r="S2216">
        <v>0</v>
      </c>
    </row>
    <row r="2217" spans="1:20" x14ac:dyDescent="0.25">
      <c r="A2217" s="177" t="s">
        <v>3897</v>
      </c>
      <c r="B2217" t="s">
        <v>3898</v>
      </c>
      <c r="C2217" t="s">
        <v>219</v>
      </c>
      <c r="D2217" s="20" t="s">
        <v>1000</v>
      </c>
      <c r="E2217" s="26">
        <v>41640</v>
      </c>
      <c r="H2217" t="e">
        <v>#DIV/0!</v>
      </c>
      <c r="K2217" t="e">
        <v>#DIV/0!</v>
      </c>
      <c r="M2217" t="e">
        <v>#DIV/0!</v>
      </c>
      <c r="R2217" t="e">
        <v>#DIV/0!</v>
      </c>
    </row>
    <row r="2218" spans="1:20" x14ac:dyDescent="0.25">
      <c r="A2218" s="177" t="s">
        <v>3530</v>
      </c>
      <c r="B2218" t="s">
        <v>3531</v>
      </c>
      <c r="C2218" t="s">
        <v>220</v>
      </c>
      <c r="D2218" s="20" t="s">
        <v>1002</v>
      </c>
      <c r="E2218" s="26">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25">
      <c r="A2219" s="177" t="s">
        <v>3355</v>
      </c>
      <c r="B2219" t="s">
        <v>3356</v>
      </c>
      <c r="C2219" t="s">
        <v>221</v>
      </c>
      <c r="D2219" s="20" t="s">
        <v>1000</v>
      </c>
      <c r="E2219" s="26">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25">
      <c r="A2220" s="177" t="s">
        <v>3180</v>
      </c>
      <c r="B2220" t="s">
        <v>3181</v>
      </c>
      <c r="C2220" t="s">
        <v>222</v>
      </c>
      <c r="D2220" s="20" t="s">
        <v>1000</v>
      </c>
      <c r="E2220" s="26">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25">
      <c r="A2221" s="177" t="s">
        <v>12014</v>
      </c>
      <c r="B2221" t="s">
        <v>12015</v>
      </c>
      <c r="C2221" s="20" t="s">
        <v>1051</v>
      </c>
      <c r="D2221" s="20" t="s">
        <v>1000</v>
      </c>
      <c r="E2221" s="26">
        <v>41640</v>
      </c>
      <c r="F2221">
        <v>3</v>
      </c>
      <c r="G2221">
        <v>3</v>
      </c>
      <c r="H2221">
        <v>1</v>
      </c>
      <c r="J2221">
        <v>15</v>
      </c>
      <c r="K2221">
        <v>0</v>
      </c>
      <c r="L2221">
        <v>15</v>
      </c>
      <c r="M2221">
        <v>1</v>
      </c>
      <c r="P2221">
        <v>0</v>
      </c>
      <c r="Q2221">
        <v>0</v>
      </c>
      <c r="R2221" t="e">
        <v>#DIV/0!</v>
      </c>
    </row>
    <row r="2222" spans="1:20" x14ac:dyDescent="0.25">
      <c r="A2222" s="177" t="s">
        <v>13380</v>
      </c>
      <c r="B2222" t="s">
        <v>13381</v>
      </c>
      <c r="C2222" s="20" t="s">
        <v>242</v>
      </c>
      <c r="D2222" s="20" t="s">
        <v>1002</v>
      </c>
      <c r="E2222" s="26">
        <v>41640</v>
      </c>
      <c r="F2222">
        <v>0</v>
      </c>
      <c r="G2222">
        <v>0</v>
      </c>
      <c r="H2222" t="e">
        <v>#DIV/0!</v>
      </c>
      <c r="I2222">
        <v>0</v>
      </c>
      <c r="J2222">
        <v>0</v>
      </c>
      <c r="K2222" t="e">
        <v>#DIV/0!</v>
      </c>
      <c r="L2222">
        <v>0</v>
      </c>
      <c r="M2222" t="e">
        <v>#DIV/0!</v>
      </c>
      <c r="N2222">
        <v>0</v>
      </c>
      <c r="P2222">
        <v>0</v>
      </c>
      <c r="Q2222">
        <v>0</v>
      </c>
      <c r="R2222" t="e">
        <v>#DIV/0!</v>
      </c>
      <c r="S2222">
        <v>0</v>
      </c>
    </row>
    <row r="2223" spans="1:20" x14ac:dyDescent="0.25">
      <c r="A2223" s="177" t="s">
        <v>13557</v>
      </c>
      <c r="B2223" t="s">
        <v>13558</v>
      </c>
      <c r="C2223" t="s">
        <v>237</v>
      </c>
      <c r="D2223" s="20" t="s">
        <v>1002</v>
      </c>
      <c r="E2223" s="26">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25">
      <c r="A2224" s="177" t="s">
        <v>13732</v>
      </c>
      <c r="B2224" t="s">
        <v>13733</v>
      </c>
      <c r="C2224" t="s">
        <v>238</v>
      </c>
      <c r="D2224" s="20" t="s">
        <v>1002</v>
      </c>
      <c r="E2224" s="26">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25">
      <c r="A2225" s="177" t="s">
        <v>13909</v>
      </c>
      <c r="B2225" t="s">
        <v>13910</v>
      </c>
      <c r="C2225" t="s">
        <v>239</v>
      </c>
      <c r="D2225" s="20" t="s">
        <v>1002</v>
      </c>
      <c r="E2225" s="26">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25">
      <c r="A2226" s="177" t="s">
        <v>14096</v>
      </c>
      <c r="B2226" t="s">
        <v>14097</v>
      </c>
      <c r="C2226" t="s">
        <v>240</v>
      </c>
      <c r="D2226" s="20" t="s">
        <v>1002</v>
      </c>
      <c r="E2226" s="26">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25">
      <c r="A2227" s="177" t="s">
        <v>14273</v>
      </c>
      <c r="B2227" t="s">
        <v>14274</v>
      </c>
      <c r="C2227" t="s">
        <v>241</v>
      </c>
      <c r="D2227" s="20" t="s">
        <v>1002</v>
      </c>
      <c r="E2227" s="26">
        <v>41640</v>
      </c>
      <c r="F2227">
        <v>0</v>
      </c>
      <c r="G2227">
        <v>0</v>
      </c>
      <c r="H2227" t="e">
        <v>#DIV/0!</v>
      </c>
      <c r="I2227">
        <v>0</v>
      </c>
      <c r="J2227">
        <v>0</v>
      </c>
      <c r="K2227" t="e">
        <v>#DIV/0!</v>
      </c>
      <c r="L2227">
        <v>0</v>
      </c>
      <c r="M2227" t="e">
        <v>#DIV/0!</v>
      </c>
      <c r="P2227">
        <v>0</v>
      </c>
      <c r="Q2227">
        <v>0</v>
      </c>
      <c r="R2227" t="e">
        <v>#DIV/0!</v>
      </c>
      <c r="T2227">
        <v>0.7</v>
      </c>
    </row>
    <row r="2228" spans="1:20" x14ac:dyDescent="0.25">
      <c r="A2228" s="177" t="s">
        <v>14602</v>
      </c>
      <c r="B2228" t="s">
        <v>14603</v>
      </c>
      <c r="C2228" t="s">
        <v>199</v>
      </c>
      <c r="D2228" s="20" t="s">
        <v>1000</v>
      </c>
      <c r="E2228" s="26">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25">
      <c r="A2229" s="177" t="s">
        <v>14777</v>
      </c>
      <c r="B2229" t="s">
        <v>14778</v>
      </c>
      <c r="C2229" t="s">
        <v>201</v>
      </c>
      <c r="D2229" s="20" t="s">
        <v>1002</v>
      </c>
      <c r="E2229" s="26">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25">
      <c r="A2230" s="177" t="s">
        <v>14868</v>
      </c>
      <c r="B2230" t="s">
        <v>14869</v>
      </c>
      <c r="C2230" t="s">
        <v>200</v>
      </c>
      <c r="D2230" s="20" t="s">
        <v>1002</v>
      </c>
      <c r="E2230" s="26">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25">
      <c r="A2231" s="177" t="s">
        <v>15045</v>
      </c>
      <c r="B2231" t="s">
        <v>15046</v>
      </c>
      <c r="C2231" t="s">
        <v>202</v>
      </c>
      <c r="D2231" s="20" t="s">
        <v>1002</v>
      </c>
      <c r="E2231" s="26">
        <v>41640</v>
      </c>
      <c r="H2231" t="e">
        <v>#DIV/0!</v>
      </c>
      <c r="K2231" t="e">
        <v>#DIV/0!</v>
      </c>
      <c r="M2231" t="e">
        <v>#DIV/0!</v>
      </c>
      <c r="R2231" t="e">
        <v>#DIV/0!</v>
      </c>
      <c r="T2231" t="e">
        <v>#DIV/0!</v>
      </c>
    </row>
    <row r="2232" spans="1:20" x14ac:dyDescent="0.25">
      <c r="A2232" s="177" t="s">
        <v>15588</v>
      </c>
      <c r="B2232" t="s">
        <v>15589</v>
      </c>
      <c r="C2232" t="s">
        <v>228</v>
      </c>
      <c r="D2232" s="20" t="s">
        <v>1002</v>
      </c>
      <c r="E2232" s="26">
        <v>41640</v>
      </c>
      <c r="H2232" t="e">
        <v>#DIV/0!</v>
      </c>
      <c r="K2232" t="e">
        <v>#DIV/0!</v>
      </c>
      <c r="M2232" t="e">
        <v>#DIV/0!</v>
      </c>
      <c r="R2232" t="e">
        <v>#DIV/0!</v>
      </c>
      <c r="T2232" t="e">
        <v>#DIV/0!</v>
      </c>
    </row>
    <row r="2233" spans="1:20" x14ac:dyDescent="0.25">
      <c r="A2233" s="177" t="s">
        <v>15749</v>
      </c>
      <c r="B2233" t="s">
        <v>15750</v>
      </c>
      <c r="C2233" t="s">
        <v>227</v>
      </c>
      <c r="D2233" s="20" t="s">
        <v>1000</v>
      </c>
      <c r="E2233" s="26">
        <v>41640</v>
      </c>
      <c r="H2233" t="e">
        <v>#DIV/0!</v>
      </c>
      <c r="K2233" t="e">
        <v>#DIV/0!</v>
      </c>
      <c r="M2233" t="e">
        <v>#DIV/0!</v>
      </c>
      <c r="R2233" t="e">
        <v>#DIV/0!</v>
      </c>
      <c r="T2233">
        <v>1</v>
      </c>
    </row>
    <row r="2234" spans="1:20" x14ac:dyDescent="0.25">
      <c r="A2234" s="177" t="s">
        <v>15926</v>
      </c>
      <c r="B2234" t="s">
        <v>15927</v>
      </c>
      <c r="C2234" t="s">
        <v>203</v>
      </c>
      <c r="D2234" s="20" t="s">
        <v>1000</v>
      </c>
      <c r="E2234" s="26">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25">
      <c r="A2235" s="177" t="s">
        <v>16105</v>
      </c>
      <c r="B2235" t="s">
        <v>16106</v>
      </c>
      <c r="C2235" t="s">
        <v>205</v>
      </c>
      <c r="D2235" s="20" t="s">
        <v>1002</v>
      </c>
      <c r="E2235" s="26">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25">
      <c r="A2236" s="177" t="s">
        <v>16282</v>
      </c>
      <c r="B2236" t="s">
        <v>16283</v>
      </c>
      <c r="C2236" t="s">
        <v>204</v>
      </c>
      <c r="D2236" s="20" t="s">
        <v>1002</v>
      </c>
      <c r="E2236" s="26">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25">
      <c r="A2237" s="177" t="s">
        <v>16459</v>
      </c>
      <c r="B2237" t="s">
        <v>16460</v>
      </c>
      <c r="C2237" s="20" t="s">
        <v>206</v>
      </c>
      <c r="D2237" s="20" t="s">
        <v>1002</v>
      </c>
      <c r="E2237" s="26">
        <v>41640</v>
      </c>
      <c r="H2237" t="e">
        <v>#DIV/0!</v>
      </c>
      <c r="K2237" t="e">
        <v>#DIV/0!</v>
      </c>
      <c r="M2237" t="e">
        <v>#DIV/0!</v>
      </c>
      <c r="N2237">
        <v>0</v>
      </c>
      <c r="R2237" t="e">
        <v>#DIV/0!</v>
      </c>
      <c r="T2237">
        <v>0.55555555555555558</v>
      </c>
    </row>
    <row r="2238" spans="1:20" x14ac:dyDescent="0.25">
      <c r="A2238" s="177" t="s">
        <v>16600</v>
      </c>
      <c r="B2238" t="s">
        <v>16601</v>
      </c>
      <c r="C2238" s="20" t="s">
        <v>223</v>
      </c>
      <c r="D2238" s="20" t="s">
        <v>1000</v>
      </c>
      <c r="E2238" s="26">
        <v>41640</v>
      </c>
      <c r="H2238" t="e">
        <v>#DIV/0!</v>
      </c>
      <c r="K2238" t="e">
        <v>#DIV/0!</v>
      </c>
      <c r="M2238" t="e">
        <v>#DIV/0!</v>
      </c>
      <c r="R2238" t="e">
        <v>#DIV/0!</v>
      </c>
      <c r="T2238">
        <v>0</v>
      </c>
    </row>
    <row r="2239" spans="1:20" x14ac:dyDescent="0.25">
      <c r="A2239" s="177" t="s">
        <v>16779</v>
      </c>
      <c r="B2239" t="s">
        <v>16780</v>
      </c>
      <c r="C2239" t="s">
        <v>224</v>
      </c>
      <c r="D2239" s="20" t="s">
        <v>1002</v>
      </c>
      <c r="E2239" s="26">
        <v>41640</v>
      </c>
      <c r="H2239" t="e">
        <v>#DIV/0!</v>
      </c>
      <c r="K2239" t="e">
        <v>#DIV/0!</v>
      </c>
      <c r="M2239" t="e">
        <v>#DIV/0!</v>
      </c>
      <c r="R2239" t="e">
        <v>#DIV/0!</v>
      </c>
      <c r="T2239" t="e">
        <v>#DIV/0!</v>
      </c>
    </row>
    <row r="2240" spans="1:20" x14ac:dyDescent="0.25">
      <c r="A2240" s="177" t="s">
        <v>17216</v>
      </c>
      <c r="B2240" t="s">
        <v>17217</v>
      </c>
      <c r="C2240" t="s">
        <v>225</v>
      </c>
      <c r="D2240" s="20" t="s">
        <v>1000</v>
      </c>
      <c r="E2240" s="26">
        <v>41640</v>
      </c>
      <c r="H2240" t="e">
        <v>#DIV/0!</v>
      </c>
      <c r="K2240" t="e">
        <v>#DIV/0!</v>
      </c>
      <c r="M2240" t="e">
        <v>#DIV/0!</v>
      </c>
      <c r="R2240" t="e">
        <v>#DIV/0!</v>
      </c>
      <c r="T2240" t="e">
        <v>#DIV/0!</v>
      </c>
    </row>
    <row r="2241" spans="1:20" x14ac:dyDescent="0.25">
      <c r="A2241" s="177" t="s">
        <v>17423</v>
      </c>
      <c r="B2241" t="s">
        <v>17424</v>
      </c>
      <c r="C2241" t="s">
        <v>226</v>
      </c>
      <c r="D2241" s="20" t="s">
        <v>1002</v>
      </c>
      <c r="E2241" s="26">
        <v>41640</v>
      </c>
      <c r="H2241" t="e">
        <v>#DIV/0!</v>
      </c>
      <c r="K2241" t="e">
        <v>#DIV/0!</v>
      </c>
      <c r="M2241" t="e">
        <v>#DIV/0!</v>
      </c>
      <c r="R2241" t="e">
        <v>#DIV/0!</v>
      </c>
      <c r="T2241" t="e">
        <v>#DIV/0!</v>
      </c>
    </row>
    <row r="2242" spans="1:20" x14ac:dyDescent="0.25">
      <c r="A2242" s="177" t="s">
        <v>17600</v>
      </c>
      <c r="B2242" t="s">
        <v>17601</v>
      </c>
      <c r="C2242" t="s">
        <v>232</v>
      </c>
      <c r="D2242" s="20" t="s">
        <v>1000</v>
      </c>
      <c r="E2242" s="26">
        <v>41640</v>
      </c>
      <c r="H2242" t="e">
        <v>#DIV/0!</v>
      </c>
      <c r="K2242" t="e">
        <v>#DIV/0!</v>
      </c>
      <c r="M2242" t="e">
        <v>#DIV/0!</v>
      </c>
      <c r="R2242" t="e">
        <v>#DIV/0!</v>
      </c>
      <c r="T2242" t="e">
        <v>#DIV/0!</v>
      </c>
    </row>
    <row r="2243" spans="1:20" x14ac:dyDescent="0.25">
      <c r="A2243" s="177" t="s">
        <v>17797</v>
      </c>
      <c r="B2243" t="s">
        <v>17798</v>
      </c>
      <c r="C2243" t="s">
        <v>231</v>
      </c>
      <c r="D2243" s="20" t="s">
        <v>1002</v>
      </c>
      <c r="E2243" s="26">
        <v>41640</v>
      </c>
      <c r="H2243" t="e">
        <v>#DIV/0!</v>
      </c>
      <c r="K2243" t="e">
        <v>#DIV/0!</v>
      </c>
      <c r="M2243" t="e">
        <v>#DIV/0!</v>
      </c>
      <c r="R2243" t="e">
        <v>#DIV/0!</v>
      </c>
      <c r="T2243" t="e">
        <v>#DIV/0!</v>
      </c>
    </row>
    <row r="2244" spans="1:20" x14ac:dyDescent="0.25">
      <c r="A2244" s="177" t="s">
        <v>17974</v>
      </c>
      <c r="B2244" t="s">
        <v>17975</v>
      </c>
      <c r="C2244" t="s">
        <v>317</v>
      </c>
      <c r="D2244" s="20" t="s">
        <v>1000</v>
      </c>
      <c r="E2244" s="26">
        <v>41640</v>
      </c>
      <c r="F2244">
        <v>3</v>
      </c>
      <c r="G2244">
        <v>3</v>
      </c>
      <c r="H2244">
        <v>1</v>
      </c>
      <c r="I2244">
        <v>6</v>
      </c>
      <c r="J2244">
        <v>15</v>
      </c>
      <c r="K2244">
        <v>0.4</v>
      </c>
      <c r="L2244">
        <v>15</v>
      </c>
      <c r="M2244">
        <v>1</v>
      </c>
      <c r="N2244">
        <v>3</v>
      </c>
      <c r="P2244">
        <v>0</v>
      </c>
      <c r="Q2244">
        <v>0</v>
      </c>
      <c r="R2244" t="e">
        <v>#DIV/0!</v>
      </c>
      <c r="S2244">
        <v>3</v>
      </c>
    </row>
    <row r="2245" spans="1:20" x14ac:dyDescent="0.25">
      <c r="A2245" s="177" t="s">
        <v>18153</v>
      </c>
      <c r="B2245" t="s">
        <v>18154</v>
      </c>
      <c r="C2245" t="s">
        <v>316</v>
      </c>
      <c r="D2245" s="20" t="s">
        <v>1002</v>
      </c>
      <c r="E2245" s="26">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25">
      <c r="A2246" s="177" t="s">
        <v>18406</v>
      </c>
      <c r="B2246" t="s">
        <v>18407</v>
      </c>
      <c r="C2246" t="s">
        <v>214</v>
      </c>
      <c r="D2246" s="20" t="s">
        <v>1000</v>
      </c>
      <c r="E2246" s="26">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25">
      <c r="A2247" s="177" t="s">
        <v>18585</v>
      </c>
      <c r="B2247" t="s">
        <v>18586</v>
      </c>
      <c r="C2247" t="s">
        <v>215</v>
      </c>
      <c r="D2247" s="20" t="s">
        <v>1002</v>
      </c>
      <c r="E2247" s="26">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25">
      <c r="A2248" s="177" t="s">
        <v>18762</v>
      </c>
      <c r="B2248" t="s">
        <v>18763</v>
      </c>
      <c r="C2248" t="s">
        <v>216</v>
      </c>
      <c r="D2248" s="20" t="s">
        <v>1002</v>
      </c>
      <c r="E2248" s="26">
        <v>41640</v>
      </c>
      <c r="H2248" t="e">
        <v>#DIV/0!</v>
      </c>
      <c r="K2248" t="e">
        <v>#DIV/0!</v>
      </c>
      <c r="M2248" t="e">
        <v>#DIV/0!</v>
      </c>
      <c r="R2248" t="e">
        <v>#DIV/0!</v>
      </c>
      <c r="T2248">
        <v>0.76700000000000002</v>
      </c>
    </row>
    <row r="2249" spans="1:20" x14ac:dyDescent="0.25">
      <c r="A2249" s="177" t="s">
        <v>18939</v>
      </c>
      <c r="B2249" t="s">
        <v>18940</v>
      </c>
      <c r="C2249" t="s">
        <v>229</v>
      </c>
      <c r="D2249" s="20" t="s">
        <v>1002</v>
      </c>
      <c r="E2249" s="26">
        <v>41640</v>
      </c>
      <c r="H2249" t="e">
        <v>#DIV/0!</v>
      </c>
      <c r="K2249" t="e">
        <v>#DIV/0!</v>
      </c>
      <c r="M2249" t="e">
        <v>#DIV/0!</v>
      </c>
      <c r="R2249" t="e">
        <v>#DIV/0!</v>
      </c>
      <c r="T2249">
        <v>0.98</v>
      </c>
    </row>
    <row r="2250" spans="1:20" x14ac:dyDescent="0.25">
      <c r="A2250" s="177" t="s">
        <v>19116</v>
      </c>
      <c r="B2250" t="s">
        <v>19117</v>
      </c>
      <c r="C2250" t="s">
        <v>230</v>
      </c>
      <c r="D2250" s="20" t="s">
        <v>1000</v>
      </c>
      <c r="E2250" s="26">
        <v>41640</v>
      </c>
      <c r="H2250" t="e">
        <v>#DIV/0!</v>
      </c>
      <c r="K2250" t="e">
        <v>#DIV/0!</v>
      </c>
      <c r="M2250" t="e">
        <v>#DIV/0!</v>
      </c>
      <c r="R2250" t="e">
        <v>#DIV/0!</v>
      </c>
      <c r="T2250">
        <v>0.48055555555555557</v>
      </c>
    </row>
    <row r="2251" spans="1:20" x14ac:dyDescent="0.25">
      <c r="A2251" s="177" t="s">
        <v>19295</v>
      </c>
      <c r="B2251" t="s">
        <v>19296</v>
      </c>
      <c r="C2251" t="s">
        <v>234</v>
      </c>
      <c r="D2251" s="20" t="s">
        <v>1000</v>
      </c>
      <c r="E2251" s="26">
        <v>41640</v>
      </c>
      <c r="H2251" t="e">
        <v>#DIV/0!</v>
      </c>
      <c r="K2251" t="e">
        <v>#DIV/0!</v>
      </c>
      <c r="M2251" t="e">
        <v>#DIV/0!</v>
      </c>
      <c r="R2251" t="e">
        <v>#DIV/0!</v>
      </c>
    </row>
    <row r="2252" spans="1:20" x14ac:dyDescent="0.25">
      <c r="A2252" s="177" t="s">
        <v>19474</v>
      </c>
      <c r="B2252" t="s">
        <v>19475</v>
      </c>
      <c r="C2252" t="s">
        <v>233</v>
      </c>
      <c r="D2252" s="20" t="s">
        <v>1002</v>
      </c>
      <c r="E2252" s="26">
        <v>41640</v>
      </c>
      <c r="H2252" t="e">
        <v>#DIV/0!</v>
      </c>
      <c r="K2252" t="e">
        <v>#DIV/0!</v>
      </c>
      <c r="M2252" t="e">
        <v>#DIV/0!</v>
      </c>
      <c r="R2252" t="e">
        <v>#DIV/0!</v>
      </c>
    </row>
    <row r="2253" spans="1:20" x14ac:dyDescent="0.25">
      <c r="A2253" s="177" t="s">
        <v>19849</v>
      </c>
      <c r="B2253" t="s">
        <v>19850</v>
      </c>
      <c r="C2253" t="s">
        <v>220</v>
      </c>
      <c r="D2253" s="20" t="s">
        <v>1000</v>
      </c>
      <c r="E2253" s="26">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25">
      <c r="A2254" s="177" t="s">
        <v>20028</v>
      </c>
      <c r="B2254" t="s">
        <v>20029</v>
      </c>
      <c r="C2254" t="s">
        <v>221</v>
      </c>
      <c r="D2254" s="20" t="s">
        <v>1002</v>
      </c>
      <c r="E2254" s="26">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25">
      <c r="A2255" s="177" t="s">
        <v>20205</v>
      </c>
      <c r="B2255" t="s">
        <v>20206</v>
      </c>
      <c r="C2255" t="s">
        <v>222</v>
      </c>
      <c r="D2255" s="20" t="s">
        <v>1002</v>
      </c>
      <c r="E2255" s="26">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25">
      <c r="A2256" s="177" t="s">
        <v>20382</v>
      </c>
      <c r="B2256" t="s">
        <v>20383</v>
      </c>
      <c r="C2256" t="s">
        <v>211</v>
      </c>
      <c r="D2256" s="20" t="s">
        <v>1002</v>
      </c>
      <c r="E2256" s="26">
        <v>41640</v>
      </c>
      <c r="H2256" t="e">
        <v>#DIV/0!</v>
      </c>
      <c r="K2256" t="e">
        <v>#DIV/0!</v>
      </c>
      <c r="M2256" t="e">
        <v>#DIV/0!</v>
      </c>
      <c r="N2256">
        <v>0</v>
      </c>
      <c r="R2256" t="e">
        <v>#DIV/0!</v>
      </c>
    </row>
    <row r="2257" spans="1:20" x14ac:dyDescent="0.25">
      <c r="A2257" s="177" t="s">
        <v>20559</v>
      </c>
      <c r="B2257" t="s">
        <v>20560</v>
      </c>
      <c r="C2257" s="20" t="s">
        <v>207</v>
      </c>
      <c r="D2257" s="20" t="s">
        <v>1000</v>
      </c>
      <c r="E2257" s="26">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25">
      <c r="A2258" s="177" t="s">
        <v>20738</v>
      </c>
      <c r="B2258" t="s">
        <v>20739</v>
      </c>
      <c r="C2258" t="s">
        <v>894</v>
      </c>
      <c r="D2258" s="20" t="s">
        <v>1002</v>
      </c>
      <c r="E2258" s="26">
        <v>41640</v>
      </c>
      <c r="H2258" t="e">
        <v>#DIV/0!</v>
      </c>
      <c r="K2258" t="e">
        <v>#DIV/0!</v>
      </c>
      <c r="M2258" t="e">
        <v>#DIV/0!</v>
      </c>
      <c r="R2258" t="e">
        <v>#DIV/0!</v>
      </c>
      <c r="T2258">
        <v>1</v>
      </c>
    </row>
    <row r="2259" spans="1:20" x14ac:dyDescent="0.25">
      <c r="A2259" s="177" t="s">
        <v>20803</v>
      </c>
      <c r="B2259" t="s">
        <v>20804</v>
      </c>
      <c r="C2259" t="s">
        <v>210</v>
      </c>
      <c r="D2259" s="20" t="s">
        <v>1002</v>
      </c>
      <c r="E2259" s="26">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25">
      <c r="A2260" s="177" t="s">
        <v>20980</v>
      </c>
      <c r="B2260" t="s">
        <v>20981</v>
      </c>
      <c r="C2260" t="s">
        <v>208</v>
      </c>
      <c r="D2260" s="20" t="s">
        <v>1002</v>
      </c>
      <c r="E2260" s="26">
        <v>41640</v>
      </c>
      <c r="F2260">
        <v>2</v>
      </c>
      <c r="G2260">
        <v>5</v>
      </c>
      <c r="H2260">
        <v>0.4</v>
      </c>
      <c r="J2260">
        <v>10</v>
      </c>
      <c r="K2260">
        <v>0</v>
      </c>
      <c r="L2260">
        <v>25</v>
      </c>
      <c r="M2260">
        <v>0.4</v>
      </c>
      <c r="R2260" t="e">
        <v>#DIV/0!</v>
      </c>
      <c r="T2260">
        <v>1.05</v>
      </c>
    </row>
    <row r="2261" spans="1:20" x14ac:dyDescent="0.25">
      <c r="A2261" s="177" t="s">
        <v>21235</v>
      </c>
      <c r="B2261" t="s">
        <v>21236</v>
      </c>
      <c r="C2261" s="20" t="s">
        <v>213</v>
      </c>
      <c r="D2261" s="20" t="s">
        <v>1002</v>
      </c>
      <c r="E2261" s="26">
        <v>41640</v>
      </c>
      <c r="H2261" t="e">
        <v>#DIV/0!</v>
      </c>
      <c r="K2261" t="e">
        <v>#DIV/0!</v>
      </c>
      <c r="M2261" t="e">
        <v>#DIV/0!</v>
      </c>
      <c r="R2261" t="e">
        <v>#DIV/0!</v>
      </c>
      <c r="T2261">
        <v>1</v>
      </c>
    </row>
    <row r="2262" spans="1:20" x14ac:dyDescent="0.25">
      <c r="A2262" s="177" t="s">
        <v>21412</v>
      </c>
      <c r="B2262" t="s">
        <v>21413</v>
      </c>
      <c r="C2262" t="s">
        <v>8154</v>
      </c>
      <c r="D2262" s="20" t="s">
        <v>1002</v>
      </c>
      <c r="E2262" s="26">
        <v>41640</v>
      </c>
      <c r="F2262">
        <v>2</v>
      </c>
      <c r="G2262">
        <v>4</v>
      </c>
      <c r="H2262">
        <v>0.5</v>
      </c>
      <c r="J2262">
        <v>7</v>
      </c>
      <c r="K2262">
        <v>0</v>
      </c>
      <c r="L2262">
        <v>17</v>
      </c>
      <c r="M2262">
        <v>0.41176470588235292</v>
      </c>
      <c r="R2262" t="e">
        <v>#DIV/0!</v>
      </c>
      <c r="T2262">
        <v>0.78755000000000008</v>
      </c>
    </row>
    <row r="2263" spans="1:20" x14ac:dyDescent="0.25">
      <c r="A2263" s="177" t="s">
        <v>21477</v>
      </c>
      <c r="B2263" t="s">
        <v>21478</v>
      </c>
      <c r="C2263" t="s">
        <v>212</v>
      </c>
      <c r="D2263" s="20" t="s">
        <v>1000</v>
      </c>
      <c r="E2263" s="26">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25">
      <c r="A2264" s="177" t="s">
        <v>21686</v>
      </c>
      <c r="B2264" t="s">
        <v>21687</v>
      </c>
      <c r="C2264" t="s">
        <v>217</v>
      </c>
      <c r="D2264" s="20" t="s">
        <v>1000</v>
      </c>
      <c r="E2264" s="26">
        <v>41640</v>
      </c>
      <c r="F2264">
        <v>3</v>
      </c>
      <c r="G2264">
        <v>3</v>
      </c>
      <c r="H2264">
        <v>1</v>
      </c>
      <c r="I2264">
        <v>0</v>
      </c>
      <c r="J2264">
        <v>15</v>
      </c>
      <c r="K2264">
        <v>0</v>
      </c>
      <c r="L2264">
        <v>15</v>
      </c>
      <c r="M2264">
        <v>1</v>
      </c>
      <c r="N2264">
        <v>1</v>
      </c>
      <c r="P2264">
        <v>0</v>
      </c>
      <c r="Q2264">
        <v>0</v>
      </c>
      <c r="R2264" t="e">
        <v>#DIV/0!</v>
      </c>
      <c r="S2264">
        <v>0</v>
      </c>
      <c r="T2264">
        <v>1.06</v>
      </c>
    </row>
    <row r="2265" spans="1:20" x14ac:dyDescent="0.25">
      <c r="A2265" s="177" t="s">
        <v>21865</v>
      </c>
      <c r="B2265" t="s">
        <v>21866</v>
      </c>
      <c r="C2265" t="s">
        <v>895</v>
      </c>
      <c r="D2265" s="20" t="s">
        <v>1002</v>
      </c>
      <c r="E2265" s="26">
        <v>41640</v>
      </c>
      <c r="F2265">
        <v>0</v>
      </c>
      <c r="G2265">
        <v>0</v>
      </c>
      <c r="H2265" t="e">
        <v>#DIV/0!</v>
      </c>
      <c r="I2265">
        <v>0</v>
      </c>
      <c r="J2265">
        <v>0</v>
      </c>
      <c r="K2265" t="e">
        <v>#DIV/0!</v>
      </c>
      <c r="L2265">
        <v>0</v>
      </c>
      <c r="M2265" t="e">
        <v>#DIV/0!</v>
      </c>
      <c r="P2265">
        <v>0</v>
      </c>
      <c r="Q2265">
        <v>0</v>
      </c>
      <c r="R2265" t="e">
        <v>#DIV/0!</v>
      </c>
      <c r="T2265">
        <v>0.9</v>
      </c>
    </row>
    <row r="2266" spans="1:20" x14ac:dyDescent="0.25">
      <c r="A2266" s="177" t="s">
        <v>21930</v>
      </c>
      <c r="B2266" t="s">
        <v>21931</v>
      </c>
      <c r="C2266" t="s">
        <v>218</v>
      </c>
      <c r="D2266" s="20" t="s">
        <v>1002</v>
      </c>
      <c r="E2266" s="26">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25">
      <c r="A2267" s="177" t="s">
        <v>22107</v>
      </c>
      <c r="B2267" t="s">
        <v>22108</v>
      </c>
      <c r="C2267" t="s">
        <v>219</v>
      </c>
      <c r="D2267" s="20" t="s">
        <v>1002</v>
      </c>
      <c r="E2267" s="26">
        <v>41640</v>
      </c>
      <c r="H2267" t="e">
        <v>#DIV/0!</v>
      </c>
      <c r="K2267" t="e">
        <v>#DIV/0!</v>
      </c>
      <c r="M2267" t="e">
        <v>#DIV/0!</v>
      </c>
      <c r="R2267" t="e">
        <v>#DIV/0!</v>
      </c>
      <c r="T2267">
        <v>1</v>
      </c>
    </row>
    <row r="2268" spans="1:20" x14ac:dyDescent="0.25">
      <c r="A2268" s="177" t="s">
        <v>11545</v>
      </c>
      <c r="B2268" t="s">
        <v>11546</v>
      </c>
      <c r="C2268" t="s">
        <v>198</v>
      </c>
      <c r="D2268" s="20" t="s">
        <v>1002</v>
      </c>
      <c r="E2268" s="26">
        <v>41671</v>
      </c>
      <c r="F2268">
        <v>3</v>
      </c>
      <c r="G2268">
        <v>3</v>
      </c>
      <c r="H2268">
        <v>1</v>
      </c>
      <c r="J2268">
        <v>15</v>
      </c>
      <c r="K2268">
        <v>0</v>
      </c>
      <c r="L2268">
        <v>15</v>
      </c>
      <c r="M2268">
        <v>1</v>
      </c>
      <c r="P2268">
        <v>0</v>
      </c>
      <c r="Q2268">
        <v>0</v>
      </c>
      <c r="R2268" t="e">
        <v>#DIV/0!</v>
      </c>
      <c r="T2268">
        <v>0.66666666666666663</v>
      </c>
    </row>
    <row r="2269" spans="1:20" x14ac:dyDescent="0.25">
      <c r="A2269" s="177" t="s">
        <v>13196</v>
      </c>
      <c r="B2269" t="s">
        <v>13108</v>
      </c>
      <c r="C2269" s="20" t="s">
        <v>1051</v>
      </c>
      <c r="D2269" s="20" t="s">
        <v>1002</v>
      </c>
      <c r="E2269" s="26">
        <v>41671</v>
      </c>
      <c r="F2269">
        <v>3</v>
      </c>
      <c r="G2269">
        <v>3</v>
      </c>
      <c r="H2269">
        <v>1</v>
      </c>
      <c r="J2269">
        <v>15</v>
      </c>
      <c r="K2269">
        <v>0</v>
      </c>
      <c r="L2269">
        <v>15</v>
      </c>
      <c r="M2269">
        <v>1</v>
      </c>
      <c r="P2269">
        <v>0</v>
      </c>
      <c r="Q2269">
        <v>0</v>
      </c>
      <c r="R2269" t="e">
        <v>#DIV/0!</v>
      </c>
      <c r="T2269">
        <v>0.68421052631578949</v>
      </c>
    </row>
    <row r="2270" spans="1:20" x14ac:dyDescent="0.25">
      <c r="A2270" s="177" t="s">
        <v>3007</v>
      </c>
      <c r="B2270" t="s">
        <v>3008</v>
      </c>
      <c r="C2270" s="20" t="s">
        <v>242</v>
      </c>
      <c r="D2270" s="20" t="s">
        <v>1000</v>
      </c>
      <c r="E2270" s="26">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25">
      <c r="A2271" s="177" t="s">
        <v>2832</v>
      </c>
      <c r="B2271" t="s">
        <v>2833</v>
      </c>
      <c r="C2271" t="s">
        <v>2724</v>
      </c>
      <c r="D2271" s="20" t="s">
        <v>1000</v>
      </c>
      <c r="E2271" s="26">
        <v>41671</v>
      </c>
      <c r="F2271">
        <v>11</v>
      </c>
      <c r="G2271">
        <v>13</v>
      </c>
      <c r="H2271">
        <v>0.84615384615384615</v>
      </c>
      <c r="I2271">
        <v>0</v>
      </c>
      <c r="J2271">
        <v>59</v>
      </c>
      <c r="K2271">
        <v>0</v>
      </c>
      <c r="L2271">
        <v>59</v>
      </c>
      <c r="M2271">
        <v>1</v>
      </c>
      <c r="N2271">
        <v>0</v>
      </c>
      <c r="P2271">
        <v>0</v>
      </c>
      <c r="Q2271">
        <v>0</v>
      </c>
      <c r="R2271" t="e">
        <v>#DIV/0!</v>
      </c>
      <c r="S2271">
        <v>0</v>
      </c>
    </row>
    <row r="2272" spans="1:20" x14ac:dyDescent="0.25">
      <c r="A2272" s="177" t="s">
        <v>2587</v>
      </c>
      <c r="B2272" t="s">
        <v>2588</v>
      </c>
      <c r="C2272" t="s">
        <v>237</v>
      </c>
      <c r="D2272" s="20" t="s">
        <v>1000</v>
      </c>
      <c r="E2272" s="26">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25">
      <c r="A2273" s="177" t="s">
        <v>2412</v>
      </c>
      <c r="B2273" t="s">
        <v>2413</v>
      </c>
      <c r="C2273" t="s">
        <v>238</v>
      </c>
      <c r="D2273" s="20" t="s">
        <v>1000</v>
      </c>
      <c r="E2273" s="26">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25">
      <c r="A2274" s="177" t="s">
        <v>2239</v>
      </c>
      <c r="B2274" t="s">
        <v>2240</v>
      </c>
      <c r="C2274" t="s">
        <v>239</v>
      </c>
      <c r="D2274" s="20" t="s">
        <v>1000</v>
      </c>
      <c r="E2274" s="26">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25">
      <c r="A2275" s="177" t="s">
        <v>2064</v>
      </c>
      <c r="B2275" t="s">
        <v>2065</v>
      </c>
      <c r="C2275" t="s">
        <v>1988</v>
      </c>
      <c r="D2275" s="20" t="s">
        <v>1000</v>
      </c>
      <c r="E2275" s="26">
        <v>41671</v>
      </c>
      <c r="F2275">
        <v>7</v>
      </c>
      <c r="G2275">
        <v>7</v>
      </c>
      <c r="H2275">
        <v>1</v>
      </c>
      <c r="I2275">
        <v>0</v>
      </c>
      <c r="J2275">
        <v>35</v>
      </c>
      <c r="K2275">
        <v>0</v>
      </c>
      <c r="L2275">
        <v>35</v>
      </c>
      <c r="M2275">
        <v>1</v>
      </c>
      <c r="N2275">
        <v>0</v>
      </c>
      <c r="P2275">
        <v>1</v>
      </c>
      <c r="Q2275">
        <v>1</v>
      </c>
      <c r="R2275">
        <v>1</v>
      </c>
      <c r="S2275">
        <v>0</v>
      </c>
    </row>
    <row r="2276" spans="1:20" x14ac:dyDescent="0.25">
      <c r="A2276" s="177" t="s">
        <v>1816</v>
      </c>
      <c r="B2276" t="s">
        <v>1817</v>
      </c>
      <c r="C2276" s="20" t="s">
        <v>240</v>
      </c>
      <c r="D2276" s="20" t="s">
        <v>1000</v>
      </c>
      <c r="E2276" s="26">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25">
      <c r="A2277" s="177" t="s">
        <v>1641</v>
      </c>
      <c r="B2277" t="s">
        <v>1642</v>
      </c>
      <c r="C2277" s="20" t="s">
        <v>241</v>
      </c>
      <c r="D2277" s="20" t="s">
        <v>1000</v>
      </c>
      <c r="E2277" s="26">
        <v>41671</v>
      </c>
      <c r="F2277">
        <v>0</v>
      </c>
      <c r="G2277">
        <v>0</v>
      </c>
      <c r="H2277" t="e">
        <v>#DIV/0!</v>
      </c>
      <c r="I2277">
        <v>0</v>
      </c>
      <c r="J2277">
        <v>0</v>
      </c>
      <c r="K2277" t="e">
        <v>#DIV/0!</v>
      </c>
      <c r="L2277">
        <v>0</v>
      </c>
      <c r="M2277" t="e">
        <v>#DIV/0!</v>
      </c>
      <c r="P2277">
        <v>0</v>
      </c>
      <c r="Q2277">
        <v>0</v>
      </c>
      <c r="R2277" t="e">
        <v>#DIV/0!</v>
      </c>
    </row>
    <row r="2278" spans="1:20" x14ac:dyDescent="0.25">
      <c r="A2278" s="177" t="s">
        <v>1085</v>
      </c>
      <c r="B2278" t="s">
        <v>1170</v>
      </c>
      <c r="C2278" t="s">
        <v>235</v>
      </c>
      <c r="D2278" s="20" t="s">
        <v>1002</v>
      </c>
      <c r="E2278" s="26">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25">
      <c r="A2279" s="177" t="s">
        <v>11547</v>
      </c>
      <c r="B2279" t="s">
        <v>11548</v>
      </c>
      <c r="C2279" t="s">
        <v>199</v>
      </c>
      <c r="D2279" s="20" t="s">
        <v>1002</v>
      </c>
      <c r="E2279" s="26">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25">
      <c r="A2280" s="177" t="s">
        <v>11421</v>
      </c>
      <c r="B2280" t="s">
        <v>11422</v>
      </c>
      <c r="C2280" t="s">
        <v>201</v>
      </c>
      <c r="D2280" s="20" t="s">
        <v>1000</v>
      </c>
      <c r="E2280" s="26">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25">
      <c r="A2281" s="177" t="s">
        <v>12218</v>
      </c>
      <c r="B2281" t="s">
        <v>12219</v>
      </c>
      <c r="C2281" t="s">
        <v>200</v>
      </c>
      <c r="D2281" s="20" t="s">
        <v>1000</v>
      </c>
      <c r="E2281" s="26">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25">
      <c r="A2282" s="177" t="s">
        <v>12503</v>
      </c>
      <c r="B2282" t="s">
        <v>12504</v>
      </c>
      <c r="C2282" t="s">
        <v>202</v>
      </c>
      <c r="D2282" s="20" t="s">
        <v>1000</v>
      </c>
      <c r="E2282" s="26">
        <v>41671</v>
      </c>
      <c r="H2282" t="e">
        <v>#DIV/0!</v>
      </c>
      <c r="K2282" t="e">
        <v>#DIV/0!</v>
      </c>
      <c r="M2282" t="e">
        <v>#DIV/0!</v>
      </c>
      <c r="R2282" t="e">
        <v>#DIV/0!</v>
      </c>
      <c r="T2282">
        <v>0.69230769230769229</v>
      </c>
    </row>
    <row r="2283" spans="1:20" x14ac:dyDescent="0.25">
      <c r="A2283" s="177" t="s">
        <v>11040</v>
      </c>
      <c r="B2283" t="s">
        <v>11041</v>
      </c>
      <c r="C2283" t="s">
        <v>228</v>
      </c>
      <c r="D2283" s="20" t="s">
        <v>1000</v>
      </c>
      <c r="E2283" s="26">
        <v>41671</v>
      </c>
      <c r="H2283" t="e">
        <v>#DIV/0!</v>
      </c>
      <c r="K2283" t="e">
        <v>#DIV/0!</v>
      </c>
      <c r="M2283" t="e">
        <v>#DIV/0!</v>
      </c>
      <c r="R2283" t="e">
        <v>#DIV/0!</v>
      </c>
      <c r="T2283" t="e">
        <v>#DIV/0!</v>
      </c>
    </row>
    <row r="2284" spans="1:20" x14ac:dyDescent="0.25">
      <c r="A2284" s="177" t="s">
        <v>10865</v>
      </c>
      <c r="B2284" t="s">
        <v>10866</v>
      </c>
      <c r="C2284" t="s">
        <v>227</v>
      </c>
      <c r="D2284" s="20" t="s">
        <v>1002</v>
      </c>
      <c r="E2284" s="26">
        <v>41671</v>
      </c>
      <c r="H2284" t="e">
        <v>#DIV/0!</v>
      </c>
      <c r="K2284" t="e">
        <v>#DIV/0!</v>
      </c>
      <c r="M2284" t="e">
        <v>#DIV/0!</v>
      </c>
      <c r="R2284" t="e">
        <v>#DIV/0!</v>
      </c>
      <c r="T2284" t="e">
        <v>#DIV/0!</v>
      </c>
    </row>
    <row r="2285" spans="1:20" x14ac:dyDescent="0.25">
      <c r="A2285" s="177" t="s">
        <v>10690</v>
      </c>
      <c r="B2285" t="s">
        <v>10691</v>
      </c>
      <c r="C2285" t="s">
        <v>203</v>
      </c>
      <c r="D2285" s="20" t="s">
        <v>1002</v>
      </c>
      <c r="E2285" s="26">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25">
      <c r="A2286" s="177" t="s">
        <v>10515</v>
      </c>
      <c r="B2286" t="s">
        <v>10516</v>
      </c>
      <c r="C2286" t="s">
        <v>205</v>
      </c>
      <c r="D2286" s="20" t="s">
        <v>1000</v>
      </c>
      <c r="E2286" s="26">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25">
      <c r="A2287" s="177" t="s">
        <v>10339</v>
      </c>
      <c r="B2287" t="s">
        <v>10340</v>
      </c>
      <c r="C2287" t="s">
        <v>204</v>
      </c>
      <c r="D2287" s="20" t="s">
        <v>1000</v>
      </c>
      <c r="E2287" s="26">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25">
      <c r="A2288" s="177" t="s">
        <v>10274</v>
      </c>
      <c r="B2288" t="s">
        <v>10275</v>
      </c>
      <c r="C2288" t="s">
        <v>206</v>
      </c>
      <c r="D2288" s="20" t="s">
        <v>1000</v>
      </c>
      <c r="E2288" s="26">
        <v>41671</v>
      </c>
      <c r="H2288" t="e">
        <v>#DIV/0!</v>
      </c>
      <c r="K2288" t="e">
        <v>#DIV/0!</v>
      </c>
      <c r="M2288" t="e">
        <v>#DIV/0!</v>
      </c>
      <c r="N2288">
        <v>0</v>
      </c>
      <c r="R2288" t="e">
        <v>#DIV/0!</v>
      </c>
      <c r="T2288">
        <v>1</v>
      </c>
    </row>
    <row r="2289" spans="1:20" x14ac:dyDescent="0.25">
      <c r="A2289" s="177" t="s">
        <v>9843</v>
      </c>
      <c r="B2289" t="s">
        <v>9844</v>
      </c>
      <c r="C2289" t="s">
        <v>223</v>
      </c>
      <c r="D2289" s="20" t="s">
        <v>1002</v>
      </c>
      <c r="E2289" s="26">
        <v>41671</v>
      </c>
      <c r="H2289" t="e">
        <v>#DIV/0!</v>
      </c>
      <c r="K2289" t="e">
        <v>#DIV/0!</v>
      </c>
      <c r="M2289" t="e">
        <v>#DIV/0!</v>
      </c>
      <c r="R2289" t="e">
        <v>#DIV/0!</v>
      </c>
      <c r="T2289">
        <v>0.96250000000000002</v>
      </c>
    </row>
    <row r="2290" spans="1:20" x14ac:dyDescent="0.25">
      <c r="A2290" s="177" t="s">
        <v>9668</v>
      </c>
      <c r="B2290" t="s">
        <v>9669</v>
      </c>
      <c r="C2290" t="s">
        <v>224</v>
      </c>
      <c r="D2290" s="20" t="s">
        <v>1000</v>
      </c>
      <c r="E2290" s="26">
        <v>41671</v>
      </c>
      <c r="H2290" t="e">
        <v>#DIV/0!</v>
      </c>
      <c r="K2290" t="e">
        <v>#DIV/0!</v>
      </c>
      <c r="M2290" t="e">
        <v>#DIV/0!</v>
      </c>
      <c r="R2290" t="e">
        <v>#DIV/0!</v>
      </c>
      <c r="T2290">
        <v>1</v>
      </c>
    </row>
    <row r="2291" spans="1:20" x14ac:dyDescent="0.25">
      <c r="A2291" s="177" t="s">
        <v>9277</v>
      </c>
      <c r="B2291" t="s">
        <v>9278</v>
      </c>
      <c r="C2291" t="s">
        <v>211</v>
      </c>
      <c r="D2291" s="20" t="s">
        <v>1000</v>
      </c>
      <c r="E2291" s="26">
        <v>41671</v>
      </c>
      <c r="H2291" t="e">
        <v>#DIV/0!</v>
      </c>
      <c r="K2291" t="e">
        <v>#DIV/0!</v>
      </c>
      <c r="M2291" t="e">
        <v>#DIV/0!</v>
      </c>
      <c r="N2291">
        <v>0</v>
      </c>
      <c r="R2291" t="e">
        <v>#DIV/0!</v>
      </c>
      <c r="T2291">
        <v>0.80477500000000002</v>
      </c>
    </row>
    <row r="2292" spans="1:20" x14ac:dyDescent="0.25">
      <c r="A2292" s="177" t="s">
        <v>9102</v>
      </c>
      <c r="B2292" t="s">
        <v>9103</v>
      </c>
      <c r="C2292" s="20" t="s">
        <v>207</v>
      </c>
      <c r="D2292" s="20" t="s">
        <v>1002</v>
      </c>
      <c r="E2292" s="26">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25">
      <c r="A2293" s="177" t="s">
        <v>9037</v>
      </c>
      <c r="B2293" t="s">
        <v>9038</v>
      </c>
      <c r="C2293" s="20" t="s">
        <v>894</v>
      </c>
      <c r="D2293" s="20" t="s">
        <v>1000</v>
      </c>
      <c r="E2293" s="26">
        <v>41671</v>
      </c>
      <c r="H2293" t="e">
        <v>#DIV/0!</v>
      </c>
      <c r="K2293" t="e">
        <v>#DIV/0!</v>
      </c>
      <c r="M2293" t="e">
        <v>#DIV/0!</v>
      </c>
      <c r="P2293">
        <v>0</v>
      </c>
      <c r="Q2293">
        <v>0</v>
      </c>
      <c r="R2293" t="e">
        <v>#DIV/0!</v>
      </c>
      <c r="T2293">
        <v>0</v>
      </c>
    </row>
    <row r="2294" spans="1:20" x14ac:dyDescent="0.25">
      <c r="A2294" s="177" t="s">
        <v>8862</v>
      </c>
      <c r="B2294" t="s">
        <v>8863</v>
      </c>
      <c r="C2294" t="s">
        <v>210</v>
      </c>
      <c r="D2294" s="20" t="s">
        <v>1000</v>
      </c>
      <c r="E2294" s="26">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25">
      <c r="A2295" s="177" t="s">
        <v>8687</v>
      </c>
      <c r="B2295" t="s">
        <v>8688</v>
      </c>
      <c r="C2295" t="s">
        <v>208</v>
      </c>
      <c r="D2295" s="20" t="s">
        <v>1000</v>
      </c>
      <c r="E2295" s="26">
        <v>41671</v>
      </c>
      <c r="F2295">
        <v>2</v>
      </c>
      <c r="G2295">
        <v>5</v>
      </c>
      <c r="H2295">
        <v>0.4</v>
      </c>
      <c r="I2295">
        <v>2</v>
      </c>
      <c r="J2295">
        <v>10</v>
      </c>
      <c r="K2295">
        <v>0.2</v>
      </c>
      <c r="L2295">
        <v>25</v>
      </c>
      <c r="M2295">
        <v>0.4</v>
      </c>
      <c r="P2295">
        <v>0</v>
      </c>
      <c r="Q2295">
        <v>0</v>
      </c>
      <c r="R2295" t="e">
        <v>#DIV/0!</v>
      </c>
      <c r="T2295" t="e">
        <v>#DIV/0!</v>
      </c>
    </row>
    <row r="2296" spans="1:20" x14ac:dyDescent="0.25">
      <c r="A2296" s="177" t="s">
        <v>8438</v>
      </c>
      <c r="B2296" t="s">
        <v>8439</v>
      </c>
      <c r="C2296" t="s">
        <v>213</v>
      </c>
      <c r="D2296" s="20" t="s">
        <v>1000</v>
      </c>
      <c r="E2296" s="26">
        <v>41671</v>
      </c>
      <c r="H2296" t="e">
        <v>#DIV/0!</v>
      </c>
      <c r="K2296" t="e">
        <v>#DIV/0!</v>
      </c>
      <c r="M2296" t="e">
        <v>#DIV/0!</v>
      </c>
      <c r="R2296" t="e">
        <v>#DIV/0!</v>
      </c>
      <c r="T2296" t="e">
        <v>#DIV/0!</v>
      </c>
    </row>
    <row r="2297" spans="1:20" x14ac:dyDescent="0.25">
      <c r="A2297" s="177" t="s">
        <v>8263</v>
      </c>
      <c r="B2297" t="s">
        <v>8264</v>
      </c>
      <c r="C2297" t="s">
        <v>212</v>
      </c>
      <c r="D2297" s="20" t="s">
        <v>1002</v>
      </c>
      <c r="E2297" s="26">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25">
      <c r="A2298" s="177" t="s">
        <v>8198</v>
      </c>
      <c r="B2298" t="s">
        <v>8199</v>
      </c>
      <c r="C2298" t="s">
        <v>8154</v>
      </c>
      <c r="D2298" s="20" t="s">
        <v>1000</v>
      </c>
      <c r="E2298" s="26">
        <v>41671</v>
      </c>
      <c r="F2298">
        <v>2</v>
      </c>
      <c r="G2298">
        <v>4</v>
      </c>
      <c r="H2298">
        <v>0.5</v>
      </c>
      <c r="J2298">
        <v>7</v>
      </c>
      <c r="K2298">
        <v>0</v>
      </c>
      <c r="L2298">
        <v>17</v>
      </c>
      <c r="M2298">
        <v>0.41176470588235292</v>
      </c>
      <c r="R2298" t="e">
        <v>#DIV/0!</v>
      </c>
      <c r="T2298" t="e">
        <v>#DIV/0!</v>
      </c>
    </row>
    <row r="2299" spans="1:20" x14ac:dyDescent="0.25">
      <c r="A2299" s="177" t="s">
        <v>7962</v>
      </c>
      <c r="B2299" t="s">
        <v>7963</v>
      </c>
      <c r="C2299" t="s">
        <v>225</v>
      </c>
      <c r="D2299" s="20" t="s">
        <v>1002</v>
      </c>
      <c r="E2299" s="26">
        <v>41671</v>
      </c>
      <c r="H2299" t="e">
        <v>#DIV/0!</v>
      </c>
      <c r="K2299" t="e">
        <v>#DIV/0!</v>
      </c>
      <c r="M2299" t="e">
        <v>#DIV/0!</v>
      </c>
      <c r="R2299" t="e">
        <v>#DIV/0!</v>
      </c>
    </row>
    <row r="2300" spans="1:20" x14ac:dyDescent="0.25">
      <c r="A2300" s="177" t="s">
        <v>7761</v>
      </c>
      <c r="B2300" t="s">
        <v>7762</v>
      </c>
      <c r="C2300" t="s">
        <v>226</v>
      </c>
      <c r="D2300" s="20" t="s">
        <v>1000</v>
      </c>
      <c r="E2300" s="26">
        <v>41671</v>
      </c>
      <c r="H2300" t="e">
        <v>#DIV/0!</v>
      </c>
      <c r="K2300" t="e">
        <v>#DIV/0!</v>
      </c>
      <c r="M2300" t="e">
        <v>#DIV/0!</v>
      </c>
      <c r="R2300" t="e">
        <v>#DIV/0!</v>
      </c>
      <c r="T2300">
        <v>0.68518518518518512</v>
      </c>
    </row>
    <row r="2301" spans="1:20" x14ac:dyDescent="0.25">
      <c r="A2301" s="177" t="s">
        <v>7574</v>
      </c>
      <c r="B2301" t="s">
        <v>7575</v>
      </c>
      <c r="C2301" t="s">
        <v>901</v>
      </c>
      <c r="D2301" s="20" t="s">
        <v>1000</v>
      </c>
      <c r="E2301" s="26">
        <v>41671</v>
      </c>
      <c r="F2301">
        <v>2</v>
      </c>
      <c r="G2301">
        <v>2</v>
      </c>
      <c r="H2301">
        <v>1</v>
      </c>
      <c r="J2301">
        <v>10</v>
      </c>
      <c r="K2301">
        <v>0</v>
      </c>
      <c r="L2301">
        <v>10</v>
      </c>
      <c r="M2301">
        <v>1</v>
      </c>
      <c r="N2301">
        <v>0</v>
      </c>
      <c r="P2301">
        <v>1</v>
      </c>
      <c r="Q2301">
        <v>1</v>
      </c>
      <c r="R2301">
        <v>1</v>
      </c>
      <c r="T2301">
        <v>0.9916666666666667</v>
      </c>
    </row>
    <row r="2302" spans="1:20" x14ac:dyDescent="0.25">
      <c r="A2302" s="177" t="s">
        <v>7227</v>
      </c>
      <c r="B2302" t="s">
        <v>7228</v>
      </c>
      <c r="C2302" t="s">
        <v>1052</v>
      </c>
      <c r="D2302" s="20" t="s">
        <v>1000</v>
      </c>
      <c r="E2302" s="26">
        <v>41671</v>
      </c>
      <c r="F2302">
        <v>2</v>
      </c>
      <c r="G2302">
        <v>2</v>
      </c>
      <c r="H2302">
        <v>1</v>
      </c>
      <c r="J2302">
        <v>10</v>
      </c>
      <c r="K2302">
        <v>0</v>
      </c>
      <c r="L2302">
        <v>10</v>
      </c>
      <c r="M2302">
        <v>1</v>
      </c>
      <c r="N2302">
        <v>0</v>
      </c>
      <c r="P2302">
        <v>1</v>
      </c>
      <c r="Q2302">
        <v>1</v>
      </c>
      <c r="R2302">
        <v>1</v>
      </c>
      <c r="T2302">
        <v>0.78755000000000008</v>
      </c>
    </row>
    <row r="2303" spans="1:20" x14ac:dyDescent="0.25">
      <c r="A2303" s="177" t="s">
        <v>7022</v>
      </c>
      <c r="B2303" t="s">
        <v>7023</v>
      </c>
      <c r="C2303" t="s">
        <v>232</v>
      </c>
      <c r="D2303" s="20" t="s">
        <v>1002</v>
      </c>
      <c r="E2303" s="26">
        <v>41671</v>
      </c>
      <c r="H2303" t="e">
        <v>#DIV/0!</v>
      </c>
      <c r="K2303" t="e">
        <v>#DIV/0!</v>
      </c>
      <c r="M2303" t="e">
        <v>#DIV/0!</v>
      </c>
      <c r="R2303" t="e">
        <v>#DIV/0!</v>
      </c>
      <c r="T2303">
        <v>0.82199999999999995</v>
      </c>
    </row>
    <row r="2304" spans="1:20" x14ac:dyDescent="0.25">
      <c r="A2304" s="177" t="s">
        <v>6831</v>
      </c>
      <c r="B2304" t="s">
        <v>6832</v>
      </c>
      <c r="C2304" t="s">
        <v>231</v>
      </c>
      <c r="D2304" s="20" t="s">
        <v>1000</v>
      </c>
      <c r="E2304" s="26">
        <v>41671</v>
      </c>
      <c r="H2304" t="e">
        <v>#DIV/0!</v>
      </c>
      <c r="K2304" t="e">
        <v>#DIV/0!</v>
      </c>
      <c r="M2304" t="e">
        <v>#DIV/0!</v>
      </c>
      <c r="R2304" t="e">
        <v>#DIV/0!</v>
      </c>
      <c r="T2304">
        <v>0.98</v>
      </c>
    </row>
    <row r="2305" spans="1:20" x14ac:dyDescent="0.25">
      <c r="A2305" s="177" t="s">
        <v>6656</v>
      </c>
      <c r="B2305" t="s">
        <v>6657</v>
      </c>
      <c r="C2305" t="s">
        <v>317</v>
      </c>
      <c r="D2305" s="20" t="s">
        <v>1002</v>
      </c>
      <c r="E2305" s="26">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25">
      <c r="A2306" s="177" t="s">
        <v>6481</v>
      </c>
      <c r="B2306" t="s">
        <v>6482</v>
      </c>
      <c r="C2306" t="s">
        <v>316</v>
      </c>
      <c r="D2306" s="20" t="s">
        <v>1000</v>
      </c>
      <c r="E2306" s="26">
        <v>41671</v>
      </c>
      <c r="F2306">
        <v>3</v>
      </c>
      <c r="G2306">
        <v>3</v>
      </c>
      <c r="H2306">
        <v>1</v>
      </c>
      <c r="I2306">
        <v>10</v>
      </c>
      <c r="J2306">
        <v>15</v>
      </c>
      <c r="K2306">
        <v>0.66666666666666663</v>
      </c>
      <c r="L2306">
        <v>15</v>
      </c>
      <c r="M2306">
        <v>1</v>
      </c>
      <c r="N2306">
        <v>5</v>
      </c>
      <c r="P2306">
        <v>0</v>
      </c>
      <c r="Q2306">
        <v>0</v>
      </c>
      <c r="R2306" t="e">
        <v>#DIV/0!</v>
      </c>
      <c r="S2306">
        <v>5</v>
      </c>
    </row>
    <row r="2307" spans="1:20" x14ac:dyDescent="0.25">
      <c r="A2307" s="177" t="s">
        <v>6232</v>
      </c>
      <c r="B2307" t="s">
        <v>6233</v>
      </c>
      <c r="C2307" t="s">
        <v>214</v>
      </c>
      <c r="D2307" s="20" t="s">
        <v>1002</v>
      </c>
      <c r="E2307" s="26">
        <v>41671</v>
      </c>
      <c r="F2307">
        <v>4</v>
      </c>
      <c r="G2307">
        <v>4</v>
      </c>
      <c r="H2307">
        <v>1</v>
      </c>
      <c r="I2307">
        <v>14</v>
      </c>
      <c r="J2307">
        <v>29</v>
      </c>
      <c r="K2307">
        <v>0.48275862068965519</v>
      </c>
      <c r="L2307">
        <v>29</v>
      </c>
      <c r="M2307">
        <v>1</v>
      </c>
      <c r="N2307">
        <v>10</v>
      </c>
      <c r="P2307">
        <v>1</v>
      </c>
      <c r="Q2307">
        <v>1</v>
      </c>
      <c r="R2307">
        <v>1</v>
      </c>
      <c r="S2307">
        <v>4</v>
      </c>
    </row>
    <row r="2308" spans="1:20" x14ac:dyDescent="0.25">
      <c r="A2308" s="177" t="s">
        <v>6057</v>
      </c>
      <c r="B2308" t="s">
        <v>6058</v>
      </c>
      <c r="C2308" t="s">
        <v>215</v>
      </c>
      <c r="D2308" s="20" t="s">
        <v>1000</v>
      </c>
      <c r="E2308" s="26">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25">
      <c r="A2309" s="177" t="s">
        <v>5882</v>
      </c>
      <c r="B2309" t="s">
        <v>5883</v>
      </c>
      <c r="C2309" t="s">
        <v>216</v>
      </c>
      <c r="D2309" s="20" t="s">
        <v>1000</v>
      </c>
      <c r="E2309" s="26">
        <v>41671</v>
      </c>
      <c r="H2309" t="e">
        <v>#DIV/0!</v>
      </c>
      <c r="K2309" t="e">
        <v>#DIV/0!</v>
      </c>
      <c r="M2309" t="e">
        <v>#DIV/0!</v>
      </c>
      <c r="R2309" t="e">
        <v>#DIV/0!</v>
      </c>
    </row>
    <row r="2310" spans="1:20" x14ac:dyDescent="0.25">
      <c r="A2310" s="177" t="s">
        <v>5454</v>
      </c>
      <c r="B2310" t="s">
        <v>5455</v>
      </c>
      <c r="C2310" t="s">
        <v>903</v>
      </c>
      <c r="D2310" s="20" t="s">
        <v>1000</v>
      </c>
      <c r="E2310" s="26">
        <v>41671</v>
      </c>
      <c r="F2310">
        <v>11</v>
      </c>
      <c r="G2310">
        <v>11</v>
      </c>
      <c r="H2310">
        <v>1</v>
      </c>
      <c r="I2310">
        <v>0</v>
      </c>
      <c r="J2310">
        <v>52</v>
      </c>
      <c r="K2310">
        <v>0</v>
      </c>
      <c r="L2310">
        <v>52</v>
      </c>
      <c r="M2310">
        <v>1</v>
      </c>
      <c r="N2310">
        <v>0</v>
      </c>
      <c r="P2310">
        <v>0</v>
      </c>
      <c r="Q2310">
        <v>0</v>
      </c>
      <c r="R2310" t="e">
        <v>#DIV/0!</v>
      </c>
      <c r="S2310">
        <v>0</v>
      </c>
    </row>
    <row r="2311" spans="1:20" x14ac:dyDescent="0.25">
      <c r="A2311" s="177" t="s">
        <v>5638</v>
      </c>
      <c r="B2311" t="s">
        <v>5639</v>
      </c>
      <c r="C2311" t="s">
        <v>1047</v>
      </c>
      <c r="D2311" s="20" t="s">
        <v>1000</v>
      </c>
      <c r="E2311" s="26">
        <v>41671</v>
      </c>
      <c r="F2311">
        <v>6</v>
      </c>
      <c r="G2311">
        <v>6</v>
      </c>
      <c r="H2311">
        <v>1</v>
      </c>
      <c r="J2311">
        <v>27</v>
      </c>
      <c r="K2311">
        <v>0</v>
      </c>
      <c r="L2311">
        <v>27</v>
      </c>
      <c r="M2311">
        <v>1</v>
      </c>
      <c r="R2311" t="e">
        <v>#DIV/0!</v>
      </c>
    </row>
    <row r="2312" spans="1:20" x14ac:dyDescent="0.25">
      <c r="A2312" s="177" t="s">
        <v>5219</v>
      </c>
      <c r="B2312" t="s">
        <v>5220</v>
      </c>
      <c r="C2312" s="20" t="s">
        <v>1053</v>
      </c>
      <c r="D2312" s="20" t="s">
        <v>1000</v>
      </c>
      <c r="E2312" s="26">
        <v>41671</v>
      </c>
      <c r="F2312">
        <v>5</v>
      </c>
      <c r="G2312">
        <v>5</v>
      </c>
      <c r="H2312">
        <v>1</v>
      </c>
      <c r="J2312">
        <v>25</v>
      </c>
      <c r="K2312">
        <v>0</v>
      </c>
      <c r="L2312">
        <v>25</v>
      </c>
      <c r="M2312">
        <v>1</v>
      </c>
      <c r="P2312">
        <v>0</v>
      </c>
      <c r="Q2312">
        <v>0</v>
      </c>
      <c r="R2312" t="e">
        <v>#DIV/0!</v>
      </c>
      <c r="T2312">
        <v>0.6071428571428571</v>
      </c>
    </row>
    <row r="2313" spans="1:20" x14ac:dyDescent="0.25">
      <c r="A2313" s="177" t="s">
        <v>5014</v>
      </c>
      <c r="B2313" t="s">
        <v>5015</v>
      </c>
      <c r="C2313" t="s">
        <v>229</v>
      </c>
      <c r="D2313" s="20" t="s">
        <v>1000</v>
      </c>
      <c r="E2313" s="26">
        <v>41671</v>
      </c>
      <c r="H2313" t="e">
        <v>#DIV/0!</v>
      </c>
      <c r="K2313" t="e">
        <v>#DIV/0!</v>
      </c>
      <c r="M2313" t="e">
        <v>#DIV/0!</v>
      </c>
      <c r="R2313" t="e">
        <v>#DIV/0!</v>
      </c>
      <c r="T2313">
        <v>1</v>
      </c>
    </row>
    <row r="2314" spans="1:20" x14ac:dyDescent="0.25">
      <c r="A2314" s="177" t="s">
        <v>4839</v>
      </c>
      <c r="B2314" t="s">
        <v>4840</v>
      </c>
      <c r="C2314" t="s">
        <v>230</v>
      </c>
      <c r="D2314" s="20" t="s">
        <v>1002</v>
      </c>
      <c r="E2314" s="26">
        <v>41671</v>
      </c>
      <c r="H2314" t="e">
        <v>#DIV/0!</v>
      </c>
      <c r="K2314" t="e">
        <v>#DIV/0!</v>
      </c>
      <c r="M2314" t="e">
        <v>#DIV/0!</v>
      </c>
      <c r="R2314" t="e">
        <v>#DIV/0!</v>
      </c>
      <c r="T2314">
        <v>0.67500000000000004</v>
      </c>
    </row>
    <row r="2315" spans="1:20" x14ac:dyDescent="0.25">
      <c r="A2315" s="177" t="s">
        <v>4664</v>
      </c>
      <c r="B2315" t="s">
        <v>4665</v>
      </c>
      <c r="C2315" t="s">
        <v>234</v>
      </c>
      <c r="D2315" s="20" t="s">
        <v>1002</v>
      </c>
      <c r="E2315" s="26">
        <v>41671</v>
      </c>
      <c r="H2315" t="e">
        <v>#DIV/0!</v>
      </c>
      <c r="K2315" t="e">
        <v>#DIV/0!</v>
      </c>
      <c r="M2315" t="e">
        <v>#DIV/0!</v>
      </c>
      <c r="R2315" t="e">
        <v>#DIV/0!</v>
      </c>
      <c r="T2315">
        <v>0.7</v>
      </c>
    </row>
    <row r="2316" spans="1:20" x14ac:dyDescent="0.25">
      <c r="A2316" s="177" t="s">
        <v>4489</v>
      </c>
      <c r="B2316" t="s">
        <v>4490</v>
      </c>
      <c r="C2316" s="20" t="s">
        <v>233</v>
      </c>
      <c r="D2316" s="20" t="s">
        <v>1000</v>
      </c>
      <c r="E2316" s="26">
        <v>41671</v>
      </c>
      <c r="H2316" t="e">
        <v>#DIV/0!</v>
      </c>
      <c r="K2316" t="e">
        <v>#DIV/0!</v>
      </c>
      <c r="M2316" t="e">
        <v>#DIV/0!</v>
      </c>
      <c r="R2316" t="e">
        <v>#DIV/0!</v>
      </c>
      <c r="T2316">
        <v>0.97499999999999998</v>
      </c>
    </row>
    <row r="2317" spans="1:20" x14ac:dyDescent="0.25">
      <c r="A2317" s="177" t="s">
        <v>4314</v>
      </c>
      <c r="B2317" t="s">
        <v>4315</v>
      </c>
      <c r="C2317" t="s">
        <v>217</v>
      </c>
      <c r="D2317" s="20" t="s">
        <v>1002</v>
      </c>
      <c r="E2317" s="26">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25">
      <c r="A2318" s="177" t="s">
        <v>4249</v>
      </c>
      <c r="B2318" t="s">
        <v>4250</v>
      </c>
      <c r="C2318" t="s">
        <v>895</v>
      </c>
      <c r="D2318" s="20" t="s">
        <v>1000</v>
      </c>
      <c r="E2318" s="26">
        <v>41671</v>
      </c>
      <c r="F2318">
        <v>0</v>
      </c>
      <c r="G2318">
        <v>0</v>
      </c>
      <c r="H2318" t="e">
        <v>#DIV/0!</v>
      </c>
      <c r="I2318">
        <v>0</v>
      </c>
      <c r="J2318">
        <v>0</v>
      </c>
      <c r="K2318" t="e">
        <v>#DIV/0!</v>
      </c>
      <c r="L2318">
        <v>0</v>
      </c>
      <c r="M2318" t="e">
        <v>#DIV/0!</v>
      </c>
      <c r="P2318">
        <v>0</v>
      </c>
      <c r="Q2318">
        <v>0</v>
      </c>
      <c r="R2318" t="e">
        <v>#DIV/0!</v>
      </c>
      <c r="T2318">
        <v>0.86899999999999999</v>
      </c>
    </row>
    <row r="2319" spans="1:20" x14ac:dyDescent="0.25">
      <c r="A2319" s="177" t="s">
        <v>4074</v>
      </c>
      <c r="B2319" t="s">
        <v>4075</v>
      </c>
      <c r="C2319" t="s">
        <v>218</v>
      </c>
      <c r="D2319" s="20" t="s">
        <v>1000</v>
      </c>
      <c r="E2319" s="26">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25">
      <c r="A2320" s="177" t="s">
        <v>3899</v>
      </c>
      <c r="B2320" t="s">
        <v>3900</v>
      </c>
      <c r="C2320" t="s">
        <v>219</v>
      </c>
      <c r="D2320" s="20" t="s">
        <v>1000</v>
      </c>
      <c r="E2320" s="26">
        <v>41671</v>
      </c>
      <c r="H2320" t="e">
        <v>#DIV/0!</v>
      </c>
      <c r="K2320" t="e">
        <v>#DIV/0!</v>
      </c>
      <c r="M2320" t="e">
        <v>#DIV/0!</v>
      </c>
      <c r="R2320" t="e">
        <v>#DIV/0!</v>
      </c>
      <c r="T2320">
        <v>0.9</v>
      </c>
    </row>
    <row r="2321" spans="1:20" x14ac:dyDescent="0.25">
      <c r="A2321" s="177" t="s">
        <v>3532</v>
      </c>
      <c r="B2321" t="s">
        <v>3533</v>
      </c>
      <c r="C2321" t="s">
        <v>220</v>
      </c>
      <c r="D2321" s="20" t="s">
        <v>1002</v>
      </c>
      <c r="E2321" s="26">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25">
      <c r="A2322" s="177" t="s">
        <v>3357</v>
      </c>
      <c r="B2322" t="s">
        <v>3358</v>
      </c>
      <c r="C2322" t="s">
        <v>221</v>
      </c>
      <c r="D2322" s="20" t="s">
        <v>1000</v>
      </c>
      <c r="E2322" s="26">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25">
      <c r="A2323" s="177" t="s">
        <v>3182</v>
      </c>
      <c r="B2323" t="s">
        <v>3183</v>
      </c>
      <c r="C2323" t="s">
        <v>222</v>
      </c>
      <c r="D2323" s="20" t="s">
        <v>1000</v>
      </c>
      <c r="E2323" s="26">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25">
      <c r="A2324" s="177" t="s">
        <v>12016</v>
      </c>
      <c r="B2324" t="s">
        <v>12017</v>
      </c>
      <c r="C2324" s="20" t="s">
        <v>1051</v>
      </c>
      <c r="D2324" s="20" t="s">
        <v>1000</v>
      </c>
      <c r="E2324" s="26">
        <v>41671</v>
      </c>
      <c r="F2324">
        <v>3</v>
      </c>
      <c r="G2324">
        <v>3</v>
      </c>
      <c r="H2324">
        <v>1</v>
      </c>
      <c r="J2324">
        <v>15</v>
      </c>
      <c r="K2324">
        <v>0</v>
      </c>
      <c r="L2324">
        <v>15</v>
      </c>
      <c r="M2324">
        <v>1</v>
      </c>
      <c r="P2324">
        <v>0</v>
      </c>
      <c r="Q2324">
        <v>0</v>
      </c>
      <c r="R2324" t="e">
        <v>#DIV/0!</v>
      </c>
      <c r="T2324">
        <v>0.53333333333333333</v>
      </c>
    </row>
    <row r="2325" spans="1:20" x14ac:dyDescent="0.25">
      <c r="A2325" s="177" t="s">
        <v>13382</v>
      </c>
      <c r="B2325" t="s">
        <v>13383</v>
      </c>
      <c r="C2325" s="20" t="s">
        <v>242</v>
      </c>
      <c r="D2325" s="20" t="s">
        <v>1002</v>
      </c>
      <c r="E2325" s="26">
        <v>41671</v>
      </c>
      <c r="F2325">
        <v>0</v>
      </c>
      <c r="G2325">
        <v>0</v>
      </c>
      <c r="H2325" t="e">
        <v>#DIV/0!</v>
      </c>
      <c r="I2325">
        <v>0</v>
      </c>
      <c r="J2325">
        <v>0</v>
      </c>
      <c r="K2325" t="e">
        <v>#DIV/0!</v>
      </c>
      <c r="L2325">
        <v>0</v>
      </c>
      <c r="M2325" t="e">
        <v>#DIV/0!</v>
      </c>
      <c r="N2325">
        <v>0</v>
      </c>
      <c r="P2325">
        <v>0</v>
      </c>
      <c r="Q2325">
        <v>0</v>
      </c>
      <c r="R2325" t="e">
        <v>#DIV/0!</v>
      </c>
      <c r="S2325">
        <v>0</v>
      </c>
    </row>
    <row r="2326" spans="1:20" x14ac:dyDescent="0.25">
      <c r="A2326" s="177" t="s">
        <v>13559</v>
      </c>
      <c r="B2326" t="s">
        <v>13560</v>
      </c>
      <c r="C2326" t="s">
        <v>237</v>
      </c>
      <c r="D2326" s="20" t="s">
        <v>1002</v>
      </c>
      <c r="E2326" s="26">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25">
      <c r="A2327" s="177" t="s">
        <v>13734</v>
      </c>
      <c r="B2327" t="s">
        <v>13735</v>
      </c>
      <c r="C2327" t="s">
        <v>238</v>
      </c>
      <c r="D2327" s="20" t="s">
        <v>1002</v>
      </c>
      <c r="E2327" s="26">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25">
      <c r="A2328" s="177" t="s">
        <v>13911</v>
      </c>
      <c r="B2328" t="s">
        <v>13912</v>
      </c>
      <c r="C2328" t="s">
        <v>239</v>
      </c>
      <c r="D2328" s="20" t="s">
        <v>1002</v>
      </c>
      <c r="E2328" s="26">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25">
      <c r="A2329" s="177" t="s">
        <v>14098</v>
      </c>
      <c r="B2329" t="s">
        <v>14099</v>
      </c>
      <c r="C2329" t="s">
        <v>240</v>
      </c>
      <c r="D2329" s="20" t="s">
        <v>1002</v>
      </c>
      <c r="E2329" s="26">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25">
      <c r="A2330" s="177" t="s">
        <v>14275</v>
      </c>
      <c r="B2330" t="s">
        <v>14276</v>
      </c>
      <c r="C2330" t="s">
        <v>241</v>
      </c>
      <c r="D2330" s="20" t="s">
        <v>1002</v>
      </c>
      <c r="E2330" s="26">
        <v>41671</v>
      </c>
      <c r="F2330">
        <v>0</v>
      </c>
      <c r="G2330">
        <v>0</v>
      </c>
      <c r="H2330" t="e">
        <v>#DIV/0!</v>
      </c>
      <c r="I2330">
        <v>0</v>
      </c>
      <c r="J2330">
        <v>0</v>
      </c>
      <c r="K2330" t="e">
        <v>#DIV/0!</v>
      </c>
      <c r="L2330">
        <v>0</v>
      </c>
      <c r="M2330" t="e">
        <v>#DIV/0!</v>
      </c>
      <c r="P2330">
        <v>0</v>
      </c>
      <c r="Q2330">
        <v>0</v>
      </c>
      <c r="R2330" t="e">
        <v>#DIV/0!</v>
      </c>
    </row>
    <row r="2331" spans="1:20" x14ac:dyDescent="0.25">
      <c r="A2331" s="177" t="s">
        <v>14604</v>
      </c>
      <c r="B2331" t="s">
        <v>14605</v>
      </c>
      <c r="C2331" s="20" t="s">
        <v>199</v>
      </c>
      <c r="D2331" s="20" t="s">
        <v>1000</v>
      </c>
      <c r="E2331" s="26">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25">
      <c r="A2332" s="177" t="s">
        <v>14779</v>
      </c>
      <c r="B2332" t="s">
        <v>14780</v>
      </c>
      <c r="C2332" s="20" t="s">
        <v>201</v>
      </c>
      <c r="D2332" s="20" t="s">
        <v>1002</v>
      </c>
      <c r="E2332" s="26">
        <v>41671</v>
      </c>
      <c r="F2332">
        <v>4</v>
      </c>
      <c r="G2332">
        <v>4</v>
      </c>
      <c r="H2332">
        <v>1</v>
      </c>
      <c r="I2332">
        <v>14</v>
      </c>
      <c r="J2332">
        <v>40</v>
      </c>
      <c r="K2332">
        <v>0.35</v>
      </c>
      <c r="L2332">
        <v>40</v>
      </c>
      <c r="M2332">
        <v>1</v>
      </c>
      <c r="N2332">
        <v>4</v>
      </c>
      <c r="O2332">
        <v>1.05</v>
      </c>
      <c r="P2332">
        <v>0</v>
      </c>
      <c r="Q2332">
        <v>0</v>
      </c>
      <c r="R2332" t="e">
        <v>#DIV/0!</v>
      </c>
      <c r="S2332">
        <v>10</v>
      </c>
    </row>
    <row r="2333" spans="1:20" x14ac:dyDescent="0.25">
      <c r="A2333" s="177" t="s">
        <v>14870</v>
      </c>
      <c r="B2333" t="s">
        <v>14871</v>
      </c>
      <c r="C2333" t="s">
        <v>200</v>
      </c>
      <c r="D2333" s="20" t="s">
        <v>1002</v>
      </c>
      <c r="E2333" s="26">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25">
      <c r="A2334" s="177" t="s">
        <v>15047</v>
      </c>
      <c r="B2334" t="s">
        <v>15048</v>
      </c>
      <c r="C2334" t="s">
        <v>202</v>
      </c>
      <c r="D2334" s="20" t="s">
        <v>1002</v>
      </c>
      <c r="E2334" s="26">
        <v>41671</v>
      </c>
      <c r="H2334" t="e">
        <v>#DIV/0!</v>
      </c>
      <c r="K2334" t="e">
        <v>#DIV/0!</v>
      </c>
      <c r="M2334" t="e">
        <v>#DIV/0!</v>
      </c>
      <c r="R2334" t="e">
        <v>#DIV/0!</v>
      </c>
    </row>
    <row r="2335" spans="1:20" x14ac:dyDescent="0.25">
      <c r="A2335" s="177" t="s">
        <v>15590</v>
      </c>
      <c r="B2335" t="s">
        <v>15591</v>
      </c>
      <c r="C2335" t="s">
        <v>228</v>
      </c>
      <c r="D2335" s="20" t="s">
        <v>1002</v>
      </c>
      <c r="E2335" s="26">
        <v>41671</v>
      </c>
      <c r="H2335" t="e">
        <v>#DIV/0!</v>
      </c>
      <c r="K2335" t="e">
        <v>#DIV/0!</v>
      </c>
      <c r="M2335" t="e">
        <v>#DIV/0!</v>
      </c>
      <c r="R2335" t="e">
        <v>#DIV/0!</v>
      </c>
    </row>
    <row r="2336" spans="1:20" x14ac:dyDescent="0.25">
      <c r="A2336" s="177" t="s">
        <v>15751</v>
      </c>
      <c r="B2336" t="s">
        <v>15752</v>
      </c>
      <c r="C2336" t="s">
        <v>227</v>
      </c>
      <c r="D2336" s="20" t="s">
        <v>1000</v>
      </c>
      <c r="E2336" s="26">
        <v>41671</v>
      </c>
      <c r="H2336" t="e">
        <v>#DIV/0!</v>
      </c>
      <c r="K2336" t="e">
        <v>#DIV/0!</v>
      </c>
      <c r="M2336" t="e">
        <v>#DIV/0!</v>
      </c>
      <c r="R2336" t="e">
        <v>#DIV/0!</v>
      </c>
      <c r="T2336">
        <v>1.06</v>
      </c>
    </row>
    <row r="2337" spans="1:20" x14ac:dyDescent="0.25">
      <c r="A2337" s="177" t="s">
        <v>15928</v>
      </c>
      <c r="B2337" t="s">
        <v>15929</v>
      </c>
      <c r="C2337" t="s">
        <v>203</v>
      </c>
      <c r="D2337" s="20" t="s">
        <v>1000</v>
      </c>
      <c r="E2337" s="26">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25">
      <c r="A2338" s="177" t="s">
        <v>16107</v>
      </c>
      <c r="B2338" t="s">
        <v>16108</v>
      </c>
      <c r="C2338" t="s">
        <v>205</v>
      </c>
      <c r="D2338" s="20" t="s">
        <v>1002</v>
      </c>
      <c r="E2338" s="26">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25">
      <c r="A2339" s="177" t="s">
        <v>16284</v>
      </c>
      <c r="B2339" t="s">
        <v>16285</v>
      </c>
      <c r="C2339" t="s">
        <v>204</v>
      </c>
      <c r="D2339" s="20" t="s">
        <v>1002</v>
      </c>
      <c r="E2339" s="26">
        <v>41671</v>
      </c>
      <c r="F2339">
        <v>6</v>
      </c>
      <c r="G2339">
        <v>5</v>
      </c>
      <c r="H2339">
        <v>1.2</v>
      </c>
      <c r="I2339">
        <v>26</v>
      </c>
      <c r="J2339">
        <v>30</v>
      </c>
      <c r="K2339">
        <v>0.8666666666666667</v>
      </c>
      <c r="L2339">
        <v>25</v>
      </c>
      <c r="M2339">
        <v>1.2</v>
      </c>
      <c r="N2339">
        <v>22</v>
      </c>
      <c r="P2339">
        <v>1</v>
      </c>
      <c r="Q2339">
        <v>2</v>
      </c>
      <c r="R2339">
        <v>0.5</v>
      </c>
      <c r="S2339">
        <v>4</v>
      </c>
    </row>
    <row r="2340" spans="1:20" x14ac:dyDescent="0.25">
      <c r="A2340" s="177" t="s">
        <v>16461</v>
      </c>
      <c r="B2340" t="s">
        <v>16462</v>
      </c>
      <c r="C2340" t="s">
        <v>206</v>
      </c>
      <c r="D2340" s="20" t="s">
        <v>1002</v>
      </c>
      <c r="E2340" s="26">
        <v>41671</v>
      </c>
      <c r="H2340" t="e">
        <v>#DIV/0!</v>
      </c>
      <c r="K2340" t="e">
        <v>#DIV/0!</v>
      </c>
      <c r="M2340" t="e">
        <v>#DIV/0!</v>
      </c>
      <c r="N2340">
        <v>0</v>
      </c>
      <c r="R2340" t="e">
        <v>#DIV/0!</v>
      </c>
    </row>
    <row r="2341" spans="1:20" x14ac:dyDescent="0.25">
      <c r="A2341" s="177" t="s">
        <v>16602</v>
      </c>
      <c r="B2341" t="s">
        <v>16603</v>
      </c>
      <c r="C2341" t="s">
        <v>223</v>
      </c>
      <c r="D2341" s="20" t="s">
        <v>1000</v>
      </c>
      <c r="E2341" s="26">
        <v>41671</v>
      </c>
      <c r="H2341" t="e">
        <v>#DIV/0!</v>
      </c>
      <c r="K2341" t="e">
        <v>#DIV/0!</v>
      </c>
      <c r="M2341" t="e">
        <v>#DIV/0!</v>
      </c>
      <c r="R2341" t="e">
        <v>#DIV/0!</v>
      </c>
    </row>
    <row r="2342" spans="1:20" x14ac:dyDescent="0.25">
      <c r="A2342" s="177" t="s">
        <v>16781</v>
      </c>
      <c r="B2342" t="s">
        <v>16782</v>
      </c>
      <c r="C2342" t="s">
        <v>224</v>
      </c>
      <c r="D2342" s="20" t="s">
        <v>1002</v>
      </c>
      <c r="E2342" s="26">
        <v>41671</v>
      </c>
      <c r="H2342" t="e">
        <v>#DIV/0!</v>
      </c>
      <c r="K2342" t="e">
        <v>#DIV/0!</v>
      </c>
      <c r="M2342" t="e">
        <v>#DIV/0!</v>
      </c>
      <c r="R2342" t="e">
        <v>#DIV/0!</v>
      </c>
      <c r="T2342">
        <v>0.72499999999999998</v>
      </c>
    </row>
    <row r="2343" spans="1:20" x14ac:dyDescent="0.25">
      <c r="A2343" s="177" t="s">
        <v>17218</v>
      </c>
      <c r="B2343" t="s">
        <v>17219</v>
      </c>
      <c r="C2343" t="s">
        <v>225</v>
      </c>
      <c r="D2343" s="20" t="s">
        <v>1000</v>
      </c>
      <c r="E2343" s="26">
        <v>41671</v>
      </c>
      <c r="H2343" t="e">
        <v>#DIV/0!</v>
      </c>
      <c r="K2343" t="e">
        <v>#DIV/0!</v>
      </c>
      <c r="M2343" t="e">
        <v>#DIV/0!</v>
      </c>
      <c r="R2343" t="e">
        <v>#DIV/0!</v>
      </c>
    </row>
    <row r="2344" spans="1:20" x14ac:dyDescent="0.25">
      <c r="A2344" s="177" t="s">
        <v>17425</v>
      </c>
      <c r="B2344" t="s">
        <v>17426</v>
      </c>
      <c r="C2344" t="s">
        <v>226</v>
      </c>
      <c r="D2344" s="20" t="s">
        <v>1002</v>
      </c>
      <c r="E2344" s="26">
        <v>41671</v>
      </c>
      <c r="H2344" t="e">
        <v>#DIV/0!</v>
      </c>
      <c r="K2344" t="e">
        <v>#DIV/0!</v>
      </c>
      <c r="M2344" t="e">
        <v>#DIV/0!</v>
      </c>
      <c r="R2344" t="e">
        <v>#DIV/0!</v>
      </c>
    </row>
    <row r="2345" spans="1:20" x14ac:dyDescent="0.25">
      <c r="A2345" s="177" t="s">
        <v>17602</v>
      </c>
      <c r="B2345" t="s">
        <v>17603</v>
      </c>
      <c r="C2345" t="s">
        <v>232</v>
      </c>
      <c r="D2345" s="20" t="s">
        <v>1000</v>
      </c>
      <c r="E2345" s="26">
        <v>41671</v>
      </c>
      <c r="H2345" t="e">
        <v>#DIV/0!</v>
      </c>
      <c r="K2345" t="e">
        <v>#DIV/0!</v>
      </c>
      <c r="M2345" t="e">
        <v>#DIV/0!</v>
      </c>
      <c r="R2345" t="e">
        <v>#DIV/0!</v>
      </c>
      <c r="T2345">
        <v>1</v>
      </c>
    </row>
    <row r="2346" spans="1:20" x14ac:dyDescent="0.25">
      <c r="A2346" s="177" t="s">
        <v>17799</v>
      </c>
      <c r="B2346" t="s">
        <v>17800</v>
      </c>
      <c r="C2346" t="s">
        <v>231</v>
      </c>
      <c r="D2346" s="20" t="s">
        <v>1002</v>
      </c>
      <c r="E2346" s="26">
        <v>41671</v>
      </c>
      <c r="H2346" t="e">
        <v>#DIV/0!</v>
      </c>
      <c r="K2346" t="e">
        <v>#DIV/0!</v>
      </c>
      <c r="M2346" t="e">
        <v>#DIV/0!</v>
      </c>
      <c r="R2346" t="e">
        <v>#DIV/0!</v>
      </c>
      <c r="T2346">
        <v>0.67083333333333339</v>
      </c>
    </row>
    <row r="2347" spans="1:20" x14ac:dyDescent="0.25">
      <c r="A2347" s="177" t="s">
        <v>17976</v>
      </c>
      <c r="B2347" t="s">
        <v>17977</v>
      </c>
      <c r="C2347" t="s">
        <v>317</v>
      </c>
      <c r="D2347" s="20" t="s">
        <v>1000</v>
      </c>
      <c r="E2347" s="26">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25">
      <c r="A2348" s="177" t="s">
        <v>18155</v>
      </c>
      <c r="B2348" t="s">
        <v>18156</v>
      </c>
      <c r="C2348" s="20" t="s">
        <v>316</v>
      </c>
      <c r="D2348" s="20" t="s">
        <v>1002</v>
      </c>
      <c r="E2348" s="26">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25">
      <c r="A2349" s="177" t="s">
        <v>18408</v>
      </c>
      <c r="B2349" t="s">
        <v>18409</v>
      </c>
      <c r="C2349" s="20" t="s">
        <v>214</v>
      </c>
      <c r="D2349" s="20" t="s">
        <v>1000</v>
      </c>
      <c r="E2349" s="26">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25">
      <c r="A2350" s="177" t="s">
        <v>18587</v>
      </c>
      <c r="B2350" t="s">
        <v>18588</v>
      </c>
      <c r="C2350" t="s">
        <v>215</v>
      </c>
      <c r="D2350" s="20" t="s">
        <v>1002</v>
      </c>
      <c r="E2350" s="26">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25">
      <c r="A2351" s="177" t="s">
        <v>18764</v>
      </c>
      <c r="B2351" t="s">
        <v>18765</v>
      </c>
      <c r="C2351" t="s">
        <v>216</v>
      </c>
      <c r="D2351" s="20" t="s">
        <v>1002</v>
      </c>
      <c r="E2351" s="26">
        <v>41671</v>
      </c>
      <c r="H2351" t="e">
        <v>#DIV/0!</v>
      </c>
      <c r="K2351" t="e">
        <v>#DIV/0!</v>
      </c>
      <c r="M2351" t="e">
        <v>#DIV/0!</v>
      </c>
      <c r="R2351" t="e">
        <v>#DIV/0!</v>
      </c>
    </row>
    <row r="2352" spans="1:20" x14ac:dyDescent="0.25">
      <c r="A2352" s="177" t="s">
        <v>18941</v>
      </c>
      <c r="B2352" t="s">
        <v>18942</v>
      </c>
      <c r="C2352" t="s">
        <v>229</v>
      </c>
      <c r="D2352" s="20" t="s">
        <v>1002</v>
      </c>
      <c r="E2352" s="26">
        <v>41671</v>
      </c>
      <c r="H2352" t="e">
        <v>#DIV/0!</v>
      </c>
      <c r="K2352" t="e">
        <v>#DIV/0!</v>
      </c>
      <c r="M2352" t="e">
        <v>#DIV/0!</v>
      </c>
      <c r="R2352" t="e">
        <v>#DIV/0!</v>
      </c>
    </row>
    <row r="2353" spans="1:20" x14ac:dyDescent="0.25">
      <c r="A2353" s="177" t="s">
        <v>19118</v>
      </c>
      <c r="B2353" t="s">
        <v>19119</v>
      </c>
      <c r="C2353" t="s">
        <v>230</v>
      </c>
      <c r="D2353" s="20" t="s">
        <v>1000</v>
      </c>
      <c r="E2353" s="26">
        <v>41671</v>
      </c>
      <c r="H2353" t="e">
        <v>#DIV/0!</v>
      </c>
      <c r="K2353" t="e">
        <v>#DIV/0!</v>
      </c>
      <c r="M2353" t="e">
        <v>#DIV/0!</v>
      </c>
      <c r="R2353" t="e">
        <v>#DIV/0!</v>
      </c>
    </row>
    <row r="2354" spans="1:20" x14ac:dyDescent="0.25">
      <c r="A2354" s="177" t="s">
        <v>19297</v>
      </c>
      <c r="B2354" t="s">
        <v>19298</v>
      </c>
      <c r="C2354" t="s">
        <v>234</v>
      </c>
      <c r="D2354" s="20" t="s">
        <v>1000</v>
      </c>
      <c r="E2354" s="26">
        <v>41671</v>
      </c>
      <c r="H2354" t="e">
        <v>#DIV/0!</v>
      </c>
      <c r="K2354" t="e">
        <v>#DIV/0!</v>
      </c>
      <c r="M2354" t="e">
        <v>#DIV/0!</v>
      </c>
      <c r="R2354" t="e">
        <v>#DIV/0!</v>
      </c>
    </row>
    <row r="2355" spans="1:20" x14ac:dyDescent="0.25">
      <c r="A2355" s="177" t="s">
        <v>19476</v>
      </c>
      <c r="B2355" t="s">
        <v>19477</v>
      </c>
      <c r="C2355" t="s">
        <v>233</v>
      </c>
      <c r="D2355" s="20" t="s">
        <v>1002</v>
      </c>
      <c r="E2355" s="26">
        <v>41671</v>
      </c>
      <c r="H2355" t="e">
        <v>#DIV/0!</v>
      </c>
      <c r="K2355" t="e">
        <v>#DIV/0!</v>
      </c>
      <c r="M2355" t="e">
        <v>#DIV/0!</v>
      </c>
      <c r="R2355" t="e">
        <v>#DIV/0!</v>
      </c>
    </row>
    <row r="2356" spans="1:20" x14ac:dyDescent="0.25">
      <c r="A2356" s="177" t="s">
        <v>19851</v>
      </c>
      <c r="B2356" t="s">
        <v>19852</v>
      </c>
      <c r="C2356" t="s">
        <v>220</v>
      </c>
      <c r="D2356" s="20" t="s">
        <v>1000</v>
      </c>
      <c r="E2356" s="26">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25">
      <c r="A2357" s="177" t="s">
        <v>20030</v>
      </c>
      <c r="B2357" t="s">
        <v>20031</v>
      </c>
      <c r="C2357" t="s">
        <v>221</v>
      </c>
      <c r="D2357" s="20" t="s">
        <v>1002</v>
      </c>
      <c r="E2357" s="26">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25">
      <c r="A2358" s="177" t="s">
        <v>20207</v>
      </c>
      <c r="B2358" t="s">
        <v>20208</v>
      </c>
      <c r="C2358" t="s">
        <v>222</v>
      </c>
      <c r="D2358" s="20" t="s">
        <v>1002</v>
      </c>
      <c r="E2358" s="26">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25">
      <c r="A2359" s="177" t="s">
        <v>20384</v>
      </c>
      <c r="B2359" t="s">
        <v>20385</v>
      </c>
      <c r="C2359" t="s">
        <v>211</v>
      </c>
      <c r="D2359" s="20" t="s">
        <v>1002</v>
      </c>
      <c r="E2359" s="26">
        <v>41671</v>
      </c>
      <c r="H2359" t="e">
        <v>#DIV/0!</v>
      </c>
      <c r="K2359" t="e">
        <v>#DIV/0!</v>
      </c>
      <c r="M2359" t="e">
        <v>#DIV/0!</v>
      </c>
      <c r="N2359">
        <v>0</v>
      </c>
      <c r="R2359" t="e">
        <v>#DIV/0!</v>
      </c>
      <c r="T2359">
        <v>0.80210526315789477</v>
      </c>
    </row>
    <row r="2360" spans="1:20" x14ac:dyDescent="0.25">
      <c r="A2360" s="177" t="s">
        <v>20561</v>
      </c>
      <c r="B2360" t="s">
        <v>20562</v>
      </c>
      <c r="C2360" t="s">
        <v>207</v>
      </c>
      <c r="D2360" s="20" t="s">
        <v>1000</v>
      </c>
      <c r="E2360" s="26">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25">
      <c r="A2361" s="177" t="s">
        <v>20740</v>
      </c>
      <c r="B2361" t="s">
        <v>20741</v>
      </c>
      <c r="C2361" t="s">
        <v>894</v>
      </c>
      <c r="D2361" s="20" t="s">
        <v>1002</v>
      </c>
      <c r="E2361" s="26">
        <v>41671</v>
      </c>
      <c r="H2361" t="e">
        <v>#DIV/0!</v>
      </c>
      <c r="K2361" t="e">
        <v>#DIV/0!</v>
      </c>
      <c r="M2361" t="e">
        <v>#DIV/0!</v>
      </c>
      <c r="P2361">
        <v>0</v>
      </c>
      <c r="Q2361">
        <v>0</v>
      </c>
      <c r="R2361" t="e">
        <v>#DIV/0!</v>
      </c>
      <c r="T2361">
        <v>0.98</v>
      </c>
    </row>
    <row r="2362" spans="1:20" x14ac:dyDescent="0.25">
      <c r="A2362" s="177" t="s">
        <v>20805</v>
      </c>
      <c r="B2362" t="s">
        <v>20806</v>
      </c>
      <c r="C2362" t="s">
        <v>210</v>
      </c>
      <c r="D2362" s="20" t="s">
        <v>1002</v>
      </c>
      <c r="E2362" s="26">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25">
      <c r="A2363" s="177" t="s">
        <v>20982</v>
      </c>
      <c r="B2363" t="s">
        <v>20983</v>
      </c>
      <c r="C2363" t="s">
        <v>208</v>
      </c>
      <c r="D2363" s="20" t="s">
        <v>1002</v>
      </c>
      <c r="E2363" s="26">
        <v>41671</v>
      </c>
      <c r="F2363">
        <v>2</v>
      </c>
      <c r="G2363">
        <v>5</v>
      </c>
      <c r="H2363">
        <v>0.4</v>
      </c>
      <c r="I2363">
        <v>2</v>
      </c>
      <c r="J2363">
        <v>10</v>
      </c>
      <c r="K2363">
        <v>0.2</v>
      </c>
      <c r="L2363">
        <v>25</v>
      </c>
      <c r="M2363">
        <v>0.4</v>
      </c>
      <c r="P2363">
        <v>0</v>
      </c>
      <c r="Q2363">
        <v>0</v>
      </c>
      <c r="R2363" t="e">
        <v>#DIV/0!</v>
      </c>
    </row>
    <row r="2364" spans="1:20" x14ac:dyDescent="0.25">
      <c r="A2364" s="177" t="s">
        <v>21237</v>
      </c>
      <c r="B2364" t="s">
        <v>21238</v>
      </c>
      <c r="C2364" t="s">
        <v>213</v>
      </c>
      <c r="D2364" s="20" t="s">
        <v>1002</v>
      </c>
      <c r="E2364" s="26">
        <v>41671</v>
      </c>
      <c r="H2364" t="e">
        <v>#DIV/0!</v>
      </c>
      <c r="K2364" t="e">
        <v>#DIV/0!</v>
      </c>
      <c r="M2364" t="e">
        <v>#DIV/0!</v>
      </c>
      <c r="R2364" t="e">
        <v>#DIV/0!</v>
      </c>
    </row>
    <row r="2365" spans="1:20" x14ac:dyDescent="0.25">
      <c r="A2365" s="177" t="s">
        <v>21414</v>
      </c>
      <c r="B2365" t="s">
        <v>21415</v>
      </c>
      <c r="C2365" t="s">
        <v>8154</v>
      </c>
      <c r="D2365" s="20" t="s">
        <v>1002</v>
      </c>
      <c r="E2365" s="26">
        <v>41671</v>
      </c>
      <c r="F2365">
        <v>2</v>
      </c>
      <c r="G2365">
        <v>4</v>
      </c>
      <c r="H2365">
        <v>0.5</v>
      </c>
      <c r="J2365">
        <v>7</v>
      </c>
      <c r="K2365">
        <v>0</v>
      </c>
      <c r="L2365">
        <v>17</v>
      </c>
      <c r="M2365">
        <v>0.41176470588235292</v>
      </c>
      <c r="R2365" t="e">
        <v>#DIV/0!</v>
      </c>
      <c r="T2365">
        <v>0.81788803448013969</v>
      </c>
    </row>
    <row r="2366" spans="1:20" x14ac:dyDescent="0.25">
      <c r="A2366" s="177" t="s">
        <v>21479</v>
      </c>
      <c r="B2366" t="s">
        <v>21480</v>
      </c>
      <c r="C2366" t="s">
        <v>212</v>
      </c>
      <c r="D2366" s="20" t="s">
        <v>1000</v>
      </c>
      <c r="E2366" s="26">
        <v>41671</v>
      </c>
      <c r="F2366">
        <v>2</v>
      </c>
      <c r="G2366">
        <v>4</v>
      </c>
      <c r="H2366">
        <v>0.5</v>
      </c>
      <c r="I2366">
        <v>0</v>
      </c>
      <c r="J2366">
        <v>7</v>
      </c>
      <c r="K2366">
        <v>0</v>
      </c>
      <c r="L2366">
        <v>17</v>
      </c>
      <c r="M2366">
        <v>0.41176470588235292</v>
      </c>
      <c r="N2366">
        <v>0</v>
      </c>
      <c r="P2366">
        <v>0</v>
      </c>
      <c r="Q2366">
        <v>0</v>
      </c>
      <c r="R2366" t="e">
        <v>#DIV/0!</v>
      </c>
      <c r="S2366">
        <v>0</v>
      </c>
    </row>
    <row r="2367" spans="1:20" x14ac:dyDescent="0.25">
      <c r="A2367" s="177" t="s">
        <v>21688</v>
      </c>
      <c r="B2367" t="s">
        <v>21689</v>
      </c>
      <c r="C2367" t="s">
        <v>217</v>
      </c>
      <c r="D2367" s="20" t="s">
        <v>1000</v>
      </c>
      <c r="E2367" s="26">
        <v>41671</v>
      </c>
      <c r="F2367">
        <v>3</v>
      </c>
      <c r="G2367">
        <v>3</v>
      </c>
      <c r="H2367">
        <v>1</v>
      </c>
      <c r="I2367">
        <v>1</v>
      </c>
      <c r="J2367">
        <v>15</v>
      </c>
      <c r="K2367">
        <v>6.6666666666666666E-2</v>
      </c>
      <c r="L2367">
        <v>15</v>
      </c>
      <c r="M2367">
        <v>1</v>
      </c>
      <c r="N2367">
        <v>1</v>
      </c>
      <c r="P2367">
        <v>0</v>
      </c>
      <c r="Q2367">
        <v>0</v>
      </c>
      <c r="R2367" t="e">
        <v>#DIV/0!</v>
      </c>
      <c r="S2367">
        <v>0</v>
      </c>
    </row>
    <row r="2368" spans="1:20" x14ac:dyDescent="0.25">
      <c r="A2368" s="177" t="s">
        <v>21867</v>
      </c>
      <c r="B2368" t="s">
        <v>21868</v>
      </c>
      <c r="C2368" t="s">
        <v>895</v>
      </c>
      <c r="D2368" s="20" t="s">
        <v>1002</v>
      </c>
      <c r="E2368" s="26">
        <v>41671</v>
      </c>
      <c r="F2368">
        <v>0</v>
      </c>
      <c r="G2368">
        <v>0</v>
      </c>
      <c r="H2368" t="e">
        <v>#DIV/0!</v>
      </c>
      <c r="I2368">
        <v>0</v>
      </c>
      <c r="J2368">
        <v>0</v>
      </c>
      <c r="K2368" t="e">
        <v>#DIV/0!</v>
      </c>
      <c r="L2368">
        <v>0</v>
      </c>
      <c r="M2368" t="e">
        <v>#DIV/0!</v>
      </c>
      <c r="P2368">
        <v>0</v>
      </c>
      <c r="Q2368">
        <v>0</v>
      </c>
      <c r="R2368" t="e">
        <v>#DIV/0!</v>
      </c>
    </row>
    <row r="2369" spans="1:20" x14ac:dyDescent="0.25">
      <c r="A2369" s="177" t="s">
        <v>21932</v>
      </c>
      <c r="B2369" t="s">
        <v>21933</v>
      </c>
      <c r="C2369" s="20" t="s">
        <v>218</v>
      </c>
      <c r="D2369" s="20" t="s">
        <v>1002</v>
      </c>
      <c r="E2369" s="26">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25">
      <c r="A2370" s="177" t="s">
        <v>22109</v>
      </c>
      <c r="B2370" t="s">
        <v>22110</v>
      </c>
      <c r="C2370" t="s">
        <v>219</v>
      </c>
      <c r="D2370" s="20" t="s">
        <v>1002</v>
      </c>
      <c r="E2370" s="26">
        <v>41671</v>
      </c>
      <c r="H2370" t="e">
        <v>#DIV/0!</v>
      </c>
      <c r="K2370" t="e">
        <v>#DIV/0!</v>
      </c>
      <c r="M2370" t="e">
        <v>#DIV/0!</v>
      </c>
      <c r="R2370" t="e">
        <v>#DIV/0!</v>
      </c>
      <c r="T2370">
        <v>1</v>
      </c>
    </row>
    <row r="2371" spans="1:20" x14ac:dyDescent="0.25">
      <c r="A2371" s="177" t="s">
        <v>11549</v>
      </c>
      <c r="B2371" t="s">
        <v>11550</v>
      </c>
      <c r="C2371" t="s">
        <v>198</v>
      </c>
      <c r="D2371" s="20" t="s">
        <v>1002</v>
      </c>
      <c r="E2371" s="26">
        <v>41699</v>
      </c>
      <c r="F2371">
        <v>3</v>
      </c>
      <c r="G2371">
        <v>3</v>
      </c>
      <c r="H2371">
        <v>1</v>
      </c>
      <c r="J2371">
        <v>15</v>
      </c>
      <c r="K2371">
        <v>0</v>
      </c>
      <c r="L2371">
        <v>15</v>
      </c>
      <c r="M2371">
        <v>1</v>
      </c>
      <c r="P2371">
        <v>0</v>
      </c>
      <c r="Q2371">
        <v>0</v>
      </c>
      <c r="R2371" t="e">
        <v>#DIV/0!</v>
      </c>
      <c r="T2371">
        <v>0.7</v>
      </c>
    </row>
    <row r="2372" spans="1:20" x14ac:dyDescent="0.25">
      <c r="A2372" s="177" t="s">
        <v>13197</v>
      </c>
      <c r="B2372" t="s">
        <v>13109</v>
      </c>
      <c r="C2372" t="s">
        <v>1051</v>
      </c>
      <c r="D2372" s="20" t="s">
        <v>1002</v>
      </c>
      <c r="E2372" s="26">
        <v>41699</v>
      </c>
      <c r="F2372">
        <v>3</v>
      </c>
      <c r="G2372">
        <v>3</v>
      </c>
      <c r="H2372">
        <v>1</v>
      </c>
      <c r="J2372">
        <v>15</v>
      </c>
      <c r="K2372">
        <v>0</v>
      </c>
      <c r="L2372">
        <v>15</v>
      </c>
      <c r="M2372">
        <v>1</v>
      </c>
      <c r="P2372">
        <v>0</v>
      </c>
      <c r="Q2372">
        <v>0</v>
      </c>
      <c r="R2372" t="e">
        <v>#DIV/0!</v>
      </c>
      <c r="T2372">
        <v>0.92500000000000004</v>
      </c>
    </row>
    <row r="2373" spans="1:20" x14ac:dyDescent="0.25">
      <c r="A2373" s="177" t="s">
        <v>3009</v>
      </c>
      <c r="B2373" t="s">
        <v>3010</v>
      </c>
      <c r="C2373" s="20" t="s">
        <v>242</v>
      </c>
      <c r="D2373" s="20" t="s">
        <v>1000</v>
      </c>
      <c r="E2373" s="26">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25">
      <c r="A2374" s="177" t="s">
        <v>2834</v>
      </c>
      <c r="B2374" t="s">
        <v>2835</v>
      </c>
      <c r="C2374" t="s">
        <v>2724</v>
      </c>
      <c r="D2374" s="20" t="s">
        <v>1000</v>
      </c>
      <c r="E2374" s="26">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25">
      <c r="A2375" s="177" t="s">
        <v>2589</v>
      </c>
      <c r="B2375" t="s">
        <v>2590</v>
      </c>
      <c r="C2375" t="s">
        <v>237</v>
      </c>
      <c r="D2375" s="20" t="s">
        <v>1000</v>
      </c>
      <c r="E2375" s="26">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25">
      <c r="A2376" s="177" t="s">
        <v>2414</v>
      </c>
      <c r="B2376" t="s">
        <v>2415</v>
      </c>
      <c r="C2376" t="s">
        <v>238</v>
      </c>
      <c r="D2376" s="20" t="s">
        <v>1000</v>
      </c>
      <c r="E2376" s="26">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25">
      <c r="A2377" s="177" t="s">
        <v>2241</v>
      </c>
      <c r="B2377" t="s">
        <v>2242</v>
      </c>
      <c r="C2377" t="s">
        <v>239</v>
      </c>
      <c r="D2377" s="20" t="s">
        <v>1000</v>
      </c>
      <c r="E2377" s="26">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25">
      <c r="A2378" s="177" t="s">
        <v>2066</v>
      </c>
      <c r="B2378" t="s">
        <v>2067</v>
      </c>
      <c r="C2378" t="s">
        <v>1988</v>
      </c>
      <c r="D2378" s="20" t="s">
        <v>1000</v>
      </c>
      <c r="E2378" s="26">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25">
      <c r="A2379" s="177" t="s">
        <v>1818</v>
      </c>
      <c r="B2379" t="s">
        <v>1819</v>
      </c>
      <c r="C2379" t="s">
        <v>240</v>
      </c>
      <c r="D2379" s="20" t="s">
        <v>1000</v>
      </c>
      <c r="E2379" s="26">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25">
      <c r="A2380" s="177" t="s">
        <v>1643</v>
      </c>
      <c r="B2380" t="s">
        <v>1644</v>
      </c>
      <c r="C2380" t="s">
        <v>241</v>
      </c>
      <c r="D2380" s="20" t="s">
        <v>1000</v>
      </c>
      <c r="E2380" s="26">
        <v>41699</v>
      </c>
      <c r="F2380">
        <v>0</v>
      </c>
      <c r="G2380">
        <v>0</v>
      </c>
      <c r="H2380" t="e">
        <v>#DIV/0!</v>
      </c>
      <c r="I2380">
        <v>0</v>
      </c>
      <c r="J2380">
        <v>0</v>
      </c>
      <c r="K2380" t="e">
        <v>#DIV/0!</v>
      </c>
      <c r="L2380">
        <v>0</v>
      </c>
      <c r="M2380" t="e">
        <v>#DIV/0!</v>
      </c>
      <c r="P2380">
        <v>0</v>
      </c>
      <c r="Q2380">
        <v>0</v>
      </c>
      <c r="R2380" t="e">
        <v>#DIV/0!</v>
      </c>
      <c r="T2380">
        <v>0.8</v>
      </c>
    </row>
    <row r="2381" spans="1:20" x14ac:dyDescent="0.25">
      <c r="A2381" s="177" t="s">
        <v>1086</v>
      </c>
      <c r="B2381" t="s">
        <v>1171</v>
      </c>
      <c r="C2381" s="20" t="s">
        <v>235</v>
      </c>
      <c r="D2381" s="20" t="s">
        <v>1002</v>
      </c>
      <c r="E2381" s="26">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25">
      <c r="A2382" s="177" t="s">
        <v>11551</v>
      </c>
      <c r="B2382" t="s">
        <v>11552</v>
      </c>
      <c r="C2382" s="20" t="s">
        <v>199</v>
      </c>
      <c r="D2382" s="20" t="s">
        <v>1002</v>
      </c>
      <c r="E2382" s="26">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25">
      <c r="A2383" s="177" t="s">
        <v>11423</v>
      </c>
      <c r="B2383" t="s">
        <v>11424</v>
      </c>
      <c r="C2383" t="s">
        <v>201</v>
      </c>
      <c r="D2383" s="20" t="s">
        <v>1000</v>
      </c>
      <c r="E2383" s="26">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25">
      <c r="A2384" s="177" t="s">
        <v>12220</v>
      </c>
      <c r="B2384" t="s">
        <v>12221</v>
      </c>
      <c r="C2384" t="s">
        <v>200</v>
      </c>
      <c r="D2384" s="20" t="s">
        <v>1000</v>
      </c>
      <c r="E2384" s="26">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25">
      <c r="A2385" s="177" t="s">
        <v>12505</v>
      </c>
      <c r="B2385" t="s">
        <v>12506</v>
      </c>
      <c r="C2385" t="s">
        <v>202</v>
      </c>
      <c r="D2385" s="20" t="s">
        <v>1000</v>
      </c>
      <c r="E2385" s="26">
        <v>41699</v>
      </c>
      <c r="H2385" t="e">
        <v>#DIV/0!</v>
      </c>
      <c r="K2385" t="e">
        <v>#DIV/0!</v>
      </c>
      <c r="M2385" t="e">
        <v>#DIV/0!</v>
      </c>
      <c r="R2385" t="e">
        <v>#DIV/0!</v>
      </c>
    </row>
    <row r="2386" spans="1:20" x14ac:dyDescent="0.25">
      <c r="A2386" s="177" t="s">
        <v>11042</v>
      </c>
      <c r="B2386" t="s">
        <v>11043</v>
      </c>
      <c r="C2386" t="s">
        <v>228</v>
      </c>
      <c r="D2386" s="20" t="s">
        <v>1000</v>
      </c>
      <c r="E2386" s="26">
        <v>41699</v>
      </c>
      <c r="H2386" t="e">
        <v>#DIV/0!</v>
      </c>
      <c r="K2386" t="e">
        <v>#DIV/0!</v>
      </c>
      <c r="M2386" t="e">
        <v>#DIV/0!</v>
      </c>
      <c r="R2386" t="e">
        <v>#DIV/0!</v>
      </c>
    </row>
    <row r="2387" spans="1:20" x14ac:dyDescent="0.25">
      <c r="A2387" s="177" t="s">
        <v>10867</v>
      </c>
      <c r="B2387" t="s">
        <v>10868</v>
      </c>
      <c r="C2387" t="s">
        <v>227</v>
      </c>
      <c r="D2387" s="20" t="s">
        <v>1002</v>
      </c>
      <c r="E2387" s="26">
        <v>41699</v>
      </c>
      <c r="H2387" t="e">
        <v>#DIV/0!</v>
      </c>
      <c r="K2387" t="e">
        <v>#DIV/0!</v>
      </c>
      <c r="M2387" t="e">
        <v>#DIV/0!</v>
      </c>
      <c r="R2387" t="e">
        <v>#DIV/0!</v>
      </c>
    </row>
    <row r="2388" spans="1:20" x14ac:dyDescent="0.25">
      <c r="A2388" s="177" t="s">
        <v>10692</v>
      </c>
      <c r="B2388" t="s">
        <v>10693</v>
      </c>
      <c r="C2388" s="20" t="s">
        <v>203</v>
      </c>
      <c r="D2388" s="20" t="s">
        <v>1002</v>
      </c>
      <c r="E2388" s="26">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25">
      <c r="A2389" s="177" t="s">
        <v>10517</v>
      </c>
      <c r="B2389" t="s">
        <v>10518</v>
      </c>
      <c r="C2389" s="20" t="s">
        <v>205</v>
      </c>
      <c r="D2389" s="20" t="s">
        <v>1000</v>
      </c>
      <c r="E2389" s="26">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25">
      <c r="A2390" s="177" t="s">
        <v>10341</v>
      </c>
      <c r="B2390" t="s">
        <v>10342</v>
      </c>
      <c r="C2390" t="s">
        <v>204</v>
      </c>
      <c r="D2390" s="20" t="s">
        <v>1000</v>
      </c>
      <c r="E2390" s="26">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25">
      <c r="A2391" s="177" t="s">
        <v>10276</v>
      </c>
      <c r="B2391" t="s">
        <v>10277</v>
      </c>
      <c r="C2391" t="s">
        <v>206</v>
      </c>
      <c r="D2391" s="20" t="s">
        <v>1000</v>
      </c>
      <c r="E2391" s="26">
        <v>41699</v>
      </c>
      <c r="H2391" t="e">
        <v>#DIV/0!</v>
      </c>
      <c r="K2391" t="e">
        <v>#DIV/0!</v>
      </c>
      <c r="M2391" t="e">
        <v>#DIV/0!</v>
      </c>
      <c r="N2391">
        <v>0</v>
      </c>
      <c r="R2391" t="e">
        <v>#DIV/0!</v>
      </c>
    </row>
    <row r="2392" spans="1:20" x14ac:dyDescent="0.25">
      <c r="A2392" s="177" t="s">
        <v>9845</v>
      </c>
      <c r="B2392" t="s">
        <v>9846</v>
      </c>
      <c r="C2392" t="s">
        <v>223</v>
      </c>
      <c r="D2392" s="20" t="s">
        <v>1002</v>
      </c>
      <c r="E2392" s="26">
        <v>41699</v>
      </c>
      <c r="H2392" t="e">
        <v>#DIV/0!</v>
      </c>
      <c r="K2392" t="e">
        <v>#DIV/0!</v>
      </c>
      <c r="M2392" t="e">
        <v>#DIV/0!</v>
      </c>
      <c r="R2392" t="e">
        <v>#DIV/0!</v>
      </c>
    </row>
    <row r="2393" spans="1:20" x14ac:dyDescent="0.25">
      <c r="A2393" s="177" t="s">
        <v>9670</v>
      </c>
      <c r="B2393" t="s">
        <v>9671</v>
      </c>
      <c r="C2393" t="s">
        <v>224</v>
      </c>
      <c r="D2393" s="20" t="s">
        <v>1000</v>
      </c>
      <c r="E2393" s="26">
        <v>41699</v>
      </c>
      <c r="H2393" t="e">
        <v>#DIV/0!</v>
      </c>
      <c r="K2393" t="e">
        <v>#DIV/0!</v>
      </c>
      <c r="M2393" t="e">
        <v>#DIV/0!</v>
      </c>
      <c r="R2393" t="e">
        <v>#DIV/0!</v>
      </c>
      <c r="T2393">
        <v>1.06</v>
      </c>
    </row>
    <row r="2394" spans="1:20" x14ac:dyDescent="0.25">
      <c r="A2394" s="177" t="s">
        <v>9279</v>
      </c>
      <c r="B2394" t="s">
        <v>9280</v>
      </c>
      <c r="C2394" t="s">
        <v>211</v>
      </c>
      <c r="D2394" s="20" t="s">
        <v>1000</v>
      </c>
      <c r="E2394" s="26">
        <v>41699</v>
      </c>
      <c r="H2394" t="e">
        <v>#DIV/0!</v>
      </c>
      <c r="K2394" t="e">
        <v>#DIV/0!</v>
      </c>
      <c r="M2394" t="e">
        <v>#DIV/0!</v>
      </c>
      <c r="N2394">
        <v>0</v>
      </c>
      <c r="R2394" t="e">
        <v>#DIV/0!</v>
      </c>
      <c r="T2394">
        <v>0.71785714285714286</v>
      </c>
    </row>
    <row r="2395" spans="1:20" x14ac:dyDescent="0.25">
      <c r="A2395" s="177" t="s">
        <v>9104</v>
      </c>
      <c r="B2395" t="s">
        <v>9105</v>
      </c>
      <c r="C2395" t="s">
        <v>207</v>
      </c>
      <c r="D2395" s="20" t="s">
        <v>1002</v>
      </c>
      <c r="E2395" s="26">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25">
      <c r="A2396" s="177" t="s">
        <v>9039</v>
      </c>
      <c r="B2396" t="s">
        <v>9040</v>
      </c>
      <c r="C2396" t="s">
        <v>894</v>
      </c>
      <c r="D2396" s="20" t="s">
        <v>1000</v>
      </c>
      <c r="E2396" s="26">
        <v>41699</v>
      </c>
      <c r="H2396" t="e">
        <v>#DIV/0!</v>
      </c>
      <c r="K2396" t="e">
        <v>#DIV/0!</v>
      </c>
      <c r="M2396" t="e">
        <v>#DIV/0!</v>
      </c>
      <c r="R2396" t="e">
        <v>#DIV/0!</v>
      </c>
    </row>
    <row r="2397" spans="1:20" x14ac:dyDescent="0.25">
      <c r="A2397" s="177" t="s">
        <v>8864</v>
      </c>
      <c r="B2397" t="s">
        <v>8865</v>
      </c>
      <c r="C2397" t="s">
        <v>210</v>
      </c>
      <c r="D2397" s="20" t="s">
        <v>1000</v>
      </c>
      <c r="E2397" s="26">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25">
      <c r="A2398" s="177" t="s">
        <v>8689</v>
      </c>
      <c r="B2398" t="s">
        <v>8690</v>
      </c>
      <c r="C2398" t="s">
        <v>208</v>
      </c>
      <c r="D2398" s="20" t="s">
        <v>1000</v>
      </c>
      <c r="E2398" s="26">
        <v>41699</v>
      </c>
      <c r="F2398">
        <v>2</v>
      </c>
      <c r="G2398">
        <v>5</v>
      </c>
      <c r="H2398">
        <v>0.4</v>
      </c>
      <c r="I2398">
        <v>2</v>
      </c>
      <c r="J2398">
        <v>10</v>
      </c>
      <c r="K2398">
        <v>0.2</v>
      </c>
      <c r="L2398">
        <v>25</v>
      </c>
      <c r="M2398">
        <v>0.4</v>
      </c>
      <c r="N2398">
        <v>2</v>
      </c>
      <c r="P2398">
        <v>0</v>
      </c>
      <c r="Q2398">
        <v>0</v>
      </c>
      <c r="R2398" t="e">
        <v>#DIV/0!</v>
      </c>
      <c r="S2398">
        <v>0</v>
      </c>
    </row>
    <row r="2399" spans="1:20" x14ac:dyDescent="0.25">
      <c r="A2399" s="177" t="s">
        <v>8440</v>
      </c>
      <c r="B2399" t="s">
        <v>8441</v>
      </c>
      <c r="C2399" t="s">
        <v>213</v>
      </c>
      <c r="D2399" s="20" t="s">
        <v>1000</v>
      </c>
      <c r="E2399" s="26">
        <v>41699</v>
      </c>
      <c r="H2399" t="e">
        <v>#DIV/0!</v>
      </c>
      <c r="K2399" t="e">
        <v>#DIV/0!</v>
      </c>
      <c r="M2399" t="e">
        <v>#DIV/0!</v>
      </c>
      <c r="R2399" t="e">
        <v>#DIV/0!</v>
      </c>
      <c r="T2399">
        <v>0.86250000000000004</v>
      </c>
    </row>
    <row r="2400" spans="1:20" x14ac:dyDescent="0.25">
      <c r="A2400" s="177" t="s">
        <v>8265</v>
      </c>
      <c r="B2400" t="s">
        <v>8266</v>
      </c>
      <c r="C2400" t="s">
        <v>212</v>
      </c>
      <c r="D2400" s="20" t="s">
        <v>1002</v>
      </c>
      <c r="E2400" s="26">
        <v>41699</v>
      </c>
      <c r="F2400">
        <v>2</v>
      </c>
      <c r="G2400">
        <v>4</v>
      </c>
      <c r="H2400">
        <v>0.5</v>
      </c>
      <c r="I2400">
        <v>0</v>
      </c>
      <c r="J2400">
        <v>7</v>
      </c>
      <c r="K2400">
        <v>0</v>
      </c>
      <c r="L2400">
        <v>17</v>
      </c>
      <c r="M2400">
        <v>0.41176470588235292</v>
      </c>
      <c r="N2400">
        <v>0</v>
      </c>
      <c r="P2400">
        <v>0</v>
      </c>
      <c r="Q2400">
        <v>0</v>
      </c>
      <c r="R2400" t="e">
        <v>#DIV/0!</v>
      </c>
      <c r="S2400">
        <v>0</v>
      </c>
    </row>
    <row r="2401" spans="1:20" x14ac:dyDescent="0.25">
      <c r="A2401" s="177" t="s">
        <v>8200</v>
      </c>
      <c r="B2401" t="s">
        <v>8201</v>
      </c>
      <c r="C2401" t="s">
        <v>8154</v>
      </c>
      <c r="D2401" s="20" t="s">
        <v>1000</v>
      </c>
      <c r="E2401" s="26">
        <v>41699</v>
      </c>
      <c r="F2401">
        <v>2</v>
      </c>
      <c r="G2401">
        <v>4</v>
      </c>
      <c r="H2401">
        <v>0.5</v>
      </c>
      <c r="J2401">
        <v>7</v>
      </c>
      <c r="K2401">
        <v>0</v>
      </c>
      <c r="L2401">
        <v>17</v>
      </c>
      <c r="M2401">
        <v>0.41176470588235292</v>
      </c>
      <c r="R2401" t="e">
        <v>#DIV/0!</v>
      </c>
    </row>
    <row r="2402" spans="1:20" x14ac:dyDescent="0.25">
      <c r="A2402" s="177" t="s">
        <v>7964</v>
      </c>
      <c r="B2402" t="s">
        <v>7965</v>
      </c>
      <c r="C2402" t="s">
        <v>225</v>
      </c>
      <c r="D2402" s="20" t="s">
        <v>1002</v>
      </c>
      <c r="E2402" s="26">
        <v>41699</v>
      </c>
      <c r="H2402" t="e">
        <v>#DIV/0!</v>
      </c>
      <c r="K2402" t="e">
        <v>#DIV/0!</v>
      </c>
      <c r="M2402" t="e">
        <v>#DIV/0!</v>
      </c>
      <c r="R2402" t="e">
        <v>#DIV/0!</v>
      </c>
      <c r="T2402">
        <v>1</v>
      </c>
    </row>
    <row r="2403" spans="1:20" x14ac:dyDescent="0.25">
      <c r="A2403" s="177" t="s">
        <v>7763</v>
      </c>
      <c r="B2403" t="s">
        <v>7764</v>
      </c>
      <c r="C2403" t="s">
        <v>226</v>
      </c>
      <c r="D2403" s="20" t="s">
        <v>1000</v>
      </c>
      <c r="E2403" s="26">
        <v>41699</v>
      </c>
      <c r="H2403" t="e">
        <v>#DIV/0!</v>
      </c>
      <c r="K2403" t="e">
        <v>#DIV/0!</v>
      </c>
      <c r="M2403" t="e">
        <v>#DIV/0!</v>
      </c>
      <c r="R2403" t="e">
        <v>#DIV/0!</v>
      </c>
      <c r="T2403">
        <v>0.76666666666666661</v>
      </c>
    </row>
    <row r="2404" spans="1:20" x14ac:dyDescent="0.25">
      <c r="A2404" s="177" t="s">
        <v>7576</v>
      </c>
      <c r="B2404" t="s">
        <v>7577</v>
      </c>
      <c r="C2404" t="s">
        <v>901</v>
      </c>
      <c r="D2404" s="20" t="s">
        <v>1000</v>
      </c>
      <c r="E2404" s="26">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25">
      <c r="A2405" s="177" t="s">
        <v>7229</v>
      </c>
      <c r="B2405" t="s">
        <v>7230</v>
      </c>
      <c r="C2405" s="20" t="s">
        <v>1052</v>
      </c>
      <c r="D2405" s="20" t="s">
        <v>1000</v>
      </c>
      <c r="E2405" s="26">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25">
      <c r="A2406" s="177" t="s">
        <v>7024</v>
      </c>
      <c r="B2406" t="s">
        <v>7025</v>
      </c>
      <c r="C2406" s="20" t="s">
        <v>232</v>
      </c>
      <c r="D2406" s="20" t="s">
        <v>1002</v>
      </c>
      <c r="E2406" s="26">
        <v>41699</v>
      </c>
      <c r="H2406" t="e">
        <v>#DIV/0!</v>
      </c>
      <c r="K2406" t="e">
        <v>#DIV/0!</v>
      </c>
      <c r="M2406" t="e">
        <v>#DIV/0!</v>
      </c>
      <c r="R2406" t="e">
        <v>#DIV/0!</v>
      </c>
      <c r="T2406">
        <v>0.5</v>
      </c>
    </row>
    <row r="2407" spans="1:20" x14ac:dyDescent="0.25">
      <c r="A2407" s="177" t="s">
        <v>6833</v>
      </c>
      <c r="B2407" t="s">
        <v>6834</v>
      </c>
      <c r="C2407" t="s">
        <v>231</v>
      </c>
      <c r="D2407" s="20" t="s">
        <v>1000</v>
      </c>
      <c r="E2407" s="26">
        <v>41699</v>
      </c>
      <c r="H2407" t="e">
        <v>#DIV/0!</v>
      </c>
      <c r="K2407" t="e">
        <v>#DIV/0!</v>
      </c>
      <c r="M2407" t="e">
        <v>#DIV/0!</v>
      </c>
      <c r="R2407" t="e">
        <v>#DIV/0!</v>
      </c>
      <c r="T2407">
        <v>0</v>
      </c>
    </row>
    <row r="2408" spans="1:20" x14ac:dyDescent="0.25">
      <c r="A2408" s="177" t="s">
        <v>6658</v>
      </c>
      <c r="B2408" t="s">
        <v>6659</v>
      </c>
      <c r="C2408" t="s">
        <v>317</v>
      </c>
      <c r="D2408" s="20" t="s">
        <v>1002</v>
      </c>
      <c r="E2408" s="26">
        <v>41699</v>
      </c>
      <c r="F2408">
        <v>3</v>
      </c>
      <c r="G2408">
        <v>3</v>
      </c>
      <c r="H2408">
        <v>1</v>
      </c>
      <c r="I2408">
        <v>12</v>
      </c>
      <c r="J2408">
        <v>15</v>
      </c>
      <c r="K2408">
        <v>0.8</v>
      </c>
      <c r="L2408">
        <v>15</v>
      </c>
      <c r="M2408">
        <v>1</v>
      </c>
      <c r="N2408">
        <v>10</v>
      </c>
      <c r="P2408">
        <v>0</v>
      </c>
      <c r="Q2408">
        <v>0</v>
      </c>
      <c r="R2408" t="e">
        <v>#DIV/0!</v>
      </c>
      <c r="S2408">
        <v>2</v>
      </c>
    </row>
    <row r="2409" spans="1:20" x14ac:dyDescent="0.25">
      <c r="A2409" s="177" t="s">
        <v>6483</v>
      </c>
      <c r="B2409" t="s">
        <v>6484</v>
      </c>
      <c r="C2409" t="s">
        <v>316</v>
      </c>
      <c r="D2409" s="20" t="s">
        <v>1000</v>
      </c>
      <c r="E2409" s="26">
        <v>41699</v>
      </c>
      <c r="F2409">
        <v>3</v>
      </c>
      <c r="G2409">
        <v>3</v>
      </c>
      <c r="H2409">
        <v>1</v>
      </c>
      <c r="I2409">
        <v>12</v>
      </c>
      <c r="J2409">
        <v>15</v>
      </c>
      <c r="K2409">
        <v>0.8</v>
      </c>
      <c r="L2409">
        <v>15</v>
      </c>
      <c r="M2409">
        <v>1</v>
      </c>
      <c r="N2409">
        <v>10</v>
      </c>
      <c r="P2409">
        <v>0</v>
      </c>
      <c r="Q2409">
        <v>0</v>
      </c>
      <c r="R2409" t="e">
        <v>#DIV/0!</v>
      </c>
      <c r="S2409">
        <v>2</v>
      </c>
    </row>
    <row r="2410" spans="1:20" x14ac:dyDescent="0.25">
      <c r="A2410" s="177" t="s">
        <v>6234</v>
      </c>
      <c r="B2410" t="s">
        <v>6235</v>
      </c>
      <c r="C2410" t="s">
        <v>214</v>
      </c>
      <c r="D2410" s="20" t="s">
        <v>1002</v>
      </c>
      <c r="E2410" s="26">
        <v>41699</v>
      </c>
      <c r="F2410">
        <v>4</v>
      </c>
      <c r="G2410">
        <v>4</v>
      </c>
      <c r="H2410">
        <v>1</v>
      </c>
      <c r="I2410">
        <v>20</v>
      </c>
      <c r="J2410">
        <v>29</v>
      </c>
      <c r="K2410">
        <v>0.68965517241379315</v>
      </c>
      <c r="L2410">
        <v>29</v>
      </c>
      <c r="M2410">
        <v>1</v>
      </c>
      <c r="N2410">
        <v>10</v>
      </c>
      <c r="P2410">
        <v>3</v>
      </c>
      <c r="Q2410">
        <v>4</v>
      </c>
      <c r="R2410">
        <v>0.75</v>
      </c>
      <c r="S2410">
        <v>10</v>
      </c>
    </row>
    <row r="2411" spans="1:20" x14ac:dyDescent="0.25">
      <c r="A2411" s="177" t="s">
        <v>6059</v>
      </c>
      <c r="B2411" t="s">
        <v>6060</v>
      </c>
      <c r="C2411" t="s">
        <v>215</v>
      </c>
      <c r="D2411" s="20" t="s">
        <v>1000</v>
      </c>
      <c r="E2411" s="26">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25">
      <c r="A2412" s="177" t="s">
        <v>5884</v>
      </c>
      <c r="B2412" t="s">
        <v>5885</v>
      </c>
      <c r="C2412" t="s">
        <v>216</v>
      </c>
      <c r="D2412" s="20" t="s">
        <v>1000</v>
      </c>
      <c r="E2412" s="26">
        <v>41699</v>
      </c>
      <c r="H2412" t="e">
        <v>#DIV/0!</v>
      </c>
      <c r="K2412" t="e">
        <v>#DIV/0!</v>
      </c>
      <c r="M2412" t="e">
        <v>#DIV/0!</v>
      </c>
      <c r="R2412" t="e">
        <v>#DIV/0!</v>
      </c>
    </row>
    <row r="2413" spans="1:20" x14ac:dyDescent="0.25">
      <c r="A2413" s="177" t="s">
        <v>5456</v>
      </c>
      <c r="B2413" t="s">
        <v>5457</v>
      </c>
      <c r="C2413" t="s">
        <v>903</v>
      </c>
      <c r="D2413" s="20" t="s">
        <v>1000</v>
      </c>
      <c r="E2413" s="26">
        <v>41699</v>
      </c>
      <c r="F2413">
        <v>11</v>
      </c>
      <c r="G2413">
        <v>11</v>
      </c>
      <c r="H2413">
        <v>1</v>
      </c>
      <c r="I2413">
        <v>17</v>
      </c>
      <c r="J2413">
        <v>52</v>
      </c>
      <c r="K2413">
        <v>0.32692307692307693</v>
      </c>
      <c r="L2413">
        <v>52</v>
      </c>
      <c r="M2413">
        <v>1</v>
      </c>
      <c r="N2413">
        <v>15</v>
      </c>
      <c r="P2413">
        <v>0</v>
      </c>
      <c r="Q2413">
        <v>0</v>
      </c>
      <c r="R2413" t="e">
        <v>#DIV/0!</v>
      </c>
      <c r="S2413">
        <v>2</v>
      </c>
    </row>
    <row r="2414" spans="1:20" x14ac:dyDescent="0.25">
      <c r="A2414" s="177" t="s">
        <v>5640</v>
      </c>
      <c r="B2414" t="s">
        <v>5641</v>
      </c>
      <c r="C2414" t="s">
        <v>1047</v>
      </c>
      <c r="D2414" s="20" t="s">
        <v>1000</v>
      </c>
      <c r="E2414" s="26">
        <v>41699</v>
      </c>
      <c r="F2414">
        <v>6</v>
      </c>
      <c r="G2414">
        <v>6</v>
      </c>
      <c r="H2414">
        <v>1</v>
      </c>
      <c r="J2414">
        <v>27</v>
      </c>
      <c r="K2414">
        <v>0</v>
      </c>
      <c r="L2414">
        <v>27</v>
      </c>
      <c r="M2414">
        <v>1</v>
      </c>
      <c r="R2414" t="e">
        <v>#DIV/0!</v>
      </c>
      <c r="T2414">
        <v>0.76785714285714279</v>
      </c>
    </row>
    <row r="2415" spans="1:20" x14ac:dyDescent="0.25">
      <c r="A2415" s="177" t="s">
        <v>5221</v>
      </c>
      <c r="B2415" t="s">
        <v>5222</v>
      </c>
      <c r="C2415" t="s">
        <v>1053</v>
      </c>
      <c r="D2415" s="20" t="s">
        <v>1000</v>
      </c>
      <c r="E2415" s="26">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25">
      <c r="A2416" s="177" t="s">
        <v>5016</v>
      </c>
      <c r="B2416" t="s">
        <v>5017</v>
      </c>
      <c r="C2416" t="s">
        <v>229</v>
      </c>
      <c r="D2416" s="20" t="s">
        <v>1000</v>
      </c>
      <c r="E2416" s="26">
        <v>41699</v>
      </c>
      <c r="H2416" t="e">
        <v>#DIV/0!</v>
      </c>
      <c r="K2416" t="e">
        <v>#DIV/0!</v>
      </c>
      <c r="M2416" t="e">
        <v>#DIV/0!</v>
      </c>
      <c r="R2416" t="e">
        <v>#DIV/0!</v>
      </c>
      <c r="T2416">
        <v>0.77949999999999997</v>
      </c>
    </row>
    <row r="2417" spans="1:20" x14ac:dyDescent="0.25">
      <c r="A2417" s="177" t="s">
        <v>4841</v>
      </c>
      <c r="B2417" t="s">
        <v>4842</v>
      </c>
      <c r="C2417" t="s">
        <v>230</v>
      </c>
      <c r="D2417" s="20" t="s">
        <v>1002</v>
      </c>
      <c r="E2417" s="26">
        <v>41699</v>
      </c>
      <c r="H2417" t="e">
        <v>#DIV/0!</v>
      </c>
      <c r="K2417" t="e">
        <v>#DIV/0!</v>
      </c>
      <c r="M2417" t="e">
        <v>#DIV/0!</v>
      </c>
      <c r="R2417" t="e">
        <v>#DIV/0!</v>
      </c>
      <c r="T2417">
        <v>0.83499999999999996</v>
      </c>
    </row>
    <row r="2418" spans="1:20" x14ac:dyDescent="0.25">
      <c r="A2418" s="177" t="s">
        <v>4666</v>
      </c>
      <c r="B2418" t="s">
        <v>4667</v>
      </c>
      <c r="C2418" t="s">
        <v>234</v>
      </c>
      <c r="D2418" s="20" t="s">
        <v>1002</v>
      </c>
      <c r="E2418" s="26">
        <v>41699</v>
      </c>
      <c r="H2418" t="e">
        <v>#DIV/0!</v>
      </c>
      <c r="K2418" t="e">
        <v>#DIV/0!</v>
      </c>
      <c r="M2418" t="e">
        <v>#DIV/0!</v>
      </c>
      <c r="R2418" t="e">
        <v>#DIV/0!</v>
      </c>
      <c r="T2418">
        <v>0.98</v>
      </c>
    </row>
    <row r="2419" spans="1:20" x14ac:dyDescent="0.25">
      <c r="A2419" s="177" t="s">
        <v>4491</v>
      </c>
      <c r="B2419" t="s">
        <v>4492</v>
      </c>
      <c r="C2419" t="s">
        <v>233</v>
      </c>
      <c r="D2419" s="20" t="s">
        <v>1000</v>
      </c>
      <c r="E2419" s="26">
        <v>41699</v>
      </c>
      <c r="H2419" t="e">
        <v>#DIV/0!</v>
      </c>
      <c r="K2419" t="e">
        <v>#DIV/0!</v>
      </c>
      <c r="M2419" t="e">
        <v>#DIV/0!</v>
      </c>
      <c r="R2419" t="e">
        <v>#DIV/0!</v>
      </c>
      <c r="T2419">
        <v>0.53435897435897439</v>
      </c>
    </row>
    <row r="2420" spans="1:20" x14ac:dyDescent="0.25">
      <c r="A2420" s="177" t="s">
        <v>4316</v>
      </c>
      <c r="B2420" t="s">
        <v>4317</v>
      </c>
      <c r="C2420" t="s">
        <v>217</v>
      </c>
      <c r="D2420" s="20" t="s">
        <v>1002</v>
      </c>
      <c r="E2420" s="26">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25">
      <c r="A2421" s="177" t="s">
        <v>4251</v>
      </c>
      <c r="B2421" t="s">
        <v>4252</v>
      </c>
      <c r="C2421" t="s">
        <v>895</v>
      </c>
      <c r="D2421" s="20" t="s">
        <v>1000</v>
      </c>
      <c r="E2421" s="26">
        <v>41699</v>
      </c>
      <c r="F2421">
        <v>0</v>
      </c>
      <c r="G2421">
        <v>0</v>
      </c>
      <c r="H2421" t="e">
        <v>#DIV/0!</v>
      </c>
      <c r="I2421">
        <v>0</v>
      </c>
      <c r="J2421">
        <v>0</v>
      </c>
      <c r="K2421" t="e">
        <v>#DIV/0!</v>
      </c>
      <c r="L2421">
        <v>0</v>
      </c>
      <c r="M2421" t="e">
        <v>#DIV/0!</v>
      </c>
      <c r="P2421">
        <v>0</v>
      </c>
      <c r="Q2421">
        <v>0</v>
      </c>
      <c r="R2421" t="e">
        <v>#DIV/0!</v>
      </c>
    </row>
    <row r="2422" spans="1:20" x14ac:dyDescent="0.25">
      <c r="A2422" s="177" t="s">
        <v>4076</v>
      </c>
      <c r="B2422" t="s">
        <v>4077</v>
      </c>
      <c r="C2422" t="s">
        <v>218</v>
      </c>
      <c r="D2422" s="20" t="s">
        <v>1000</v>
      </c>
      <c r="E2422" s="26">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25">
      <c r="A2423" s="177" t="s">
        <v>3901</v>
      </c>
      <c r="B2423" t="s">
        <v>3902</v>
      </c>
      <c r="C2423" t="s">
        <v>219</v>
      </c>
      <c r="D2423" s="20" t="s">
        <v>1000</v>
      </c>
      <c r="E2423" s="26">
        <v>41699</v>
      </c>
      <c r="H2423" t="e">
        <v>#DIV/0!</v>
      </c>
      <c r="K2423" t="e">
        <v>#DIV/0!</v>
      </c>
      <c r="M2423" t="e">
        <v>#DIV/0!</v>
      </c>
      <c r="R2423" t="e">
        <v>#DIV/0!</v>
      </c>
    </row>
    <row r="2424" spans="1:20" x14ac:dyDescent="0.25">
      <c r="A2424" s="177" t="s">
        <v>3534</v>
      </c>
      <c r="B2424" t="s">
        <v>3535</v>
      </c>
      <c r="C2424" t="s">
        <v>220</v>
      </c>
      <c r="D2424" s="20" t="s">
        <v>1002</v>
      </c>
      <c r="E2424" s="26">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25">
      <c r="A2425" s="177" t="s">
        <v>3359</v>
      </c>
      <c r="B2425" t="s">
        <v>3360</v>
      </c>
      <c r="C2425" t="s">
        <v>221</v>
      </c>
      <c r="D2425" s="20" t="s">
        <v>1000</v>
      </c>
      <c r="E2425" s="26">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25">
      <c r="A2426" s="177" t="s">
        <v>3184</v>
      </c>
      <c r="B2426" t="s">
        <v>3185</v>
      </c>
      <c r="C2426" s="20" t="s">
        <v>222</v>
      </c>
      <c r="D2426" s="20" t="s">
        <v>1000</v>
      </c>
      <c r="E2426" s="26">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25">
      <c r="A2427" s="177" t="s">
        <v>12018</v>
      </c>
      <c r="B2427" t="s">
        <v>12019</v>
      </c>
      <c r="C2427" t="s">
        <v>1051</v>
      </c>
      <c r="D2427" s="20" t="s">
        <v>1000</v>
      </c>
      <c r="E2427" s="26">
        <v>41699</v>
      </c>
      <c r="F2427">
        <v>3</v>
      </c>
      <c r="G2427">
        <v>3</v>
      </c>
      <c r="H2427">
        <v>1</v>
      </c>
      <c r="J2427">
        <v>15</v>
      </c>
      <c r="K2427">
        <v>0</v>
      </c>
      <c r="L2427">
        <v>15</v>
      </c>
      <c r="M2427">
        <v>1</v>
      </c>
      <c r="P2427">
        <v>0</v>
      </c>
      <c r="Q2427">
        <v>0</v>
      </c>
      <c r="R2427" t="e">
        <v>#DIV/0!</v>
      </c>
      <c r="T2427">
        <v>0</v>
      </c>
    </row>
    <row r="2428" spans="1:20" x14ac:dyDescent="0.25">
      <c r="A2428" s="177" t="s">
        <v>13384</v>
      </c>
      <c r="B2428" t="s">
        <v>13385</v>
      </c>
      <c r="C2428" t="s">
        <v>242</v>
      </c>
      <c r="D2428" s="20" t="s">
        <v>1002</v>
      </c>
      <c r="E2428" s="26">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25">
      <c r="A2429" s="177" t="s">
        <v>13561</v>
      </c>
      <c r="B2429" t="s">
        <v>13562</v>
      </c>
      <c r="C2429" t="s">
        <v>237</v>
      </c>
      <c r="D2429" s="20" t="s">
        <v>1002</v>
      </c>
      <c r="E2429" s="26">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25">
      <c r="A2430" s="177" t="s">
        <v>13736</v>
      </c>
      <c r="B2430" t="s">
        <v>13737</v>
      </c>
      <c r="C2430" s="20" t="s">
        <v>238</v>
      </c>
      <c r="D2430" s="20" t="s">
        <v>1002</v>
      </c>
      <c r="E2430" s="26">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25">
      <c r="A2431" s="177" t="s">
        <v>13913</v>
      </c>
      <c r="B2431" t="s">
        <v>13914</v>
      </c>
      <c r="C2431" t="s">
        <v>239</v>
      </c>
      <c r="D2431" s="20" t="s">
        <v>1002</v>
      </c>
      <c r="E2431" s="26">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25">
      <c r="A2432" s="177" t="s">
        <v>14100</v>
      </c>
      <c r="B2432" t="s">
        <v>14101</v>
      </c>
      <c r="C2432" t="s">
        <v>240</v>
      </c>
      <c r="D2432" s="20" t="s">
        <v>1002</v>
      </c>
      <c r="E2432" s="26">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25">
      <c r="A2433" s="177" t="s">
        <v>14277</v>
      </c>
      <c r="B2433" t="s">
        <v>14278</v>
      </c>
      <c r="C2433" t="s">
        <v>241</v>
      </c>
      <c r="D2433" s="20" t="s">
        <v>1002</v>
      </c>
      <c r="E2433" s="26">
        <v>41699</v>
      </c>
      <c r="F2433">
        <v>0</v>
      </c>
      <c r="G2433">
        <v>0</v>
      </c>
      <c r="H2433" t="e">
        <v>#DIV/0!</v>
      </c>
      <c r="I2433">
        <v>0</v>
      </c>
      <c r="J2433">
        <v>0</v>
      </c>
      <c r="K2433" t="e">
        <v>#DIV/0!</v>
      </c>
      <c r="L2433">
        <v>0</v>
      </c>
      <c r="M2433" t="e">
        <v>#DIV/0!</v>
      </c>
      <c r="P2433">
        <v>0</v>
      </c>
      <c r="Q2433">
        <v>0</v>
      </c>
      <c r="R2433" t="e">
        <v>#DIV/0!</v>
      </c>
      <c r="T2433">
        <v>1.06</v>
      </c>
    </row>
    <row r="2434" spans="1:20" x14ac:dyDescent="0.25">
      <c r="A2434" s="177" t="s">
        <v>14606</v>
      </c>
      <c r="B2434" t="s">
        <v>14607</v>
      </c>
      <c r="C2434" t="s">
        <v>199</v>
      </c>
      <c r="D2434" s="20" t="s">
        <v>1000</v>
      </c>
      <c r="E2434" s="26">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25">
      <c r="A2435" s="177" t="s">
        <v>14781</v>
      </c>
      <c r="B2435" t="s">
        <v>14782</v>
      </c>
      <c r="C2435" t="s">
        <v>201</v>
      </c>
      <c r="D2435" s="20" t="s">
        <v>1002</v>
      </c>
      <c r="E2435" s="26">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25">
      <c r="A2436" s="177" t="s">
        <v>14872</v>
      </c>
      <c r="B2436" t="s">
        <v>14873</v>
      </c>
      <c r="C2436" t="s">
        <v>200</v>
      </c>
      <c r="D2436" s="20" t="s">
        <v>1002</v>
      </c>
      <c r="E2436" s="26">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25">
      <c r="A2437" s="177" t="s">
        <v>15049</v>
      </c>
      <c r="B2437" t="s">
        <v>15050</v>
      </c>
      <c r="C2437" t="s">
        <v>202</v>
      </c>
      <c r="D2437" s="20" t="s">
        <v>1002</v>
      </c>
      <c r="E2437" s="26">
        <v>41699</v>
      </c>
      <c r="H2437" t="e">
        <v>#DIV/0!</v>
      </c>
      <c r="K2437" t="e">
        <v>#DIV/0!</v>
      </c>
      <c r="M2437" t="e">
        <v>#DIV/0!</v>
      </c>
      <c r="R2437" t="e">
        <v>#DIV/0!</v>
      </c>
      <c r="T2437">
        <v>0.53333333333333333</v>
      </c>
    </row>
    <row r="2438" spans="1:20" x14ac:dyDescent="0.25">
      <c r="A2438" s="177" t="s">
        <v>15592</v>
      </c>
      <c r="B2438" t="s">
        <v>15593</v>
      </c>
      <c r="C2438" s="20" t="s">
        <v>228</v>
      </c>
      <c r="D2438" s="20" t="s">
        <v>1002</v>
      </c>
      <c r="E2438" s="26">
        <v>41699</v>
      </c>
      <c r="H2438" t="e">
        <v>#DIV/0!</v>
      </c>
      <c r="K2438" t="e">
        <v>#DIV/0!</v>
      </c>
      <c r="M2438" t="e">
        <v>#DIV/0!</v>
      </c>
      <c r="R2438" t="e">
        <v>#DIV/0!</v>
      </c>
      <c r="T2438">
        <v>0.8</v>
      </c>
    </row>
    <row r="2439" spans="1:20" x14ac:dyDescent="0.25">
      <c r="A2439" s="177" t="s">
        <v>15753</v>
      </c>
      <c r="B2439" t="s">
        <v>15754</v>
      </c>
      <c r="C2439" s="20" t="s">
        <v>227</v>
      </c>
      <c r="D2439" s="20" t="s">
        <v>1000</v>
      </c>
      <c r="E2439" s="26">
        <v>41699</v>
      </c>
      <c r="H2439" t="e">
        <v>#DIV/0!</v>
      </c>
      <c r="K2439" t="e">
        <v>#DIV/0!</v>
      </c>
      <c r="M2439" t="e">
        <v>#DIV/0!</v>
      </c>
      <c r="R2439" t="e">
        <v>#DIV/0!</v>
      </c>
    </row>
    <row r="2440" spans="1:20" x14ac:dyDescent="0.25">
      <c r="A2440" s="177" t="s">
        <v>15930</v>
      </c>
      <c r="B2440" t="s">
        <v>15931</v>
      </c>
      <c r="C2440" t="s">
        <v>203</v>
      </c>
      <c r="D2440" s="20" t="s">
        <v>1000</v>
      </c>
      <c r="E2440" s="26">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25">
      <c r="A2441" s="177" t="s">
        <v>16109</v>
      </c>
      <c r="B2441" t="s">
        <v>16110</v>
      </c>
      <c r="C2441" t="s">
        <v>205</v>
      </c>
      <c r="D2441" s="20" t="s">
        <v>1002</v>
      </c>
      <c r="E2441" s="26">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25">
      <c r="A2442" s="177" t="s">
        <v>16286</v>
      </c>
      <c r="B2442" t="s">
        <v>16287</v>
      </c>
      <c r="C2442" t="s">
        <v>204</v>
      </c>
      <c r="D2442" s="20" t="s">
        <v>1002</v>
      </c>
      <c r="E2442" s="26">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25">
      <c r="A2443" s="177" t="s">
        <v>16463</v>
      </c>
      <c r="B2443" t="s">
        <v>16464</v>
      </c>
      <c r="C2443" t="s">
        <v>206</v>
      </c>
      <c r="D2443" s="20" t="s">
        <v>1002</v>
      </c>
      <c r="E2443" s="26">
        <v>41699</v>
      </c>
      <c r="H2443" t="e">
        <v>#DIV/0!</v>
      </c>
      <c r="K2443" t="e">
        <v>#DIV/0!</v>
      </c>
      <c r="M2443" t="e">
        <v>#DIV/0!</v>
      </c>
      <c r="N2443">
        <v>0</v>
      </c>
      <c r="R2443" t="e">
        <v>#DIV/0!</v>
      </c>
    </row>
    <row r="2444" spans="1:20" x14ac:dyDescent="0.25">
      <c r="A2444" s="177" t="s">
        <v>16604</v>
      </c>
      <c r="B2444" t="s">
        <v>16605</v>
      </c>
      <c r="C2444" t="s">
        <v>223</v>
      </c>
      <c r="D2444" s="20" t="s">
        <v>1000</v>
      </c>
      <c r="E2444" s="26">
        <v>41699</v>
      </c>
      <c r="H2444" t="e">
        <v>#DIV/0!</v>
      </c>
      <c r="K2444" t="e">
        <v>#DIV/0!</v>
      </c>
      <c r="M2444" t="e">
        <v>#DIV/0!</v>
      </c>
      <c r="R2444" t="e">
        <v>#DIV/0!</v>
      </c>
    </row>
    <row r="2445" spans="1:20" x14ac:dyDescent="0.25">
      <c r="A2445" s="177" t="s">
        <v>16783</v>
      </c>
      <c r="B2445" t="s">
        <v>16784</v>
      </c>
      <c r="C2445" s="20" t="s">
        <v>224</v>
      </c>
      <c r="D2445" s="20" t="s">
        <v>1002</v>
      </c>
      <c r="E2445" s="26">
        <v>41699</v>
      </c>
      <c r="H2445" t="e">
        <v>#DIV/0!</v>
      </c>
      <c r="K2445" t="e">
        <v>#DIV/0!</v>
      </c>
      <c r="M2445" t="e">
        <v>#DIV/0!</v>
      </c>
      <c r="R2445" t="e">
        <v>#DIV/0!</v>
      </c>
    </row>
    <row r="2446" spans="1:20" x14ac:dyDescent="0.25">
      <c r="A2446" s="177" t="s">
        <v>17220</v>
      </c>
      <c r="B2446" t="s">
        <v>17221</v>
      </c>
      <c r="C2446" s="20" t="s">
        <v>225</v>
      </c>
      <c r="D2446" s="20" t="s">
        <v>1000</v>
      </c>
      <c r="E2446" s="26">
        <v>41699</v>
      </c>
      <c r="H2446" t="e">
        <v>#DIV/0!</v>
      </c>
      <c r="K2446" t="e">
        <v>#DIV/0!</v>
      </c>
      <c r="M2446" t="e">
        <v>#DIV/0!</v>
      </c>
      <c r="R2446" t="e">
        <v>#DIV/0!</v>
      </c>
    </row>
    <row r="2447" spans="1:20" x14ac:dyDescent="0.25">
      <c r="A2447" s="177" t="s">
        <v>17427</v>
      </c>
      <c r="B2447" t="s">
        <v>17428</v>
      </c>
      <c r="C2447" t="s">
        <v>226</v>
      </c>
      <c r="D2447" s="20" t="s">
        <v>1002</v>
      </c>
      <c r="E2447" s="26">
        <v>41699</v>
      </c>
      <c r="H2447" t="e">
        <v>#DIV/0!</v>
      </c>
      <c r="K2447" t="e">
        <v>#DIV/0!</v>
      </c>
      <c r="M2447" t="e">
        <v>#DIV/0!</v>
      </c>
      <c r="R2447" t="e">
        <v>#DIV/0!</v>
      </c>
    </row>
    <row r="2448" spans="1:20" x14ac:dyDescent="0.25">
      <c r="A2448" s="177" t="s">
        <v>17604</v>
      </c>
      <c r="B2448" t="s">
        <v>17605</v>
      </c>
      <c r="C2448" t="s">
        <v>232</v>
      </c>
      <c r="D2448" s="20" t="s">
        <v>1000</v>
      </c>
      <c r="E2448" s="26">
        <v>41699</v>
      </c>
      <c r="H2448" t="e">
        <v>#DIV/0!</v>
      </c>
      <c r="K2448" t="e">
        <v>#DIV/0!</v>
      </c>
      <c r="M2448" t="e">
        <v>#DIV/0!</v>
      </c>
      <c r="R2448" t="e">
        <v>#DIV/0!</v>
      </c>
    </row>
    <row r="2449" spans="1:20" x14ac:dyDescent="0.25">
      <c r="A2449" s="177" t="s">
        <v>17801</v>
      </c>
      <c r="B2449" t="s">
        <v>17802</v>
      </c>
      <c r="C2449" t="s">
        <v>231</v>
      </c>
      <c r="D2449" s="20" t="s">
        <v>1002</v>
      </c>
      <c r="E2449" s="26">
        <v>41699</v>
      </c>
      <c r="H2449" t="e">
        <v>#DIV/0!</v>
      </c>
      <c r="K2449" t="e">
        <v>#DIV/0!</v>
      </c>
      <c r="M2449" t="e">
        <v>#DIV/0!</v>
      </c>
      <c r="R2449" t="e">
        <v>#DIV/0!</v>
      </c>
    </row>
    <row r="2450" spans="1:20" x14ac:dyDescent="0.25">
      <c r="A2450" s="177" t="s">
        <v>17978</v>
      </c>
      <c r="B2450" t="s">
        <v>17979</v>
      </c>
      <c r="C2450" t="s">
        <v>317</v>
      </c>
      <c r="D2450" s="20" t="s">
        <v>1000</v>
      </c>
      <c r="E2450" s="26">
        <v>41699</v>
      </c>
      <c r="F2450">
        <v>3</v>
      </c>
      <c r="G2450">
        <v>3</v>
      </c>
      <c r="H2450">
        <v>1</v>
      </c>
      <c r="I2450">
        <v>12</v>
      </c>
      <c r="J2450">
        <v>15</v>
      </c>
      <c r="K2450">
        <v>0.8</v>
      </c>
      <c r="L2450">
        <v>15</v>
      </c>
      <c r="M2450">
        <v>1</v>
      </c>
      <c r="N2450">
        <v>10</v>
      </c>
      <c r="P2450">
        <v>0</v>
      </c>
      <c r="Q2450">
        <v>0</v>
      </c>
      <c r="R2450" t="e">
        <v>#DIV/0!</v>
      </c>
      <c r="S2450">
        <v>2</v>
      </c>
      <c r="T2450">
        <v>1.06</v>
      </c>
    </row>
    <row r="2451" spans="1:20" x14ac:dyDescent="0.25">
      <c r="A2451" s="177" t="s">
        <v>18157</v>
      </c>
      <c r="B2451" t="s">
        <v>18158</v>
      </c>
      <c r="C2451" t="s">
        <v>316</v>
      </c>
      <c r="D2451" s="20" t="s">
        <v>1002</v>
      </c>
      <c r="E2451" s="26">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25">
      <c r="A2452" s="177" t="s">
        <v>18410</v>
      </c>
      <c r="B2452" t="s">
        <v>18411</v>
      </c>
      <c r="C2452" t="s">
        <v>214</v>
      </c>
      <c r="D2452" s="20" t="s">
        <v>1000</v>
      </c>
      <c r="E2452" s="26">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25">
      <c r="A2453" s="177" t="s">
        <v>18589</v>
      </c>
      <c r="B2453" t="s">
        <v>18590</v>
      </c>
      <c r="C2453" t="s">
        <v>215</v>
      </c>
      <c r="D2453" s="20" t="s">
        <v>1002</v>
      </c>
      <c r="E2453" s="26">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25">
      <c r="A2454" s="177" t="s">
        <v>18766</v>
      </c>
      <c r="B2454" t="s">
        <v>18767</v>
      </c>
      <c r="C2454" t="s">
        <v>216</v>
      </c>
      <c r="D2454" s="20" t="s">
        <v>1002</v>
      </c>
      <c r="E2454" s="26">
        <v>41699</v>
      </c>
      <c r="H2454" t="e">
        <v>#DIV/0!</v>
      </c>
      <c r="K2454" t="e">
        <v>#DIV/0!</v>
      </c>
      <c r="M2454" t="e">
        <v>#DIV/0!</v>
      </c>
      <c r="R2454" t="e">
        <v>#DIV/0!</v>
      </c>
    </row>
    <row r="2455" spans="1:20" x14ac:dyDescent="0.25">
      <c r="A2455" s="177" t="s">
        <v>18943</v>
      </c>
      <c r="B2455" t="s">
        <v>18944</v>
      </c>
      <c r="C2455" t="s">
        <v>229</v>
      </c>
      <c r="D2455" s="20" t="s">
        <v>1002</v>
      </c>
      <c r="E2455" s="26">
        <v>41699</v>
      </c>
      <c r="H2455" t="e">
        <v>#DIV/0!</v>
      </c>
      <c r="K2455" t="e">
        <v>#DIV/0!</v>
      </c>
      <c r="M2455" t="e">
        <v>#DIV/0!</v>
      </c>
      <c r="R2455" t="e">
        <v>#DIV/0!</v>
      </c>
    </row>
    <row r="2456" spans="1:20" x14ac:dyDescent="0.25">
      <c r="A2456" s="177" t="s">
        <v>19120</v>
      </c>
      <c r="B2456" t="s">
        <v>19121</v>
      </c>
      <c r="C2456" t="s">
        <v>230</v>
      </c>
      <c r="D2456" s="20" t="s">
        <v>1000</v>
      </c>
      <c r="E2456" s="26">
        <v>41699</v>
      </c>
      <c r="H2456" t="e">
        <v>#DIV/0!</v>
      </c>
      <c r="K2456" t="e">
        <v>#DIV/0!</v>
      </c>
      <c r="M2456" t="e">
        <v>#DIV/0!</v>
      </c>
      <c r="R2456" t="e">
        <v>#DIV/0!</v>
      </c>
      <c r="T2456">
        <v>0.69166666666666665</v>
      </c>
    </row>
    <row r="2457" spans="1:20" x14ac:dyDescent="0.25">
      <c r="A2457" s="177" t="s">
        <v>19299</v>
      </c>
      <c r="B2457" t="s">
        <v>19300</v>
      </c>
      <c r="C2457" t="s">
        <v>234</v>
      </c>
      <c r="D2457" s="20" t="s">
        <v>1000</v>
      </c>
      <c r="E2457" s="26">
        <v>41699</v>
      </c>
      <c r="H2457" t="e">
        <v>#DIV/0!</v>
      </c>
      <c r="K2457" t="e">
        <v>#DIV/0!</v>
      </c>
      <c r="M2457" t="e">
        <v>#DIV/0!</v>
      </c>
      <c r="R2457" t="e">
        <v>#DIV/0!</v>
      </c>
    </row>
    <row r="2458" spans="1:20" x14ac:dyDescent="0.25">
      <c r="A2458" s="177" t="s">
        <v>19478</v>
      </c>
      <c r="B2458" t="s">
        <v>19479</v>
      </c>
      <c r="C2458" t="s">
        <v>233</v>
      </c>
      <c r="D2458" s="20" t="s">
        <v>1002</v>
      </c>
      <c r="E2458" s="26">
        <v>41699</v>
      </c>
      <c r="H2458" t="e">
        <v>#DIV/0!</v>
      </c>
      <c r="K2458" t="e">
        <v>#DIV/0!</v>
      </c>
      <c r="M2458" t="e">
        <v>#DIV/0!</v>
      </c>
      <c r="R2458" t="e">
        <v>#DIV/0!</v>
      </c>
    </row>
    <row r="2459" spans="1:20" x14ac:dyDescent="0.25">
      <c r="A2459" s="177" t="s">
        <v>19853</v>
      </c>
      <c r="B2459" t="s">
        <v>19854</v>
      </c>
      <c r="C2459" t="s">
        <v>220</v>
      </c>
      <c r="D2459" s="20" t="s">
        <v>1000</v>
      </c>
      <c r="E2459" s="26">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25">
      <c r="A2460" s="177" t="s">
        <v>20032</v>
      </c>
      <c r="B2460" t="s">
        <v>20033</v>
      </c>
      <c r="C2460" t="s">
        <v>221</v>
      </c>
      <c r="D2460" s="20" t="s">
        <v>1002</v>
      </c>
      <c r="E2460" s="26">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25">
      <c r="A2461" s="177" t="s">
        <v>20209</v>
      </c>
      <c r="B2461" t="s">
        <v>20210</v>
      </c>
      <c r="C2461" t="s">
        <v>222</v>
      </c>
      <c r="D2461" s="20" t="s">
        <v>1002</v>
      </c>
      <c r="E2461" s="26">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25">
      <c r="A2462" s="177" t="s">
        <v>20386</v>
      </c>
      <c r="B2462" t="s">
        <v>20387</v>
      </c>
      <c r="C2462" s="20" t="s">
        <v>211</v>
      </c>
      <c r="D2462" s="20" t="s">
        <v>1002</v>
      </c>
      <c r="E2462" s="26">
        <v>41699</v>
      </c>
      <c r="H2462" t="e">
        <v>#DIV/0!</v>
      </c>
      <c r="K2462" t="e">
        <v>#DIV/0!</v>
      </c>
      <c r="M2462" t="e">
        <v>#DIV/0!</v>
      </c>
      <c r="N2462">
        <v>0</v>
      </c>
      <c r="R2462" t="e">
        <v>#DIV/0!</v>
      </c>
      <c r="T2462">
        <v>0.80210312500000003</v>
      </c>
    </row>
    <row r="2463" spans="1:20" x14ac:dyDescent="0.25">
      <c r="A2463" s="177" t="s">
        <v>20563</v>
      </c>
      <c r="B2463" t="s">
        <v>20564</v>
      </c>
      <c r="C2463" s="20" t="s">
        <v>207</v>
      </c>
      <c r="D2463" s="20" t="s">
        <v>1000</v>
      </c>
      <c r="E2463" s="26">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25">
      <c r="A2464" s="177" t="s">
        <v>20742</v>
      </c>
      <c r="B2464" t="s">
        <v>20743</v>
      </c>
      <c r="C2464" t="s">
        <v>894</v>
      </c>
      <c r="D2464" s="20" t="s">
        <v>1002</v>
      </c>
      <c r="E2464" s="26">
        <v>41699</v>
      </c>
      <c r="H2464" t="e">
        <v>#DIV/0!</v>
      </c>
      <c r="K2464" t="e">
        <v>#DIV/0!</v>
      </c>
      <c r="M2464" t="e">
        <v>#DIV/0!</v>
      </c>
      <c r="R2464" t="e">
        <v>#DIV/0!</v>
      </c>
    </row>
    <row r="2465" spans="1:20" x14ac:dyDescent="0.25">
      <c r="A2465" s="177" t="s">
        <v>20807</v>
      </c>
      <c r="B2465" t="s">
        <v>20808</v>
      </c>
      <c r="C2465" t="s">
        <v>210</v>
      </c>
      <c r="D2465" s="20" t="s">
        <v>1002</v>
      </c>
      <c r="E2465" s="26">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25">
      <c r="A2466" s="177" t="s">
        <v>20984</v>
      </c>
      <c r="B2466" t="s">
        <v>20985</v>
      </c>
      <c r="C2466" t="s">
        <v>208</v>
      </c>
      <c r="D2466" s="20" t="s">
        <v>1002</v>
      </c>
      <c r="E2466" s="26">
        <v>41699</v>
      </c>
      <c r="F2466">
        <v>2</v>
      </c>
      <c r="G2466">
        <v>5</v>
      </c>
      <c r="H2466">
        <v>0.4</v>
      </c>
      <c r="I2466">
        <v>2</v>
      </c>
      <c r="J2466">
        <v>10</v>
      </c>
      <c r="K2466">
        <v>0.2</v>
      </c>
      <c r="L2466">
        <v>25</v>
      </c>
      <c r="M2466">
        <v>0.4</v>
      </c>
      <c r="N2466">
        <v>2</v>
      </c>
      <c r="P2466">
        <v>0</v>
      </c>
      <c r="Q2466">
        <v>0</v>
      </c>
      <c r="R2466" t="e">
        <v>#DIV/0!</v>
      </c>
      <c r="S2466">
        <v>0</v>
      </c>
    </row>
    <row r="2467" spans="1:20" x14ac:dyDescent="0.25">
      <c r="A2467" s="177" t="s">
        <v>21239</v>
      </c>
      <c r="B2467" t="s">
        <v>21240</v>
      </c>
      <c r="C2467" t="s">
        <v>213</v>
      </c>
      <c r="D2467" s="20" t="s">
        <v>1002</v>
      </c>
      <c r="E2467" s="26">
        <v>41699</v>
      </c>
      <c r="H2467" t="e">
        <v>#DIV/0!</v>
      </c>
      <c r="K2467" t="e">
        <v>#DIV/0!</v>
      </c>
      <c r="M2467" t="e">
        <v>#DIV/0!</v>
      </c>
      <c r="R2467" t="e">
        <v>#DIV/0!</v>
      </c>
    </row>
    <row r="2468" spans="1:20" x14ac:dyDescent="0.25">
      <c r="A2468" s="177" t="s">
        <v>21416</v>
      </c>
      <c r="B2468" t="s">
        <v>21417</v>
      </c>
      <c r="C2468" t="s">
        <v>8154</v>
      </c>
      <c r="D2468" s="20" t="s">
        <v>1002</v>
      </c>
      <c r="E2468" s="26">
        <v>41699</v>
      </c>
      <c r="F2468">
        <v>2</v>
      </c>
      <c r="G2468">
        <v>4</v>
      </c>
      <c r="H2468">
        <v>0.5</v>
      </c>
      <c r="J2468">
        <v>7</v>
      </c>
      <c r="K2468">
        <v>0</v>
      </c>
      <c r="L2468">
        <v>17</v>
      </c>
      <c r="M2468">
        <v>0.41176470588235292</v>
      </c>
      <c r="R2468" t="e">
        <v>#DIV/0!</v>
      </c>
    </row>
    <row r="2469" spans="1:20" x14ac:dyDescent="0.25">
      <c r="A2469" s="177" t="s">
        <v>21481</v>
      </c>
      <c r="B2469" t="s">
        <v>21482</v>
      </c>
      <c r="C2469" t="s">
        <v>212</v>
      </c>
      <c r="D2469" s="20" t="s">
        <v>1000</v>
      </c>
      <c r="E2469" s="26">
        <v>41699</v>
      </c>
      <c r="F2469">
        <v>2</v>
      </c>
      <c r="G2469">
        <v>4</v>
      </c>
      <c r="H2469">
        <v>0.5</v>
      </c>
      <c r="I2469">
        <v>0</v>
      </c>
      <c r="J2469">
        <v>7</v>
      </c>
      <c r="K2469">
        <v>0</v>
      </c>
      <c r="L2469">
        <v>17</v>
      </c>
      <c r="M2469">
        <v>0.41176470588235292</v>
      </c>
      <c r="N2469">
        <v>0</v>
      </c>
      <c r="P2469">
        <v>0</v>
      </c>
      <c r="Q2469">
        <v>0</v>
      </c>
      <c r="R2469" t="e">
        <v>#DIV/0!</v>
      </c>
      <c r="S2469">
        <v>0</v>
      </c>
    </row>
    <row r="2470" spans="1:20" x14ac:dyDescent="0.25">
      <c r="A2470" s="177" t="s">
        <v>21690</v>
      </c>
      <c r="B2470" t="s">
        <v>21691</v>
      </c>
      <c r="C2470" t="s">
        <v>217</v>
      </c>
      <c r="D2470" s="20" t="s">
        <v>1000</v>
      </c>
      <c r="E2470" s="26">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25">
      <c r="A2471" s="177" t="s">
        <v>21869</v>
      </c>
      <c r="B2471" t="s">
        <v>21870</v>
      </c>
      <c r="C2471" t="s">
        <v>895</v>
      </c>
      <c r="D2471" s="20" t="s">
        <v>1002</v>
      </c>
      <c r="E2471" s="26">
        <v>41699</v>
      </c>
      <c r="F2471">
        <v>0</v>
      </c>
      <c r="G2471">
        <v>0</v>
      </c>
      <c r="H2471" t="e">
        <v>#DIV/0!</v>
      </c>
      <c r="I2471">
        <v>0</v>
      </c>
      <c r="J2471">
        <v>0</v>
      </c>
      <c r="K2471" t="e">
        <v>#DIV/0!</v>
      </c>
      <c r="L2471">
        <v>0</v>
      </c>
      <c r="M2471" t="e">
        <v>#DIV/0!</v>
      </c>
      <c r="P2471">
        <v>0</v>
      </c>
      <c r="Q2471">
        <v>0</v>
      </c>
      <c r="R2471" t="e">
        <v>#DIV/0!</v>
      </c>
      <c r="T2471">
        <v>0.20689655172413793</v>
      </c>
    </row>
    <row r="2472" spans="1:20" x14ac:dyDescent="0.25">
      <c r="A2472" s="177" t="s">
        <v>21934</v>
      </c>
      <c r="B2472" t="s">
        <v>21935</v>
      </c>
      <c r="C2472" t="s">
        <v>218</v>
      </c>
      <c r="D2472" s="20" t="s">
        <v>1002</v>
      </c>
      <c r="E2472" s="26">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25">
      <c r="A2473" s="177" t="s">
        <v>22111</v>
      </c>
      <c r="B2473" t="s">
        <v>22112</v>
      </c>
      <c r="C2473" t="s">
        <v>219</v>
      </c>
      <c r="D2473" s="20" t="s">
        <v>1002</v>
      </c>
      <c r="E2473" s="26">
        <v>41699</v>
      </c>
      <c r="H2473" t="e">
        <v>#DIV/0!</v>
      </c>
      <c r="K2473" t="e">
        <v>#DIV/0!</v>
      </c>
      <c r="M2473" t="e">
        <v>#DIV/0!</v>
      </c>
      <c r="R2473" t="e">
        <v>#DIV/0!</v>
      </c>
      <c r="T2473">
        <v>0.71530625000000003</v>
      </c>
    </row>
    <row r="2474" spans="1:20" x14ac:dyDescent="0.25">
      <c r="A2474" s="177" t="s">
        <v>11553</v>
      </c>
      <c r="B2474" t="s">
        <v>11554</v>
      </c>
      <c r="C2474" t="s">
        <v>198</v>
      </c>
      <c r="D2474" s="20" t="s">
        <v>1002</v>
      </c>
      <c r="E2474" s="26">
        <v>41730</v>
      </c>
      <c r="F2474">
        <v>3</v>
      </c>
      <c r="G2474">
        <v>3</v>
      </c>
      <c r="H2474">
        <v>1</v>
      </c>
      <c r="J2474">
        <v>15</v>
      </c>
      <c r="K2474">
        <v>0</v>
      </c>
      <c r="L2474">
        <v>15</v>
      </c>
      <c r="M2474">
        <v>1</v>
      </c>
      <c r="P2474">
        <v>0</v>
      </c>
      <c r="Q2474">
        <v>0</v>
      </c>
      <c r="R2474" t="e">
        <v>#DIV/0!</v>
      </c>
      <c r="T2474">
        <v>0.88890000000000002</v>
      </c>
    </row>
    <row r="2475" spans="1:20" x14ac:dyDescent="0.25">
      <c r="A2475" s="177" t="s">
        <v>13198</v>
      </c>
      <c r="B2475" t="s">
        <v>13110</v>
      </c>
      <c r="C2475" t="s">
        <v>1051</v>
      </c>
      <c r="D2475" s="20" t="s">
        <v>1002</v>
      </c>
      <c r="E2475" s="26">
        <v>41730</v>
      </c>
      <c r="F2475">
        <v>3</v>
      </c>
      <c r="G2475">
        <v>3</v>
      </c>
      <c r="H2475">
        <v>1</v>
      </c>
      <c r="J2475">
        <v>15</v>
      </c>
      <c r="K2475">
        <v>0</v>
      </c>
      <c r="L2475">
        <v>15</v>
      </c>
      <c r="M2475">
        <v>1</v>
      </c>
      <c r="P2475">
        <v>0</v>
      </c>
      <c r="Q2475">
        <v>0</v>
      </c>
      <c r="R2475" t="e">
        <v>#DIV/0!</v>
      </c>
      <c r="T2475">
        <v>0.98</v>
      </c>
    </row>
    <row r="2476" spans="1:20" x14ac:dyDescent="0.25">
      <c r="A2476" s="177" t="s">
        <v>3011</v>
      </c>
      <c r="B2476" t="s">
        <v>3012</v>
      </c>
      <c r="C2476" t="s">
        <v>242</v>
      </c>
      <c r="D2476" s="20" t="s">
        <v>1000</v>
      </c>
      <c r="E2476" s="26">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25">
      <c r="A2477" s="177" t="s">
        <v>2836</v>
      </c>
      <c r="B2477" t="s">
        <v>2837</v>
      </c>
      <c r="C2477" t="s">
        <v>2724</v>
      </c>
      <c r="D2477" s="20" t="s">
        <v>1000</v>
      </c>
      <c r="E2477" s="26">
        <v>41730</v>
      </c>
      <c r="F2477">
        <v>9</v>
      </c>
      <c r="G2477">
        <v>9</v>
      </c>
      <c r="H2477">
        <v>1</v>
      </c>
      <c r="I2477">
        <v>0</v>
      </c>
      <c r="J2477">
        <v>42</v>
      </c>
      <c r="K2477">
        <v>0</v>
      </c>
      <c r="L2477">
        <v>42</v>
      </c>
      <c r="M2477">
        <v>1</v>
      </c>
      <c r="N2477">
        <v>0</v>
      </c>
      <c r="P2477">
        <v>0</v>
      </c>
      <c r="Q2477">
        <v>0</v>
      </c>
      <c r="R2477" t="e">
        <v>#DIV/0!</v>
      </c>
      <c r="S2477">
        <v>0</v>
      </c>
    </row>
    <row r="2478" spans="1:20" x14ac:dyDescent="0.25">
      <c r="A2478" s="177" t="s">
        <v>2591</v>
      </c>
      <c r="B2478" t="s">
        <v>2592</v>
      </c>
      <c r="C2478" t="s">
        <v>237</v>
      </c>
      <c r="D2478" s="20" t="s">
        <v>1000</v>
      </c>
      <c r="E2478" s="26">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25">
      <c r="A2479" s="177" t="s">
        <v>2416</v>
      </c>
      <c r="B2479" t="s">
        <v>2417</v>
      </c>
      <c r="C2479" t="s">
        <v>238</v>
      </c>
      <c r="D2479" s="20" t="s">
        <v>1000</v>
      </c>
      <c r="E2479" s="26">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25">
      <c r="A2480" s="177" t="s">
        <v>2243</v>
      </c>
      <c r="B2480" t="s">
        <v>2244</v>
      </c>
      <c r="C2480" t="s">
        <v>239</v>
      </c>
      <c r="D2480" s="20" t="s">
        <v>1000</v>
      </c>
      <c r="E2480" s="26">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25">
      <c r="A2481" s="177" t="s">
        <v>2068</v>
      </c>
      <c r="B2481" t="s">
        <v>2069</v>
      </c>
      <c r="C2481" t="s">
        <v>1988</v>
      </c>
      <c r="D2481" s="20" t="s">
        <v>1000</v>
      </c>
      <c r="E2481" s="26">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25">
      <c r="A2482" s="177" t="s">
        <v>1820</v>
      </c>
      <c r="B2482" t="s">
        <v>1821</v>
      </c>
      <c r="C2482" t="s">
        <v>240</v>
      </c>
      <c r="D2482" s="20" t="s">
        <v>1000</v>
      </c>
      <c r="E2482" s="26">
        <v>41730</v>
      </c>
      <c r="F2482">
        <v>18</v>
      </c>
      <c r="G2482">
        <v>25</v>
      </c>
      <c r="H2482">
        <v>0.72</v>
      </c>
      <c r="I2482">
        <v>51</v>
      </c>
      <c r="J2482">
        <v>90</v>
      </c>
      <c r="K2482">
        <v>0.56666666666666665</v>
      </c>
      <c r="L2482">
        <v>125</v>
      </c>
      <c r="M2482">
        <v>0.72</v>
      </c>
      <c r="N2482">
        <v>41</v>
      </c>
      <c r="P2482">
        <v>3</v>
      </c>
      <c r="Q2482">
        <v>3</v>
      </c>
      <c r="R2482">
        <v>1</v>
      </c>
      <c r="S2482">
        <v>10</v>
      </c>
    </row>
    <row r="2483" spans="1:20" x14ac:dyDescent="0.25">
      <c r="A2483" s="177" t="s">
        <v>1645</v>
      </c>
      <c r="B2483" t="s">
        <v>1646</v>
      </c>
      <c r="C2483" s="20" t="s">
        <v>241</v>
      </c>
      <c r="D2483" s="20" t="s">
        <v>1000</v>
      </c>
      <c r="E2483" s="26">
        <v>41730</v>
      </c>
      <c r="F2483">
        <v>0</v>
      </c>
      <c r="G2483">
        <v>0</v>
      </c>
      <c r="H2483" t="e">
        <v>#DIV/0!</v>
      </c>
      <c r="I2483">
        <v>0</v>
      </c>
      <c r="J2483">
        <v>0</v>
      </c>
      <c r="K2483" t="e">
        <v>#DIV/0!</v>
      </c>
      <c r="L2483">
        <v>0</v>
      </c>
      <c r="M2483" t="e">
        <v>#DIV/0!</v>
      </c>
      <c r="P2483">
        <v>0</v>
      </c>
      <c r="Q2483">
        <v>0</v>
      </c>
      <c r="R2483" t="e">
        <v>#DIV/0!</v>
      </c>
    </row>
    <row r="2484" spans="1:20" x14ac:dyDescent="0.25">
      <c r="A2484" s="177" t="s">
        <v>1087</v>
      </c>
      <c r="B2484" t="s">
        <v>1172</v>
      </c>
      <c r="C2484" t="s">
        <v>235</v>
      </c>
      <c r="D2484" s="20" t="s">
        <v>1002</v>
      </c>
      <c r="E2484" s="26">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25">
      <c r="A2485" s="177" t="s">
        <v>11555</v>
      </c>
      <c r="B2485" t="s">
        <v>11556</v>
      </c>
      <c r="C2485" t="s">
        <v>199</v>
      </c>
      <c r="D2485" s="20" t="s">
        <v>1002</v>
      </c>
      <c r="E2485" s="26">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25">
      <c r="A2486" s="177" t="s">
        <v>11425</v>
      </c>
      <c r="B2486" t="s">
        <v>11426</v>
      </c>
      <c r="C2486" t="s">
        <v>201</v>
      </c>
      <c r="D2486" s="20" t="s">
        <v>1000</v>
      </c>
      <c r="E2486" s="26">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25">
      <c r="A2487" s="177" t="s">
        <v>12222</v>
      </c>
      <c r="B2487" t="s">
        <v>12223</v>
      </c>
      <c r="C2487" s="20" t="s">
        <v>200</v>
      </c>
      <c r="D2487" s="20" t="s">
        <v>1000</v>
      </c>
      <c r="E2487" s="26">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25">
      <c r="A2488" s="177" t="s">
        <v>12507</v>
      </c>
      <c r="B2488" t="s">
        <v>12508</v>
      </c>
      <c r="C2488" t="s">
        <v>202</v>
      </c>
      <c r="D2488" s="20" t="s">
        <v>1000</v>
      </c>
      <c r="E2488" s="26">
        <v>41730</v>
      </c>
      <c r="H2488" t="e">
        <v>#DIV/0!</v>
      </c>
      <c r="K2488" t="e">
        <v>#DIV/0!</v>
      </c>
      <c r="M2488" t="e">
        <v>#DIV/0!</v>
      </c>
      <c r="R2488" t="e">
        <v>#DIV/0!</v>
      </c>
      <c r="T2488">
        <v>1.075</v>
      </c>
    </row>
    <row r="2489" spans="1:20" x14ac:dyDescent="0.25">
      <c r="A2489" s="177" t="s">
        <v>11044</v>
      </c>
      <c r="B2489" t="s">
        <v>11045</v>
      </c>
      <c r="C2489" t="s">
        <v>228</v>
      </c>
      <c r="D2489" s="20" t="s">
        <v>1000</v>
      </c>
      <c r="E2489" s="26">
        <v>41730</v>
      </c>
      <c r="H2489" t="e">
        <v>#DIV/0!</v>
      </c>
      <c r="K2489" t="e">
        <v>#DIV/0!</v>
      </c>
      <c r="M2489" t="e">
        <v>#DIV/0!</v>
      </c>
      <c r="R2489" t="e">
        <v>#DIV/0!</v>
      </c>
      <c r="T2489">
        <v>0.71906666666666674</v>
      </c>
    </row>
    <row r="2490" spans="1:20" x14ac:dyDescent="0.25">
      <c r="A2490" s="177" t="s">
        <v>10869</v>
      </c>
      <c r="B2490" t="s">
        <v>10870</v>
      </c>
      <c r="C2490" t="s">
        <v>227</v>
      </c>
      <c r="D2490" s="20" t="s">
        <v>1002</v>
      </c>
      <c r="E2490" s="26">
        <v>41730</v>
      </c>
      <c r="H2490" t="e">
        <v>#DIV/0!</v>
      </c>
      <c r="K2490" t="e">
        <v>#DIV/0!</v>
      </c>
      <c r="M2490" t="e">
        <v>#DIV/0!</v>
      </c>
      <c r="R2490" t="e">
        <v>#DIV/0!</v>
      </c>
      <c r="T2490">
        <v>0.82899999999999996</v>
      </c>
    </row>
    <row r="2491" spans="1:20" x14ac:dyDescent="0.25">
      <c r="A2491" s="177" t="s">
        <v>10694</v>
      </c>
      <c r="B2491" t="s">
        <v>10695</v>
      </c>
      <c r="C2491" t="s">
        <v>203</v>
      </c>
      <c r="D2491" s="20" t="s">
        <v>1002</v>
      </c>
      <c r="E2491" s="26">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25">
      <c r="A2492" s="177" t="s">
        <v>10519</v>
      </c>
      <c r="B2492" t="s">
        <v>10520</v>
      </c>
      <c r="C2492" t="s">
        <v>205</v>
      </c>
      <c r="D2492" s="20" t="s">
        <v>1000</v>
      </c>
      <c r="E2492" s="26">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25">
      <c r="A2493" s="177" t="s">
        <v>10343</v>
      </c>
      <c r="B2493" t="s">
        <v>10344</v>
      </c>
      <c r="C2493" t="s">
        <v>204</v>
      </c>
      <c r="D2493" s="20" t="s">
        <v>1000</v>
      </c>
      <c r="E2493" s="26">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25">
      <c r="A2494" s="177" t="s">
        <v>10278</v>
      </c>
      <c r="B2494" t="s">
        <v>10279</v>
      </c>
      <c r="C2494" t="s">
        <v>206</v>
      </c>
      <c r="D2494" s="20" t="s">
        <v>1000</v>
      </c>
      <c r="E2494" s="26">
        <v>41730</v>
      </c>
      <c r="N2494">
        <v>0</v>
      </c>
      <c r="T2494">
        <v>0.75</v>
      </c>
    </row>
    <row r="2495" spans="1:20" x14ac:dyDescent="0.25">
      <c r="A2495" s="177" t="s">
        <v>9847</v>
      </c>
      <c r="B2495" t="s">
        <v>9848</v>
      </c>
      <c r="C2495" t="s">
        <v>223</v>
      </c>
      <c r="D2495" s="20" t="s">
        <v>1002</v>
      </c>
      <c r="E2495" s="26">
        <v>41730</v>
      </c>
      <c r="H2495" t="e">
        <v>#DIV/0!</v>
      </c>
      <c r="K2495" t="e">
        <v>#DIV/0!</v>
      </c>
      <c r="M2495" t="e">
        <v>#DIV/0!</v>
      </c>
      <c r="R2495" t="e">
        <v>#DIV/0!</v>
      </c>
      <c r="T2495">
        <v>0.33333333333333331</v>
      </c>
    </row>
    <row r="2496" spans="1:20" x14ac:dyDescent="0.25">
      <c r="A2496" s="177" t="s">
        <v>9672</v>
      </c>
      <c r="B2496" t="s">
        <v>9673</v>
      </c>
      <c r="C2496" s="20" t="s">
        <v>224</v>
      </c>
      <c r="D2496" s="20" t="s">
        <v>1000</v>
      </c>
      <c r="E2496" s="26">
        <v>41730</v>
      </c>
      <c r="H2496" t="e">
        <v>#DIV/0!</v>
      </c>
      <c r="K2496" t="e">
        <v>#DIV/0!</v>
      </c>
      <c r="M2496" t="e">
        <v>#DIV/0!</v>
      </c>
      <c r="R2496" t="e">
        <v>#DIV/0!</v>
      </c>
      <c r="T2496">
        <v>0.8</v>
      </c>
    </row>
    <row r="2497" spans="1:20" x14ac:dyDescent="0.25">
      <c r="A2497" s="177" t="s">
        <v>9281</v>
      </c>
      <c r="B2497" t="s">
        <v>9282</v>
      </c>
      <c r="C2497" s="20" t="s">
        <v>211</v>
      </c>
      <c r="D2497" s="20" t="s">
        <v>1000</v>
      </c>
      <c r="E2497" s="26">
        <v>41730</v>
      </c>
      <c r="H2497" t="e">
        <v>#DIV/0!</v>
      </c>
      <c r="K2497" t="e">
        <v>#DIV/0!</v>
      </c>
      <c r="M2497" t="e">
        <v>#DIV/0!</v>
      </c>
      <c r="N2497">
        <v>0</v>
      </c>
      <c r="R2497" t="e">
        <v>#DIV/0!</v>
      </c>
    </row>
    <row r="2498" spans="1:20" x14ac:dyDescent="0.25">
      <c r="A2498" s="177" t="s">
        <v>9106</v>
      </c>
      <c r="B2498" t="s">
        <v>9107</v>
      </c>
      <c r="C2498" t="s">
        <v>207</v>
      </c>
      <c r="D2498" s="20" t="s">
        <v>1002</v>
      </c>
      <c r="E2498" s="26">
        <v>41730</v>
      </c>
      <c r="F2498">
        <v>7</v>
      </c>
      <c r="G2498">
        <v>10</v>
      </c>
      <c r="H2498">
        <v>0.7</v>
      </c>
      <c r="I2498">
        <v>15</v>
      </c>
      <c r="J2498">
        <v>45</v>
      </c>
      <c r="K2498">
        <v>0.33333333333333331</v>
      </c>
      <c r="L2498">
        <v>60</v>
      </c>
      <c r="M2498">
        <v>0.75</v>
      </c>
      <c r="N2498">
        <v>12</v>
      </c>
      <c r="P2498">
        <v>5</v>
      </c>
      <c r="Q2498">
        <v>5</v>
      </c>
      <c r="R2498">
        <v>1</v>
      </c>
      <c r="S2498">
        <v>3</v>
      </c>
    </row>
    <row r="2499" spans="1:20" x14ac:dyDescent="0.25">
      <c r="A2499" s="177" t="s">
        <v>9041</v>
      </c>
      <c r="B2499" t="s">
        <v>9042</v>
      </c>
      <c r="C2499" t="s">
        <v>894</v>
      </c>
      <c r="D2499" s="20" t="s">
        <v>1000</v>
      </c>
      <c r="E2499" s="26">
        <v>41730</v>
      </c>
      <c r="H2499" t="e">
        <v>#DIV/0!</v>
      </c>
      <c r="K2499" t="e">
        <v>#DIV/0!</v>
      </c>
      <c r="M2499" t="e">
        <v>#DIV/0!</v>
      </c>
      <c r="R2499" t="e">
        <v>#DIV/0!</v>
      </c>
    </row>
    <row r="2500" spans="1:20" x14ac:dyDescent="0.25">
      <c r="A2500" s="177" t="s">
        <v>8866</v>
      </c>
      <c r="B2500" t="s">
        <v>8867</v>
      </c>
      <c r="C2500" t="s">
        <v>210</v>
      </c>
      <c r="D2500" s="20" t="s">
        <v>1000</v>
      </c>
      <c r="E2500" s="26">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25">
      <c r="A2501" s="177" t="s">
        <v>8691</v>
      </c>
      <c r="B2501" t="s">
        <v>8692</v>
      </c>
      <c r="C2501" t="s">
        <v>208</v>
      </c>
      <c r="D2501" s="20" t="s">
        <v>1000</v>
      </c>
      <c r="E2501" s="26">
        <v>41730</v>
      </c>
      <c r="F2501">
        <v>2</v>
      </c>
      <c r="G2501">
        <v>5</v>
      </c>
      <c r="H2501">
        <v>0.4</v>
      </c>
      <c r="I2501">
        <v>2</v>
      </c>
      <c r="J2501">
        <v>10</v>
      </c>
      <c r="K2501">
        <v>0.2</v>
      </c>
      <c r="L2501">
        <v>25</v>
      </c>
      <c r="M2501">
        <v>0.4</v>
      </c>
      <c r="N2501">
        <v>2</v>
      </c>
      <c r="P2501">
        <v>0</v>
      </c>
      <c r="Q2501">
        <v>0</v>
      </c>
      <c r="R2501" t="e">
        <v>#DIV/0!</v>
      </c>
      <c r="S2501">
        <v>0</v>
      </c>
    </row>
    <row r="2502" spans="1:20" x14ac:dyDescent="0.25">
      <c r="A2502" s="177" t="s">
        <v>8442</v>
      </c>
      <c r="B2502" t="s">
        <v>8443</v>
      </c>
      <c r="C2502" t="s">
        <v>213</v>
      </c>
      <c r="D2502" s="20" t="s">
        <v>1000</v>
      </c>
      <c r="E2502" s="26">
        <v>41730</v>
      </c>
      <c r="H2502" t="e">
        <v>#DIV/0!</v>
      </c>
      <c r="K2502" t="e">
        <v>#DIV/0!</v>
      </c>
      <c r="M2502" t="e">
        <v>#DIV/0!</v>
      </c>
      <c r="R2502" t="e">
        <v>#DIV/0!</v>
      </c>
    </row>
    <row r="2503" spans="1:20" x14ac:dyDescent="0.25">
      <c r="A2503" s="177" t="s">
        <v>8267</v>
      </c>
      <c r="B2503" t="s">
        <v>8268</v>
      </c>
      <c r="C2503" s="20" t="s">
        <v>212</v>
      </c>
      <c r="D2503" s="20" t="s">
        <v>1002</v>
      </c>
      <c r="E2503" s="26">
        <v>41730</v>
      </c>
      <c r="F2503">
        <v>0</v>
      </c>
      <c r="G2503">
        <v>0</v>
      </c>
      <c r="H2503" t="e">
        <v>#DIV/0!</v>
      </c>
      <c r="I2503">
        <v>0</v>
      </c>
      <c r="J2503">
        <v>0</v>
      </c>
      <c r="K2503" t="e">
        <v>#DIV/0!</v>
      </c>
      <c r="L2503">
        <v>0</v>
      </c>
      <c r="M2503" t="e">
        <v>#DIV/0!</v>
      </c>
      <c r="N2503">
        <v>0</v>
      </c>
      <c r="P2503">
        <v>0</v>
      </c>
      <c r="Q2503">
        <v>0</v>
      </c>
      <c r="R2503" t="e">
        <v>#DIV/0!</v>
      </c>
      <c r="S2503">
        <v>0</v>
      </c>
    </row>
    <row r="2504" spans="1:20" x14ac:dyDescent="0.25">
      <c r="A2504" s="177" t="s">
        <v>8202</v>
      </c>
      <c r="B2504" t="s">
        <v>8203</v>
      </c>
      <c r="C2504" s="20" t="s">
        <v>8154</v>
      </c>
      <c r="D2504" s="20" t="s">
        <v>1000</v>
      </c>
      <c r="E2504" s="26">
        <v>41730</v>
      </c>
      <c r="H2504" t="e">
        <v>#DIV/0!</v>
      </c>
      <c r="K2504" t="e">
        <v>#DIV/0!</v>
      </c>
      <c r="M2504" t="e">
        <v>#DIV/0!</v>
      </c>
      <c r="R2504" t="e">
        <v>#DIV/0!</v>
      </c>
    </row>
    <row r="2505" spans="1:20" x14ac:dyDescent="0.25">
      <c r="A2505" s="177" t="s">
        <v>7966</v>
      </c>
      <c r="B2505" t="s">
        <v>7967</v>
      </c>
      <c r="C2505" t="s">
        <v>225</v>
      </c>
      <c r="D2505" s="20" t="s">
        <v>1002</v>
      </c>
      <c r="E2505" s="26">
        <v>41730</v>
      </c>
      <c r="H2505" t="e">
        <v>#DIV/0!</v>
      </c>
      <c r="K2505" t="e">
        <v>#DIV/0!</v>
      </c>
      <c r="M2505" t="e">
        <v>#DIV/0!</v>
      </c>
      <c r="R2505" t="e">
        <v>#DIV/0!</v>
      </c>
    </row>
    <row r="2506" spans="1:20" x14ac:dyDescent="0.25">
      <c r="A2506" s="177" t="s">
        <v>7765</v>
      </c>
      <c r="B2506" t="s">
        <v>7766</v>
      </c>
      <c r="C2506" t="s">
        <v>226</v>
      </c>
      <c r="D2506" s="20" t="s">
        <v>1000</v>
      </c>
      <c r="E2506" s="26">
        <v>41730</v>
      </c>
      <c r="H2506" t="e">
        <v>#DIV/0!</v>
      </c>
      <c r="K2506" t="e">
        <v>#DIV/0!</v>
      </c>
      <c r="M2506" t="e">
        <v>#DIV/0!</v>
      </c>
      <c r="R2506" t="e">
        <v>#DIV/0!</v>
      </c>
    </row>
    <row r="2507" spans="1:20" x14ac:dyDescent="0.25">
      <c r="A2507" s="177" t="s">
        <v>7578</v>
      </c>
      <c r="B2507" t="s">
        <v>7579</v>
      </c>
      <c r="C2507" t="s">
        <v>901</v>
      </c>
      <c r="D2507" s="20" t="s">
        <v>1000</v>
      </c>
      <c r="E2507" s="26">
        <v>41730</v>
      </c>
      <c r="F2507">
        <v>2</v>
      </c>
      <c r="G2507">
        <v>2</v>
      </c>
      <c r="H2507">
        <v>1</v>
      </c>
      <c r="I2507">
        <v>13</v>
      </c>
      <c r="J2507">
        <v>10</v>
      </c>
      <c r="K2507">
        <v>1.3</v>
      </c>
      <c r="L2507">
        <v>10</v>
      </c>
      <c r="M2507">
        <v>1</v>
      </c>
      <c r="N2507">
        <v>10</v>
      </c>
      <c r="P2507">
        <v>1</v>
      </c>
      <c r="Q2507">
        <v>1</v>
      </c>
      <c r="R2507">
        <v>1</v>
      </c>
      <c r="S2507">
        <v>3</v>
      </c>
    </row>
    <row r="2508" spans="1:20" x14ac:dyDescent="0.25">
      <c r="A2508" s="177" t="s">
        <v>7231</v>
      </c>
      <c r="B2508" t="s">
        <v>7232</v>
      </c>
      <c r="C2508" t="s">
        <v>1052</v>
      </c>
      <c r="D2508" s="20" t="s">
        <v>1000</v>
      </c>
      <c r="E2508" s="26">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25">
      <c r="A2509" s="177" t="s">
        <v>7026</v>
      </c>
      <c r="B2509" t="s">
        <v>7027</v>
      </c>
      <c r="C2509" t="s">
        <v>232</v>
      </c>
      <c r="D2509" s="20" t="s">
        <v>1002</v>
      </c>
      <c r="E2509" s="26">
        <v>41730</v>
      </c>
      <c r="H2509" t="e">
        <v>#DIV/0!</v>
      </c>
      <c r="K2509" t="e">
        <v>#DIV/0!</v>
      </c>
      <c r="M2509" t="e">
        <v>#DIV/0!</v>
      </c>
      <c r="R2509" t="e">
        <v>#DIV/0!</v>
      </c>
      <c r="T2509">
        <v>0.68803846153846149</v>
      </c>
    </row>
    <row r="2510" spans="1:20" x14ac:dyDescent="0.25">
      <c r="A2510" s="177" t="s">
        <v>6835</v>
      </c>
      <c r="B2510" t="s">
        <v>6836</v>
      </c>
      <c r="C2510" t="s">
        <v>231</v>
      </c>
      <c r="D2510" s="20" t="s">
        <v>1000</v>
      </c>
      <c r="E2510" s="26">
        <v>41730</v>
      </c>
      <c r="H2510" t="e">
        <v>#DIV/0!</v>
      </c>
      <c r="K2510" t="e">
        <v>#DIV/0!</v>
      </c>
      <c r="M2510" t="e">
        <v>#DIV/0!</v>
      </c>
      <c r="R2510" t="e">
        <v>#DIV/0!</v>
      </c>
      <c r="T2510">
        <v>0.88888888888888884</v>
      </c>
    </row>
    <row r="2511" spans="1:20" x14ac:dyDescent="0.25">
      <c r="A2511" s="177" t="s">
        <v>6660</v>
      </c>
      <c r="B2511" t="s">
        <v>6661</v>
      </c>
      <c r="C2511" t="s">
        <v>317</v>
      </c>
      <c r="D2511" s="20" t="s">
        <v>1002</v>
      </c>
      <c r="E2511" s="26">
        <v>41730</v>
      </c>
      <c r="F2511">
        <v>5</v>
      </c>
      <c r="G2511">
        <v>5</v>
      </c>
      <c r="H2511">
        <v>1</v>
      </c>
      <c r="I2511">
        <v>18</v>
      </c>
      <c r="J2511">
        <v>25</v>
      </c>
      <c r="K2511">
        <v>0.72</v>
      </c>
      <c r="L2511">
        <v>25</v>
      </c>
      <c r="M2511">
        <v>1</v>
      </c>
      <c r="N2511">
        <v>16</v>
      </c>
      <c r="P2511">
        <v>0</v>
      </c>
      <c r="Q2511">
        <v>0</v>
      </c>
      <c r="R2511" t="e">
        <v>#DIV/0!</v>
      </c>
      <c r="S2511">
        <v>2</v>
      </c>
    </row>
    <row r="2512" spans="1:20" x14ac:dyDescent="0.25">
      <c r="A2512" s="177" t="s">
        <v>6485</v>
      </c>
      <c r="B2512" t="s">
        <v>6486</v>
      </c>
      <c r="C2512" t="s">
        <v>316</v>
      </c>
      <c r="D2512" s="20" t="s">
        <v>1000</v>
      </c>
      <c r="E2512" s="26">
        <v>41730</v>
      </c>
      <c r="F2512">
        <v>5</v>
      </c>
      <c r="G2512">
        <v>5</v>
      </c>
      <c r="H2512">
        <v>1</v>
      </c>
      <c r="I2512">
        <v>18</v>
      </c>
      <c r="J2512">
        <v>25</v>
      </c>
      <c r="K2512">
        <v>0.72</v>
      </c>
      <c r="L2512">
        <v>25</v>
      </c>
      <c r="M2512">
        <v>1</v>
      </c>
      <c r="N2512">
        <v>16</v>
      </c>
      <c r="P2512">
        <v>0</v>
      </c>
      <c r="Q2512">
        <v>0</v>
      </c>
      <c r="R2512" t="e">
        <v>#DIV/0!</v>
      </c>
      <c r="S2512">
        <v>2</v>
      </c>
    </row>
    <row r="2513" spans="1:20" x14ac:dyDescent="0.25">
      <c r="A2513" s="177" t="s">
        <v>6236</v>
      </c>
      <c r="B2513" t="s">
        <v>6237</v>
      </c>
      <c r="C2513" t="s">
        <v>214</v>
      </c>
      <c r="D2513" s="20" t="s">
        <v>1002</v>
      </c>
      <c r="E2513" s="26">
        <v>41730</v>
      </c>
      <c r="F2513">
        <v>4</v>
      </c>
      <c r="G2513">
        <v>4</v>
      </c>
      <c r="H2513">
        <v>1</v>
      </c>
      <c r="I2513">
        <v>22</v>
      </c>
      <c r="J2513">
        <v>29</v>
      </c>
      <c r="K2513">
        <v>0.75862068965517238</v>
      </c>
      <c r="L2513">
        <v>29</v>
      </c>
      <c r="M2513">
        <v>1</v>
      </c>
      <c r="N2513">
        <v>16</v>
      </c>
      <c r="P2513">
        <v>3</v>
      </c>
      <c r="Q2513">
        <v>3</v>
      </c>
      <c r="R2513">
        <v>1</v>
      </c>
      <c r="S2513">
        <v>6</v>
      </c>
    </row>
    <row r="2514" spans="1:20" x14ac:dyDescent="0.25">
      <c r="A2514" s="177" t="s">
        <v>6061</v>
      </c>
      <c r="B2514" t="s">
        <v>6062</v>
      </c>
      <c r="C2514" t="s">
        <v>215</v>
      </c>
      <c r="D2514" s="20" t="s">
        <v>1000</v>
      </c>
      <c r="E2514" s="26">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25">
      <c r="A2515" s="177" t="s">
        <v>5886</v>
      </c>
      <c r="B2515" t="s">
        <v>5887</v>
      </c>
      <c r="C2515" t="s">
        <v>216</v>
      </c>
      <c r="D2515" s="20" t="s">
        <v>1000</v>
      </c>
      <c r="E2515" s="26">
        <v>41730</v>
      </c>
      <c r="H2515" t="e">
        <v>#DIV/0!</v>
      </c>
      <c r="K2515" t="e">
        <v>#DIV/0!</v>
      </c>
      <c r="M2515" t="e">
        <v>#DIV/0!</v>
      </c>
      <c r="R2515" t="e">
        <v>#DIV/0!</v>
      </c>
    </row>
    <row r="2516" spans="1:20" x14ac:dyDescent="0.25">
      <c r="A2516" s="177" t="s">
        <v>5458</v>
      </c>
      <c r="B2516" t="s">
        <v>5459</v>
      </c>
      <c r="C2516" t="s">
        <v>903</v>
      </c>
      <c r="D2516" s="20" t="s">
        <v>1000</v>
      </c>
      <c r="E2516" s="26">
        <v>41730</v>
      </c>
      <c r="F2516">
        <v>11</v>
      </c>
      <c r="G2516">
        <v>11</v>
      </c>
      <c r="H2516">
        <v>1</v>
      </c>
      <c r="I2516">
        <v>18</v>
      </c>
      <c r="J2516">
        <v>52</v>
      </c>
      <c r="K2516">
        <v>0.34615384615384615</v>
      </c>
      <c r="L2516">
        <v>52</v>
      </c>
      <c r="M2516">
        <v>1</v>
      </c>
      <c r="N2516">
        <v>16</v>
      </c>
      <c r="P2516">
        <v>0</v>
      </c>
      <c r="Q2516">
        <v>2</v>
      </c>
      <c r="R2516">
        <v>0</v>
      </c>
      <c r="S2516">
        <v>2</v>
      </c>
    </row>
    <row r="2517" spans="1:20" x14ac:dyDescent="0.25">
      <c r="A2517" s="177" t="s">
        <v>5642</v>
      </c>
      <c r="B2517" t="s">
        <v>5643</v>
      </c>
      <c r="C2517" t="s">
        <v>1047</v>
      </c>
      <c r="D2517" s="20" t="s">
        <v>1000</v>
      </c>
      <c r="E2517" s="26">
        <v>41730</v>
      </c>
      <c r="F2517">
        <v>6</v>
      </c>
      <c r="G2517">
        <v>6</v>
      </c>
      <c r="H2517">
        <v>1</v>
      </c>
      <c r="J2517">
        <v>27</v>
      </c>
      <c r="K2517">
        <v>0</v>
      </c>
      <c r="L2517">
        <v>27</v>
      </c>
      <c r="M2517">
        <v>1</v>
      </c>
      <c r="R2517" t="e">
        <v>#DIV/0!</v>
      </c>
      <c r="T2517">
        <v>0.5</v>
      </c>
    </row>
    <row r="2518" spans="1:20" x14ac:dyDescent="0.25">
      <c r="A2518" s="177" t="s">
        <v>5223</v>
      </c>
      <c r="B2518" t="s">
        <v>5224</v>
      </c>
      <c r="C2518" t="s">
        <v>1053</v>
      </c>
      <c r="D2518" s="20" t="s">
        <v>1000</v>
      </c>
      <c r="E2518" s="26">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25">
      <c r="A2519" s="177" t="s">
        <v>5018</v>
      </c>
      <c r="B2519" t="s">
        <v>5019</v>
      </c>
      <c r="C2519" t="s">
        <v>229</v>
      </c>
      <c r="D2519" s="20" t="s">
        <v>1000</v>
      </c>
      <c r="E2519" s="26">
        <v>41730</v>
      </c>
      <c r="H2519" t="e">
        <v>#DIV/0!</v>
      </c>
      <c r="K2519" t="e">
        <v>#DIV/0!</v>
      </c>
      <c r="M2519" t="e">
        <v>#DIV/0!</v>
      </c>
      <c r="R2519" t="e">
        <v>#DIV/0!</v>
      </c>
      <c r="T2519">
        <v>1.075</v>
      </c>
    </row>
    <row r="2520" spans="1:20" x14ac:dyDescent="0.25">
      <c r="A2520" s="177" t="s">
        <v>4843</v>
      </c>
      <c r="B2520" t="s">
        <v>4844</v>
      </c>
      <c r="C2520" s="20" t="s">
        <v>230</v>
      </c>
      <c r="D2520" s="20" t="s">
        <v>1002</v>
      </c>
      <c r="E2520" s="26">
        <v>41730</v>
      </c>
      <c r="H2520" t="e">
        <v>#DIV/0!</v>
      </c>
      <c r="K2520" t="e">
        <v>#DIV/0!</v>
      </c>
      <c r="M2520" t="e">
        <v>#DIV/0!</v>
      </c>
      <c r="R2520" t="e">
        <v>#DIV/0!</v>
      </c>
      <c r="T2520">
        <v>0.77403333333333335</v>
      </c>
    </row>
    <row r="2521" spans="1:20" x14ac:dyDescent="0.25">
      <c r="A2521" s="177" t="s">
        <v>4668</v>
      </c>
      <c r="B2521" t="s">
        <v>4669</v>
      </c>
      <c r="C2521" s="20" t="s">
        <v>234</v>
      </c>
      <c r="D2521" s="20" t="s">
        <v>1002</v>
      </c>
      <c r="E2521" s="26">
        <v>41730</v>
      </c>
      <c r="H2521" t="e">
        <v>#DIV/0!</v>
      </c>
      <c r="K2521" t="e">
        <v>#DIV/0!</v>
      </c>
      <c r="M2521" t="e">
        <v>#DIV/0!</v>
      </c>
      <c r="R2521" t="e">
        <v>#DIV/0!</v>
      </c>
      <c r="T2521">
        <v>0.8</v>
      </c>
    </row>
    <row r="2522" spans="1:20" x14ac:dyDescent="0.25">
      <c r="A2522" s="177" t="s">
        <v>4493</v>
      </c>
      <c r="B2522" t="s">
        <v>4494</v>
      </c>
      <c r="C2522" t="s">
        <v>233</v>
      </c>
      <c r="D2522" s="20" t="s">
        <v>1000</v>
      </c>
      <c r="E2522" s="26">
        <v>41730</v>
      </c>
      <c r="H2522" t="e">
        <v>#DIV/0!</v>
      </c>
      <c r="K2522" t="e">
        <v>#DIV/0!</v>
      </c>
      <c r="M2522" t="e">
        <v>#DIV/0!</v>
      </c>
      <c r="R2522" t="e">
        <v>#DIV/0!</v>
      </c>
    </row>
    <row r="2523" spans="1:20" x14ac:dyDescent="0.25">
      <c r="A2523" s="177" t="s">
        <v>4318</v>
      </c>
      <c r="B2523" t="s">
        <v>4319</v>
      </c>
      <c r="C2523" t="s">
        <v>217</v>
      </c>
      <c r="D2523" s="20" t="s">
        <v>1002</v>
      </c>
      <c r="E2523" s="26">
        <v>41730</v>
      </c>
      <c r="F2523">
        <v>2</v>
      </c>
      <c r="G2523">
        <v>3</v>
      </c>
      <c r="H2523">
        <v>0.66666666666666663</v>
      </c>
      <c r="I2523">
        <v>2</v>
      </c>
      <c r="J2523">
        <v>10</v>
      </c>
      <c r="K2523">
        <v>0.2</v>
      </c>
      <c r="L2523">
        <v>15</v>
      </c>
      <c r="M2523">
        <v>0.66666666666666663</v>
      </c>
      <c r="N2523">
        <v>0</v>
      </c>
      <c r="P2523">
        <v>0</v>
      </c>
      <c r="Q2523">
        <v>0</v>
      </c>
      <c r="S2523">
        <v>2</v>
      </c>
    </row>
    <row r="2524" spans="1:20" x14ac:dyDescent="0.25">
      <c r="A2524" s="177" t="s">
        <v>4253</v>
      </c>
      <c r="B2524" t="s">
        <v>4254</v>
      </c>
      <c r="C2524" t="s">
        <v>895</v>
      </c>
      <c r="D2524" s="20" t="s">
        <v>1000</v>
      </c>
      <c r="E2524" s="26">
        <v>41730</v>
      </c>
      <c r="F2524">
        <v>0</v>
      </c>
      <c r="G2524">
        <v>0</v>
      </c>
      <c r="H2524" t="e">
        <v>#DIV/0!</v>
      </c>
      <c r="I2524">
        <v>0</v>
      </c>
      <c r="J2524">
        <v>0</v>
      </c>
      <c r="K2524" t="e">
        <v>#DIV/0!</v>
      </c>
      <c r="L2524">
        <v>0</v>
      </c>
      <c r="M2524" t="e">
        <v>#DIV/0!</v>
      </c>
      <c r="P2524">
        <v>0</v>
      </c>
      <c r="Q2524">
        <v>0</v>
      </c>
      <c r="R2524" t="e">
        <v>#DIV/0!</v>
      </c>
    </row>
    <row r="2525" spans="1:20" x14ac:dyDescent="0.25">
      <c r="A2525" s="177" t="s">
        <v>4078</v>
      </c>
      <c r="B2525" t="s">
        <v>4079</v>
      </c>
      <c r="C2525" t="s">
        <v>218</v>
      </c>
      <c r="D2525" s="20" t="s">
        <v>1000</v>
      </c>
      <c r="E2525" s="26">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25">
      <c r="A2526" s="177" t="s">
        <v>3903</v>
      </c>
      <c r="B2526" t="s">
        <v>3904</v>
      </c>
      <c r="C2526" t="s">
        <v>219</v>
      </c>
      <c r="D2526" s="20" t="s">
        <v>1000</v>
      </c>
      <c r="E2526" s="26">
        <v>41730</v>
      </c>
    </row>
    <row r="2527" spans="1:20" x14ac:dyDescent="0.25">
      <c r="A2527" s="177" t="s">
        <v>3536</v>
      </c>
      <c r="B2527" t="s">
        <v>3537</v>
      </c>
      <c r="C2527" t="s">
        <v>220</v>
      </c>
      <c r="D2527" s="20" t="s">
        <v>1002</v>
      </c>
      <c r="E2527" s="26">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25">
      <c r="A2528" s="177" t="s">
        <v>3361</v>
      </c>
      <c r="B2528" t="s">
        <v>3362</v>
      </c>
      <c r="C2528" t="s">
        <v>221</v>
      </c>
      <c r="D2528" s="20" t="s">
        <v>1000</v>
      </c>
      <c r="E2528" s="26">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25">
      <c r="A2529" s="177" t="s">
        <v>3186</v>
      </c>
      <c r="B2529" t="s">
        <v>3187</v>
      </c>
      <c r="C2529" t="s">
        <v>222</v>
      </c>
      <c r="D2529" s="20" t="s">
        <v>1000</v>
      </c>
      <c r="E2529" s="26">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25">
      <c r="A2530" s="177" t="s">
        <v>12020</v>
      </c>
      <c r="B2530" t="s">
        <v>12021</v>
      </c>
      <c r="C2530" t="s">
        <v>1051</v>
      </c>
      <c r="D2530" s="20" t="s">
        <v>1000</v>
      </c>
      <c r="E2530" s="26">
        <v>41730</v>
      </c>
      <c r="F2530">
        <v>3</v>
      </c>
      <c r="G2530">
        <v>3</v>
      </c>
      <c r="H2530">
        <v>1</v>
      </c>
      <c r="J2530">
        <v>15</v>
      </c>
      <c r="K2530">
        <v>0</v>
      </c>
      <c r="L2530">
        <v>15</v>
      </c>
      <c r="M2530">
        <v>1</v>
      </c>
      <c r="P2530">
        <v>0</v>
      </c>
      <c r="Q2530">
        <v>0</v>
      </c>
      <c r="R2530" t="e">
        <v>#DIV/0!</v>
      </c>
      <c r="T2530">
        <v>1.0583333333333333</v>
      </c>
    </row>
    <row r="2531" spans="1:20" x14ac:dyDescent="0.25">
      <c r="A2531" s="177" t="s">
        <v>13386</v>
      </c>
      <c r="B2531" t="s">
        <v>13387</v>
      </c>
      <c r="C2531" t="s">
        <v>242</v>
      </c>
      <c r="D2531" s="20" t="s">
        <v>1002</v>
      </c>
      <c r="E2531" s="26">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25">
      <c r="A2532" s="177" t="s">
        <v>13563</v>
      </c>
      <c r="B2532" t="s">
        <v>13564</v>
      </c>
      <c r="C2532" t="s">
        <v>237</v>
      </c>
      <c r="D2532" s="20" t="s">
        <v>1002</v>
      </c>
      <c r="E2532" s="26">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25">
      <c r="A2533" s="177" t="s">
        <v>13738</v>
      </c>
      <c r="B2533" t="s">
        <v>13739</v>
      </c>
      <c r="C2533" t="s">
        <v>238</v>
      </c>
      <c r="D2533" s="20" t="s">
        <v>1002</v>
      </c>
      <c r="E2533" s="26">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25">
      <c r="A2534" s="177" t="s">
        <v>13915</v>
      </c>
      <c r="B2534" t="s">
        <v>13916</v>
      </c>
      <c r="C2534" t="s">
        <v>239</v>
      </c>
      <c r="D2534" s="20" t="s">
        <v>1002</v>
      </c>
      <c r="E2534" s="26">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25">
      <c r="A2535" s="177" t="s">
        <v>14102</v>
      </c>
      <c r="B2535" t="s">
        <v>14103</v>
      </c>
      <c r="C2535" t="s">
        <v>240</v>
      </c>
      <c r="D2535" s="20" t="s">
        <v>1002</v>
      </c>
      <c r="E2535" s="26">
        <v>41730</v>
      </c>
      <c r="F2535">
        <v>18</v>
      </c>
      <c r="G2535">
        <v>25</v>
      </c>
      <c r="H2535">
        <v>0.72</v>
      </c>
      <c r="I2535">
        <v>51</v>
      </c>
      <c r="J2535">
        <v>90</v>
      </c>
      <c r="K2535">
        <v>0.56666666666666665</v>
      </c>
      <c r="L2535">
        <v>125</v>
      </c>
      <c r="M2535">
        <v>0.72</v>
      </c>
      <c r="N2535">
        <v>41</v>
      </c>
      <c r="P2535">
        <v>3</v>
      </c>
      <c r="Q2535">
        <v>3</v>
      </c>
      <c r="R2535">
        <v>1</v>
      </c>
      <c r="S2535">
        <v>10</v>
      </c>
    </row>
    <row r="2536" spans="1:20" x14ac:dyDescent="0.25">
      <c r="A2536" s="177" t="s">
        <v>14279</v>
      </c>
      <c r="B2536" t="s">
        <v>14280</v>
      </c>
      <c r="C2536" t="s">
        <v>241</v>
      </c>
      <c r="D2536" s="20" t="s">
        <v>1002</v>
      </c>
      <c r="E2536" s="26">
        <v>41730</v>
      </c>
      <c r="F2536">
        <v>0</v>
      </c>
      <c r="G2536">
        <v>0</v>
      </c>
      <c r="H2536" t="e">
        <v>#DIV/0!</v>
      </c>
      <c r="I2536">
        <v>0</v>
      </c>
      <c r="J2536">
        <v>0</v>
      </c>
      <c r="K2536" t="e">
        <v>#DIV/0!</v>
      </c>
      <c r="L2536">
        <v>0</v>
      </c>
      <c r="M2536" t="e">
        <v>#DIV/0!</v>
      </c>
      <c r="P2536">
        <v>0</v>
      </c>
      <c r="Q2536">
        <v>0</v>
      </c>
      <c r="R2536" t="e">
        <v>#DIV/0!</v>
      </c>
    </row>
    <row r="2537" spans="1:20" x14ac:dyDescent="0.25">
      <c r="A2537" s="177" t="s">
        <v>14608</v>
      </c>
      <c r="B2537" t="s">
        <v>14609</v>
      </c>
      <c r="C2537" t="s">
        <v>199</v>
      </c>
      <c r="D2537" s="20" t="s">
        <v>1000</v>
      </c>
      <c r="E2537" s="26">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25">
      <c r="A2538" s="177" t="s">
        <v>14783</v>
      </c>
      <c r="B2538" t="s">
        <v>14784</v>
      </c>
      <c r="C2538" t="s">
        <v>201</v>
      </c>
      <c r="D2538" s="20" t="s">
        <v>1002</v>
      </c>
      <c r="E2538" s="26">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25">
      <c r="A2539" s="177" t="s">
        <v>14874</v>
      </c>
      <c r="B2539" t="s">
        <v>14875</v>
      </c>
      <c r="C2539" t="s">
        <v>200</v>
      </c>
      <c r="D2539" s="20" t="s">
        <v>1002</v>
      </c>
      <c r="E2539" s="26">
        <v>41730</v>
      </c>
      <c r="F2539">
        <v>5</v>
      </c>
      <c r="G2539">
        <v>7</v>
      </c>
      <c r="H2539">
        <v>0.7142857142857143</v>
      </c>
      <c r="I2539">
        <v>5</v>
      </c>
      <c r="J2539">
        <v>25</v>
      </c>
      <c r="K2539">
        <v>0.2</v>
      </c>
      <c r="L2539">
        <v>35</v>
      </c>
      <c r="M2539">
        <v>0.7142857142857143</v>
      </c>
      <c r="N2539">
        <v>5</v>
      </c>
      <c r="P2539">
        <v>3</v>
      </c>
      <c r="Q2539">
        <v>3</v>
      </c>
      <c r="R2539">
        <v>0</v>
      </c>
      <c r="S2539">
        <v>0</v>
      </c>
    </row>
    <row r="2540" spans="1:20" x14ac:dyDescent="0.25">
      <c r="A2540" s="177" t="s">
        <v>15051</v>
      </c>
      <c r="B2540" t="s">
        <v>15052</v>
      </c>
      <c r="C2540" t="s">
        <v>202</v>
      </c>
      <c r="D2540" s="20" t="s">
        <v>1002</v>
      </c>
      <c r="E2540" s="26">
        <v>41730</v>
      </c>
      <c r="H2540" t="e">
        <v>#DIV/0!</v>
      </c>
      <c r="K2540" t="e">
        <v>#DIV/0!</v>
      </c>
      <c r="M2540" t="e">
        <v>#DIV/0!</v>
      </c>
      <c r="R2540" t="e">
        <v>#DIV/0!</v>
      </c>
    </row>
    <row r="2541" spans="1:20" x14ac:dyDescent="0.25">
      <c r="A2541" s="177" t="s">
        <v>15594</v>
      </c>
      <c r="B2541" t="s">
        <v>15595</v>
      </c>
      <c r="C2541" s="20" t="s">
        <v>228</v>
      </c>
      <c r="D2541" s="20" t="s">
        <v>1002</v>
      </c>
      <c r="E2541" s="26">
        <v>41730</v>
      </c>
      <c r="H2541" t="e">
        <v>#DIV/0!</v>
      </c>
      <c r="K2541" t="e">
        <v>#DIV/0!</v>
      </c>
      <c r="M2541" t="e">
        <v>#DIV/0!</v>
      </c>
      <c r="R2541" t="e">
        <v>#DIV/0!</v>
      </c>
    </row>
    <row r="2542" spans="1:20" x14ac:dyDescent="0.25">
      <c r="A2542" s="177" t="s">
        <v>15755</v>
      </c>
      <c r="B2542" t="s">
        <v>15756</v>
      </c>
      <c r="C2542" t="s">
        <v>227</v>
      </c>
      <c r="D2542" s="20" t="s">
        <v>1000</v>
      </c>
      <c r="E2542" s="26">
        <v>41730</v>
      </c>
      <c r="H2542" t="e">
        <v>#DIV/0!</v>
      </c>
      <c r="K2542" t="e">
        <v>#DIV/0!</v>
      </c>
      <c r="M2542" t="e">
        <v>#DIV/0!</v>
      </c>
      <c r="R2542" t="e">
        <v>#DIV/0!</v>
      </c>
      <c r="T2542">
        <v>0.37037037037037035</v>
      </c>
    </row>
    <row r="2543" spans="1:20" x14ac:dyDescent="0.25">
      <c r="A2543" s="177" t="s">
        <v>15932</v>
      </c>
      <c r="B2543" t="s">
        <v>15933</v>
      </c>
      <c r="C2543" t="s">
        <v>203</v>
      </c>
      <c r="D2543" s="20" t="s">
        <v>1000</v>
      </c>
      <c r="E2543" s="26">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25">
      <c r="A2544" s="177" t="s">
        <v>16111</v>
      </c>
      <c r="B2544" t="s">
        <v>16112</v>
      </c>
      <c r="C2544" t="s">
        <v>205</v>
      </c>
      <c r="D2544" s="20" t="s">
        <v>1002</v>
      </c>
      <c r="E2544" s="26">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25">
      <c r="A2545" s="177" t="s">
        <v>16288</v>
      </c>
      <c r="B2545" t="s">
        <v>16289</v>
      </c>
      <c r="C2545" s="20" t="s">
        <v>204</v>
      </c>
      <c r="D2545" s="20" t="s">
        <v>1002</v>
      </c>
      <c r="E2545" s="26">
        <v>41730</v>
      </c>
      <c r="F2545">
        <v>4</v>
      </c>
      <c r="G2545">
        <v>5</v>
      </c>
      <c r="H2545">
        <v>0.8</v>
      </c>
      <c r="I2545">
        <v>24</v>
      </c>
      <c r="J2545">
        <v>20</v>
      </c>
      <c r="K2545">
        <v>1.2</v>
      </c>
      <c r="L2545">
        <v>25</v>
      </c>
      <c r="M2545">
        <v>0.8</v>
      </c>
      <c r="N2545">
        <v>18</v>
      </c>
      <c r="P2545">
        <v>0</v>
      </c>
      <c r="Q2545">
        <v>0</v>
      </c>
      <c r="R2545" t="e">
        <v>#DIV/0!</v>
      </c>
      <c r="S2545">
        <v>6</v>
      </c>
      <c r="T2545">
        <v>1</v>
      </c>
    </row>
    <row r="2546" spans="1:20" x14ac:dyDescent="0.25">
      <c r="A2546" s="177" t="s">
        <v>16465</v>
      </c>
      <c r="B2546" t="s">
        <v>16466</v>
      </c>
      <c r="C2546" t="s">
        <v>206</v>
      </c>
      <c r="D2546" s="20" t="s">
        <v>1002</v>
      </c>
      <c r="E2546" s="26">
        <v>41730</v>
      </c>
      <c r="N2546">
        <v>0</v>
      </c>
      <c r="T2546">
        <v>0.95</v>
      </c>
    </row>
    <row r="2547" spans="1:20" x14ac:dyDescent="0.25">
      <c r="A2547" s="177" t="s">
        <v>16606</v>
      </c>
      <c r="B2547" t="s">
        <v>16607</v>
      </c>
      <c r="C2547" t="s">
        <v>223</v>
      </c>
      <c r="D2547" s="20" t="s">
        <v>1000</v>
      </c>
      <c r="E2547" s="26">
        <v>41730</v>
      </c>
      <c r="H2547" t="e">
        <v>#DIV/0!</v>
      </c>
      <c r="K2547" t="e">
        <v>#DIV/0!</v>
      </c>
      <c r="M2547" t="e">
        <v>#DIV/0!</v>
      </c>
      <c r="R2547" t="e">
        <v>#DIV/0!</v>
      </c>
      <c r="T2547">
        <v>0.73109090909090912</v>
      </c>
    </row>
    <row r="2548" spans="1:20" x14ac:dyDescent="0.25">
      <c r="A2548" s="177" t="s">
        <v>16785</v>
      </c>
      <c r="B2548" t="s">
        <v>16786</v>
      </c>
      <c r="C2548" t="s">
        <v>224</v>
      </c>
      <c r="D2548" s="20" t="s">
        <v>1002</v>
      </c>
      <c r="E2548" s="26">
        <v>41730</v>
      </c>
      <c r="H2548" t="e">
        <v>#DIV/0!</v>
      </c>
      <c r="K2548" t="e">
        <v>#DIV/0!</v>
      </c>
      <c r="M2548" t="e">
        <v>#DIV/0!</v>
      </c>
      <c r="R2548" t="e">
        <v>#DIV/0!</v>
      </c>
      <c r="T2548">
        <v>0.83299999999999996</v>
      </c>
    </row>
    <row r="2549" spans="1:20" x14ac:dyDescent="0.25">
      <c r="A2549" s="177" t="s">
        <v>17222</v>
      </c>
      <c r="B2549" t="s">
        <v>17223</v>
      </c>
      <c r="C2549" t="s">
        <v>225</v>
      </c>
      <c r="D2549" s="20" t="s">
        <v>1000</v>
      </c>
      <c r="E2549" s="26">
        <v>41730</v>
      </c>
      <c r="H2549" t="e">
        <v>#DIV/0!</v>
      </c>
      <c r="K2549" t="e">
        <v>#DIV/0!</v>
      </c>
      <c r="M2549" t="e">
        <v>#DIV/0!</v>
      </c>
      <c r="R2549" t="e">
        <v>#DIV/0!</v>
      </c>
      <c r="T2549">
        <v>0.82699999999999996</v>
      </c>
    </row>
    <row r="2550" spans="1:20" x14ac:dyDescent="0.25">
      <c r="A2550" s="177" t="s">
        <v>17429</v>
      </c>
      <c r="B2550" t="s">
        <v>17430</v>
      </c>
      <c r="C2550" t="s">
        <v>226</v>
      </c>
      <c r="D2550" s="20" t="s">
        <v>1002</v>
      </c>
      <c r="E2550" s="26">
        <v>41730</v>
      </c>
      <c r="H2550" t="e">
        <v>#DIV/0!</v>
      </c>
      <c r="K2550" t="e">
        <v>#DIV/0!</v>
      </c>
      <c r="M2550" t="e">
        <v>#DIV/0!</v>
      </c>
      <c r="R2550" t="e">
        <v>#DIV/0!</v>
      </c>
      <c r="T2550">
        <v>0.95299999999999996</v>
      </c>
    </row>
    <row r="2551" spans="1:20" x14ac:dyDescent="0.25">
      <c r="A2551" s="177" t="s">
        <v>17606</v>
      </c>
      <c r="B2551" t="s">
        <v>17607</v>
      </c>
      <c r="C2551" t="s">
        <v>232</v>
      </c>
      <c r="D2551" s="20" t="s">
        <v>1000</v>
      </c>
      <c r="E2551" s="26">
        <v>41730</v>
      </c>
      <c r="H2551" t="e">
        <v>#DIV/0!</v>
      </c>
      <c r="K2551" t="e">
        <v>#DIV/0!</v>
      </c>
      <c r="M2551" t="e">
        <v>#DIV/0!</v>
      </c>
      <c r="R2551" t="e">
        <v>#DIV/0!</v>
      </c>
      <c r="T2551">
        <v>0.66666666666666663</v>
      </c>
    </row>
    <row r="2552" spans="1:20" x14ac:dyDescent="0.25">
      <c r="A2552" s="177" t="s">
        <v>17803</v>
      </c>
      <c r="B2552" t="s">
        <v>17804</v>
      </c>
      <c r="C2552" t="s">
        <v>231</v>
      </c>
      <c r="D2552" s="20" t="s">
        <v>1002</v>
      </c>
      <c r="E2552" s="26">
        <v>41730</v>
      </c>
      <c r="H2552" t="e">
        <v>#DIV/0!</v>
      </c>
      <c r="K2552" t="e">
        <v>#DIV/0!</v>
      </c>
      <c r="M2552" t="e">
        <v>#DIV/0!</v>
      </c>
      <c r="R2552" t="e">
        <v>#DIV/0!</v>
      </c>
      <c r="T2552">
        <v>0.75</v>
      </c>
    </row>
    <row r="2553" spans="1:20" x14ac:dyDescent="0.25">
      <c r="A2553" s="177" t="s">
        <v>17980</v>
      </c>
      <c r="B2553" t="s">
        <v>17981</v>
      </c>
      <c r="C2553" t="s">
        <v>317</v>
      </c>
      <c r="D2553" s="20" t="s">
        <v>1000</v>
      </c>
      <c r="E2553" s="26">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25">
      <c r="A2554" s="177" t="s">
        <v>18159</v>
      </c>
      <c r="B2554" t="s">
        <v>18160</v>
      </c>
      <c r="C2554" s="20" t="s">
        <v>316</v>
      </c>
      <c r="D2554" s="20" t="s">
        <v>1002</v>
      </c>
      <c r="E2554" s="26">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25">
      <c r="A2555" s="177" t="s">
        <v>18412</v>
      </c>
      <c r="B2555" t="s">
        <v>18413</v>
      </c>
      <c r="C2555" s="20" t="s">
        <v>214</v>
      </c>
      <c r="D2555" s="20" t="s">
        <v>1000</v>
      </c>
      <c r="E2555" s="26">
        <v>41730</v>
      </c>
      <c r="F2555">
        <v>4</v>
      </c>
      <c r="G2555">
        <v>4</v>
      </c>
      <c r="H2555">
        <v>1</v>
      </c>
      <c r="I2555">
        <v>22</v>
      </c>
      <c r="J2555">
        <v>29</v>
      </c>
      <c r="K2555">
        <v>0.75862068965517238</v>
      </c>
      <c r="L2555">
        <v>29</v>
      </c>
      <c r="M2555">
        <v>1</v>
      </c>
      <c r="N2555">
        <v>16</v>
      </c>
      <c r="P2555">
        <v>3</v>
      </c>
      <c r="Q2555">
        <v>3</v>
      </c>
      <c r="R2555">
        <v>1</v>
      </c>
      <c r="S2555">
        <v>6</v>
      </c>
    </row>
    <row r="2556" spans="1:20" x14ac:dyDescent="0.25">
      <c r="A2556" s="177" t="s">
        <v>18591</v>
      </c>
      <c r="B2556" t="s">
        <v>18592</v>
      </c>
      <c r="C2556" t="s">
        <v>215</v>
      </c>
      <c r="D2556" s="20" t="s">
        <v>1002</v>
      </c>
      <c r="E2556" s="26">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25">
      <c r="A2557" s="177" t="s">
        <v>18768</v>
      </c>
      <c r="B2557" t="s">
        <v>18769</v>
      </c>
      <c r="C2557" t="s">
        <v>216</v>
      </c>
      <c r="D2557" s="20" t="s">
        <v>1002</v>
      </c>
      <c r="E2557" s="26">
        <v>41730</v>
      </c>
      <c r="H2557" t="e">
        <v>#DIV/0!</v>
      </c>
      <c r="K2557" t="e">
        <v>#DIV/0!</v>
      </c>
      <c r="M2557" t="e">
        <v>#DIV/0!</v>
      </c>
      <c r="R2557" t="e">
        <v>#DIV/0!</v>
      </c>
    </row>
    <row r="2558" spans="1:20" x14ac:dyDescent="0.25">
      <c r="A2558" s="177" t="s">
        <v>18945</v>
      </c>
      <c r="B2558" t="s">
        <v>18946</v>
      </c>
      <c r="C2558" t="s">
        <v>229</v>
      </c>
      <c r="D2558" s="20" t="s">
        <v>1002</v>
      </c>
      <c r="E2558" s="26">
        <v>41730</v>
      </c>
      <c r="H2558" t="e">
        <v>#DIV/0!</v>
      </c>
      <c r="K2558" t="e">
        <v>#DIV/0!</v>
      </c>
      <c r="M2558" t="e">
        <v>#DIV/0!</v>
      </c>
      <c r="R2558" t="e">
        <v>#DIV/0!</v>
      </c>
    </row>
    <row r="2559" spans="1:20" x14ac:dyDescent="0.25">
      <c r="A2559" s="177" t="s">
        <v>19122</v>
      </c>
      <c r="B2559" t="s">
        <v>19123</v>
      </c>
      <c r="C2559" t="s">
        <v>230</v>
      </c>
      <c r="D2559" s="20" t="s">
        <v>1000</v>
      </c>
      <c r="E2559" s="26">
        <v>41730</v>
      </c>
      <c r="H2559" t="e">
        <v>#DIV/0!</v>
      </c>
      <c r="K2559" t="e">
        <v>#DIV/0!</v>
      </c>
      <c r="M2559" t="e">
        <v>#DIV/0!</v>
      </c>
      <c r="R2559" t="e">
        <v>#DIV/0!</v>
      </c>
    </row>
    <row r="2560" spans="1:20" x14ac:dyDescent="0.25">
      <c r="A2560" s="177" t="s">
        <v>19301</v>
      </c>
      <c r="B2560" t="s">
        <v>19302</v>
      </c>
      <c r="C2560" t="s">
        <v>234</v>
      </c>
      <c r="D2560" s="20" t="s">
        <v>1000</v>
      </c>
      <c r="E2560" s="26">
        <v>41730</v>
      </c>
      <c r="H2560" t="e">
        <v>#DIV/0!</v>
      </c>
      <c r="K2560" t="e">
        <v>#DIV/0!</v>
      </c>
      <c r="M2560" t="e">
        <v>#DIV/0!</v>
      </c>
      <c r="R2560" t="e">
        <v>#DIV/0!</v>
      </c>
    </row>
    <row r="2561" spans="1:20" x14ac:dyDescent="0.25">
      <c r="A2561" s="177" t="s">
        <v>19480</v>
      </c>
      <c r="B2561" t="s">
        <v>19481</v>
      </c>
      <c r="C2561" s="20" t="s">
        <v>233</v>
      </c>
      <c r="D2561" s="20" t="s">
        <v>1002</v>
      </c>
      <c r="E2561" s="26">
        <v>41730</v>
      </c>
      <c r="H2561" t="e">
        <v>#DIV/0!</v>
      </c>
      <c r="K2561" t="e">
        <v>#DIV/0!</v>
      </c>
      <c r="M2561" t="e">
        <v>#DIV/0!</v>
      </c>
      <c r="R2561" t="e">
        <v>#DIV/0!</v>
      </c>
    </row>
    <row r="2562" spans="1:20" x14ac:dyDescent="0.25">
      <c r="A2562" s="177" t="s">
        <v>19855</v>
      </c>
      <c r="B2562" t="s">
        <v>19856</v>
      </c>
      <c r="C2562" s="20" t="s">
        <v>220</v>
      </c>
      <c r="D2562" s="20" t="s">
        <v>1000</v>
      </c>
      <c r="E2562" s="26">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25">
      <c r="A2563" s="177" t="s">
        <v>20034</v>
      </c>
      <c r="B2563" t="s">
        <v>20035</v>
      </c>
      <c r="C2563" t="s">
        <v>221</v>
      </c>
      <c r="D2563" s="20" t="s">
        <v>1002</v>
      </c>
      <c r="E2563" s="26">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25">
      <c r="A2564" s="177" t="s">
        <v>20211</v>
      </c>
      <c r="B2564" t="s">
        <v>20212</v>
      </c>
      <c r="C2564" t="s">
        <v>222</v>
      </c>
      <c r="D2564" s="20" t="s">
        <v>1002</v>
      </c>
      <c r="E2564" s="26">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25">
      <c r="A2565" s="177" t="s">
        <v>20388</v>
      </c>
      <c r="B2565" t="s">
        <v>20389</v>
      </c>
      <c r="C2565" t="s">
        <v>211</v>
      </c>
      <c r="D2565" s="20" t="s">
        <v>1002</v>
      </c>
      <c r="E2565" s="26">
        <v>41730</v>
      </c>
      <c r="H2565" t="e">
        <v>#DIV/0!</v>
      </c>
      <c r="K2565" t="e">
        <v>#DIV/0!</v>
      </c>
      <c r="M2565" t="e">
        <v>#DIV/0!</v>
      </c>
      <c r="N2565">
        <v>0</v>
      </c>
      <c r="R2565" t="e">
        <v>#DIV/0!</v>
      </c>
    </row>
    <row r="2566" spans="1:20" x14ac:dyDescent="0.25">
      <c r="A2566" s="177" t="s">
        <v>20565</v>
      </c>
      <c r="B2566" t="s">
        <v>20566</v>
      </c>
      <c r="C2566" t="s">
        <v>207</v>
      </c>
      <c r="D2566" s="20" t="s">
        <v>1000</v>
      </c>
      <c r="E2566" s="26">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25">
      <c r="A2567" s="177" t="s">
        <v>20744</v>
      </c>
      <c r="B2567" t="s">
        <v>20745</v>
      </c>
      <c r="C2567" t="s">
        <v>894</v>
      </c>
      <c r="D2567" s="20" t="s">
        <v>1002</v>
      </c>
      <c r="E2567" s="26">
        <v>41730</v>
      </c>
      <c r="H2567" t="e">
        <v>#DIV/0!</v>
      </c>
      <c r="K2567" t="e">
        <v>#DIV/0!</v>
      </c>
      <c r="M2567" t="e">
        <v>#DIV/0!</v>
      </c>
      <c r="R2567" t="e">
        <v>#DIV/0!</v>
      </c>
      <c r="T2567">
        <v>0.66168518518518515</v>
      </c>
    </row>
    <row r="2568" spans="1:20" x14ac:dyDescent="0.25">
      <c r="A2568" s="177" t="s">
        <v>20809</v>
      </c>
      <c r="B2568" t="s">
        <v>20810</v>
      </c>
      <c r="C2568" t="s">
        <v>210</v>
      </c>
      <c r="D2568" s="20" t="s">
        <v>1002</v>
      </c>
      <c r="E2568" s="26">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25">
      <c r="A2569" s="177" t="s">
        <v>20986</v>
      </c>
      <c r="B2569" t="s">
        <v>20987</v>
      </c>
      <c r="C2569" t="s">
        <v>208</v>
      </c>
      <c r="D2569" s="20" t="s">
        <v>1002</v>
      </c>
      <c r="E2569" s="26">
        <v>41730</v>
      </c>
      <c r="F2569">
        <v>2</v>
      </c>
      <c r="G2569">
        <v>5</v>
      </c>
      <c r="H2569">
        <v>0.4</v>
      </c>
      <c r="I2569">
        <v>2</v>
      </c>
      <c r="J2569">
        <v>10</v>
      </c>
      <c r="K2569">
        <v>0.2</v>
      </c>
      <c r="L2569">
        <v>25</v>
      </c>
      <c r="M2569">
        <v>0.4</v>
      </c>
      <c r="N2569">
        <v>2</v>
      </c>
      <c r="P2569">
        <v>0</v>
      </c>
      <c r="Q2569">
        <v>0</v>
      </c>
      <c r="R2569" t="e">
        <v>#DIV/0!</v>
      </c>
      <c r="S2569">
        <v>0</v>
      </c>
    </row>
    <row r="2570" spans="1:20" x14ac:dyDescent="0.25">
      <c r="A2570" s="177" t="s">
        <v>21241</v>
      </c>
      <c r="B2570" t="s">
        <v>21242</v>
      </c>
      <c r="C2570" t="s">
        <v>213</v>
      </c>
      <c r="D2570" s="20" t="s">
        <v>1002</v>
      </c>
      <c r="E2570" s="26">
        <v>41730</v>
      </c>
      <c r="H2570" t="e">
        <v>#DIV/0!</v>
      </c>
      <c r="K2570" t="e">
        <v>#DIV/0!</v>
      </c>
      <c r="M2570" t="e">
        <v>#DIV/0!</v>
      </c>
      <c r="R2570" t="e">
        <v>#DIV/0!</v>
      </c>
    </row>
    <row r="2571" spans="1:20" x14ac:dyDescent="0.25">
      <c r="A2571" s="177" t="s">
        <v>21418</v>
      </c>
      <c r="B2571" t="s">
        <v>21419</v>
      </c>
      <c r="C2571" t="s">
        <v>8154</v>
      </c>
      <c r="D2571" s="20" t="s">
        <v>1002</v>
      </c>
      <c r="E2571" s="26">
        <v>41730</v>
      </c>
      <c r="H2571" t="e">
        <v>#DIV/0!</v>
      </c>
      <c r="K2571" t="e">
        <v>#DIV/0!</v>
      </c>
      <c r="M2571" t="e">
        <v>#DIV/0!</v>
      </c>
      <c r="R2571" t="e">
        <v>#DIV/0!</v>
      </c>
    </row>
    <row r="2572" spans="1:20" x14ac:dyDescent="0.25">
      <c r="A2572" s="177" t="s">
        <v>21483</v>
      </c>
      <c r="B2572" t="s">
        <v>21484</v>
      </c>
      <c r="C2572" t="s">
        <v>212</v>
      </c>
      <c r="D2572" s="20" t="s">
        <v>1000</v>
      </c>
      <c r="E2572" s="26">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25">
      <c r="A2573" s="177" t="s">
        <v>21692</v>
      </c>
      <c r="B2573" t="s">
        <v>21693</v>
      </c>
      <c r="C2573" t="s">
        <v>217</v>
      </c>
      <c r="D2573" s="20" t="s">
        <v>1000</v>
      </c>
      <c r="E2573" s="26">
        <v>41730</v>
      </c>
      <c r="F2573">
        <v>2</v>
      </c>
      <c r="G2573">
        <v>3</v>
      </c>
      <c r="H2573">
        <v>0.66666666666666663</v>
      </c>
      <c r="I2573">
        <v>2</v>
      </c>
      <c r="J2573">
        <v>10</v>
      </c>
      <c r="K2573">
        <v>0.2</v>
      </c>
      <c r="L2573">
        <v>15</v>
      </c>
      <c r="M2573">
        <v>0.66666666666666663</v>
      </c>
      <c r="N2573">
        <v>0</v>
      </c>
      <c r="P2573">
        <v>0</v>
      </c>
      <c r="Q2573">
        <v>0</v>
      </c>
      <c r="S2573">
        <v>2</v>
      </c>
    </row>
    <row r="2574" spans="1:20" x14ac:dyDescent="0.25">
      <c r="A2574" s="177" t="s">
        <v>21871</v>
      </c>
      <c r="B2574" t="s">
        <v>21872</v>
      </c>
      <c r="C2574" t="s">
        <v>895</v>
      </c>
      <c r="D2574" s="20" t="s">
        <v>1002</v>
      </c>
      <c r="E2574" s="26">
        <v>41730</v>
      </c>
      <c r="F2574">
        <v>0</v>
      </c>
      <c r="G2574">
        <v>0</v>
      </c>
      <c r="H2574" t="e">
        <v>#DIV/0!</v>
      </c>
      <c r="I2574">
        <v>0</v>
      </c>
      <c r="J2574">
        <v>0</v>
      </c>
      <c r="K2574" t="e">
        <v>#DIV/0!</v>
      </c>
      <c r="L2574">
        <v>0</v>
      </c>
      <c r="M2574" t="e">
        <v>#DIV/0!</v>
      </c>
      <c r="P2574">
        <v>0</v>
      </c>
      <c r="Q2574">
        <v>0</v>
      </c>
      <c r="R2574" t="e">
        <v>#DIV/0!</v>
      </c>
    </row>
    <row r="2575" spans="1:20" x14ac:dyDescent="0.25">
      <c r="A2575" s="177" t="s">
        <v>21936</v>
      </c>
      <c r="B2575" t="s">
        <v>21937</v>
      </c>
      <c r="C2575" t="s">
        <v>218</v>
      </c>
      <c r="D2575" s="20" t="s">
        <v>1002</v>
      </c>
      <c r="E2575" s="26">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25">
      <c r="A2576" s="177" t="s">
        <v>22113</v>
      </c>
      <c r="B2576" t="s">
        <v>22114</v>
      </c>
      <c r="C2576" t="s">
        <v>219</v>
      </c>
      <c r="D2576" s="20" t="s">
        <v>1002</v>
      </c>
      <c r="E2576" s="26">
        <v>41730</v>
      </c>
      <c r="T2576">
        <v>0.90625</v>
      </c>
    </row>
    <row r="2577" spans="1:20" x14ac:dyDescent="0.25">
      <c r="A2577" s="177" t="s">
        <v>11557</v>
      </c>
      <c r="B2577" t="s">
        <v>11558</v>
      </c>
      <c r="C2577" t="s">
        <v>198</v>
      </c>
      <c r="D2577" s="20" t="s">
        <v>1002</v>
      </c>
      <c r="E2577" s="26">
        <v>41760</v>
      </c>
      <c r="F2577">
        <v>3</v>
      </c>
      <c r="G2577">
        <v>3</v>
      </c>
      <c r="H2577">
        <v>1</v>
      </c>
      <c r="J2577">
        <v>15</v>
      </c>
      <c r="K2577">
        <v>0</v>
      </c>
      <c r="L2577">
        <v>15</v>
      </c>
      <c r="M2577">
        <v>1</v>
      </c>
      <c r="N2577">
        <v>0</v>
      </c>
      <c r="P2577">
        <v>0</v>
      </c>
      <c r="Q2577">
        <v>0</v>
      </c>
      <c r="R2577" t="e">
        <v>#DIV/0!</v>
      </c>
      <c r="T2577">
        <v>0.95</v>
      </c>
    </row>
    <row r="2578" spans="1:20" x14ac:dyDescent="0.25">
      <c r="A2578" s="177" t="s">
        <v>13199</v>
      </c>
      <c r="B2578" t="s">
        <v>13111</v>
      </c>
      <c r="C2578" s="20" t="s">
        <v>1051</v>
      </c>
      <c r="D2578" s="20" t="s">
        <v>1002</v>
      </c>
      <c r="E2578" s="26">
        <v>41760</v>
      </c>
      <c r="F2578">
        <v>3</v>
      </c>
      <c r="G2578">
        <v>3</v>
      </c>
      <c r="H2578">
        <v>1</v>
      </c>
      <c r="J2578">
        <v>15</v>
      </c>
      <c r="K2578">
        <v>0</v>
      </c>
      <c r="L2578">
        <v>15</v>
      </c>
      <c r="M2578">
        <v>1</v>
      </c>
      <c r="N2578">
        <v>0</v>
      </c>
      <c r="P2578">
        <v>0</v>
      </c>
      <c r="Q2578">
        <v>0</v>
      </c>
      <c r="R2578" t="e">
        <v>#DIV/0!</v>
      </c>
      <c r="T2578">
        <v>0.78204545454545449</v>
      </c>
    </row>
    <row r="2579" spans="1:20" x14ac:dyDescent="0.25">
      <c r="A2579" s="177" t="s">
        <v>3013</v>
      </c>
      <c r="B2579" t="s">
        <v>3014</v>
      </c>
      <c r="C2579" s="20" t="s">
        <v>242</v>
      </c>
      <c r="D2579" s="20" t="s">
        <v>1000</v>
      </c>
      <c r="E2579" s="26">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25">
      <c r="A2580" s="177" t="s">
        <v>2838</v>
      </c>
      <c r="B2580" t="s">
        <v>2839</v>
      </c>
      <c r="C2580" t="s">
        <v>2724</v>
      </c>
      <c r="D2580" s="20" t="s">
        <v>1000</v>
      </c>
      <c r="E2580" s="26">
        <v>41760</v>
      </c>
      <c r="F2580">
        <v>9</v>
      </c>
      <c r="G2580">
        <v>9</v>
      </c>
      <c r="H2580">
        <v>1</v>
      </c>
      <c r="I2580">
        <v>0</v>
      </c>
      <c r="J2580">
        <v>42</v>
      </c>
      <c r="K2580">
        <v>0</v>
      </c>
      <c r="L2580">
        <v>42</v>
      </c>
      <c r="M2580">
        <v>1</v>
      </c>
      <c r="N2580">
        <v>0</v>
      </c>
      <c r="P2580">
        <v>0</v>
      </c>
      <c r="Q2580">
        <v>0</v>
      </c>
      <c r="R2580" t="e">
        <v>#DIV/0!</v>
      </c>
      <c r="S2580">
        <v>0</v>
      </c>
    </row>
    <row r="2581" spans="1:20" x14ac:dyDescent="0.25">
      <c r="A2581" s="177" t="s">
        <v>2593</v>
      </c>
      <c r="B2581" t="s">
        <v>2594</v>
      </c>
      <c r="C2581" t="s">
        <v>237</v>
      </c>
      <c r="D2581" s="20" t="s">
        <v>1000</v>
      </c>
      <c r="E2581" s="26">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25">
      <c r="A2582" s="177" t="s">
        <v>2418</v>
      </c>
      <c r="B2582" t="s">
        <v>2419</v>
      </c>
      <c r="C2582" t="s">
        <v>238</v>
      </c>
      <c r="D2582" s="20" t="s">
        <v>1000</v>
      </c>
      <c r="E2582" s="26">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25">
      <c r="A2583" s="177" t="s">
        <v>2245</v>
      </c>
      <c r="B2583" t="s">
        <v>2246</v>
      </c>
      <c r="C2583" t="s">
        <v>239</v>
      </c>
      <c r="D2583" s="20" t="s">
        <v>1000</v>
      </c>
      <c r="E2583" s="26">
        <v>41760</v>
      </c>
      <c r="F2583">
        <v>2</v>
      </c>
      <c r="G2583">
        <v>4</v>
      </c>
      <c r="H2583">
        <v>0.5</v>
      </c>
      <c r="I2583">
        <v>7</v>
      </c>
      <c r="J2583">
        <v>4</v>
      </c>
      <c r="K2583">
        <v>1.75</v>
      </c>
      <c r="L2583">
        <v>8</v>
      </c>
      <c r="M2583">
        <v>0.5</v>
      </c>
      <c r="N2583">
        <v>6</v>
      </c>
      <c r="O2583">
        <v>0.745</v>
      </c>
      <c r="P2583">
        <v>0</v>
      </c>
      <c r="Q2583">
        <v>0</v>
      </c>
      <c r="R2583" t="e">
        <v>#DIV/0!</v>
      </c>
      <c r="S2583">
        <v>1</v>
      </c>
    </row>
    <row r="2584" spans="1:20" x14ac:dyDescent="0.25">
      <c r="A2584" s="177" t="s">
        <v>2070</v>
      </c>
      <c r="B2584" t="s">
        <v>2071</v>
      </c>
      <c r="C2584" t="s">
        <v>1988</v>
      </c>
      <c r="D2584" s="20" t="s">
        <v>1000</v>
      </c>
      <c r="E2584" s="26">
        <v>41760</v>
      </c>
      <c r="F2584">
        <v>7</v>
      </c>
      <c r="G2584">
        <v>7</v>
      </c>
      <c r="H2584">
        <v>1</v>
      </c>
      <c r="I2584">
        <v>29</v>
      </c>
      <c r="J2584">
        <v>35</v>
      </c>
      <c r="K2584">
        <v>0.82857142857142863</v>
      </c>
      <c r="L2584">
        <v>35</v>
      </c>
      <c r="M2584">
        <v>1</v>
      </c>
      <c r="N2584">
        <v>29</v>
      </c>
      <c r="P2584">
        <v>2</v>
      </c>
      <c r="Q2584">
        <v>2</v>
      </c>
      <c r="R2584">
        <v>1</v>
      </c>
      <c r="S2584">
        <v>0</v>
      </c>
    </row>
    <row r="2585" spans="1:20" x14ac:dyDescent="0.25">
      <c r="A2585" s="177" t="s">
        <v>1822</v>
      </c>
      <c r="B2585" t="s">
        <v>1823</v>
      </c>
      <c r="C2585" t="s">
        <v>240</v>
      </c>
      <c r="D2585" s="20" t="s">
        <v>1000</v>
      </c>
      <c r="E2585" s="26">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25">
      <c r="A2586" s="177" t="s">
        <v>1647</v>
      </c>
      <c r="B2586" t="s">
        <v>1648</v>
      </c>
      <c r="C2586" t="s">
        <v>241</v>
      </c>
      <c r="D2586" s="20" t="s">
        <v>1000</v>
      </c>
      <c r="E2586" s="26">
        <v>41760</v>
      </c>
      <c r="F2586">
        <v>0</v>
      </c>
      <c r="G2586">
        <v>0</v>
      </c>
      <c r="H2586" t="e">
        <v>#DIV/0!</v>
      </c>
      <c r="I2586">
        <v>0</v>
      </c>
      <c r="J2586">
        <v>0</v>
      </c>
      <c r="K2586" t="e">
        <v>#DIV/0!</v>
      </c>
      <c r="L2586">
        <v>0</v>
      </c>
      <c r="M2586" t="e">
        <v>#DIV/0!</v>
      </c>
      <c r="P2586">
        <v>0</v>
      </c>
      <c r="Q2586">
        <v>0</v>
      </c>
      <c r="R2586" t="e">
        <v>#DIV/0!</v>
      </c>
    </row>
    <row r="2587" spans="1:20" x14ac:dyDescent="0.25">
      <c r="A2587" s="177" t="s">
        <v>1088</v>
      </c>
      <c r="B2587" t="s">
        <v>1173</v>
      </c>
      <c r="C2587" t="s">
        <v>235</v>
      </c>
      <c r="D2587" s="20" t="s">
        <v>1002</v>
      </c>
      <c r="E2587" s="26">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25">
      <c r="A2588" s="177" t="s">
        <v>11559</v>
      </c>
      <c r="B2588" t="s">
        <v>11560</v>
      </c>
      <c r="C2588" t="s">
        <v>199</v>
      </c>
      <c r="D2588" s="20" t="s">
        <v>1002</v>
      </c>
      <c r="E2588" s="26">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25">
      <c r="A2589" s="177" t="s">
        <v>11427</v>
      </c>
      <c r="B2589" t="s">
        <v>11428</v>
      </c>
      <c r="C2589" t="s">
        <v>201</v>
      </c>
      <c r="D2589" s="20" t="s">
        <v>1000</v>
      </c>
      <c r="E2589" s="26">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25">
      <c r="A2590" s="177" t="s">
        <v>12224</v>
      </c>
      <c r="B2590" t="s">
        <v>12225</v>
      </c>
      <c r="C2590" t="s">
        <v>200</v>
      </c>
      <c r="D2590" s="20" t="s">
        <v>1000</v>
      </c>
      <c r="E2590" s="26">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25">
      <c r="A2591" s="177" t="s">
        <v>12509</v>
      </c>
      <c r="B2591" t="s">
        <v>12510</v>
      </c>
      <c r="C2591" t="s">
        <v>202</v>
      </c>
      <c r="D2591" s="20" t="s">
        <v>1000</v>
      </c>
      <c r="E2591" s="26">
        <v>41760</v>
      </c>
      <c r="H2591" t="e">
        <v>#DIV/0!</v>
      </c>
      <c r="K2591" t="e">
        <v>#DIV/0!</v>
      </c>
      <c r="M2591" t="e">
        <v>#DIV/0!</v>
      </c>
      <c r="R2591" t="e">
        <v>#DIV/0!</v>
      </c>
      <c r="T2591">
        <v>0.8899999999999999</v>
      </c>
    </row>
    <row r="2592" spans="1:20" x14ac:dyDescent="0.25">
      <c r="A2592" s="177" t="s">
        <v>11046</v>
      </c>
      <c r="B2592" t="s">
        <v>11047</v>
      </c>
      <c r="C2592" t="s">
        <v>228</v>
      </c>
      <c r="D2592" s="20" t="s">
        <v>1000</v>
      </c>
      <c r="E2592" s="26">
        <v>41760</v>
      </c>
      <c r="H2592" t="e">
        <v>#DIV/0!</v>
      </c>
      <c r="K2592" t="e">
        <v>#DIV/0!</v>
      </c>
      <c r="M2592" t="e">
        <v>#DIV/0!</v>
      </c>
      <c r="R2592" t="e">
        <v>#DIV/0!</v>
      </c>
      <c r="T2592">
        <v>0.65416666666666656</v>
      </c>
    </row>
    <row r="2593" spans="1:20" x14ac:dyDescent="0.25">
      <c r="A2593" s="177" t="s">
        <v>10871</v>
      </c>
      <c r="B2593" t="s">
        <v>10872</v>
      </c>
      <c r="C2593" t="s">
        <v>227</v>
      </c>
      <c r="D2593" s="20" t="s">
        <v>1002</v>
      </c>
      <c r="E2593" s="26">
        <v>41760</v>
      </c>
      <c r="H2593" t="e">
        <v>#DIV/0!</v>
      </c>
      <c r="K2593" t="e">
        <v>#DIV/0!</v>
      </c>
      <c r="M2593" t="e">
        <v>#DIV/0!</v>
      </c>
      <c r="R2593" t="e">
        <v>#DIV/0!</v>
      </c>
      <c r="T2593">
        <v>0.91150442477876104</v>
      </c>
    </row>
    <row r="2594" spans="1:20" x14ac:dyDescent="0.25">
      <c r="A2594" s="177" t="s">
        <v>10696</v>
      </c>
      <c r="B2594" t="s">
        <v>10697</v>
      </c>
      <c r="C2594" t="s">
        <v>203</v>
      </c>
      <c r="D2594" s="20" t="s">
        <v>1002</v>
      </c>
      <c r="E2594" s="26">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25">
      <c r="A2595" s="177" t="s">
        <v>10521</v>
      </c>
      <c r="B2595" t="s">
        <v>10522</v>
      </c>
      <c r="C2595" t="s">
        <v>205</v>
      </c>
      <c r="D2595" s="20" t="s">
        <v>1000</v>
      </c>
      <c r="E2595" s="26">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25">
      <c r="A2596" s="177" t="s">
        <v>10345</v>
      </c>
      <c r="B2596" t="s">
        <v>10346</v>
      </c>
      <c r="C2596" t="s">
        <v>204</v>
      </c>
      <c r="D2596" s="20" t="s">
        <v>1000</v>
      </c>
      <c r="E2596" s="26">
        <v>41760</v>
      </c>
      <c r="F2596">
        <v>4</v>
      </c>
      <c r="G2596">
        <v>5</v>
      </c>
      <c r="H2596">
        <v>0.8</v>
      </c>
      <c r="I2596">
        <v>23</v>
      </c>
      <c r="J2596">
        <v>20</v>
      </c>
      <c r="K2596">
        <v>1.1499999999999999</v>
      </c>
      <c r="L2596">
        <v>25</v>
      </c>
      <c r="M2596">
        <v>0.8</v>
      </c>
      <c r="N2596">
        <v>22</v>
      </c>
      <c r="P2596">
        <v>1</v>
      </c>
      <c r="Q2596">
        <v>2</v>
      </c>
      <c r="R2596">
        <v>0.5</v>
      </c>
      <c r="S2596">
        <v>1</v>
      </c>
    </row>
    <row r="2597" spans="1:20" x14ac:dyDescent="0.25">
      <c r="A2597" s="177" t="s">
        <v>10280</v>
      </c>
      <c r="B2597" t="s">
        <v>10281</v>
      </c>
      <c r="C2597" t="s">
        <v>206</v>
      </c>
      <c r="D2597" s="20" t="s">
        <v>1000</v>
      </c>
      <c r="E2597" s="26">
        <v>41760</v>
      </c>
      <c r="N2597">
        <v>0</v>
      </c>
    </row>
    <row r="2598" spans="1:20" x14ac:dyDescent="0.25">
      <c r="A2598" s="177" t="s">
        <v>9849</v>
      </c>
      <c r="B2598" t="s">
        <v>9850</v>
      </c>
      <c r="C2598" t="s">
        <v>223</v>
      </c>
      <c r="D2598" s="20" t="s">
        <v>1002</v>
      </c>
      <c r="E2598" s="26">
        <v>41760</v>
      </c>
      <c r="H2598" t="e">
        <v>#DIV/0!</v>
      </c>
      <c r="K2598" t="e">
        <v>#DIV/0!</v>
      </c>
      <c r="M2598" t="e">
        <v>#DIV/0!</v>
      </c>
      <c r="R2598" t="e">
        <v>#DIV/0!</v>
      </c>
    </row>
    <row r="2599" spans="1:20" x14ac:dyDescent="0.25">
      <c r="A2599" s="177" t="s">
        <v>9674</v>
      </c>
      <c r="B2599" t="s">
        <v>9675</v>
      </c>
      <c r="C2599" s="20" t="s">
        <v>224</v>
      </c>
      <c r="D2599" s="20" t="s">
        <v>1000</v>
      </c>
      <c r="E2599" s="26">
        <v>41760</v>
      </c>
      <c r="H2599" t="e">
        <v>#DIV/0!</v>
      </c>
      <c r="K2599" t="e">
        <v>#DIV/0!</v>
      </c>
      <c r="M2599" t="e">
        <v>#DIV/0!</v>
      </c>
      <c r="R2599" t="e">
        <v>#DIV/0!</v>
      </c>
    </row>
    <row r="2600" spans="1:20" x14ac:dyDescent="0.25">
      <c r="A2600" s="177" t="s">
        <v>9283</v>
      </c>
      <c r="B2600" t="s">
        <v>9284</v>
      </c>
      <c r="C2600" t="s">
        <v>211</v>
      </c>
      <c r="D2600" s="20" t="s">
        <v>1000</v>
      </c>
      <c r="E2600" s="26">
        <v>41760</v>
      </c>
      <c r="H2600" t="e">
        <v>#DIV/0!</v>
      </c>
      <c r="K2600" t="e">
        <v>#DIV/0!</v>
      </c>
      <c r="M2600" t="e">
        <v>#DIV/0!</v>
      </c>
      <c r="N2600">
        <v>0</v>
      </c>
      <c r="R2600" t="e">
        <v>#DIV/0!</v>
      </c>
      <c r="T2600">
        <v>0.37037037037037035</v>
      </c>
    </row>
    <row r="2601" spans="1:20" x14ac:dyDescent="0.25">
      <c r="A2601" s="177" t="s">
        <v>9108</v>
      </c>
      <c r="B2601" t="s">
        <v>9109</v>
      </c>
      <c r="C2601" t="s">
        <v>207</v>
      </c>
      <c r="D2601" s="20" t="s">
        <v>1002</v>
      </c>
      <c r="E2601" s="26">
        <v>41760</v>
      </c>
      <c r="F2601">
        <v>6</v>
      </c>
      <c r="G2601">
        <v>10</v>
      </c>
      <c r="H2601">
        <v>0.6</v>
      </c>
      <c r="I2601">
        <v>14</v>
      </c>
      <c r="J2601">
        <v>35</v>
      </c>
      <c r="K2601">
        <v>0.4</v>
      </c>
      <c r="L2601">
        <v>60</v>
      </c>
      <c r="M2601">
        <v>0.58333333333333337</v>
      </c>
      <c r="N2601">
        <v>11</v>
      </c>
      <c r="P2601">
        <v>1</v>
      </c>
      <c r="Q2601">
        <v>4</v>
      </c>
      <c r="R2601">
        <v>0.25</v>
      </c>
      <c r="S2601">
        <v>3</v>
      </c>
    </row>
    <row r="2602" spans="1:20" x14ac:dyDescent="0.25">
      <c r="A2602" s="177" t="s">
        <v>9043</v>
      </c>
      <c r="B2602" t="s">
        <v>9044</v>
      </c>
      <c r="C2602" t="s">
        <v>894</v>
      </c>
      <c r="D2602" s="20" t="s">
        <v>1000</v>
      </c>
      <c r="E2602" s="26">
        <v>41760</v>
      </c>
      <c r="H2602" t="e">
        <v>#DIV/0!</v>
      </c>
      <c r="K2602" t="e">
        <v>#DIV/0!</v>
      </c>
      <c r="M2602" t="e">
        <v>#DIV/0!</v>
      </c>
      <c r="R2602" t="e">
        <v>#DIV/0!</v>
      </c>
      <c r="T2602">
        <v>1.2250000000000001</v>
      </c>
    </row>
    <row r="2603" spans="1:20" x14ac:dyDescent="0.25">
      <c r="A2603" s="177" t="s">
        <v>8868</v>
      </c>
      <c r="B2603" t="s">
        <v>8869</v>
      </c>
      <c r="C2603" s="20" t="s">
        <v>210</v>
      </c>
      <c r="D2603" s="20" t="s">
        <v>1000</v>
      </c>
      <c r="E2603" s="26">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25">
      <c r="A2604" s="177" t="s">
        <v>8693</v>
      </c>
      <c r="B2604" t="s">
        <v>8694</v>
      </c>
      <c r="C2604" t="s">
        <v>208</v>
      </c>
      <c r="D2604" s="20" t="s">
        <v>1000</v>
      </c>
      <c r="E2604" s="26">
        <v>41760</v>
      </c>
      <c r="F2604">
        <v>2</v>
      </c>
      <c r="G2604">
        <v>5</v>
      </c>
      <c r="H2604">
        <v>0.4</v>
      </c>
      <c r="I2604">
        <v>2</v>
      </c>
      <c r="J2604">
        <v>10</v>
      </c>
      <c r="K2604">
        <v>0.2</v>
      </c>
      <c r="L2604">
        <v>25</v>
      </c>
      <c r="M2604">
        <v>0.4</v>
      </c>
      <c r="N2604">
        <v>2</v>
      </c>
      <c r="P2604">
        <v>0</v>
      </c>
      <c r="Q2604">
        <v>0</v>
      </c>
      <c r="R2604" t="e">
        <v>#DIV/0!</v>
      </c>
      <c r="S2604">
        <v>0</v>
      </c>
      <c r="T2604">
        <v>1</v>
      </c>
    </row>
    <row r="2605" spans="1:20" x14ac:dyDescent="0.25">
      <c r="A2605" s="177" t="s">
        <v>8444</v>
      </c>
      <c r="B2605" t="s">
        <v>8445</v>
      </c>
      <c r="C2605" t="s">
        <v>213</v>
      </c>
      <c r="D2605" s="20" t="s">
        <v>1000</v>
      </c>
      <c r="E2605" s="26">
        <v>41760</v>
      </c>
      <c r="H2605" t="e">
        <v>#DIV/0!</v>
      </c>
      <c r="K2605" t="e">
        <v>#DIV/0!</v>
      </c>
      <c r="M2605" t="e">
        <v>#DIV/0!</v>
      </c>
      <c r="R2605" t="e">
        <v>#DIV/0!</v>
      </c>
      <c r="T2605">
        <v>0.73109090909090912</v>
      </c>
    </row>
    <row r="2606" spans="1:20" x14ac:dyDescent="0.25">
      <c r="A2606" s="177" t="s">
        <v>8269</v>
      </c>
      <c r="B2606" t="s">
        <v>8270</v>
      </c>
      <c r="C2606" t="s">
        <v>212</v>
      </c>
      <c r="D2606" s="20" t="s">
        <v>1002</v>
      </c>
      <c r="E2606" s="26">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5">
      <c r="A2607" s="177" t="s">
        <v>8204</v>
      </c>
      <c r="B2607" t="s">
        <v>8205</v>
      </c>
      <c r="C2607" t="s">
        <v>8154</v>
      </c>
      <c r="D2607" s="20" t="s">
        <v>1000</v>
      </c>
      <c r="E2607" s="26">
        <v>41760</v>
      </c>
      <c r="H2607" t="e">
        <v>#DIV/0!</v>
      </c>
      <c r="K2607" t="e">
        <v>#DIV/0!</v>
      </c>
      <c r="M2607" t="e">
        <v>#DIV/0!</v>
      </c>
      <c r="R2607" t="e">
        <v>#DIV/0!</v>
      </c>
      <c r="T2607">
        <v>0.83</v>
      </c>
    </row>
    <row r="2608" spans="1:20" x14ac:dyDescent="0.25">
      <c r="A2608" s="177" t="s">
        <v>7968</v>
      </c>
      <c r="B2608" t="s">
        <v>7969</v>
      </c>
      <c r="C2608" t="s">
        <v>225</v>
      </c>
      <c r="D2608" s="20" t="s">
        <v>1002</v>
      </c>
      <c r="E2608" s="26">
        <v>41760</v>
      </c>
      <c r="H2608" t="e">
        <v>#DIV/0!</v>
      </c>
      <c r="K2608" t="e">
        <v>#DIV/0!</v>
      </c>
      <c r="M2608" t="e">
        <v>#DIV/0!</v>
      </c>
      <c r="R2608" t="e">
        <v>#DIV/0!</v>
      </c>
      <c r="T2608">
        <v>0.95</v>
      </c>
    </row>
    <row r="2609" spans="1:20" x14ac:dyDescent="0.25">
      <c r="A2609" s="177" t="s">
        <v>7767</v>
      </c>
      <c r="B2609" t="s">
        <v>7768</v>
      </c>
      <c r="C2609" t="s">
        <v>226</v>
      </c>
      <c r="D2609" s="20" t="s">
        <v>1000</v>
      </c>
      <c r="E2609" s="26">
        <v>41760</v>
      </c>
      <c r="H2609" t="e">
        <v>#DIV/0!</v>
      </c>
      <c r="K2609" t="e">
        <v>#DIV/0!</v>
      </c>
      <c r="M2609" t="e">
        <v>#DIV/0!</v>
      </c>
      <c r="R2609" t="e">
        <v>#DIV/0!</v>
      </c>
      <c r="T2609">
        <v>0.875</v>
      </c>
    </row>
    <row r="2610" spans="1:20" x14ac:dyDescent="0.25">
      <c r="A2610" s="177" t="s">
        <v>7580</v>
      </c>
      <c r="B2610" t="s">
        <v>7581</v>
      </c>
      <c r="C2610" t="s">
        <v>901</v>
      </c>
      <c r="D2610" s="20" t="s">
        <v>1000</v>
      </c>
      <c r="E2610" s="26">
        <v>41760</v>
      </c>
      <c r="F2610">
        <v>2</v>
      </c>
      <c r="G2610">
        <v>2</v>
      </c>
      <c r="H2610">
        <v>1</v>
      </c>
      <c r="I2610">
        <v>13</v>
      </c>
      <c r="J2610">
        <v>10</v>
      </c>
      <c r="K2610">
        <v>1.3</v>
      </c>
      <c r="L2610">
        <v>10</v>
      </c>
      <c r="M2610">
        <v>1</v>
      </c>
      <c r="N2610">
        <v>13</v>
      </c>
      <c r="P2610">
        <v>2</v>
      </c>
      <c r="Q2610">
        <v>2</v>
      </c>
      <c r="R2610">
        <v>1</v>
      </c>
      <c r="S2610">
        <v>0</v>
      </c>
      <c r="T2610">
        <v>1</v>
      </c>
    </row>
    <row r="2611" spans="1:20" x14ac:dyDescent="0.25">
      <c r="A2611" s="177" t="s">
        <v>7233</v>
      </c>
      <c r="B2611" t="s">
        <v>7234</v>
      </c>
      <c r="C2611" t="s">
        <v>1052</v>
      </c>
      <c r="D2611" s="20" t="s">
        <v>1000</v>
      </c>
      <c r="E2611" s="26">
        <v>41760</v>
      </c>
      <c r="F2611">
        <v>2</v>
      </c>
      <c r="G2611">
        <v>2</v>
      </c>
      <c r="H2611">
        <v>1</v>
      </c>
      <c r="I2611">
        <v>13</v>
      </c>
      <c r="J2611">
        <v>10</v>
      </c>
      <c r="K2611">
        <v>1.3</v>
      </c>
      <c r="L2611">
        <v>10</v>
      </c>
      <c r="M2611">
        <v>1</v>
      </c>
      <c r="N2611">
        <v>13</v>
      </c>
      <c r="P2611">
        <v>2</v>
      </c>
      <c r="Q2611">
        <v>2</v>
      </c>
      <c r="R2611">
        <v>1</v>
      </c>
      <c r="S2611">
        <v>0</v>
      </c>
      <c r="T2611">
        <v>0.3125</v>
      </c>
    </row>
    <row r="2612" spans="1:20" x14ac:dyDescent="0.25">
      <c r="A2612" s="177" t="s">
        <v>7028</v>
      </c>
      <c r="B2612" t="s">
        <v>7029</v>
      </c>
      <c r="C2612" s="20" t="s">
        <v>232</v>
      </c>
      <c r="D2612" s="20" t="s">
        <v>1002</v>
      </c>
      <c r="E2612" s="26">
        <v>41760</v>
      </c>
      <c r="H2612" t="e">
        <v>#DIV/0!</v>
      </c>
      <c r="K2612" t="e">
        <v>#DIV/0!</v>
      </c>
      <c r="M2612" t="e">
        <v>#DIV/0!</v>
      </c>
      <c r="R2612" t="e">
        <v>#DIV/0!</v>
      </c>
      <c r="T2612">
        <v>0.53846153846153844</v>
      </c>
    </row>
    <row r="2613" spans="1:20" x14ac:dyDescent="0.25">
      <c r="A2613" s="177" t="s">
        <v>6837</v>
      </c>
      <c r="B2613" t="s">
        <v>6838</v>
      </c>
      <c r="C2613" s="20" t="s">
        <v>231</v>
      </c>
      <c r="D2613" s="20" t="s">
        <v>1000</v>
      </c>
      <c r="E2613" s="26">
        <v>41760</v>
      </c>
      <c r="H2613" t="e">
        <v>#DIV/0!</v>
      </c>
      <c r="K2613" t="e">
        <v>#DIV/0!</v>
      </c>
      <c r="M2613" t="e">
        <v>#DIV/0!</v>
      </c>
      <c r="R2613" t="e">
        <v>#DIV/0!</v>
      </c>
    </row>
    <row r="2614" spans="1:20" x14ac:dyDescent="0.25">
      <c r="A2614" s="177" t="s">
        <v>6662</v>
      </c>
      <c r="B2614" t="s">
        <v>6663</v>
      </c>
      <c r="C2614" t="s">
        <v>317</v>
      </c>
      <c r="D2614" s="20" t="s">
        <v>1002</v>
      </c>
      <c r="E2614" s="26">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25">
      <c r="A2615" s="177" t="s">
        <v>6487</v>
      </c>
      <c r="B2615" t="s">
        <v>6488</v>
      </c>
      <c r="C2615" t="s">
        <v>316</v>
      </c>
      <c r="D2615" s="20" t="s">
        <v>1000</v>
      </c>
      <c r="E2615" s="26">
        <v>41760</v>
      </c>
      <c r="F2615">
        <v>4</v>
      </c>
      <c r="G2615">
        <v>5</v>
      </c>
      <c r="H2615">
        <v>0.8</v>
      </c>
      <c r="I2615">
        <v>20</v>
      </c>
      <c r="J2615">
        <v>20</v>
      </c>
      <c r="K2615">
        <v>1</v>
      </c>
      <c r="L2615">
        <v>25</v>
      </c>
      <c r="M2615">
        <v>0.8</v>
      </c>
      <c r="N2615">
        <v>19</v>
      </c>
      <c r="P2615">
        <v>0</v>
      </c>
      <c r="Q2615">
        <v>0</v>
      </c>
      <c r="R2615" t="e">
        <v>#DIV/0!</v>
      </c>
      <c r="S2615">
        <v>1</v>
      </c>
    </row>
    <row r="2616" spans="1:20" x14ac:dyDescent="0.25">
      <c r="A2616" s="177" t="s">
        <v>6238</v>
      </c>
      <c r="B2616" t="s">
        <v>6239</v>
      </c>
      <c r="C2616" t="s">
        <v>214</v>
      </c>
      <c r="D2616" s="20" t="s">
        <v>1002</v>
      </c>
      <c r="E2616" s="26">
        <v>41760</v>
      </c>
      <c r="F2616">
        <v>6</v>
      </c>
      <c r="G2616">
        <v>6</v>
      </c>
      <c r="H2616">
        <v>1</v>
      </c>
      <c r="I2616">
        <v>47</v>
      </c>
      <c r="J2616">
        <v>50</v>
      </c>
      <c r="K2616">
        <v>0.94</v>
      </c>
      <c r="L2616">
        <v>50</v>
      </c>
      <c r="M2616">
        <v>1</v>
      </c>
      <c r="N2616">
        <v>23</v>
      </c>
      <c r="P2616">
        <v>5</v>
      </c>
      <c r="Q2616">
        <v>6</v>
      </c>
      <c r="R2616">
        <v>0.83333333333333337</v>
      </c>
      <c r="S2616">
        <v>24</v>
      </c>
    </row>
    <row r="2617" spans="1:20" x14ac:dyDescent="0.25">
      <c r="A2617" s="177" t="s">
        <v>6063</v>
      </c>
      <c r="B2617" t="s">
        <v>6064</v>
      </c>
      <c r="C2617" t="s">
        <v>215</v>
      </c>
      <c r="D2617" s="20" t="s">
        <v>1000</v>
      </c>
      <c r="E2617" s="26">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25">
      <c r="A2618" s="177" t="s">
        <v>5888</v>
      </c>
      <c r="B2618" t="s">
        <v>5889</v>
      </c>
      <c r="C2618" t="s">
        <v>216</v>
      </c>
      <c r="D2618" s="20" t="s">
        <v>1000</v>
      </c>
      <c r="E2618" s="26">
        <v>41760</v>
      </c>
      <c r="H2618" t="e">
        <v>#DIV/0!</v>
      </c>
      <c r="K2618" t="e">
        <v>#DIV/0!</v>
      </c>
      <c r="M2618" t="e">
        <v>#DIV/0!</v>
      </c>
      <c r="R2618" t="e">
        <v>#DIV/0!</v>
      </c>
      <c r="T2618">
        <v>0.88636363636363635</v>
      </c>
    </row>
    <row r="2619" spans="1:20" x14ac:dyDescent="0.25">
      <c r="A2619" s="177" t="s">
        <v>5460</v>
      </c>
      <c r="B2619" t="s">
        <v>5461</v>
      </c>
      <c r="C2619" s="20" t="s">
        <v>903</v>
      </c>
      <c r="D2619" s="20" t="s">
        <v>1000</v>
      </c>
      <c r="E2619" s="26">
        <v>41760</v>
      </c>
      <c r="F2619">
        <v>11</v>
      </c>
      <c r="G2619">
        <v>11</v>
      </c>
      <c r="H2619">
        <v>1</v>
      </c>
      <c r="I2619">
        <v>16</v>
      </c>
      <c r="J2619">
        <v>52</v>
      </c>
      <c r="K2619">
        <v>0.30769230769230771</v>
      </c>
      <c r="L2619">
        <v>52</v>
      </c>
      <c r="M2619">
        <v>1</v>
      </c>
      <c r="N2619">
        <v>16</v>
      </c>
      <c r="P2619">
        <v>0</v>
      </c>
      <c r="Q2619">
        <v>0</v>
      </c>
      <c r="R2619" t="e">
        <v>#DIV/0!</v>
      </c>
      <c r="S2619">
        <v>0</v>
      </c>
    </row>
    <row r="2620" spans="1:20" x14ac:dyDescent="0.25">
      <c r="A2620" s="177" t="s">
        <v>5644</v>
      </c>
      <c r="B2620" t="s">
        <v>5645</v>
      </c>
      <c r="C2620" s="20" t="s">
        <v>1047</v>
      </c>
      <c r="D2620" s="20" t="s">
        <v>1000</v>
      </c>
      <c r="E2620" s="26">
        <v>41760</v>
      </c>
      <c r="F2620">
        <v>6</v>
      </c>
      <c r="G2620">
        <v>6</v>
      </c>
      <c r="H2620">
        <v>1</v>
      </c>
      <c r="J2620">
        <v>27</v>
      </c>
      <c r="K2620">
        <v>0</v>
      </c>
      <c r="L2620">
        <v>27</v>
      </c>
      <c r="M2620">
        <v>1</v>
      </c>
      <c r="R2620" t="e">
        <v>#DIV/0!</v>
      </c>
    </row>
    <row r="2621" spans="1:20" x14ac:dyDescent="0.25">
      <c r="A2621" s="177" t="s">
        <v>5225</v>
      </c>
      <c r="B2621" t="s">
        <v>5226</v>
      </c>
      <c r="C2621" t="s">
        <v>1053</v>
      </c>
      <c r="D2621" s="20" t="s">
        <v>1000</v>
      </c>
      <c r="E2621" s="26">
        <v>41760</v>
      </c>
      <c r="F2621">
        <v>5</v>
      </c>
      <c r="G2621">
        <v>5</v>
      </c>
      <c r="H2621">
        <v>1</v>
      </c>
      <c r="I2621">
        <v>16</v>
      </c>
      <c r="J2621">
        <v>25</v>
      </c>
      <c r="K2621">
        <v>0.64</v>
      </c>
      <c r="L2621">
        <v>25</v>
      </c>
      <c r="M2621">
        <v>1</v>
      </c>
      <c r="N2621">
        <v>16</v>
      </c>
      <c r="P2621">
        <v>0</v>
      </c>
      <c r="Q2621">
        <v>0</v>
      </c>
      <c r="R2621" t="e">
        <v>#DIV/0!</v>
      </c>
      <c r="S2621">
        <v>0</v>
      </c>
    </row>
    <row r="2622" spans="1:20" x14ac:dyDescent="0.25">
      <c r="A2622" s="177" t="s">
        <v>5020</v>
      </c>
      <c r="B2622" t="s">
        <v>5021</v>
      </c>
      <c r="C2622" t="s">
        <v>229</v>
      </c>
      <c r="D2622" s="20" t="s">
        <v>1000</v>
      </c>
      <c r="E2622" s="26">
        <v>41760</v>
      </c>
      <c r="H2622" t="e">
        <v>#DIV/0!</v>
      </c>
      <c r="K2622" t="e">
        <v>#DIV/0!</v>
      </c>
      <c r="M2622" t="e">
        <v>#DIV/0!</v>
      </c>
      <c r="R2622" t="e">
        <v>#DIV/0!</v>
      </c>
    </row>
    <row r="2623" spans="1:20" x14ac:dyDescent="0.25">
      <c r="A2623" s="177" t="s">
        <v>4845</v>
      </c>
      <c r="B2623" t="s">
        <v>4846</v>
      </c>
      <c r="C2623" t="s">
        <v>230</v>
      </c>
      <c r="D2623" s="20" t="s">
        <v>1002</v>
      </c>
      <c r="E2623" s="26">
        <v>41760</v>
      </c>
      <c r="H2623" t="e">
        <v>#DIV/0!</v>
      </c>
      <c r="K2623" t="e">
        <v>#DIV/0!</v>
      </c>
      <c r="M2623" t="e">
        <v>#DIV/0!</v>
      </c>
      <c r="R2623" t="e">
        <v>#DIV/0!</v>
      </c>
    </row>
    <row r="2624" spans="1:20" x14ac:dyDescent="0.25">
      <c r="A2624" s="177" t="s">
        <v>4670</v>
      </c>
      <c r="B2624" t="s">
        <v>4671</v>
      </c>
      <c r="C2624" t="s">
        <v>234</v>
      </c>
      <c r="D2624" s="20" t="s">
        <v>1002</v>
      </c>
      <c r="E2624" s="26">
        <v>41760</v>
      </c>
      <c r="H2624" t="e">
        <v>#DIV/0!</v>
      </c>
      <c r="K2624" t="e">
        <v>#DIV/0!</v>
      </c>
      <c r="M2624" t="e">
        <v>#DIV/0!</v>
      </c>
      <c r="R2624" t="e">
        <v>#DIV/0!</v>
      </c>
      <c r="T2624">
        <v>0.83</v>
      </c>
    </row>
    <row r="2625" spans="1:20" x14ac:dyDescent="0.25">
      <c r="A2625" s="177" t="s">
        <v>4495</v>
      </c>
      <c r="B2625" t="s">
        <v>4496</v>
      </c>
      <c r="C2625" t="s">
        <v>233</v>
      </c>
      <c r="D2625" s="20" t="s">
        <v>1000</v>
      </c>
      <c r="E2625" s="26">
        <v>41760</v>
      </c>
      <c r="H2625" t="e">
        <v>#DIV/0!</v>
      </c>
      <c r="K2625" t="e">
        <v>#DIV/0!</v>
      </c>
      <c r="M2625" t="e">
        <v>#DIV/0!</v>
      </c>
      <c r="R2625" t="e">
        <v>#DIV/0!</v>
      </c>
      <c r="T2625">
        <v>0.66018518518518521</v>
      </c>
    </row>
    <row r="2626" spans="1:20" x14ac:dyDescent="0.25">
      <c r="A2626" s="177" t="s">
        <v>4320</v>
      </c>
      <c r="B2626" t="s">
        <v>4321</v>
      </c>
      <c r="C2626" t="s">
        <v>217</v>
      </c>
      <c r="D2626" s="20" t="s">
        <v>1002</v>
      </c>
      <c r="E2626" s="26">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25">
      <c r="A2627" s="177" t="s">
        <v>4255</v>
      </c>
      <c r="B2627" t="s">
        <v>4256</v>
      </c>
      <c r="C2627" t="s">
        <v>895</v>
      </c>
      <c r="D2627" s="20" t="s">
        <v>1000</v>
      </c>
      <c r="E2627" s="26">
        <v>41760</v>
      </c>
      <c r="F2627">
        <v>0</v>
      </c>
      <c r="G2627">
        <v>0</v>
      </c>
      <c r="H2627" t="e">
        <v>#DIV/0!</v>
      </c>
      <c r="I2627">
        <v>0</v>
      </c>
      <c r="J2627">
        <v>0</v>
      </c>
      <c r="K2627" t="e">
        <v>#DIV/0!</v>
      </c>
      <c r="L2627">
        <v>0</v>
      </c>
      <c r="M2627" t="e">
        <v>#DIV/0!</v>
      </c>
      <c r="P2627">
        <v>0</v>
      </c>
      <c r="Q2627">
        <v>0</v>
      </c>
      <c r="R2627" t="e">
        <v>#DIV/0!</v>
      </c>
    </row>
    <row r="2628" spans="1:20" x14ac:dyDescent="0.25">
      <c r="A2628" s="177" t="s">
        <v>4080</v>
      </c>
      <c r="B2628" t="s">
        <v>4081</v>
      </c>
      <c r="C2628" t="s">
        <v>218</v>
      </c>
      <c r="D2628" s="20" t="s">
        <v>1000</v>
      </c>
      <c r="E2628" s="26">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25">
      <c r="A2629" s="177" t="s">
        <v>3905</v>
      </c>
      <c r="B2629" t="s">
        <v>3906</v>
      </c>
      <c r="C2629" t="s">
        <v>219</v>
      </c>
      <c r="D2629" s="20" t="s">
        <v>1000</v>
      </c>
      <c r="E2629" s="26">
        <v>41760</v>
      </c>
    </row>
    <row r="2630" spans="1:20" x14ac:dyDescent="0.25">
      <c r="A2630" s="177" t="s">
        <v>3538</v>
      </c>
      <c r="B2630" t="s">
        <v>3539</v>
      </c>
      <c r="C2630" t="s">
        <v>220</v>
      </c>
      <c r="D2630" s="20" t="s">
        <v>1002</v>
      </c>
      <c r="E2630" s="26">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25">
      <c r="A2631" s="177" t="s">
        <v>3363</v>
      </c>
      <c r="B2631" t="s">
        <v>3364</v>
      </c>
      <c r="C2631" t="s">
        <v>221</v>
      </c>
      <c r="D2631" s="20" t="s">
        <v>1000</v>
      </c>
      <c r="E2631" s="26">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25">
      <c r="A2632" s="177" t="s">
        <v>3188</v>
      </c>
      <c r="B2632" t="s">
        <v>3189</v>
      </c>
      <c r="C2632" t="s">
        <v>222</v>
      </c>
      <c r="D2632" s="20" t="s">
        <v>1000</v>
      </c>
      <c r="E2632" s="26">
        <v>41760</v>
      </c>
      <c r="F2632">
        <v>2</v>
      </c>
      <c r="G2632">
        <v>4</v>
      </c>
      <c r="H2632">
        <v>0.5</v>
      </c>
      <c r="I2632">
        <v>7</v>
      </c>
      <c r="J2632">
        <v>4</v>
      </c>
      <c r="K2632">
        <v>1.75</v>
      </c>
      <c r="L2632">
        <v>8</v>
      </c>
      <c r="M2632">
        <v>0.5</v>
      </c>
      <c r="N2632">
        <v>6</v>
      </c>
      <c r="O2632">
        <v>0.745</v>
      </c>
      <c r="P2632">
        <v>0</v>
      </c>
      <c r="Q2632">
        <v>0</v>
      </c>
      <c r="R2632" t="e">
        <v>#DIV/0!</v>
      </c>
      <c r="S2632">
        <v>1</v>
      </c>
    </row>
    <row r="2633" spans="1:20" x14ac:dyDescent="0.25">
      <c r="A2633" s="177" t="s">
        <v>12022</v>
      </c>
      <c r="B2633" t="s">
        <v>12023</v>
      </c>
      <c r="C2633" t="s">
        <v>1051</v>
      </c>
      <c r="D2633" s="20" t="s">
        <v>1000</v>
      </c>
      <c r="E2633" s="26">
        <v>41760</v>
      </c>
      <c r="F2633">
        <v>3</v>
      </c>
      <c r="G2633">
        <v>3</v>
      </c>
      <c r="H2633">
        <v>1</v>
      </c>
      <c r="J2633">
        <v>15</v>
      </c>
      <c r="K2633">
        <v>0</v>
      </c>
      <c r="L2633">
        <v>15</v>
      </c>
      <c r="M2633">
        <v>1</v>
      </c>
      <c r="N2633">
        <v>0</v>
      </c>
      <c r="P2633">
        <v>0</v>
      </c>
      <c r="Q2633">
        <v>0</v>
      </c>
      <c r="R2633" t="e">
        <v>#DIV/0!</v>
      </c>
    </row>
    <row r="2634" spans="1:20" x14ac:dyDescent="0.25">
      <c r="A2634" s="177" t="s">
        <v>13388</v>
      </c>
      <c r="B2634" t="s">
        <v>13389</v>
      </c>
      <c r="C2634" t="s">
        <v>242</v>
      </c>
      <c r="D2634" s="20" t="s">
        <v>1002</v>
      </c>
      <c r="E2634" s="26">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25">
      <c r="A2635" s="177" t="s">
        <v>13565</v>
      </c>
      <c r="B2635" t="s">
        <v>13566</v>
      </c>
      <c r="C2635" t="s">
        <v>237</v>
      </c>
      <c r="D2635" s="20" t="s">
        <v>1002</v>
      </c>
      <c r="E2635" s="26">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25">
      <c r="A2636" s="177" t="s">
        <v>13740</v>
      </c>
      <c r="B2636" t="s">
        <v>13741</v>
      </c>
      <c r="C2636" s="20" t="s">
        <v>238</v>
      </c>
      <c r="D2636" s="20" t="s">
        <v>1002</v>
      </c>
      <c r="E2636" s="26">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25">
      <c r="A2637" s="177" t="s">
        <v>13917</v>
      </c>
      <c r="B2637" t="s">
        <v>13918</v>
      </c>
      <c r="C2637" s="20" t="s">
        <v>239</v>
      </c>
      <c r="D2637" s="20" t="s">
        <v>1002</v>
      </c>
      <c r="E2637" s="26">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25">
      <c r="A2638" s="177" t="s">
        <v>14104</v>
      </c>
      <c r="B2638" t="s">
        <v>14105</v>
      </c>
      <c r="C2638" t="s">
        <v>240</v>
      </c>
      <c r="D2638" s="20" t="s">
        <v>1002</v>
      </c>
      <c r="E2638" s="26">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25">
      <c r="A2639" s="177" t="s">
        <v>14281</v>
      </c>
      <c r="B2639" t="s">
        <v>14282</v>
      </c>
      <c r="C2639" t="s">
        <v>241</v>
      </c>
      <c r="D2639" s="20" t="s">
        <v>1002</v>
      </c>
      <c r="E2639" s="26">
        <v>41760</v>
      </c>
      <c r="F2639">
        <v>0</v>
      </c>
      <c r="G2639">
        <v>0</v>
      </c>
      <c r="H2639" t="e">
        <v>#DIV/0!</v>
      </c>
      <c r="I2639">
        <v>0</v>
      </c>
      <c r="J2639">
        <v>0</v>
      </c>
      <c r="K2639" t="e">
        <v>#DIV/0!</v>
      </c>
      <c r="L2639">
        <v>0</v>
      </c>
      <c r="M2639" t="e">
        <v>#DIV/0!</v>
      </c>
      <c r="P2639">
        <v>0</v>
      </c>
      <c r="Q2639">
        <v>0</v>
      </c>
      <c r="R2639" t="e">
        <v>#DIV/0!</v>
      </c>
    </row>
    <row r="2640" spans="1:20" x14ac:dyDescent="0.25">
      <c r="A2640" s="177" t="s">
        <v>14610</v>
      </c>
      <c r="B2640" t="s">
        <v>14611</v>
      </c>
      <c r="C2640" t="s">
        <v>199</v>
      </c>
      <c r="D2640" s="20" t="s">
        <v>1000</v>
      </c>
      <c r="E2640" s="26">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25">
      <c r="A2641" s="177" t="s">
        <v>14785</v>
      </c>
      <c r="B2641" t="s">
        <v>14786</v>
      </c>
      <c r="C2641" t="s">
        <v>201</v>
      </c>
      <c r="D2641" s="20" t="s">
        <v>1002</v>
      </c>
      <c r="E2641" s="26">
        <v>41760</v>
      </c>
      <c r="F2641">
        <v>3</v>
      </c>
      <c r="G2641">
        <v>4</v>
      </c>
      <c r="H2641">
        <v>0.75</v>
      </c>
      <c r="I2641">
        <v>18</v>
      </c>
      <c r="J2641">
        <v>15</v>
      </c>
      <c r="K2641">
        <v>1.2</v>
      </c>
      <c r="L2641">
        <v>20</v>
      </c>
      <c r="M2641">
        <v>0.75</v>
      </c>
      <c r="N2641">
        <v>18</v>
      </c>
      <c r="O2641">
        <v>1.3125</v>
      </c>
      <c r="P2641">
        <v>1</v>
      </c>
      <c r="Q2641">
        <v>1</v>
      </c>
      <c r="R2641">
        <v>1</v>
      </c>
      <c r="S2641">
        <v>0</v>
      </c>
    </row>
    <row r="2642" spans="1:20" x14ac:dyDescent="0.25">
      <c r="A2642" s="177" t="s">
        <v>14876</v>
      </c>
      <c r="B2642" t="s">
        <v>14877</v>
      </c>
      <c r="C2642" t="s">
        <v>200</v>
      </c>
      <c r="D2642" s="20" t="s">
        <v>1002</v>
      </c>
      <c r="E2642" s="26">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25">
      <c r="A2643" s="177" t="s">
        <v>15053</v>
      </c>
      <c r="B2643" t="s">
        <v>15054</v>
      </c>
      <c r="C2643" t="s">
        <v>202</v>
      </c>
      <c r="D2643" s="20" t="s">
        <v>1002</v>
      </c>
      <c r="E2643" s="26">
        <v>41760</v>
      </c>
      <c r="H2643" t="e">
        <v>#DIV/0!</v>
      </c>
      <c r="K2643" t="e">
        <v>#DIV/0!</v>
      </c>
      <c r="M2643" t="e">
        <v>#DIV/0!</v>
      </c>
      <c r="R2643" t="e">
        <v>#DIV/0!</v>
      </c>
    </row>
    <row r="2644" spans="1:20" x14ac:dyDescent="0.25">
      <c r="A2644" s="177" t="s">
        <v>15596</v>
      </c>
      <c r="B2644" t="s">
        <v>15597</v>
      </c>
      <c r="C2644" t="s">
        <v>228</v>
      </c>
      <c r="D2644" s="20" t="s">
        <v>1002</v>
      </c>
      <c r="E2644" s="26">
        <v>41760</v>
      </c>
      <c r="H2644" t="e">
        <v>#DIV/0!</v>
      </c>
      <c r="K2644" t="e">
        <v>#DIV/0!</v>
      </c>
      <c r="M2644" t="e">
        <v>#DIV/0!</v>
      </c>
      <c r="R2644" t="e">
        <v>#DIV/0!</v>
      </c>
    </row>
    <row r="2645" spans="1:20" x14ac:dyDescent="0.25">
      <c r="A2645" s="177" t="s">
        <v>15757</v>
      </c>
      <c r="B2645" t="s">
        <v>15758</v>
      </c>
      <c r="C2645" t="s">
        <v>227</v>
      </c>
      <c r="D2645" s="20" t="s">
        <v>1000</v>
      </c>
      <c r="E2645" s="26">
        <v>41760</v>
      </c>
      <c r="H2645" t="e">
        <v>#DIV/0!</v>
      </c>
      <c r="K2645" t="e">
        <v>#DIV/0!</v>
      </c>
      <c r="M2645" t="e">
        <v>#DIV/0!</v>
      </c>
      <c r="R2645" t="e">
        <v>#DIV/0!</v>
      </c>
      <c r="T2645">
        <v>0.37037037037037035</v>
      </c>
    </row>
    <row r="2646" spans="1:20" x14ac:dyDescent="0.25">
      <c r="A2646" s="177" t="s">
        <v>15934</v>
      </c>
      <c r="B2646" t="s">
        <v>15935</v>
      </c>
      <c r="C2646" t="s">
        <v>203</v>
      </c>
      <c r="D2646" s="20" t="s">
        <v>1000</v>
      </c>
      <c r="E2646" s="26">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25">
      <c r="A2647" s="177" t="s">
        <v>16113</v>
      </c>
      <c r="B2647" t="s">
        <v>16114</v>
      </c>
      <c r="C2647" t="s">
        <v>205</v>
      </c>
      <c r="D2647" s="20" t="s">
        <v>1002</v>
      </c>
      <c r="E2647" s="26">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25">
      <c r="A2648" s="177" t="s">
        <v>16290</v>
      </c>
      <c r="B2648" t="s">
        <v>16291</v>
      </c>
      <c r="C2648" t="s">
        <v>204</v>
      </c>
      <c r="D2648" s="20" t="s">
        <v>1002</v>
      </c>
      <c r="E2648" s="26">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25">
      <c r="A2649" s="177" t="s">
        <v>16467</v>
      </c>
      <c r="B2649" t="s">
        <v>16468</v>
      </c>
      <c r="C2649" t="s">
        <v>206</v>
      </c>
      <c r="D2649" s="20" t="s">
        <v>1002</v>
      </c>
      <c r="E2649" s="26">
        <v>41760</v>
      </c>
      <c r="N2649">
        <v>0</v>
      </c>
      <c r="T2649">
        <v>0.8899999999999999</v>
      </c>
    </row>
    <row r="2650" spans="1:20" x14ac:dyDescent="0.25">
      <c r="A2650" s="177" t="s">
        <v>16608</v>
      </c>
      <c r="B2650" t="s">
        <v>16609</v>
      </c>
      <c r="C2650" t="s">
        <v>223</v>
      </c>
      <c r="D2650" s="20" t="s">
        <v>1000</v>
      </c>
      <c r="E2650" s="26">
        <v>41760</v>
      </c>
      <c r="H2650" t="e">
        <v>#DIV/0!</v>
      </c>
      <c r="K2650" t="e">
        <v>#DIV/0!</v>
      </c>
      <c r="M2650" t="e">
        <v>#DIV/0!</v>
      </c>
      <c r="R2650" t="e">
        <v>#DIV/0!</v>
      </c>
      <c r="T2650">
        <v>0.68149038461538458</v>
      </c>
    </row>
    <row r="2651" spans="1:20" x14ac:dyDescent="0.25">
      <c r="A2651" s="177" t="s">
        <v>16787</v>
      </c>
      <c r="B2651" t="s">
        <v>16788</v>
      </c>
      <c r="C2651" t="s">
        <v>224</v>
      </c>
      <c r="D2651" s="20" t="s">
        <v>1002</v>
      </c>
      <c r="E2651" s="26">
        <v>41760</v>
      </c>
      <c r="H2651" t="e">
        <v>#DIV/0!</v>
      </c>
      <c r="K2651" t="e">
        <v>#DIV/0!</v>
      </c>
      <c r="M2651" t="e">
        <v>#DIV/0!</v>
      </c>
      <c r="R2651" t="e">
        <v>#DIV/0!</v>
      </c>
      <c r="T2651">
        <v>0.89893403057119869</v>
      </c>
    </row>
    <row r="2652" spans="1:20" x14ac:dyDescent="0.25">
      <c r="A2652" s="177" t="s">
        <v>17224</v>
      </c>
      <c r="B2652" t="s">
        <v>17225</v>
      </c>
      <c r="C2652" t="s">
        <v>225</v>
      </c>
      <c r="D2652" s="20" t="s">
        <v>1000</v>
      </c>
      <c r="E2652" s="26">
        <v>41760</v>
      </c>
      <c r="H2652" t="e">
        <v>#DIV/0!</v>
      </c>
      <c r="K2652" t="e">
        <v>#DIV/0!</v>
      </c>
      <c r="M2652" t="e">
        <v>#DIV/0!</v>
      </c>
      <c r="R2652" t="e">
        <v>#DIV/0!</v>
      </c>
    </row>
    <row r="2653" spans="1:20" x14ac:dyDescent="0.25">
      <c r="A2653" s="177" t="s">
        <v>17431</v>
      </c>
      <c r="B2653" t="s">
        <v>17432</v>
      </c>
      <c r="C2653" t="s">
        <v>226</v>
      </c>
      <c r="D2653" s="20" t="s">
        <v>1002</v>
      </c>
      <c r="E2653" s="26">
        <v>41760</v>
      </c>
      <c r="H2653" t="e">
        <v>#DIV/0!</v>
      </c>
      <c r="K2653" t="e">
        <v>#DIV/0!</v>
      </c>
      <c r="M2653" t="e">
        <v>#DIV/0!</v>
      </c>
      <c r="R2653" t="e">
        <v>#DIV/0!</v>
      </c>
      <c r="T2653">
        <v>0.78581700399731358</v>
      </c>
    </row>
    <row r="2654" spans="1:20" x14ac:dyDescent="0.25">
      <c r="A2654" s="177" t="s">
        <v>17608</v>
      </c>
      <c r="B2654" t="s">
        <v>17609</v>
      </c>
      <c r="C2654" t="s">
        <v>232</v>
      </c>
      <c r="D2654" s="20" t="s">
        <v>1000</v>
      </c>
      <c r="E2654" s="26">
        <v>41760</v>
      </c>
      <c r="H2654" t="e">
        <v>#DIV/0!</v>
      </c>
      <c r="K2654" t="e">
        <v>#DIV/0!</v>
      </c>
      <c r="M2654" t="e">
        <v>#DIV/0!</v>
      </c>
      <c r="R2654" t="e">
        <v>#DIV/0!</v>
      </c>
    </row>
    <row r="2655" spans="1:20" x14ac:dyDescent="0.25">
      <c r="A2655" s="177" t="s">
        <v>17805</v>
      </c>
      <c r="B2655" t="s">
        <v>17806</v>
      </c>
      <c r="C2655" t="s">
        <v>231</v>
      </c>
      <c r="D2655" s="20" t="s">
        <v>1002</v>
      </c>
      <c r="E2655" s="26">
        <v>41760</v>
      </c>
      <c r="H2655" t="e">
        <v>#DIV/0!</v>
      </c>
      <c r="K2655" t="e">
        <v>#DIV/0!</v>
      </c>
      <c r="M2655" t="e">
        <v>#DIV/0!</v>
      </c>
      <c r="R2655" t="e">
        <v>#DIV/0!</v>
      </c>
    </row>
    <row r="2656" spans="1:20" x14ac:dyDescent="0.25">
      <c r="A2656" s="177" t="s">
        <v>17982</v>
      </c>
      <c r="B2656" t="s">
        <v>17983</v>
      </c>
      <c r="C2656" t="s">
        <v>317</v>
      </c>
      <c r="D2656" s="20" t="s">
        <v>1000</v>
      </c>
      <c r="E2656" s="26">
        <v>41760</v>
      </c>
      <c r="F2656">
        <v>4</v>
      </c>
      <c r="G2656">
        <v>5</v>
      </c>
      <c r="H2656">
        <v>0.8</v>
      </c>
      <c r="I2656">
        <v>20</v>
      </c>
      <c r="J2656">
        <v>20</v>
      </c>
      <c r="K2656">
        <v>1</v>
      </c>
      <c r="L2656">
        <v>25</v>
      </c>
      <c r="M2656">
        <v>0.8</v>
      </c>
      <c r="N2656">
        <v>19</v>
      </c>
      <c r="P2656">
        <v>0</v>
      </c>
      <c r="Q2656">
        <v>0</v>
      </c>
      <c r="R2656" t="e">
        <v>#DIV/0!</v>
      </c>
      <c r="S2656">
        <v>1</v>
      </c>
    </row>
    <row r="2657" spans="1:20" x14ac:dyDescent="0.25">
      <c r="A2657" s="177" t="s">
        <v>18161</v>
      </c>
      <c r="B2657" t="s">
        <v>18162</v>
      </c>
      <c r="C2657" s="20" t="s">
        <v>316</v>
      </c>
      <c r="D2657" s="20" t="s">
        <v>1002</v>
      </c>
      <c r="E2657" s="26">
        <v>41760</v>
      </c>
      <c r="F2657">
        <v>4</v>
      </c>
      <c r="G2657">
        <v>5</v>
      </c>
      <c r="H2657">
        <v>0.8</v>
      </c>
      <c r="I2657">
        <v>20</v>
      </c>
      <c r="J2657">
        <v>20</v>
      </c>
      <c r="K2657">
        <v>1</v>
      </c>
      <c r="L2657">
        <v>25</v>
      </c>
      <c r="M2657">
        <v>0.8</v>
      </c>
      <c r="N2657">
        <v>19</v>
      </c>
      <c r="P2657">
        <v>0</v>
      </c>
      <c r="Q2657">
        <v>0</v>
      </c>
      <c r="R2657" t="e">
        <v>#DIV/0!</v>
      </c>
      <c r="S2657">
        <v>1</v>
      </c>
    </row>
    <row r="2658" spans="1:20" x14ac:dyDescent="0.25">
      <c r="A2658" s="177" t="s">
        <v>18414</v>
      </c>
      <c r="B2658" t="s">
        <v>18415</v>
      </c>
      <c r="C2658" t="s">
        <v>214</v>
      </c>
      <c r="D2658" s="20" t="s">
        <v>1000</v>
      </c>
      <c r="E2658" s="26">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25">
      <c r="A2659" s="177" t="s">
        <v>18593</v>
      </c>
      <c r="B2659" t="s">
        <v>18594</v>
      </c>
      <c r="C2659" t="s">
        <v>215</v>
      </c>
      <c r="D2659" s="20" t="s">
        <v>1002</v>
      </c>
      <c r="E2659" s="26">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25">
      <c r="A2660" s="177" t="s">
        <v>18770</v>
      </c>
      <c r="B2660" t="s">
        <v>18771</v>
      </c>
      <c r="C2660" t="s">
        <v>216</v>
      </c>
      <c r="D2660" s="20" t="s">
        <v>1002</v>
      </c>
      <c r="E2660" s="26">
        <v>41760</v>
      </c>
      <c r="H2660" t="e">
        <v>#DIV/0!</v>
      </c>
      <c r="K2660" t="e">
        <v>#DIV/0!</v>
      </c>
      <c r="M2660" t="e">
        <v>#DIV/0!</v>
      </c>
      <c r="R2660" t="e">
        <v>#DIV/0!</v>
      </c>
      <c r="T2660">
        <v>1.0325</v>
      </c>
    </row>
    <row r="2661" spans="1:20" x14ac:dyDescent="0.25">
      <c r="A2661" s="177" t="s">
        <v>18947</v>
      </c>
      <c r="B2661" t="s">
        <v>18948</v>
      </c>
      <c r="C2661" s="20" t="s">
        <v>229</v>
      </c>
      <c r="D2661" s="20" t="s">
        <v>1002</v>
      </c>
      <c r="E2661" s="26">
        <v>41760</v>
      </c>
      <c r="H2661" t="e">
        <v>#DIV/0!</v>
      </c>
      <c r="K2661" t="e">
        <v>#DIV/0!</v>
      </c>
      <c r="M2661" t="e">
        <v>#DIV/0!</v>
      </c>
      <c r="R2661" t="e">
        <v>#DIV/0!</v>
      </c>
      <c r="T2661">
        <v>0.85</v>
      </c>
    </row>
    <row r="2662" spans="1:20" x14ac:dyDescent="0.25">
      <c r="A2662" s="177" t="s">
        <v>19124</v>
      </c>
      <c r="B2662" t="s">
        <v>19125</v>
      </c>
      <c r="C2662" t="s">
        <v>230</v>
      </c>
      <c r="D2662" s="20" t="s">
        <v>1000</v>
      </c>
      <c r="E2662" s="26">
        <v>41760</v>
      </c>
      <c r="H2662" t="e">
        <v>#DIV/0!</v>
      </c>
      <c r="K2662" t="e">
        <v>#DIV/0!</v>
      </c>
      <c r="M2662" t="e">
        <v>#DIV/0!</v>
      </c>
      <c r="R2662" t="e">
        <v>#DIV/0!</v>
      </c>
      <c r="T2662">
        <v>1.075</v>
      </c>
    </row>
    <row r="2663" spans="1:20" x14ac:dyDescent="0.25">
      <c r="A2663" s="177" t="s">
        <v>19303</v>
      </c>
      <c r="B2663" t="s">
        <v>19304</v>
      </c>
      <c r="C2663" t="s">
        <v>234</v>
      </c>
      <c r="D2663" s="20" t="s">
        <v>1000</v>
      </c>
      <c r="E2663" s="26">
        <v>41760</v>
      </c>
      <c r="H2663" t="e">
        <v>#DIV/0!</v>
      </c>
      <c r="K2663" t="e">
        <v>#DIV/0!</v>
      </c>
      <c r="M2663" t="e">
        <v>#DIV/0!</v>
      </c>
      <c r="R2663" t="e">
        <v>#DIV/0!</v>
      </c>
      <c r="T2663">
        <v>0.66644000000000003</v>
      </c>
    </row>
    <row r="2664" spans="1:20" x14ac:dyDescent="0.25">
      <c r="A2664" s="177" t="s">
        <v>19482</v>
      </c>
      <c r="B2664" t="s">
        <v>19483</v>
      </c>
      <c r="C2664" t="s">
        <v>233</v>
      </c>
      <c r="D2664" s="20" t="s">
        <v>1002</v>
      </c>
      <c r="E2664" s="26">
        <v>41760</v>
      </c>
      <c r="H2664" t="e">
        <v>#DIV/0!</v>
      </c>
      <c r="K2664" t="e">
        <v>#DIV/0!</v>
      </c>
      <c r="M2664" t="e">
        <v>#DIV/0!</v>
      </c>
      <c r="R2664" t="e">
        <v>#DIV/0!</v>
      </c>
      <c r="T2664">
        <v>0.82399999999999995</v>
      </c>
    </row>
    <row r="2665" spans="1:20" x14ac:dyDescent="0.25">
      <c r="A2665" s="177" t="s">
        <v>19857</v>
      </c>
      <c r="B2665" t="s">
        <v>19858</v>
      </c>
      <c r="C2665" t="s">
        <v>220</v>
      </c>
      <c r="D2665" s="20" t="s">
        <v>1000</v>
      </c>
      <c r="E2665" s="26">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25">
      <c r="A2666" s="177" t="s">
        <v>20036</v>
      </c>
      <c r="B2666" t="s">
        <v>20037</v>
      </c>
      <c r="C2666" t="s">
        <v>221</v>
      </c>
      <c r="D2666" s="20" t="s">
        <v>1002</v>
      </c>
      <c r="E2666" s="26">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25">
      <c r="A2667" s="177" t="s">
        <v>20213</v>
      </c>
      <c r="B2667" t="s">
        <v>20214</v>
      </c>
      <c r="C2667" t="s">
        <v>222</v>
      </c>
      <c r="D2667" s="20" t="s">
        <v>1002</v>
      </c>
      <c r="E2667" s="26">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25">
      <c r="A2668" s="177" t="s">
        <v>20390</v>
      </c>
      <c r="B2668" t="s">
        <v>20391</v>
      </c>
      <c r="C2668" t="s">
        <v>211</v>
      </c>
      <c r="D2668" s="20" t="s">
        <v>1002</v>
      </c>
      <c r="E2668" s="26">
        <v>41760</v>
      </c>
      <c r="H2668" t="e">
        <v>#DIV/0!</v>
      </c>
      <c r="K2668" t="e">
        <v>#DIV/0!</v>
      </c>
      <c r="M2668" t="e">
        <v>#DIV/0!</v>
      </c>
      <c r="N2668">
        <v>0</v>
      </c>
      <c r="R2668" t="e">
        <v>#DIV/0!</v>
      </c>
    </row>
    <row r="2669" spans="1:20" x14ac:dyDescent="0.25">
      <c r="A2669" s="177" t="s">
        <v>20567</v>
      </c>
      <c r="B2669" t="s">
        <v>20568</v>
      </c>
      <c r="C2669" t="s">
        <v>207</v>
      </c>
      <c r="D2669" s="20" t="s">
        <v>1000</v>
      </c>
      <c r="E2669" s="26">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25">
      <c r="A2670" s="177" t="s">
        <v>20746</v>
      </c>
      <c r="B2670" t="s">
        <v>20747</v>
      </c>
      <c r="C2670" s="20" t="s">
        <v>894</v>
      </c>
      <c r="D2670" s="20" t="s">
        <v>1002</v>
      </c>
      <c r="E2670" s="26">
        <v>41760</v>
      </c>
      <c r="H2670" t="e">
        <v>#DIV/0!</v>
      </c>
      <c r="K2670" t="e">
        <v>#DIV/0!</v>
      </c>
      <c r="M2670" t="e">
        <v>#DIV/0!</v>
      </c>
      <c r="R2670" t="e">
        <v>#DIV/0!</v>
      </c>
      <c r="T2670">
        <v>0.53846153846153844</v>
      </c>
    </row>
    <row r="2671" spans="1:20" x14ac:dyDescent="0.25">
      <c r="A2671" s="177" t="s">
        <v>20811</v>
      </c>
      <c r="B2671" t="s">
        <v>20812</v>
      </c>
      <c r="C2671" s="20" t="s">
        <v>210</v>
      </c>
      <c r="D2671" s="20" t="s">
        <v>1002</v>
      </c>
      <c r="E2671" s="26">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25">
      <c r="A2672" s="177" t="s">
        <v>20988</v>
      </c>
      <c r="B2672" t="s">
        <v>20989</v>
      </c>
      <c r="C2672" t="s">
        <v>208</v>
      </c>
      <c r="D2672" s="20" t="s">
        <v>1002</v>
      </c>
      <c r="E2672" s="26">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25">
      <c r="A2673" s="177" t="s">
        <v>21243</v>
      </c>
      <c r="B2673" t="s">
        <v>21244</v>
      </c>
      <c r="C2673" t="s">
        <v>213</v>
      </c>
      <c r="D2673" s="20" t="s">
        <v>1002</v>
      </c>
      <c r="E2673" s="26">
        <v>41760</v>
      </c>
      <c r="H2673" t="e">
        <v>#DIV/0!</v>
      </c>
      <c r="K2673" t="e">
        <v>#DIV/0!</v>
      </c>
      <c r="M2673" t="e">
        <v>#DIV/0!</v>
      </c>
      <c r="R2673" t="e">
        <v>#DIV/0!</v>
      </c>
    </row>
    <row r="2674" spans="1:20" x14ac:dyDescent="0.25">
      <c r="A2674" s="177" t="s">
        <v>21420</v>
      </c>
      <c r="B2674" t="s">
        <v>21421</v>
      </c>
      <c r="C2674" t="s">
        <v>8154</v>
      </c>
      <c r="D2674" s="20" t="s">
        <v>1002</v>
      </c>
      <c r="E2674" s="26">
        <v>41760</v>
      </c>
      <c r="H2674" t="e">
        <v>#DIV/0!</v>
      </c>
      <c r="K2674" t="e">
        <v>#DIV/0!</v>
      </c>
      <c r="M2674" t="e">
        <v>#DIV/0!</v>
      </c>
      <c r="R2674" t="e">
        <v>#DIV/0!</v>
      </c>
    </row>
    <row r="2675" spans="1:20" x14ac:dyDescent="0.25">
      <c r="A2675" s="177" t="s">
        <v>21485</v>
      </c>
      <c r="B2675" t="s">
        <v>21486</v>
      </c>
      <c r="C2675" t="s">
        <v>212</v>
      </c>
      <c r="D2675" s="20" t="s">
        <v>1000</v>
      </c>
      <c r="E2675" s="26">
        <v>41760</v>
      </c>
      <c r="F2675">
        <v>0</v>
      </c>
      <c r="G2675">
        <v>0</v>
      </c>
      <c r="H2675" t="e">
        <v>#DIV/0!</v>
      </c>
      <c r="I2675">
        <v>0</v>
      </c>
      <c r="J2675">
        <v>0</v>
      </c>
      <c r="K2675" t="e">
        <v>#DIV/0!</v>
      </c>
      <c r="L2675">
        <v>0</v>
      </c>
      <c r="M2675" t="e">
        <v>#DIV/0!</v>
      </c>
      <c r="N2675">
        <v>0</v>
      </c>
      <c r="P2675">
        <v>0</v>
      </c>
      <c r="Q2675">
        <v>0</v>
      </c>
      <c r="R2675" t="e">
        <v>#DIV/0!</v>
      </c>
      <c r="S2675">
        <v>0</v>
      </c>
    </row>
    <row r="2676" spans="1:20" x14ac:dyDescent="0.25">
      <c r="A2676" s="177" t="s">
        <v>21694</v>
      </c>
      <c r="B2676" t="s">
        <v>21695</v>
      </c>
      <c r="C2676" t="s">
        <v>217</v>
      </c>
      <c r="D2676" s="20" t="s">
        <v>1000</v>
      </c>
      <c r="E2676" s="26">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25">
      <c r="A2677" s="177" t="s">
        <v>21873</v>
      </c>
      <c r="B2677" t="s">
        <v>21874</v>
      </c>
      <c r="C2677" s="20" t="s">
        <v>895</v>
      </c>
      <c r="D2677" s="20" t="s">
        <v>1002</v>
      </c>
      <c r="E2677" s="26">
        <v>41760</v>
      </c>
      <c r="F2677">
        <v>0</v>
      </c>
      <c r="G2677">
        <v>0</v>
      </c>
      <c r="H2677" t="e">
        <v>#DIV/0!</v>
      </c>
      <c r="I2677">
        <v>0</v>
      </c>
      <c r="J2677">
        <v>0</v>
      </c>
      <c r="K2677" t="e">
        <v>#DIV/0!</v>
      </c>
      <c r="L2677">
        <v>0</v>
      </c>
      <c r="M2677" t="e">
        <v>#DIV/0!</v>
      </c>
      <c r="P2677">
        <v>0</v>
      </c>
      <c r="Q2677">
        <v>0</v>
      </c>
      <c r="R2677" t="e">
        <v>#DIV/0!</v>
      </c>
    </row>
    <row r="2678" spans="1:20" x14ac:dyDescent="0.25">
      <c r="A2678" s="177" t="s">
        <v>21938</v>
      </c>
      <c r="B2678" t="s">
        <v>21939</v>
      </c>
      <c r="C2678" s="20" t="s">
        <v>218</v>
      </c>
      <c r="D2678" s="20" t="s">
        <v>1002</v>
      </c>
      <c r="E2678" s="26">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25">
      <c r="A2679" s="177" t="s">
        <v>22115</v>
      </c>
      <c r="B2679" t="s">
        <v>22116</v>
      </c>
      <c r="C2679" t="s">
        <v>219</v>
      </c>
      <c r="D2679" s="20" t="s">
        <v>1002</v>
      </c>
      <c r="E2679" s="26">
        <v>41760</v>
      </c>
    </row>
    <row r="2680" spans="1:20" x14ac:dyDescent="0.25">
      <c r="A2680" s="177" t="s">
        <v>11561</v>
      </c>
      <c r="B2680" t="s">
        <v>11562</v>
      </c>
      <c r="C2680" t="s">
        <v>198</v>
      </c>
      <c r="D2680" s="20" t="s">
        <v>1002</v>
      </c>
      <c r="E2680" s="26">
        <v>41791</v>
      </c>
      <c r="F2680">
        <v>3</v>
      </c>
      <c r="G2680">
        <v>3</v>
      </c>
      <c r="H2680">
        <v>1</v>
      </c>
      <c r="J2680">
        <v>15</v>
      </c>
      <c r="K2680">
        <v>0</v>
      </c>
      <c r="L2680">
        <v>15</v>
      </c>
      <c r="M2680">
        <v>1</v>
      </c>
      <c r="N2680">
        <v>0</v>
      </c>
      <c r="P2680">
        <v>0</v>
      </c>
      <c r="Q2680">
        <v>0</v>
      </c>
      <c r="R2680" t="e">
        <v>#DIV/0!</v>
      </c>
    </row>
    <row r="2681" spans="1:20" x14ac:dyDescent="0.25">
      <c r="A2681" s="177" t="s">
        <v>13200</v>
      </c>
      <c r="B2681" t="s">
        <v>13112</v>
      </c>
      <c r="C2681" t="s">
        <v>1051</v>
      </c>
      <c r="D2681" s="20" t="s">
        <v>1002</v>
      </c>
      <c r="E2681" s="26">
        <v>41791</v>
      </c>
      <c r="F2681">
        <v>3</v>
      </c>
      <c r="G2681">
        <v>3</v>
      </c>
      <c r="H2681">
        <v>1</v>
      </c>
      <c r="J2681">
        <v>15</v>
      </c>
      <c r="K2681">
        <v>0</v>
      </c>
      <c r="L2681">
        <v>15</v>
      </c>
      <c r="M2681">
        <v>1</v>
      </c>
      <c r="N2681">
        <v>0</v>
      </c>
      <c r="P2681">
        <v>0</v>
      </c>
      <c r="Q2681">
        <v>0</v>
      </c>
      <c r="R2681" t="e">
        <v>#DIV/0!</v>
      </c>
    </row>
    <row r="2682" spans="1:20" x14ac:dyDescent="0.25">
      <c r="A2682" s="177" t="s">
        <v>3015</v>
      </c>
      <c r="B2682" t="s">
        <v>3016</v>
      </c>
      <c r="C2682" t="s">
        <v>242</v>
      </c>
      <c r="D2682" s="20" t="s">
        <v>1000</v>
      </c>
      <c r="E2682" s="26">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25">
      <c r="A2683" s="177" t="s">
        <v>2840</v>
      </c>
      <c r="B2683" t="s">
        <v>2841</v>
      </c>
      <c r="C2683" t="s">
        <v>2724</v>
      </c>
      <c r="D2683" s="20" t="s">
        <v>1000</v>
      </c>
      <c r="E2683" s="26">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25">
      <c r="A2684" s="177" t="s">
        <v>2595</v>
      </c>
      <c r="B2684" t="s">
        <v>2596</v>
      </c>
      <c r="C2684" t="s">
        <v>237</v>
      </c>
      <c r="D2684" s="20" t="s">
        <v>1000</v>
      </c>
      <c r="E2684" s="26">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25">
      <c r="A2685" s="177" t="s">
        <v>2420</v>
      </c>
      <c r="B2685" t="s">
        <v>2421</v>
      </c>
      <c r="C2685" t="s">
        <v>238</v>
      </c>
      <c r="D2685" s="20" t="s">
        <v>1000</v>
      </c>
      <c r="E2685" s="26">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25">
      <c r="A2686" s="177" t="s">
        <v>2247</v>
      </c>
      <c r="B2686" t="s">
        <v>2248</v>
      </c>
      <c r="C2686" t="s">
        <v>239</v>
      </c>
      <c r="D2686" s="20" t="s">
        <v>1000</v>
      </c>
      <c r="E2686" s="26">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25">
      <c r="A2687" s="177" t="s">
        <v>2072</v>
      </c>
      <c r="B2687" t="s">
        <v>2073</v>
      </c>
      <c r="C2687" t="s">
        <v>1988</v>
      </c>
      <c r="D2687" s="20" t="s">
        <v>1000</v>
      </c>
      <c r="E2687" s="26">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25">
      <c r="A2688" s="177" t="s">
        <v>1824</v>
      </c>
      <c r="B2688" t="s">
        <v>1825</v>
      </c>
      <c r="C2688" t="s">
        <v>240</v>
      </c>
      <c r="D2688" s="20" t="s">
        <v>1000</v>
      </c>
      <c r="E2688" s="26">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25">
      <c r="A2689" s="177" t="s">
        <v>1649</v>
      </c>
      <c r="B2689" t="s">
        <v>1650</v>
      </c>
      <c r="C2689" t="s">
        <v>241</v>
      </c>
      <c r="D2689" s="20" t="s">
        <v>1000</v>
      </c>
      <c r="E2689" s="26">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25">
      <c r="A2690" s="177" t="s">
        <v>1089</v>
      </c>
      <c r="B2690" t="s">
        <v>1174</v>
      </c>
      <c r="C2690" t="s">
        <v>235</v>
      </c>
      <c r="D2690" s="20" t="s">
        <v>1002</v>
      </c>
      <c r="E2690" s="26">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25">
      <c r="A2691" s="177" t="s">
        <v>11563</v>
      </c>
      <c r="B2691" t="s">
        <v>11564</v>
      </c>
      <c r="C2691" t="s">
        <v>199</v>
      </c>
      <c r="D2691" s="20" t="s">
        <v>1002</v>
      </c>
      <c r="E2691" s="26">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25">
      <c r="A2692" s="177" t="s">
        <v>11429</v>
      </c>
      <c r="B2692" t="s">
        <v>11430</v>
      </c>
      <c r="C2692" t="s">
        <v>201</v>
      </c>
      <c r="D2692" s="20" t="s">
        <v>1000</v>
      </c>
      <c r="E2692" s="26">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25">
      <c r="A2693" s="177" t="s">
        <v>12226</v>
      </c>
      <c r="B2693" t="s">
        <v>12227</v>
      </c>
      <c r="C2693" t="s">
        <v>200</v>
      </c>
      <c r="D2693" s="20" t="s">
        <v>1000</v>
      </c>
      <c r="E2693" s="26">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25">
      <c r="A2694" s="177" t="s">
        <v>12511</v>
      </c>
      <c r="B2694" t="s">
        <v>12512</v>
      </c>
      <c r="C2694" s="20" t="s">
        <v>202</v>
      </c>
      <c r="D2694" s="20" t="s">
        <v>1000</v>
      </c>
      <c r="E2694" s="26">
        <v>41791</v>
      </c>
      <c r="H2694" t="e">
        <v>#DIV/0!</v>
      </c>
      <c r="K2694" t="e">
        <v>#DIV/0!</v>
      </c>
      <c r="M2694" t="e">
        <v>#DIV/0!</v>
      </c>
      <c r="R2694" t="e">
        <v>#DIV/0!</v>
      </c>
      <c r="T2694">
        <v>0.74521999999999999</v>
      </c>
    </row>
    <row r="2695" spans="1:20" x14ac:dyDescent="0.25">
      <c r="A2695" s="177" t="s">
        <v>11048</v>
      </c>
      <c r="B2695" t="s">
        <v>11049</v>
      </c>
      <c r="C2695" s="20" t="s">
        <v>228</v>
      </c>
      <c r="D2695" s="20" t="s">
        <v>1000</v>
      </c>
      <c r="E2695" s="26">
        <v>41791</v>
      </c>
      <c r="H2695" t="e">
        <v>#DIV/0!</v>
      </c>
      <c r="K2695" t="e">
        <v>#DIV/0!</v>
      </c>
      <c r="M2695" t="e">
        <v>#DIV/0!</v>
      </c>
      <c r="R2695" t="e">
        <v>#DIV/0!</v>
      </c>
      <c r="T2695">
        <v>0.53846153846153844</v>
      </c>
    </row>
    <row r="2696" spans="1:20" x14ac:dyDescent="0.25">
      <c r="A2696" s="177" t="s">
        <v>10873</v>
      </c>
      <c r="B2696" t="s">
        <v>10874</v>
      </c>
      <c r="C2696" t="s">
        <v>227</v>
      </c>
      <c r="D2696" s="20" t="s">
        <v>1002</v>
      </c>
      <c r="E2696" s="26">
        <v>41791</v>
      </c>
      <c r="H2696" t="e">
        <v>#DIV/0!</v>
      </c>
      <c r="K2696" t="e">
        <v>#DIV/0!</v>
      </c>
      <c r="M2696" t="e">
        <v>#DIV/0!</v>
      </c>
      <c r="R2696" t="e">
        <v>#DIV/0!</v>
      </c>
      <c r="T2696" t="e">
        <v>#DIV/0!</v>
      </c>
    </row>
    <row r="2697" spans="1:20" x14ac:dyDescent="0.25">
      <c r="A2697" s="177" t="s">
        <v>10698</v>
      </c>
      <c r="B2697" t="s">
        <v>10699</v>
      </c>
      <c r="C2697" t="s">
        <v>203</v>
      </c>
      <c r="D2697" s="20" t="s">
        <v>1002</v>
      </c>
      <c r="E2697" s="26">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25">
      <c r="A2698" s="177" t="s">
        <v>10523</v>
      </c>
      <c r="B2698" t="s">
        <v>10524</v>
      </c>
      <c r="C2698" t="s">
        <v>205</v>
      </c>
      <c r="D2698" s="20" t="s">
        <v>1000</v>
      </c>
      <c r="E2698" s="26">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25">
      <c r="A2699" s="177" t="s">
        <v>10347</v>
      </c>
      <c r="B2699" t="s">
        <v>10348</v>
      </c>
      <c r="C2699" t="s">
        <v>204</v>
      </c>
      <c r="D2699" s="20" t="s">
        <v>1000</v>
      </c>
      <c r="E2699" s="26">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25">
      <c r="A2700" s="177" t="s">
        <v>10282</v>
      </c>
      <c r="B2700" t="s">
        <v>10283</v>
      </c>
      <c r="C2700" t="s">
        <v>206</v>
      </c>
      <c r="D2700" s="20" t="s">
        <v>1000</v>
      </c>
      <c r="E2700" s="26">
        <v>41791</v>
      </c>
      <c r="F2700">
        <v>4</v>
      </c>
      <c r="G2700">
        <v>4</v>
      </c>
      <c r="H2700">
        <v>1</v>
      </c>
      <c r="I2700">
        <v>34</v>
      </c>
      <c r="J2700">
        <v>40</v>
      </c>
      <c r="K2700">
        <v>0.85</v>
      </c>
      <c r="L2700">
        <v>40</v>
      </c>
      <c r="M2700">
        <v>1</v>
      </c>
      <c r="N2700">
        <v>34</v>
      </c>
      <c r="T2700" t="e">
        <v>#DIV/0!</v>
      </c>
    </row>
    <row r="2701" spans="1:20" x14ac:dyDescent="0.25">
      <c r="A2701" s="177" t="s">
        <v>9851</v>
      </c>
      <c r="B2701" t="s">
        <v>9852</v>
      </c>
      <c r="C2701" t="s">
        <v>223</v>
      </c>
      <c r="D2701" s="20" t="s">
        <v>1002</v>
      </c>
      <c r="E2701" s="26">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25">
      <c r="A2702" s="177" t="s">
        <v>9676</v>
      </c>
      <c r="B2702" t="s">
        <v>9677</v>
      </c>
      <c r="C2702" t="s">
        <v>224</v>
      </c>
      <c r="D2702" s="20" t="s">
        <v>1000</v>
      </c>
      <c r="E2702" s="26">
        <v>41791</v>
      </c>
      <c r="F2702">
        <v>3</v>
      </c>
      <c r="G2702">
        <v>3</v>
      </c>
      <c r="H2702">
        <v>1</v>
      </c>
      <c r="I2702">
        <v>25</v>
      </c>
      <c r="J2702">
        <v>30</v>
      </c>
      <c r="K2702">
        <v>0.83333333333333337</v>
      </c>
      <c r="L2702">
        <v>30</v>
      </c>
      <c r="M2702">
        <v>1</v>
      </c>
      <c r="N2702">
        <v>21</v>
      </c>
      <c r="P2702">
        <v>0</v>
      </c>
      <c r="Q2702">
        <v>0</v>
      </c>
      <c r="R2702" t="e">
        <v>#DIV/0!</v>
      </c>
      <c r="S2702">
        <v>4</v>
      </c>
    </row>
    <row r="2703" spans="1:20" x14ac:dyDescent="0.25">
      <c r="A2703" s="177" t="s">
        <v>9285</v>
      </c>
      <c r="B2703" t="s">
        <v>9286</v>
      </c>
      <c r="C2703" t="s">
        <v>211</v>
      </c>
      <c r="D2703" s="20" t="s">
        <v>1000</v>
      </c>
      <c r="E2703" s="26">
        <v>41791</v>
      </c>
      <c r="H2703" t="e">
        <v>#DIV/0!</v>
      </c>
      <c r="K2703" t="e">
        <v>#DIV/0!</v>
      </c>
      <c r="M2703" t="e">
        <v>#DIV/0!</v>
      </c>
      <c r="N2703">
        <v>0</v>
      </c>
      <c r="R2703" t="e">
        <v>#DIV/0!</v>
      </c>
      <c r="T2703">
        <v>0.52631578947368418</v>
      </c>
    </row>
    <row r="2704" spans="1:20" x14ac:dyDescent="0.25">
      <c r="A2704" s="177" t="s">
        <v>9110</v>
      </c>
      <c r="B2704" t="s">
        <v>9111</v>
      </c>
      <c r="C2704" t="s">
        <v>207</v>
      </c>
      <c r="D2704" s="20" t="s">
        <v>1002</v>
      </c>
      <c r="E2704" s="26">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25">
      <c r="A2705" s="177" t="s">
        <v>9045</v>
      </c>
      <c r="B2705" t="s">
        <v>9046</v>
      </c>
      <c r="C2705" t="s">
        <v>894</v>
      </c>
      <c r="D2705" s="20" t="s">
        <v>1000</v>
      </c>
      <c r="E2705" s="26">
        <v>41791</v>
      </c>
      <c r="H2705" t="e">
        <v>#DIV/0!</v>
      </c>
      <c r="K2705" t="e">
        <v>#DIV/0!</v>
      </c>
      <c r="M2705" t="e">
        <v>#DIV/0!</v>
      </c>
      <c r="R2705" t="e">
        <v>#DIV/0!</v>
      </c>
      <c r="T2705">
        <v>0.66644000000000003</v>
      </c>
    </row>
    <row r="2706" spans="1:20" x14ac:dyDescent="0.25">
      <c r="A2706" s="177" t="s">
        <v>8870</v>
      </c>
      <c r="B2706" t="s">
        <v>8871</v>
      </c>
      <c r="C2706" t="s">
        <v>210</v>
      </c>
      <c r="D2706" s="20" t="s">
        <v>1000</v>
      </c>
      <c r="E2706" s="26">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25">
      <c r="A2707" s="177" t="s">
        <v>8695</v>
      </c>
      <c r="B2707" t="s">
        <v>8696</v>
      </c>
      <c r="C2707" t="s">
        <v>208</v>
      </c>
      <c r="D2707" s="20" t="s">
        <v>1000</v>
      </c>
      <c r="E2707" s="26">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25">
      <c r="A2708" s="177" t="s">
        <v>8446</v>
      </c>
      <c r="B2708" t="s">
        <v>8447</v>
      </c>
      <c r="C2708" t="s">
        <v>213</v>
      </c>
      <c r="D2708" s="20" t="s">
        <v>1000</v>
      </c>
      <c r="E2708" s="26">
        <v>41791</v>
      </c>
      <c r="H2708" t="e">
        <v>#DIV/0!</v>
      </c>
      <c r="K2708" t="e">
        <v>#DIV/0!</v>
      </c>
      <c r="M2708" t="e">
        <v>#DIV/0!</v>
      </c>
      <c r="R2708" t="e">
        <v>#DIV/0!</v>
      </c>
      <c r="T2708">
        <v>0.62393162393162394</v>
      </c>
    </row>
    <row r="2709" spans="1:20" x14ac:dyDescent="0.25">
      <c r="A2709" s="177" t="s">
        <v>8271</v>
      </c>
      <c r="B2709" t="s">
        <v>8272</v>
      </c>
      <c r="C2709" t="s">
        <v>212</v>
      </c>
      <c r="D2709" s="20" t="s">
        <v>1002</v>
      </c>
      <c r="E2709" s="26">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25">
      <c r="A2710" s="177" t="s">
        <v>8206</v>
      </c>
      <c r="B2710" t="s">
        <v>8207</v>
      </c>
      <c r="C2710" t="s">
        <v>8154</v>
      </c>
      <c r="D2710" s="20" t="s">
        <v>1000</v>
      </c>
      <c r="E2710" s="26">
        <v>41791</v>
      </c>
      <c r="H2710" t="e">
        <v>#DIV/0!</v>
      </c>
      <c r="K2710" t="e">
        <v>#DIV/0!</v>
      </c>
      <c r="M2710" t="e">
        <v>#DIV/0!</v>
      </c>
      <c r="R2710" t="e">
        <v>#DIV/0!</v>
      </c>
    </row>
    <row r="2711" spans="1:20" x14ac:dyDescent="0.25">
      <c r="A2711" s="177" t="s">
        <v>7970</v>
      </c>
      <c r="B2711" t="s">
        <v>7971</v>
      </c>
      <c r="C2711" t="s">
        <v>225</v>
      </c>
      <c r="D2711" s="20" t="s">
        <v>1002</v>
      </c>
      <c r="E2711" s="26">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25">
      <c r="A2712" s="177" t="s">
        <v>7769</v>
      </c>
      <c r="B2712" t="s">
        <v>7770</v>
      </c>
      <c r="C2712" t="s">
        <v>226</v>
      </c>
      <c r="D2712" s="20" t="s">
        <v>1000</v>
      </c>
      <c r="E2712" s="26">
        <v>41791</v>
      </c>
      <c r="F2712">
        <v>3</v>
      </c>
      <c r="G2712">
        <v>3</v>
      </c>
      <c r="H2712">
        <v>1</v>
      </c>
      <c r="I2712">
        <v>25</v>
      </c>
      <c r="J2712">
        <v>30</v>
      </c>
      <c r="K2712">
        <v>0.83333333333333337</v>
      </c>
      <c r="L2712">
        <v>30</v>
      </c>
      <c r="M2712">
        <v>1</v>
      </c>
      <c r="N2712">
        <v>18</v>
      </c>
      <c r="P2712">
        <v>0</v>
      </c>
      <c r="Q2712">
        <v>0</v>
      </c>
      <c r="R2712" t="e">
        <v>#DIV/0!</v>
      </c>
      <c r="S2712">
        <v>7</v>
      </c>
    </row>
    <row r="2713" spans="1:20" x14ac:dyDescent="0.25">
      <c r="A2713" s="177" t="s">
        <v>7582</v>
      </c>
      <c r="B2713" t="s">
        <v>7583</v>
      </c>
      <c r="C2713" t="s">
        <v>901</v>
      </c>
      <c r="D2713" s="20" t="s">
        <v>1000</v>
      </c>
      <c r="E2713" s="26">
        <v>41791</v>
      </c>
      <c r="F2713">
        <v>2</v>
      </c>
      <c r="G2713">
        <v>2</v>
      </c>
      <c r="H2713">
        <v>1</v>
      </c>
      <c r="I2713">
        <v>11</v>
      </c>
      <c r="J2713">
        <v>10</v>
      </c>
      <c r="K2713">
        <v>1.1000000000000001</v>
      </c>
      <c r="L2713">
        <v>10</v>
      </c>
      <c r="M2713">
        <v>1</v>
      </c>
      <c r="N2713">
        <v>5</v>
      </c>
      <c r="P2713">
        <v>0</v>
      </c>
      <c r="Q2713">
        <v>3</v>
      </c>
      <c r="R2713">
        <v>0</v>
      </c>
      <c r="S2713">
        <v>6</v>
      </c>
    </row>
    <row r="2714" spans="1:20" x14ac:dyDescent="0.25">
      <c r="A2714" s="177" t="s">
        <v>7235</v>
      </c>
      <c r="B2714" t="s">
        <v>7236</v>
      </c>
      <c r="C2714" t="s">
        <v>1052</v>
      </c>
      <c r="D2714" s="20" t="s">
        <v>1000</v>
      </c>
      <c r="E2714" s="26">
        <v>41791</v>
      </c>
      <c r="F2714">
        <v>2</v>
      </c>
      <c r="G2714">
        <v>2</v>
      </c>
      <c r="H2714">
        <v>1</v>
      </c>
      <c r="I2714">
        <v>11</v>
      </c>
      <c r="J2714">
        <v>10</v>
      </c>
      <c r="K2714">
        <v>1.1000000000000001</v>
      </c>
      <c r="L2714">
        <v>10</v>
      </c>
      <c r="M2714">
        <v>1</v>
      </c>
      <c r="N2714">
        <v>5</v>
      </c>
      <c r="P2714">
        <v>0</v>
      </c>
      <c r="Q2714">
        <v>3</v>
      </c>
      <c r="R2714">
        <v>0</v>
      </c>
      <c r="S2714">
        <v>6</v>
      </c>
    </row>
    <row r="2715" spans="1:20" x14ac:dyDescent="0.25">
      <c r="A2715" s="177" t="s">
        <v>7030</v>
      </c>
      <c r="B2715" t="s">
        <v>7031</v>
      </c>
      <c r="C2715" s="20" t="s">
        <v>232</v>
      </c>
      <c r="D2715" s="20" t="s">
        <v>1002</v>
      </c>
      <c r="E2715" s="26">
        <v>41791</v>
      </c>
      <c r="H2715" t="e">
        <v>#DIV/0!</v>
      </c>
      <c r="K2715" t="e">
        <v>#DIV/0!</v>
      </c>
      <c r="M2715" t="e">
        <v>#DIV/0!</v>
      </c>
      <c r="R2715" t="e">
        <v>#DIV/0!</v>
      </c>
    </row>
    <row r="2716" spans="1:20" x14ac:dyDescent="0.25">
      <c r="A2716" s="177" t="s">
        <v>6839</v>
      </c>
      <c r="B2716" t="s">
        <v>6840</v>
      </c>
      <c r="C2716" t="s">
        <v>231</v>
      </c>
      <c r="D2716" s="20" t="s">
        <v>1000</v>
      </c>
      <c r="E2716" s="26">
        <v>41791</v>
      </c>
      <c r="H2716" t="e">
        <v>#DIV/0!</v>
      </c>
      <c r="K2716" t="e">
        <v>#DIV/0!</v>
      </c>
      <c r="M2716" t="e">
        <v>#DIV/0!</v>
      </c>
      <c r="R2716" t="e">
        <v>#DIV/0!</v>
      </c>
      <c r="T2716">
        <v>0.5</v>
      </c>
    </row>
    <row r="2717" spans="1:20" x14ac:dyDescent="0.25">
      <c r="A2717" s="177" t="s">
        <v>6664</v>
      </c>
      <c r="B2717" t="s">
        <v>6665</v>
      </c>
      <c r="C2717" t="s">
        <v>317</v>
      </c>
      <c r="D2717" s="20" t="s">
        <v>1002</v>
      </c>
      <c r="E2717" s="26">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25">
      <c r="A2718" s="177" t="s">
        <v>6489</v>
      </c>
      <c r="B2718" t="s">
        <v>6490</v>
      </c>
      <c r="C2718" t="s">
        <v>316</v>
      </c>
      <c r="D2718" s="20" t="s">
        <v>1000</v>
      </c>
      <c r="E2718" s="26">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25">
      <c r="A2719" s="177" t="s">
        <v>6240</v>
      </c>
      <c r="B2719" t="s">
        <v>6241</v>
      </c>
      <c r="C2719" s="20" t="s">
        <v>214</v>
      </c>
      <c r="D2719" s="20" t="s">
        <v>1002</v>
      </c>
      <c r="E2719" s="26">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25">
      <c r="A2720" s="177" t="s">
        <v>6065</v>
      </c>
      <c r="B2720" t="s">
        <v>6066</v>
      </c>
      <c r="C2720" t="s">
        <v>215</v>
      </c>
      <c r="D2720" s="20" t="s">
        <v>1000</v>
      </c>
      <c r="E2720" s="26">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25">
      <c r="A2721" s="177" t="s">
        <v>5890</v>
      </c>
      <c r="B2721" t="s">
        <v>5891</v>
      </c>
      <c r="C2721" t="s">
        <v>216</v>
      </c>
      <c r="D2721" s="20" t="s">
        <v>1000</v>
      </c>
      <c r="E2721" s="26">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25">
      <c r="A2722" s="177" t="s">
        <v>5462</v>
      </c>
      <c r="B2722" t="s">
        <v>5463</v>
      </c>
      <c r="C2722" t="s">
        <v>903</v>
      </c>
      <c r="D2722" s="20" t="s">
        <v>1000</v>
      </c>
      <c r="E2722" s="26">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25">
      <c r="A2723" s="177" t="s">
        <v>5646</v>
      </c>
      <c r="B2723" t="s">
        <v>5647</v>
      </c>
      <c r="C2723" t="s">
        <v>1047</v>
      </c>
      <c r="D2723" s="20" t="s">
        <v>1000</v>
      </c>
      <c r="E2723" s="26">
        <v>41791</v>
      </c>
      <c r="F2723">
        <v>6</v>
      </c>
      <c r="G2723">
        <v>6</v>
      </c>
      <c r="H2723">
        <v>1</v>
      </c>
      <c r="J2723">
        <v>27</v>
      </c>
      <c r="K2723">
        <v>0</v>
      </c>
      <c r="L2723">
        <v>27</v>
      </c>
      <c r="M2723">
        <v>1</v>
      </c>
      <c r="R2723" t="e">
        <v>#DIV/0!</v>
      </c>
      <c r="T2723">
        <v>0.83</v>
      </c>
    </row>
    <row r="2724" spans="1:20" x14ac:dyDescent="0.25">
      <c r="A2724" s="177" t="s">
        <v>5227</v>
      </c>
      <c r="B2724" t="s">
        <v>5228</v>
      </c>
      <c r="C2724" t="s">
        <v>1053</v>
      </c>
      <c r="D2724" s="20" t="s">
        <v>1000</v>
      </c>
      <c r="E2724" s="26">
        <v>41791</v>
      </c>
      <c r="F2724">
        <v>5</v>
      </c>
      <c r="G2724">
        <v>5</v>
      </c>
      <c r="H2724">
        <v>1</v>
      </c>
      <c r="I2724">
        <v>18</v>
      </c>
      <c r="J2724">
        <v>25</v>
      </c>
      <c r="K2724">
        <v>0.72</v>
      </c>
      <c r="L2724">
        <v>25</v>
      </c>
      <c r="M2724">
        <v>1</v>
      </c>
      <c r="N2724">
        <v>18</v>
      </c>
      <c r="P2724">
        <v>0</v>
      </c>
      <c r="Q2724">
        <v>0</v>
      </c>
      <c r="R2724" t="e">
        <v>#DIV/0!</v>
      </c>
      <c r="S2724">
        <v>0</v>
      </c>
      <c r="T2724">
        <v>0.95</v>
      </c>
    </row>
    <row r="2725" spans="1:20" x14ac:dyDescent="0.25">
      <c r="A2725" s="177" t="s">
        <v>5022</v>
      </c>
      <c r="B2725" t="s">
        <v>5023</v>
      </c>
      <c r="C2725" t="s">
        <v>229</v>
      </c>
      <c r="D2725" s="20" t="s">
        <v>1000</v>
      </c>
      <c r="E2725" s="26">
        <v>41791</v>
      </c>
      <c r="H2725" t="e">
        <v>#DIV/0!</v>
      </c>
      <c r="K2725" t="e">
        <v>#DIV/0!</v>
      </c>
      <c r="M2725" t="e">
        <v>#DIV/0!</v>
      </c>
      <c r="R2725" t="e">
        <v>#DIV/0!</v>
      </c>
      <c r="T2725">
        <v>0.625</v>
      </c>
    </row>
    <row r="2726" spans="1:20" x14ac:dyDescent="0.25">
      <c r="A2726" s="177" t="s">
        <v>4847</v>
      </c>
      <c r="B2726" t="s">
        <v>4848</v>
      </c>
      <c r="C2726" t="s">
        <v>230</v>
      </c>
      <c r="D2726" s="20" t="s">
        <v>1002</v>
      </c>
      <c r="E2726" s="26">
        <v>41791</v>
      </c>
      <c r="H2726" t="e">
        <v>#DIV/0!</v>
      </c>
      <c r="K2726" t="e">
        <v>#DIV/0!</v>
      </c>
      <c r="M2726" t="e">
        <v>#DIV/0!</v>
      </c>
      <c r="R2726" t="e">
        <v>#DIV/0!</v>
      </c>
    </row>
    <row r="2727" spans="1:20" x14ac:dyDescent="0.25">
      <c r="A2727" s="177" t="s">
        <v>4672</v>
      </c>
      <c r="B2727" t="s">
        <v>4673</v>
      </c>
      <c r="C2727" t="s">
        <v>234</v>
      </c>
      <c r="D2727" s="20" t="s">
        <v>1002</v>
      </c>
      <c r="E2727" s="26">
        <v>41791</v>
      </c>
      <c r="H2727" t="e">
        <v>#DIV/0!</v>
      </c>
      <c r="K2727" t="e">
        <v>#DIV/0!</v>
      </c>
      <c r="M2727" t="e">
        <v>#DIV/0!</v>
      </c>
      <c r="R2727" t="e">
        <v>#DIV/0!</v>
      </c>
      <c r="T2727">
        <v>0.23529411764705882</v>
      </c>
    </row>
    <row r="2728" spans="1:20" x14ac:dyDescent="0.25">
      <c r="A2728" s="177" t="s">
        <v>4497</v>
      </c>
      <c r="B2728" t="s">
        <v>4498</v>
      </c>
      <c r="C2728" s="20" t="s">
        <v>233</v>
      </c>
      <c r="D2728" s="20" t="s">
        <v>1000</v>
      </c>
      <c r="E2728" s="26">
        <v>41791</v>
      </c>
      <c r="H2728" t="e">
        <v>#DIV/0!</v>
      </c>
      <c r="K2728" t="e">
        <v>#DIV/0!</v>
      </c>
      <c r="M2728" t="e">
        <v>#DIV/0!</v>
      </c>
      <c r="R2728" t="e">
        <v>#DIV/0!</v>
      </c>
      <c r="T2728">
        <v>0.53846153846153844</v>
      </c>
    </row>
    <row r="2729" spans="1:20" x14ac:dyDescent="0.25">
      <c r="A2729" s="177" t="s">
        <v>4322</v>
      </c>
      <c r="B2729" t="s">
        <v>4323</v>
      </c>
      <c r="C2729" s="20" t="s">
        <v>217</v>
      </c>
      <c r="D2729" s="20" t="s">
        <v>1002</v>
      </c>
      <c r="E2729" s="26">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25">
      <c r="A2730" s="177" t="s">
        <v>4257</v>
      </c>
      <c r="B2730" t="s">
        <v>4258</v>
      </c>
      <c r="C2730" t="s">
        <v>895</v>
      </c>
      <c r="D2730" s="20" t="s">
        <v>1000</v>
      </c>
      <c r="E2730" s="26">
        <v>41791</v>
      </c>
      <c r="H2730" t="e">
        <v>#DIV/0!</v>
      </c>
      <c r="K2730" t="e">
        <v>#DIV/0!</v>
      </c>
      <c r="M2730" t="e">
        <v>#DIV/0!</v>
      </c>
      <c r="R2730" t="e">
        <v>#DIV/0!</v>
      </c>
      <c r="T2730">
        <v>0.91666666666666663</v>
      </c>
    </row>
    <row r="2731" spans="1:20" x14ac:dyDescent="0.25">
      <c r="A2731" s="177" t="s">
        <v>4082</v>
      </c>
      <c r="B2731" t="s">
        <v>4083</v>
      </c>
      <c r="C2731" t="s">
        <v>218</v>
      </c>
      <c r="D2731" s="20" t="s">
        <v>1000</v>
      </c>
      <c r="E2731" s="26">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25">
      <c r="A2732" s="177" t="s">
        <v>3907</v>
      </c>
      <c r="B2732" t="s">
        <v>3908</v>
      </c>
      <c r="C2732" t="s">
        <v>219</v>
      </c>
      <c r="D2732" s="20" t="s">
        <v>1000</v>
      </c>
      <c r="E2732" s="26">
        <v>41791</v>
      </c>
    </row>
    <row r="2733" spans="1:20" x14ac:dyDescent="0.25">
      <c r="A2733" s="177" t="s">
        <v>3540</v>
      </c>
      <c r="B2733" t="s">
        <v>3541</v>
      </c>
      <c r="C2733" t="s">
        <v>220</v>
      </c>
      <c r="D2733" s="20" t="s">
        <v>1002</v>
      </c>
      <c r="E2733" s="26">
        <v>41791</v>
      </c>
      <c r="F2733">
        <v>13</v>
      </c>
      <c r="G2733">
        <v>16</v>
      </c>
      <c r="H2733">
        <v>0.8125</v>
      </c>
      <c r="I2733">
        <v>35</v>
      </c>
      <c r="J2733">
        <v>40</v>
      </c>
      <c r="K2733">
        <v>0.875</v>
      </c>
      <c r="L2733">
        <v>48</v>
      </c>
      <c r="M2733">
        <v>0.83333333333333337</v>
      </c>
      <c r="N2733">
        <v>29</v>
      </c>
      <c r="P2733">
        <v>3</v>
      </c>
      <c r="Q2733">
        <v>6</v>
      </c>
      <c r="R2733">
        <v>0.5</v>
      </c>
      <c r="S2733">
        <v>6</v>
      </c>
    </row>
    <row r="2734" spans="1:20" x14ac:dyDescent="0.25">
      <c r="A2734" s="177" t="s">
        <v>3365</v>
      </c>
      <c r="B2734" t="s">
        <v>3366</v>
      </c>
      <c r="C2734" t="s">
        <v>221</v>
      </c>
      <c r="D2734" s="20" t="s">
        <v>1000</v>
      </c>
      <c r="E2734" s="26">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25">
      <c r="A2735" s="177" t="s">
        <v>3190</v>
      </c>
      <c r="B2735" t="s">
        <v>3191</v>
      </c>
      <c r="C2735" s="20" t="s">
        <v>222</v>
      </c>
      <c r="D2735" s="20" t="s">
        <v>1000</v>
      </c>
      <c r="E2735" s="26">
        <v>41791</v>
      </c>
      <c r="F2735">
        <v>3</v>
      </c>
      <c r="G2735">
        <v>4</v>
      </c>
      <c r="H2735">
        <v>0.75</v>
      </c>
      <c r="I2735">
        <v>9</v>
      </c>
      <c r="J2735">
        <v>6</v>
      </c>
      <c r="K2735">
        <v>1.5</v>
      </c>
      <c r="L2735">
        <v>8</v>
      </c>
      <c r="M2735">
        <v>0.75</v>
      </c>
      <c r="N2735">
        <v>8</v>
      </c>
      <c r="O2735">
        <v>0.628</v>
      </c>
      <c r="P2735">
        <v>0</v>
      </c>
      <c r="Q2735">
        <v>0</v>
      </c>
      <c r="R2735" t="e">
        <v>#DIV/0!</v>
      </c>
      <c r="S2735">
        <v>1</v>
      </c>
    </row>
    <row r="2736" spans="1:20" x14ac:dyDescent="0.25">
      <c r="A2736" s="177" t="s">
        <v>12024</v>
      </c>
      <c r="B2736" t="s">
        <v>12025</v>
      </c>
      <c r="C2736" s="20" t="s">
        <v>1051</v>
      </c>
      <c r="D2736" s="20" t="s">
        <v>1000</v>
      </c>
      <c r="E2736" s="26">
        <v>41791</v>
      </c>
      <c r="F2736">
        <v>3</v>
      </c>
      <c r="G2736">
        <v>3</v>
      </c>
      <c r="H2736">
        <v>1</v>
      </c>
      <c r="J2736">
        <v>15</v>
      </c>
      <c r="K2736">
        <v>0</v>
      </c>
      <c r="L2736">
        <v>15</v>
      </c>
      <c r="M2736">
        <v>1</v>
      </c>
      <c r="N2736">
        <v>0</v>
      </c>
      <c r="P2736">
        <v>0</v>
      </c>
      <c r="Q2736">
        <v>0</v>
      </c>
      <c r="R2736" t="e">
        <v>#DIV/0!</v>
      </c>
    </row>
    <row r="2737" spans="1:20" x14ac:dyDescent="0.25">
      <c r="A2737" s="177" t="s">
        <v>13390</v>
      </c>
      <c r="B2737" t="s">
        <v>13391</v>
      </c>
      <c r="C2737" t="s">
        <v>242</v>
      </c>
      <c r="D2737" s="20" t="s">
        <v>1002</v>
      </c>
      <c r="E2737" s="26">
        <v>41791</v>
      </c>
      <c r="F2737">
        <v>0</v>
      </c>
      <c r="G2737">
        <v>0</v>
      </c>
      <c r="H2737" t="e">
        <v>#DIV/0!</v>
      </c>
      <c r="I2737">
        <v>0</v>
      </c>
      <c r="J2737">
        <v>0</v>
      </c>
      <c r="K2737" t="e">
        <v>#DIV/0!</v>
      </c>
      <c r="L2737">
        <v>0</v>
      </c>
      <c r="M2737" t="e">
        <v>#DIV/0!</v>
      </c>
      <c r="N2737">
        <v>0</v>
      </c>
      <c r="P2737">
        <v>0</v>
      </c>
      <c r="Q2737">
        <v>0</v>
      </c>
      <c r="R2737" t="e">
        <v>#DIV/0!</v>
      </c>
      <c r="S2737">
        <v>0</v>
      </c>
    </row>
    <row r="2738" spans="1:20" x14ac:dyDescent="0.25">
      <c r="A2738" s="177" t="s">
        <v>13567</v>
      </c>
      <c r="B2738" t="s">
        <v>13568</v>
      </c>
      <c r="C2738" t="s">
        <v>237</v>
      </c>
      <c r="D2738" s="20" t="s">
        <v>1002</v>
      </c>
      <c r="E2738" s="26">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25">
      <c r="A2739" s="177" t="s">
        <v>13742</v>
      </c>
      <c r="B2739" t="s">
        <v>13743</v>
      </c>
      <c r="C2739" t="s">
        <v>238</v>
      </c>
      <c r="D2739" s="20" t="s">
        <v>1002</v>
      </c>
      <c r="E2739" s="26">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25">
      <c r="A2740" s="177" t="s">
        <v>13919</v>
      </c>
      <c r="B2740" t="s">
        <v>13920</v>
      </c>
      <c r="C2740" t="s">
        <v>239</v>
      </c>
      <c r="D2740" s="20" t="s">
        <v>1002</v>
      </c>
      <c r="E2740" s="26">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25">
      <c r="A2741" s="177" t="s">
        <v>14106</v>
      </c>
      <c r="B2741" t="s">
        <v>14107</v>
      </c>
      <c r="C2741" t="s">
        <v>240</v>
      </c>
      <c r="D2741" s="20" t="s">
        <v>1002</v>
      </c>
      <c r="E2741" s="26">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25">
      <c r="A2742" s="177" t="s">
        <v>14283</v>
      </c>
      <c r="B2742" t="s">
        <v>14284</v>
      </c>
      <c r="C2742" t="s">
        <v>241</v>
      </c>
      <c r="D2742" s="20" t="s">
        <v>1002</v>
      </c>
      <c r="E2742" s="26">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25">
      <c r="A2743" s="177" t="s">
        <v>14612</v>
      </c>
      <c r="B2743" t="s">
        <v>14613</v>
      </c>
      <c r="C2743" t="s">
        <v>199</v>
      </c>
      <c r="D2743" s="20" t="s">
        <v>1000</v>
      </c>
      <c r="E2743" s="26">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25">
      <c r="A2744" s="177" t="s">
        <v>14787</v>
      </c>
      <c r="B2744" t="s">
        <v>14788</v>
      </c>
      <c r="C2744" t="s">
        <v>201</v>
      </c>
      <c r="D2744" s="20" t="s">
        <v>1002</v>
      </c>
      <c r="E2744" s="26">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25">
      <c r="A2745" s="177" t="s">
        <v>14878</v>
      </c>
      <c r="B2745" t="s">
        <v>14879</v>
      </c>
      <c r="C2745" t="s">
        <v>200</v>
      </c>
      <c r="D2745" s="20" t="s">
        <v>1002</v>
      </c>
      <c r="E2745" s="26">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25">
      <c r="A2746" s="177" t="s">
        <v>15055</v>
      </c>
      <c r="B2746" t="s">
        <v>15056</v>
      </c>
      <c r="C2746" t="s">
        <v>202</v>
      </c>
      <c r="D2746" s="20" t="s">
        <v>1002</v>
      </c>
      <c r="E2746" s="26">
        <v>41791</v>
      </c>
      <c r="H2746" t="e">
        <v>#DIV/0!</v>
      </c>
      <c r="K2746" t="e">
        <v>#DIV/0!</v>
      </c>
      <c r="M2746" t="e">
        <v>#DIV/0!</v>
      </c>
      <c r="R2746" t="e">
        <v>#DIV/0!</v>
      </c>
      <c r="T2746">
        <v>0.56764705882352939</v>
      </c>
    </row>
    <row r="2747" spans="1:20" x14ac:dyDescent="0.25">
      <c r="A2747" s="177" t="s">
        <v>15598</v>
      </c>
      <c r="B2747" t="s">
        <v>15599</v>
      </c>
      <c r="C2747" t="s">
        <v>228</v>
      </c>
      <c r="D2747" s="20" t="s">
        <v>1002</v>
      </c>
      <c r="E2747" s="26">
        <v>41791</v>
      </c>
      <c r="H2747" t="e">
        <v>#DIV/0!</v>
      </c>
      <c r="K2747" t="e">
        <v>#DIV/0!</v>
      </c>
      <c r="M2747" t="e">
        <v>#DIV/0!</v>
      </c>
      <c r="R2747" t="e">
        <v>#DIV/0!</v>
      </c>
      <c r="T2747" t="e">
        <v>#DIV/0!</v>
      </c>
    </row>
    <row r="2748" spans="1:20" x14ac:dyDescent="0.25">
      <c r="A2748" s="177" t="s">
        <v>15759</v>
      </c>
      <c r="B2748" t="s">
        <v>15760</v>
      </c>
      <c r="C2748" t="s">
        <v>227</v>
      </c>
      <c r="D2748" s="20" t="s">
        <v>1000</v>
      </c>
      <c r="E2748" s="26">
        <v>41791</v>
      </c>
      <c r="H2748" t="e">
        <v>#DIV/0!</v>
      </c>
      <c r="K2748" t="e">
        <v>#DIV/0!</v>
      </c>
      <c r="M2748" t="e">
        <v>#DIV/0!</v>
      </c>
      <c r="R2748" t="e">
        <v>#DIV/0!</v>
      </c>
      <c r="T2748" t="e">
        <v>#DIV/0!</v>
      </c>
    </row>
    <row r="2749" spans="1:20" x14ac:dyDescent="0.25">
      <c r="A2749" s="177" t="s">
        <v>15936</v>
      </c>
      <c r="B2749" t="s">
        <v>15937</v>
      </c>
      <c r="C2749" t="s">
        <v>203</v>
      </c>
      <c r="D2749" s="20" t="s">
        <v>1000</v>
      </c>
      <c r="E2749" s="26">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25">
      <c r="A2750" s="177" t="s">
        <v>16115</v>
      </c>
      <c r="B2750" t="s">
        <v>16116</v>
      </c>
      <c r="C2750" t="s">
        <v>205</v>
      </c>
      <c r="D2750" s="20" t="s">
        <v>1002</v>
      </c>
      <c r="E2750" s="26">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25">
      <c r="A2751" s="177" t="s">
        <v>16292</v>
      </c>
      <c r="B2751" t="s">
        <v>16293</v>
      </c>
      <c r="C2751" t="s">
        <v>204</v>
      </c>
      <c r="D2751" s="20" t="s">
        <v>1002</v>
      </c>
      <c r="E2751" s="26">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25">
      <c r="A2752" s="177" t="s">
        <v>16469</v>
      </c>
      <c r="B2752" t="s">
        <v>16470</v>
      </c>
      <c r="C2752" s="20" t="s">
        <v>206</v>
      </c>
      <c r="D2752" s="20" t="s">
        <v>1002</v>
      </c>
      <c r="E2752" s="26">
        <v>41791</v>
      </c>
      <c r="F2752">
        <v>4</v>
      </c>
      <c r="G2752">
        <v>4</v>
      </c>
      <c r="H2752">
        <v>1</v>
      </c>
      <c r="I2752">
        <v>34</v>
      </c>
      <c r="J2752">
        <v>40</v>
      </c>
      <c r="K2752">
        <v>0.85</v>
      </c>
      <c r="L2752">
        <v>40</v>
      </c>
      <c r="M2752">
        <v>1</v>
      </c>
      <c r="N2752">
        <v>34</v>
      </c>
      <c r="T2752">
        <v>0.79560869565217385</v>
      </c>
    </row>
    <row r="2753" spans="1:20" x14ac:dyDescent="0.25">
      <c r="A2753" s="177" t="s">
        <v>16610</v>
      </c>
      <c r="B2753" t="s">
        <v>16611</v>
      </c>
      <c r="C2753" s="20" t="s">
        <v>223</v>
      </c>
      <c r="D2753" s="20" t="s">
        <v>1000</v>
      </c>
      <c r="E2753" s="26">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25">
      <c r="A2754" s="177" t="s">
        <v>16789</v>
      </c>
      <c r="B2754" t="s">
        <v>16790</v>
      </c>
      <c r="C2754" t="s">
        <v>224</v>
      </c>
      <c r="D2754" s="20" t="s">
        <v>1002</v>
      </c>
      <c r="E2754" s="26">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25">
      <c r="A2755" s="177" t="s">
        <v>17226</v>
      </c>
      <c r="B2755" t="s">
        <v>17227</v>
      </c>
      <c r="C2755" t="s">
        <v>225</v>
      </c>
      <c r="D2755" s="20" t="s">
        <v>1000</v>
      </c>
      <c r="E2755" s="26">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25">
      <c r="A2756" s="177" t="s">
        <v>17433</v>
      </c>
      <c r="B2756" t="s">
        <v>17434</v>
      </c>
      <c r="C2756" t="s">
        <v>226</v>
      </c>
      <c r="D2756" s="20" t="s">
        <v>1002</v>
      </c>
      <c r="E2756" s="26">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25">
      <c r="A2757" s="177" t="s">
        <v>17610</v>
      </c>
      <c r="B2757" t="s">
        <v>17611</v>
      </c>
      <c r="C2757" t="s">
        <v>232</v>
      </c>
      <c r="D2757" s="20" t="s">
        <v>1000</v>
      </c>
      <c r="E2757" s="26">
        <v>41791</v>
      </c>
      <c r="H2757" t="e">
        <v>#DIV/0!</v>
      </c>
      <c r="K2757" t="e">
        <v>#DIV/0!</v>
      </c>
      <c r="M2757" t="e">
        <v>#DIV/0!</v>
      </c>
      <c r="R2757" t="e">
        <v>#DIV/0!</v>
      </c>
      <c r="T2757" t="e">
        <v>#DIV/0!</v>
      </c>
    </row>
    <row r="2758" spans="1:20" x14ac:dyDescent="0.25">
      <c r="A2758" s="177" t="s">
        <v>17807</v>
      </c>
      <c r="B2758" t="s">
        <v>17808</v>
      </c>
      <c r="C2758" t="s">
        <v>231</v>
      </c>
      <c r="D2758" s="20" t="s">
        <v>1002</v>
      </c>
      <c r="E2758" s="26">
        <v>41791</v>
      </c>
      <c r="H2758" t="e">
        <v>#DIV/0!</v>
      </c>
      <c r="K2758" t="e">
        <v>#DIV/0!</v>
      </c>
      <c r="M2758" t="e">
        <v>#DIV/0!</v>
      </c>
      <c r="R2758" t="e">
        <v>#DIV/0!</v>
      </c>
      <c r="T2758" t="e">
        <v>#DIV/0!</v>
      </c>
    </row>
    <row r="2759" spans="1:20" x14ac:dyDescent="0.25">
      <c r="A2759" s="177" t="s">
        <v>17984</v>
      </c>
      <c r="B2759" t="s">
        <v>17985</v>
      </c>
      <c r="C2759" t="s">
        <v>317</v>
      </c>
      <c r="D2759" s="20" t="s">
        <v>1000</v>
      </c>
      <c r="E2759" s="26">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25">
      <c r="A2760" s="177" t="s">
        <v>18163</v>
      </c>
      <c r="B2760" t="s">
        <v>18164</v>
      </c>
      <c r="C2760" t="s">
        <v>316</v>
      </c>
      <c r="D2760" s="20" t="s">
        <v>1002</v>
      </c>
      <c r="E2760" s="26">
        <v>41791</v>
      </c>
      <c r="F2760">
        <v>6</v>
      </c>
      <c r="G2760">
        <v>5</v>
      </c>
      <c r="H2760">
        <v>1.2</v>
      </c>
      <c r="I2760">
        <v>20</v>
      </c>
      <c r="J2760">
        <v>30</v>
      </c>
      <c r="K2760">
        <v>0.66666666666666663</v>
      </c>
      <c r="L2760">
        <v>25</v>
      </c>
      <c r="M2760">
        <v>1.2</v>
      </c>
      <c r="N2760">
        <v>20</v>
      </c>
      <c r="P2760">
        <v>3</v>
      </c>
      <c r="Q2760">
        <v>3</v>
      </c>
      <c r="R2760">
        <v>1</v>
      </c>
      <c r="S2760">
        <v>0</v>
      </c>
    </row>
    <row r="2761" spans="1:20" x14ac:dyDescent="0.25">
      <c r="A2761" s="177" t="s">
        <v>18416</v>
      </c>
      <c r="B2761" t="s">
        <v>18417</v>
      </c>
      <c r="C2761" t="s">
        <v>214</v>
      </c>
      <c r="D2761" s="20" t="s">
        <v>1000</v>
      </c>
      <c r="E2761" s="26">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25">
      <c r="A2762" s="177" t="s">
        <v>18595</v>
      </c>
      <c r="B2762" t="s">
        <v>18596</v>
      </c>
      <c r="C2762" t="s">
        <v>215</v>
      </c>
      <c r="D2762" s="20" t="s">
        <v>1002</v>
      </c>
      <c r="E2762" s="26">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25">
      <c r="A2763" s="177" t="s">
        <v>18772</v>
      </c>
      <c r="B2763" t="s">
        <v>18773</v>
      </c>
      <c r="C2763" t="s">
        <v>216</v>
      </c>
      <c r="D2763" s="20" t="s">
        <v>1002</v>
      </c>
      <c r="E2763" s="26">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25">
      <c r="A2764" s="177" t="s">
        <v>18949</v>
      </c>
      <c r="B2764" t="s">
        <v>18950</v>
      </c>
      <c r="C2764" t="s">
        <v>229</v>
      </c>
      <c r="D2764" s="20" t="s">
        <v>1002</v>
      </c>
      <c r="E2764" s="26">
        <v>41791</v>
      </c>
      <c r="H2764" t="e">
        <v>#DIV/0!</v>
      </c>
      <c r="K2764" t="e">
        <v>#DIV/0!</v>
      </c>
      <c r="M2764" t="e">
        <v>#DIV/0!</v>
      </c>
      <c r="R2764" t="e">
        <v>#DIV/0!</v>
      </c>
      <c r="T2764">
        <v>0.84799999999999998</v>
      </c>
    </row>
    <row r="2765" spans="1:20" x14ac:dyDescent="0.25">
      <c r="A2765" s="177" t="s">
        <v>19126</v>
      </c>
      <c r="B2765" t="s">
        <v>19127</v>
      </c>
      <c r="C2765" t="s">
        <v>230</v>
      </c>
      <c r="D2765" s="20" t="s">
        <v>1000</v>
      </c>
      <c r="E2765" s="26">
        <v>41791</v>
      </c>
      <c r="H2765" t="e">
        <v>#DIV/0!</v>
      </c>
      <c r="K2765" t="e">
        <v>#DIV/0!</v>
      </c>
      <c r="M2765" t="e">
        <v>#DIV/0!</v>
      </c>
      <c r="R2765" t="e">
        <v>#DIV/0!</v>
      </c>
      <c r="T2765">
        <v>0.8899999999999999</v>
      </c>
    </row>
    <row r="2766" spans="1:20" x14ac:dyDescent="0.25">
      <c r="A2766" s="177" t="s">
        <v>19305</v>
      </c>
      <c r="B2766" t="s">
        <v>19306</v>
      </c>
      <c r="C2766" t="s">
        <v>234</v>
      </c>
      <c r="D2766" s="20" t="s">
        <v>1000</v>
      </c>
      <c r="E2766" s="26">
        <v>41791</v>
      </c>
      <c r="H2766" t="e">
        <v>#DIV/0!</v>
      </c>
      <c r="K2766" t="e">
        <v>#DIV/0!</v>
      </c>
      <c r="M2766" t="e">
        <v>#DIV/0!</v>
      </c>
      <c r="R2766" t="e">
        <v>#DIV/0!</v>
      </c>
      <c r="T2766">
        <v>0.46625188536953238</v>
      </c>
    </row>
    <row r="2767" spans="1:20" x14ac:dyDescent="0.25">
      <c r="A2767" s="177" t="s">
        <v>19484</v>
      </c>
      <c r="B2767" t="s">
        <v>19485</v>
      </c>
      <c r="C2767" t="s">
        <v>233</v>
      </c>
      <c r="D2767" s="20" t="s">
        <v>1002</v>
      </c>
      <c r="E2767" s="26">
        <v>41791</v>
      </c>
      <c r="H2767" t="e">
        <v>#DIV/0!</v>
      </c>
      <c r="K2767" t="e">
        <v>#DIV/0!</v>
      </c>
      <c r="M2767" t="e">
        <v>#DIV/0!</v>
      </c>
      <c r="R2767" t="e">
        <v>#DIV/0!</v>
      </c>
      <c r="T2767">
        <v>0.94404761904761902</v>
      </c>
    </row>
    <row r="2768" spans="1:20" x14ac:dyDescent="0.25">
      <c r="A2768" s="177" t="s">
        <v>19859</v>
      </c>
      <c r="B2768" t="s">
        <v>19860</v>
      </c>
      <c r="C2768" t="s">
        <v>220</v>
      </c>
      <c r="D2768" s="20" t="s">
        <v>1000</v>
      </c>
      <c r="E2768" s="26">
        <v>41791</v>
      </c>
      <c r="F2768">
        <v>13</v>
      </c>
      <c r="G2768">
        <v>16</v>
      </c>
      <c r="H2768">
        <v>0.8125</v>
      </c>
      <c r="I2768">
        <v>35</v>
      </c>
      <c r="J2768">
        <v>40</v>
      </c>
      <c r="K2768">
        <v>0.875</v>
      </c>
      <c r="L2768">
        <v>48</v>
      </c>
      <c r="M2768">
        <v>0.83333333333333337</v>
      </c>
      <c r="N2768">
        <v>29</v>
      </c>
      <c r="P2768">
        <v>3</v>
      </c>
      <c r="Q2768">
        <v>6</v>
      </c>
      <c r="R2768">
        <v>0.5</v>
      </c>
      <c r="S2768">
        <v>6</v>
      </c>
    </row>
    <row r="2769" spans="1:20" x14ac:dyDescent="0.25">
      <c r="A2769" s="177" t="s">
        <v>20038</v>
      </c>
      <c r="B2769" t="s">
        <v>20039</v>
      </c>
      <c r="C2769" t="s">
        <v>221</v>
      </c>
      <c r="D2769" s="20" t="s">
        <v>1002</v>
      </c>
      <c r="E2769" s="26">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25">
      <c r="A2770" s="177" t="s">
        <v>20215</v>
      </c>
      <c r="B2770" t="s">
        <v>20216</v>
      </c>
      <c r="C2770" t="s">
        <v>222</v>
      </c>
      <c r="D2770" s="20" t="s">
        <v>1002</v>
      </c>
      <c r="E2770" s="26">
        <v>41791</v>
      </c>
      <c r="F2770">
        <v>3</v>
      </c>
      <c r="G2770">
        <v>4</v>
      </c>
      <c r="H2770">
        <v>0.75</v>
      </c>
      <c r="I2770">
        <v>9</v>
      </c>
      <c r="J2770">
        <v>6</v>
      </c>
      <c r="K2770">
        <v>1.5</v>
      </c>
      <c r="L2770">
        <v>8</v>
      </c>
      <c r="M2770">
        <v>0.75</v>
      </c>
      <c r="N2770">
        <v>8</v>
      </c>
      <c r="O2770">
        <v>0.628</v>
      </c>
      <c r="P2770">
        <v>0</v>
      </c>
      <c r="Q2770">
        <v>0</v>
      </c>
      <c r="R2770" t="e">
        <v>#DIV/0!</v>
      </c>
      <c r="S2770">
        <v>1</v>
      </c>
    </row>
    <row r="2771" spans="1:20" x14ac:dyDescent="0.25">
      <c r="A2771" s="177" t="s">
        <v>20392</v>
      </c>
      <c r="B2771" t="s">
        <v>20393</v>
      </c>
      <c r="C2771" t="s">
        <v>211</v>
      </c>
      <c r="D2771" s="20" t="s">
        <v>1002</v>
      </c>
      <c r="E2771" s="26">
        <v>41791</v>
      </c>
      <c r="H2771" t="e">
        <v>#DIV/0!</v>
      </c>
      <c r="K2771" t="e">
        <v>#DIV/0!</v>
      </c>
      <c r="M2771" t="e">
        <v>#DIV/0!</v>
      </c>
      <c r="N2771">
        <v>0</v>
      </c>
      <c r="R2771" t="e">
        <v>#DIV/0!</v>
      </c>
    </row>
    <row r="2772" spans="1:20" x14ac:dyDescent="0.25">
      <c r="A2772" s="177" t="s">
        <v>20569</v>
      </c>
      <c r="B2772" t="s">
        <v>20570</v>
      </c>
      <c r="C2772" t="s">
        <v>207</v>
      </c>
      <c r="D2772" s="20" t="s">
        <v>1000</v>
      </c>
      <c r="E2772" s="26">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25">
      <c r="A2773" s="177" t="s">
        <v>20748</v>
      </c>
      <c r="B2773" t="s">
        <v>20749</v>
      </c>
      <c r="C2773" s="20" t="s">
        <v>894</v>
      </c>
      <c r="D2773" s="20" t="s">
        <v>1002</v>
      </c>
      <c r="E2773" s="26">
        <v>41791</v>
      </c>
      <c r="H2773" t="e">
        <v>#DIV/0!</v>
      </c>
      <c r="K2773" t="e">
        <v>#DIV/0!</v>
      </c>
      <c r="M2773" t="e">
        <v>#DIV/0!</v>
      </c>
      <c r="R2773" t="e">
        <v>#DIV/0!</v>
      </c>
    </row>
    <row r="2774" spans="1:20" x14ac:dyDescent="0.25">
      <c r="A2774" s="177" t="s">
        <v>20813</v>
      </c>
      <c r="B2774" t="s">
        <v>20814</v>
      </c>
      <c r="C2774" t="s">
        <v>210</v>
      </c>
      <c r="D2774" s="20" t="s">
        <v>1002</v>
      </c>
      <c r="E2774" s="26">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25">
      <c r="A2775" s="177" t="s">
        <v>20990</v>
      </c>
      <c r="B2775" t="s">
        <v>20991</v>
      </c>
      <c r="C2775" t="s">
        <v>208</v>
      </c>
      <c r="D2775" s="20" t="s">
        <v>1002</v>
      </c>
      <c r="E2775" s="26">
        <v>41791</v>
      </c>
      <c r="F2775">
        <v>2</v>
      </c>
      <c r="G2775">
        <v>5</v>
      </c>
      <c r="H2775">
        <v>0.4</v>
      </c>
      <c r="I2775">
        <v>2</v>
      </c>
      <c r="J2775">
        <v>10</v>
      </c>
      <c r="K2775">
        <v>0.2</v>
      </c>
      <c r="L2775">
        <v>25</v>
      </c>
      <c r="M2775">
        <v>0.4</v>
      </c>
      <c r="N2775">
        <v>2</v>
      </c>
      <c r="P2775">
        <v>0</v>
      </c>
      <c r="Q2775">
        <v>0</v>
      </c>
      <c r="R2775" t="e">
        <v>#DIV/0!</v>
      </c>
      <c r="S2775">
        <v>0</v>
      </c>
      <c r="T2775">
        <v>1</v>
      </c>
    </row>
    <row r="2776" spans="1:20" x14ac:dyDescent="0.25">
      <c r="A2776" s="177" t="s">
        <v>21245</v>
      </c>
      <c r="B2776" t="s">
        <v>21246</v>
      </c>
      <c r="C2776" t="s">
        <v>213</v>
      </c>
      <c r="D2776" s="20" t="s">
        <v>1002</v>
      </c>
      <c r="E2776" s="26">
        <v>41791</v>
      </c>
      <c r="H2776" t="e">
        <v>#DIV/0!</v>
      </c>
      <c r="K2776" t="e">
        <v>#DIV/0!</v>
      </c>
      <c r="M2776" t="e">
        <v>#DIV/0!</v>
      </c>
      <c r="R2776" t="e">
        <v>#DIV/0!</v>
      </c>
      <c r="T2776">
        <v>1.075</v>
      </c>
    </row>
    <row r="2777" spans="1:20" x14ac:dyDescent="0.25">
      <c r="A2777" s="177" t="s">
        <v>21422</v>
      </c>
      <c r="B2777" t="s">
        <v>21423</v>
      </c>
      <c r="C2777" s="20" t="s">
        <v>8154</v>
      </c>
      <c r="D2777" s="20" t="s">
        <v>1002</v>
      </c>
      <c r="E2777" s="26">
        <v>41791</v>
      </c>
      <c r="H2777" t="e">
        <v>#DIV/0!</v>
      </c>
      <c r="K2777" t="e">
        <v>#DIV/0!</v>
      </c>
      <c r="M2777" t="e">
        <v>#DIV/0!</v>
      </c>
      <c r="R2777" t="e">
        <v>#DIV/0!</v>
      </c>
      <c r="T2777">
        <v>0.875</v>
      </c>
    </row>
    <row r="2778" spans="1:20" x14ac:dyDescent="0.25">
      <c r="A2778" s="177" t="s">
        <v>21487</v>
      </c>
      <c r="B2778" t="s">
        <v>21488</v>
      </c>
      <c r="C2778" t="s">
        <v>212</v>
      </c>
      <c r="D2778" s="20" t="s">
        <v>1000</v>
      </c>
      <c r="E2778" s="26">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25">
      <c r="A2779" s="177" t="s">
        <v>21696</v>
      </c>
      <c r="B2779" t="s">
        <v>21697</v>
      </c>
      <c r="C2779" t="s">
        <v>217</v>
      </c>
      <c r="D2779" s="20" t="s">
        <v>1000</v>
      </c>
      <c r="E2779" s="26">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25">
      <c r="A2780" s="177" t="s">
        <v>21875</v>
      </c>
      <c r="B2780" t="s">
        <v>21876</v>
      </c>
      <c r="C2780" t="s">
        <v>895</v>
      </c>
      <c r="D2780" s="20" t="s">
        <v>1002</v>
      </c>
      <c r="E2780" s="26">
        <v>41791</v>
      </c>
      <c r="H2780" t="e">
        <v>#DIV/0!</v>
      </c>
      <c r="K2780" t="e">
        <v>#DIV/0!</v>
      </c>
      <c r="M2780" t="e">
        <v>#DIV/0!</v>
      </c>
      <c r="R2780" t="e">
        <v>#DIV/0!</v>
      </c>
      <c r="T2780">
        <v>0.85699999999999998</v>
      </c>
    </row>
    <row r="2781" spans="1:20" x14ac:dyDescent="0.25">
      <c r="A2781" s="177" t="s">
        <v>21940</v>
      </c>
      <c r="B2781" t="s">
        <v>21941</v>
      </c>
      <c r="C2781" t="s">
        <v>218</v>
      </c>
      <c r="D2781" s="20" t="s">
        <v>1002</v>
      </c>
      <c r="E2781" s="26">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25">
      <c r="A2782" s="177" t="s">
        <v>22117</v>
      </c>
      <c r="B2782" t="s">
        <v>22118</v>
      </c>
      <c r="C2782" t="s">
        <v>219</v>
      </c>
      <c r="D2782" s="20" t="s">
        <v>1002</v>
      </c>
      <c r="E2782" s="26">
        <v>41791</v>
      </c>
      <c r="T2782">
        <v>0.95</v>
      </c>
    </row>
    <row r="2783" spans="1:20" x14ac:dyDescent="0.25">
      <c r="A2783" s="177" t="s">
        <v>11565</v>
      </c>
      <c r="B2783" t="s">
        <v>11566</v>
      </c>
      <c r="C2783" t="s">
        <v>198</v>
      </c>
      <c r="D2783" s="20" t="s">
        <v>1002</v>
      </c>
      <c r="E2783" s="26">
        <v>41821</v>
      </c>
      <c r="F2783">
        <v>3</v>
      </c>
      <c r="G2783">
        <v>3</v>
      </c>
      <c r="H2783">
        <v>1</v>
      </c>
      <c r="J2783">
        <v>15</v>
      </c>
      <c r="K2783">
        <v>0</v>
      </c>
      <c r="L2783">
        <v>15</v>
      </c>
      <c r="M2783">
        <v>1</v>
      </c>
      <c r="N2783">
        <v>0</v>
      </c>
      <c r="P2783">
        <v>0</v>
      </c>
      <c r="Q2783">
        <v>0</v>
      </c>
      <c r="R2783" t="e">
        <v>#DIV/0!</v>
      </c>
      <c r="T2783">
        <v>1</v>
      </c>
    </row>
    <row r="2784" spans="1:20" x14ac:dyDescent="0.25">
      <c r="A2784" s="177" t="s">
        <v>13201</v>
      </c>
      <c r="B2784" t="s">
        <v>13113</v>
      </c>
      <c r="C2784" t="s">
        <v>1051</v>
      </c>
      <c r="D2784" s="20" t="s">
        <v>1002</v>
      </c>
      <c r="E2784" s="26">
        <v>41821</v>
      </c>
      <c r="F2784">
        <v>3</v>
      </c>
      <c r="G2784">
        <v>3</v>
      </c>
      <c r="H2784">
        <v>1</v>
      </c>
      <c r="J2784">
        <v>15</v>
      </c>
      <c r="K2784">
        <v>0</v>
      </c>
      <c r="L2784">
        <v>15</v>
      </c>
      <c r="M2784">
        <v>1</v>
      </c>
      <c r="N2784">
        <v>0</v>
      </c>
      <c r="P2784">
        <v>0</v>
      </c>
      <c r="Q2784">
        <v>0</v>
      </c>
      <c r="R2784" t="e">
        <v>#DIV/0!</v>
      </c>
      <c r="T2784">
        <v>1</v>
      </c>
    </row>
    <row r="2785" spans="1:20" x14ac:dyDescent="0.25">
      <c r="A2785" s="177" t="s">
        <v>3017</v>
      </c>
      <c r="B2785" t="s">
        <v>3018</v>
      </c>
      <c r="C2785" t="s">
        <v>242</v>
      </c>
      <c r="D2785" s="20" t="s">
        <v>1000</v>
      </c>
      <c r="E2785" s="26">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25">
      <c r="A2786" s="177" t="s">
        <v>2842</v>
      </c>
      <c r="B2786" t="s">
        <v>2843</v>
      </c>
      <c r="C2786" s="20" t="s">
        <v>2724</v>
      </c>
      <c r="D2786" s="20" t="s">
        <v>1000</v>
      </c>
      <c r="E2786" s="26">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25">
      <c r="A2787" s="177" t="s">
        <v>2597</v>
      </c>
      <c r="B2787" t="s">
        <v>2598</v>
      </c>
      <c r="C2787" s="20" t="s">
        <v>237</v>
      </c>
      <c r="D2787" s="20" t="s">
        <v>1000</v>
      </c>
      <c r="E2787" s="26">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25">
      <c r="A2788" s="177" t="s">
        <v>2422</v>
      </c>
      <c r="B2788" t="s">
        <v>2423</v>
      </c>
      <c r="C2788" t="s">
        <v>238</v>
      </c>
      <c r="D2788" s="20" t="s">
        <v>1000</v>
      </c>
      <c r="E2788" s="26">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25">
      <c r="A2789" s="177" t="s">
        <v>2249</v>
      </c>
      <c r="B2789" t="s">
        <v>2250</v>
      </c>
      <c r="C2789" t="s">
        <v>239</v>
      </c>
      <c r="D2789" s="20" t="s">
        <v>1000</v>
      </c>
      <c r="E2789" s="26">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25">
      <c r="A2790" s="177" t="s">
        <v>2074</v>
      </c>
      <c r="B2790" t="s">
        <v>2075</v>
      </c>
      <c r="C2790" t="s">
        <v>1988</v>
      </c>
      <c r="D2790" s="20" t="s">
        <v>1000</v>
      </c>
      <c r="E2790" s="26">
        <v>41821</v>
      </c>
      <c r="F2790">
        <v>6</v>
      </c>
      <c r="G2790">
        <v>7</v>
      </c>
      <c r="H2790">
        <v>0.8571428571428571</v>
      </c>
      <c r="I2790">
        <v>28</v>
      </c>
      <c r="J2790">
        <v>35</v>
      </c>
      <c r="K2790">
        <v>0.8</v>
      </c>
      <c r="L2790">
        <v>35</v>
      </c>
      <c r="M2790">
        <v>1</v>
      </c>
      <c r="N2790">
        <v>26</v>
      </c>
      <c r="P2790">
        <v>0</v>
      </c>
      <c r="Q2790">
        <v>2</v>
      </c>
      <c r="R2790">
        <v>0</v>
      </c>
      <c r="S2790">
        <v>2</v>
      </c>
    </row>
    <row r="2791" spans="1:20" x14ac:dyDescent="0.25">
      <c r="A2791" s="177" t="s">
        <v>1826</v>
      </c>
      <c r="B2791" t="s">
        <v>1827</v>
      </c>
      <c r="C2791" t="s">
        <v>240</v>
      </c>
      <c r="D2791" s="20" t="s">
        <v>1000</v>
      </c>
      <c r="E2791" s="26">
        <v>41821</v>
      </c>
      <c r="F2791">
        <v>17</v>
      </c>
      <c r="G2791">
        <v>25</v>
      </c>
      <c r="H2791">
        <v>0.68</v>
      </c>
      <c r="I2791">
        <v>46</v>
      </c>
      <c r="J2791">
        <v>85</v>
      </c>
      <c r="K2791">
        <v>0.54117647058823526</v>
      </c>
      <c r="L2791">
        <v>125</v>
      </c>
      <c r="M2791">
        <v>0.68</v>
      </c>
      <c r="N2791">
        <v>43</v>
      </c>
      <c r="P2791">
        <v>2</v>
      </c>
      <c r="Q2791">
        <v>4</v>
      </c>
      <c r="R2791">
        <v>0.5</v>
      </c>
      <c r="S2791">
        <v>3</v>
      </c>
    </row>
    <row r="2792" spans="1:20" x14ac:dyDescent="0.25">
      <c r="A2792" s="177" t="s">
        <v>1651</v>
      </c>
      <c r="B2792" t="s">
        <v>1652</v>
      </c>
      <c r="C2792" t="s">
        <v>241</v>
      </c>
      <c r="D2792" s="20" t="s">
        <v>1000</v>
      </c>
      <c r="E2792" s="26">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25">
      <c r="A2793" s="177" t="s">
        <v>1090</v>
      </c>
      <c r="B2793" t="s">
        <v>1175</v>
      </c>
      <c r="C2793" s="20" t="s">
        <v>235</v>
      </c>
      <c r="D2793" s="20" t="s">
        <v>1002</v>
      </c>
      <c r="E2793" s="26">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25">
      <c r="A2794" s="177" t="s">
        <v>11567</v>
      </c>
      <c r="B2794" t="s">
        <v>11568</v>
      </c>
      <c r="C2794" s="20" t="s">
        <v>199</v>
      </c>
      <c r="D2794" s="20" t="s">
        <v>1002</v>
      </c>
      <c r="E2794" s="26">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25">
      <c r="A2795" s="177" t="s">
        <v>11431</v>
      </c>
      <c r="B2795" t="s">
        <v>11432</v>
      </c>
      <c r="C2795" t="s">
        <v>201</v>
      </c>
      <c r="D2795" s="20" t="s">
        <v>1000</v>
      </c>
      <c r="E2795" s="26">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25">
      <c r="A2796" s="177" t="s">
        <v>12228</v>
      </c>
      <c r="B2796" t="s">
        <v>12229</v>
      </c>
      <c r="C2796" t="s">
        <v>200</v>
      </c>
      <c r="D2796" s="20" t="s">
        <v>1000</v>
      </c>
      <c r="E2796" s="26">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25">
      <c r="A2797" s="177" t="s">
        <v>12513</v>
      </c>
      <c r="B2797" t="s">
        <v>12514</v>
      </c>
      <c r="C2797" t="s">
        <v>202</v>
      </c>
      <c r="D2797" s="20" t="s">
        <v>1000</v>
      </c>
      <c r="E2797" s="26">
        <v>41821</v>
      </c>
      <c r="F2797">
        <v>7</v>
      </c>
      <c r="G2797">
        <v>7</v>
      </c>
      <c r="H2797">
        <v>1</v>
      </c>
      <c r="I2797">
        <v>67</v>
      </c>
      <c r="J2797">
        <v>70</v>
      </c>
      <c r="K2797">
        <v>0.95714285714285718</v>
      </c>
      <c r="L2797">
        <v>70</v>
      </c>
      <c r="M2797">
        <v>1</v>
      </c>
      <c r="N2797">
        <v>65</v>
      </c>
      <c r="P2797">
        <v>1</v>
      </c>
      <c r="Q2797">
        <v>1</v>
      </c>
      <c r="R2797">
        <v>1</v>
      </c>
      <c r="S2797">
        <v>2</v>
      </c>
    </row>
    <row r="2798" spans="1:20" x14ac:dyDescent="0.25">
      <c r="A2798" s="177" t="s">
        <v>11050</v>
      </c>
      <c r="B2798" t="s">
        <v>11051</v>
      </c>
      <c r="C2798" t="s">
        <v>228</v>
      </c>
      <c r="D2798" s="20" t="s">
        <v>1000</v>
      </c>
      <c r="E2798" s="26">
        <v>41821</v>
      </c>
      <c r="H2798" t="e">
        <v>#DIV/0!</v>
      </c>
      <c r="K2798" t="e">
        <v>#DIV/0!</v>
      </c>
      <c r="M2798" t="e">
        <v>#DIV/0!</v>
      </c>
      <c r="R2798" t="e">
        <v>#DIV/0!</v>
      </c>
      <c r="T2798">
        <v>0.83</v>
      </c>
    </row>
    <row r="2799" spans="1:20" x14ac:dyDescent="0.25">
      <c r="A2799" s="177" t="s">
        <v>10875</v>
      </c>
      <c r="B2799" t="s">
        <v>10876</v>
      </c>
      <c r="C2799" t="s">
        <v>227</v>
      </c>
      <c r="D2799" s="20" t="s">
        <v>1002</v>
      </c>
      <c r="E2799" s="26">
        <v>41821</v>
      </c>
      <c r="H2799" t="e">
        <v>#DIV/0!</v>
      </c>
      <c r="K2799" t="e">
        <v>#DIV/0!</v>
      </c>
      <c r="M2799" t="e">
        <v>#DIV/0!</v>
      </c>
      <c r="R2799" t="e">
        <v>#DIV/0!</v>
      </c>
      <c r="T2799">
        <v>0.75</v>
      </c>
    </row>
    <row r="2800" spans="1:20" x14ac:dyDescent="0.25">
      <c r="A2800" s="177" t="s">
        <v>10700</v>
      </c>
      <c r="B2800" t="s">
        <v>10701</v>
      </c>
      <c r="C2800" t="s">
        <v>203</v>
      </c>
      <c r="D2800" s="20" t="s">
        <v>1002</v>
      </c>
      <c r="E2800" s="26">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25">
      <c r="A2801" s="177" t="s">
        <v>10525</v>
      </c>
      <c r="B2801" t="s">
        <v>10526</v>
      </c>
      <c r="C2801" t="s">
        <v>205</v>
      </c>
      <c r="D2801" s="20" t="s">
        <v>1000</v>
      </c>
      <c r="E2801" s="26">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25">
      <c r="A2802" s="177" t="s">
        <v>10349</v>
      </c>
      <c r="B2802" t="s">
        <v>10350</v>
      </c>
      <c r="C2802" t="s">
        <v>204</v>
      </c>
      <c r="D2802" s="20" t="s">
        <v>1000</v>
      </c>
      <c r="E2802" s="26">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25">
      <c r="A2803" s="177" t="s">
        <v>10284</v>
      </c>
      <c r="B2803" t="s">
        <v>10285</v>
      </c>
      <c r="C2803" t="s">
        <v>206</v>
      </c>
      <c r="D2803" s="20" t="s">
        <v>1000</v>
      </c>
      <c r="E2803" s="26">
        <v>41821</v>
      </c>
      <c r="F2803">
        <v>4</v>
      </c>
      <c r="G2803">
        <v>4</v>
      </c>
      <c r="H2803">
        <v>1</v>
      </c>
      <c r="I2803">
        <v>17</v>
      </c>
      <c r="J2803">
        <v>40</v>
      </c>
      <c r="K2803">
        <v>0.42499999999999999</v>
      </c>
      <c r="L2803">
        <v>40</v>
      </c>
      <c r="M2803">
        <v>1</v>
      </c>
      <c r="N2803">
        <v>17</v>
      </c>
      <c r="S2803">
        <v>0</v>
      </c>
      <c r="T2803" t="e">
        <v>#DIV/0!</v>
      </c>
    </row>
    <row r="2804" spans="1:20" x14ac:dyDescent="0.25">
      <c r="A2804" s="177" t="s">
        <v>9853</v>
      </c>
      <c r="B2804" t="s">
        <v>9854</v>
      </c>
      <c r="C2804" t="s">
        <v>223</v>
      </c>
      <c r="D2804" s="20" t="s">
        <v>1002</v>
      </c>
      <c r="E2804" s="26">
        <v>41821</v>
      </c>
      <c r="F2804">
        <v>3</v>
      </c>
      <c r="G2804">
        <v>3</v>
      </c>
      <c r="H2804">
        <v>1</v>
      </c>
      <c r="I2804">
        <v>20</v>
      </c>
      <c r="J2804">
        <v>30</v>
      </c>
      <c r="K2804">
        <v>0.66666666666666663</v>
      </c>
      <c r="L2804">
        <v>30</v>
      </c>
      <c r="M2804">
        <v>1</v>
      </c>
      <c r="N2804">
        <v>18</v>
      </c>
      <c r="R2804" t="e">
        <v>#DIV/0!</v>
      </c>
      <c r="S2804">
        <v>2</v>
      </c>
      <c r="T2804">
        <v>0.52573529411764708</v>
      </c>
    </row>
    <row r="2805" spans="1:20" x14ac:dyDescent="0.25">
      <c r="A2805" s="177" t="s">
        <v>9678</v>
      </c>
      <c r="B2805" t="s">
        <v>9679</v>
      </c>
      <c r="C2805" t="s">
        <v>224</v>
      </c>
      <c r="D2805" s="20" t="s">
        <v>1000</v>
      </c>
      <c r="E2805" s="26">
        <v>41821</v>
      </c>
      <c r="F2805">
        <v>3</v>
      </c>
      <c r="G2805">
        <v>3</v>
      </c>
      <c r="H2805">
        <v>1</v>
      </c>
      <c r="I2805">
        <v>20</v>
      </c>
      <c r="J2805">
        <v>30</v>
      </c>
      <c r="K2805">
        <v>0.66666666666666663</v>
      </c>
      <c r="L2805">
        <v>30</v>
      </c>
      <c r="M2805">
        <v>1</v>
      </c>
      <c r="N2805">
        <v>18</v>
      </c>
      <c r="R2805" t="e">
        <v>#DIV/0!</v>
      </c>
      <c r="S2805">
        <v>2</v>
      </c>
      <c r="T2805" t="e">
        <v>#DIV/0!</v>
      </c>
    </row>
    <row r="2806" spans="1:20" x14ac:dyDescent="0.25">
      <c r="A2806" s="177" t="s">
        <v>9287</v>
      </c>
      <c r="B2806" t="s">
        <v>9288</v>
      </c>
      <c r="C2806" t="s">
        <v>211</v>
      </c>
      <c r="D2806" s="20" t="s">
        <v>1000</v>
      </c>
      <c r="E2806" s="26">
        <v>41821</v>
      </c>
      <c r="H2806" t="e">
        <v>#DIV/0!</v>
      </c>
      <c r="K2806" t="e">
        <v>#DIV/0!</v>
      </c>
      <c r="M2806" t="e">
        <v>#DIV/0!</v>
      </c>
      <c r="N2806">
        <v>0</v>
      </c>
      <c r="R2806" t="e">
        <v>#DIV/0!</v>
      </c>
      <c r="T2806" t="e">
        <v>#DIV/0!</v>
      </c>
    </row>
    <row r="2807" spans="1:20" x14ac:dyDescent="0.25">
      <c r="A2807" s="177" t="s">
        <v>9112</v>
      </c>
      <c r="B2807" t="s">
        <v>9113</v>
      </c>
      <c r="C2807" t="s">
        <v>207</v>
      </c>
      <c r="D2807" s="20" t="s">
        <v>1002</v>
      </c>
      <c r="E2807" s="26">
        <v>41821</v>
      </c>
      <c r="F2807">
        <v>7</v>
      </c>
      <c r="G2807">
        <v>10</v>
      </c>
      <c r="H2807">
        <v>0.7</v>
      </c>
      <c r="I2807">
        <v>27</v>
      </c>
      <c r="J2807">
        <v>45</v>
      </c>
      <c r="K2807">
        <v>0.6</v>
      </c>
      <c r="L2807">
        <v>60</v>
      </c>
      <c r="M2807">
        <v>0.75</v>
      </c>
      <c r="N2807">
        <v>19</v>
      </c>
      <c r="P2807">
        <v>0</v>
      </c>
      <c r="Q2807">
        <v>0</v>
      </c>
      <c r="R2807" t="e">
        <v>#DIV/0!</v>
      </c>
      <c r="S2807">
        <v>8</v>
      </c>
      <c r="T2807">
        <v>1</v>
      </c>
    </row>
    <row r="2808" spans="1:20" x14ac:dyDescent="0.25">
      <c r="A2808" s="177" t="s">
        <v>9047</v>
      </c>
      <c r="B2808" t="s">
        <v>9048</v>
      </c>
      <c r="C2808" t="s">
        <v>894</v>
      </c>
      <c r="D2808" s="20" t="s">
        <v>1000</v>
      </c>
      <c r="E2808" s="26">
        <v>41821</v>
      </c>
      <c r="H2808" t="e">
        <v>#DIV/0!</v>
      </c>
      <c r="K2808" t="e">
        <v>#DIV/0!</v>
      </c>
      <c r="M2808" t="e">
        <v>#DIV/0!</v>
      </c>
      <c r="R2808" t="e">
        <v>#DIV/0!</v>
      </c>
      <c r="T2808">
        <v>1.0375000000000001</v>
      </c>
    </row>
    <row r="2809" spans="1:20" x14ac:dyDescent="0.25">
      <c r="A2809" s="177" t="s">
        <v>8872</v>
      </c>
      <c r="B2809" t="s">
        <v>8873</v>
      </c>
      <c r="C2809" t="s">
        <v>210</v>
      </c>
      <c r="D2809" s="20" t="s">
        <v>1000</v>
      </c>
      <c r="E2809" s="26">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25">
      <c r="A2810" s="177" t="s">
        <v>8697</v>
      </c>
      <c r="B2810" t="s">
        <v>8698</v>
      </c>
      <c r="C2810" s="20" t="s">
        <v>208</v>
      </c>
      <c r="D2810" s="20" t="s">
        <v>1000</v>
      </c>
      <c r="E2810" s="26">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25">
      <c r="A2811" s="177" t="s">
        <v>8448</v>
      </c>
      <c r="B2811" t="s">
        <v>8449</v>
      </c>
      <c r="C2811" s="20" t="s">
        <v>213</v>
      </c>
      <c r="D2811" s="20" t="s">
        <v>1000</v>
      </c>
      <c r="E2811" s="26">
        <v>41821</v>
      </c>
      <c r="H2811" t="e">
        <v>#DIV/0!</v>
      </c>
      <c r="K2811" t="e">
        <v>#DIV/0!</v>
      </c>
      <c r="M2811" t="e">
        <v>#DIV/0!</v>
      </c>
      <c r="R2811" t="e">
        <v>#DIV/0!</v>
      </c>
      <c r="T2811">
        <v>0.76190476190476186</v>
      </c>
    </row>
    <row r="2812" spans="1:20" x14ac:dyDescent="0.25">
      <c r="A2812" s="177" t="s">
        <v>8273</v>
      </c>
      <c r="B2812" t="s">
        <v>8274</v>
      </c>
      <c r="C2812" t="s">
        <v>212</v>
      </c>
      <c r="D2812" s="20" t="s">
        <v>1002</v>
      </c>
      <c r="E2812" s="26">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25">
      <c r="A2813" s="177" t="s">
        <v>8208</v>
      </c>
      <c r="B2813" t="s">
        <v>8209</v>
      </c>
      <c r="C2813" t="s">
        <v>8154</v>
      </c>
      <c r="D2813" s="20" t="s">
        <v>1000</v>
      </c>
      <c r="E2813" s="26">
        <v>41821</v>
      </c>
      <c r="H2813" t="e">
        <v>#DIV/0!</v>
      </c>
      <c r="K2813" t="e">
        <v>#DIV/0!</v>
      </c>
      <c r="M2813" t="e">
        <v>#DIV/0!</v>
      </c>
      <c r="R2813" t="e">
        <v>#DIV/0!</v>
      </c>
      <c r="T2813" t="e">
        <v>#DIV/0!</v>
      </c>
    </row>
    <row r="2814" spans="1:20" x14ac:dyDescent="0.25">
      <c r="A2814" s="177" t="s">
        <v>7972</v>
      </c>
      <c r="B2814" t="s">
        <v>7973</v>
      </c>
      <c r="C2814" t="s">
        <v>225</v>
      </c>
      <c r="D2814" s="20" t="s">
        <v>1002</v>
      </c>
      <c r="E2814" s="26">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25">
      <c r="A2815" s="177" t="s">
        <v>7771</v>
      </c>
      <c r="B2815" t="s">
        <v>7772</v>
      </c>
      <c r="C2815" t="s">
        <v>226</v>
      </c>
      <c r="D2815" s="20" t="s">
        <v>1000</v>
      </c>
      <c r="E2815" s="26">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25">
      <c r="A2816" s="177" t="s">
        <v>7584</v>
      </c>
      <c r="B2816" t="s">
        <v>7585</v>
      </c>
      <c r="C2816" t="s">
        <v>901</v>
      </c>
      <c r="D2816" s="20" t="s">
        <v>1000</v>
      </c>
      <c r="E2816" s="26">
        <v>41821</v>
      </c>
      <c r="F2816">
        <v>1</v>
      </c>
      <c r="G2816">
        <v>2</v>
      </c>
      <c r="H2816">
        <v>0.5</v>
      </c>
      <c r="I2816">
        <v>10</v>
      </c>
      <c r="J2816">
        <v>5</v>
      </c>
      <c r="K2816">
        <v>2</v>
      </c>
      <c r="L2816">
        <v>10</v>
      </c>
      <c r="M2816">
        <v>0.5</v>
      </c>
      <c r="N2816">
        <v>8</v>
      </c>
      <c r="P2816">
        <v>0</v>
      </c>
      <c r="Q2816">
        <v>2</v>
      </c>
      <c r="R2816">
        <v>0</v>
      </c>
      <c r="S2816">
        <v>2</v>
      </c>
      <c r="T2816" t="e">
        <v>#DIV/0!</v>
      </c>
    </row>
    <row r="2817" spans="1:20" x14ac:dyDescent="0.25">
      <c r="A2817" s="177" t="s">
        <v>7237</v>
      </c>
      <c r="B2817" t="s">
        <v>7238</v>
      </c>
      <c r="C2817" t="s">
        <v>1052</v>
      </c>
      <c r="D2817" s="20" t="s">
        <v>1000</v>
      </c>
      <c r="E2817" s="26">
        <v>41821</v>
      </c>
      <c r="F2817">
        <v>1</v>
      </c>
      <c r="G2817">
        <v>2</v>
      </c>
      <c r="H2817">
        <v>0.5</v>
      </c>
      <c r="I2817">
        <v>10</v>
      </c>
      <c r="J2817">
        <v>5</v>
      </c>
      <c r="K2817">
        <v>2</v>
      </c>
      <c r="L2817">
        <v>10</v>
      </c>
      <c r="M2817">
        <v>0.5</v>
      </c>
      <c r="N2817">
        <v>8</v>
      </c>
      <c r="P2817">
        <v>0</v>
      </c>
      <c r="Q2817">
        <v>2</v>
      </c>
      <c r="R2817">
        <v>0</v>
      </c>
      <c r="S2817">
        <v>2</v>
      </c>
      <c r="T2817" t="e">
        <v>#DIV/0!</v>
      </c>
    </row>
    <row r="2818" spans="1:20" x14ac:dyDescent="0.25">
      <c r="A2818" s="177" t="s">
        <v>7032</v>
      </c>
      <c r="B2818" t="s">
        <v>7033</v>
      </c>
      <c r="C2818" t="s">
        <v>232</v>
      </c>
      <c r="D2818" s="20" t="s">
        <v>1002</v>
      </c>
      <c r="E2818" s="26">
        <v>41821</v>
      </c>
      <c r="H2818" t="e">
        <v>#DIV/0!</v>
      </c>
      <c r="K2818" t="e">
        <v>#DIV/0!</v>
      </c>
      <c r="M2818" t="e">
        <v>#DIV/0!</v>
      </c>
      <c r="R2818" t="e">
        <v>#DIV/0!</v>
      </c>
    </row>
    <row r="2819" spans="1:20" x14ac:dyDescent="0.25">
      <c r="A2819" s="177" t="s">
        <v>6841</v>
      </c>
      <c r="B2819" t="s">
        <v>6842</v>
      </c>
      <c r="C2819" t="s">
        <v>231</v>
      </c>
      <c r="D2819" s="20" t="s">
        <v>1000</v>
      </c>
      <c r="E2819" s="26">
        <v>41821</v>
      </c>
      <c r="H2819" t="e">
        <v>#DIV/0!</v>
      </c>
      <c r="K2819" t="e">
        <v>#DIV/0!</v>
      </c>
      <c r="M2819" t="e">
        <v>#DIV/0!</v>
      </c>
      <c r="R2819" t="e">
        <v>#DIV/0!</v>
      </c>
      <c r="T2819">
        <v>0.77500000000000002</v>
      </c>
    </row>
    <row r="2820" spans="1:20" x14ac:dyDescent="0.25">
      <c r="A2820" s="177" t="s">
        <v>6666</v>
      </c>
      <c r="B2820" t="s">
        <v>6667</v>
      </c>
      <c r="C2820" t="s">
        <v>317</v>
      </c>
      <c r="D2820" s="20" t="s">
        <v>1002</v>
      </c>
      <c r="E2820" s="26">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25">
      <c r="A2821" s="177" t="s">
        <v>6491</v>
      </c>
      <c r="B2821" t="s">
        <v>6492</v>
      </c>
      <c r="C2821" t="s">
        <v>316</v>
      </c>
      <c r="D2821" s="20" t="s">
        <v>1000</v>
      </c>
      <c r="E2821" s="26">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25">
      <c r="A2822" s="177" t="s">
        <v>6242</v>
      </c>
      <c r="B2822" t="s">
        <v>6243</v>
      </c>
      <c r="C2822" t="s">
        <v>214</v>
      </c>
      <c r="D2822" s="20" t="s">
        <v>1002</v>
      </c>
      <c r="E2822" s="26">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25">
      <c r="A2823" s="177" t="s">
        <v>6067</v>
      </c>
      <c r="B2823" t="s">
        <v>6068</v>
      </c>
      <c r="C2823" t="s">
        <v>215</v>
      </c>
      <c r="D2823" s="20" t="s">
        <v>1000</v>
      </c>
      <c r="E2823" s="26">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25">
      <c r="A2824" s="177" t="s">
        <v>5892</v>
      </c>
      <c r="B2824" t="s">
        <v>5893</v>
      </c>
      <c r="C2824" t="s">
        <v>216</v>
      </c>
      <c r="D2824" s="20" t="s">
        <v>1000</v>
      </c>
      <c r="E2824" s="26">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25">
      <c r="A2825" s="177" t="s">
        <v>5464</v>
      </c>
      <c r="B2825" t="s">
        <v>5465</v>
      </c>
      <c r="C2825" t="s">
        <v>903</v>
      </c>
      <c r="D2825" s="20" t="s">
        <v>1000</v>
      </c>
      <c r="E2825" s="26">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25">
      <c r="A2826" s="177" t="s">
        <v>5648</v>
      </c>
      <c r="B2826" t="s">
        <v>5649</v>
      </c>
      <c r="C2826" t="s">
        <v>1047</v>
      </c>
      <c r="D2826" s="20" t="s">
        <v>1000</v>
      </c>
      <c r="E2826" s="26">
        <v>41821</v>
      </c>
      <c r="F2826">
        <v>6</v>
      </c>
      <c r="G2826">
        <v>6</v>
      </c>
      <c r="H2826">
        <v>1</v>
      </c>
      <c r="J2826">
        <v>27</v>
      </c>
      <c r="K2826">
        <v>0</v>
      </c>
      <c r="L2826">
        <v>27</v>
      </c>
      <c r="M2826">
        <v>1</v>
      </c>
      <c r="R2826" t="e">
        <v>#DIV/0!</v>
      </c>
    </row>
    <row r="2827" spans="1:20" x14ac:dyDescent="0.25">
      <c r="A2827" s="177" t="s">
        <v>5229</v>
      </c>
      <c r="B2827" t="s">
        <v>5230</v>
      </c>
      <c r="C2827" t="s">
        <v>1053</v>
      </c>
      <c r="D2827" s="20" t="s">
        <v>1000</v>
      </c>
      <c r="E2827" s="26">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25">
      <c r="A2828" s="177" t="s">
        <v>5024</v>
      </c>
      <c r="B2828" t="s">
        <v>5025</v>
      </c>
      <c r="C2828" t="s">
        <v>229</v>
      </c>
      <c r="D2828" s="20" t="s">
        <v>1000</v>
      </c>
      <c r="E2828" s="26">
        <v>41821</v>
      </c>
      <c r="H2828" t="e">
        <v>#DIV/0!</v>
      </c>
      <c r="K2828" t="e">
        <v>#DIV/0!</v>
      </c>
      <c r="M2828" t="e">
        <v>#DIV/0!</v>
      </c>
      <c r="R2828" t="e">
        <v>#DIV/0!</v>
      </c>
    </row>
    <row r="2829" spans="1:20" x14ac:dyDescent="0.25">
      <c r="A2829" s="177" t="s">
        <v>4849</v>
      </c>
      <c r="B2829" t="s">
        <v>4850</v>
      </c>
      <c r="C2829" t="s">
        <v>230</v>
      </c>
      <c r="D2829" s="20" t="s">
        <v>1002</v>
      </c>
      <c r="E2829" s="26">
        <v>41821</v>
      </c>
      <c r="H2829" t="e">
        <v>#DIV/0!</v>
      </c>
      <c r="K2829" t="e">
        <v>#DIV/0!</v>
      </c>
      <c r="M2829" t="e">
        <v>#DIV/0!</v>
      </c>
      <c r="R2829" t="e">
        <v>#DIV/0!</v>
      </c>
    </row>
    <row r="2830" spans="1:20" x14ac:dyDescent="0.25">
      <c r="A2830" s="177" t="s">
        <v>4674</v>
      </c>
      <c r="B2830" t="s">
        <v>4675</v>
      </c>
      <c r="C2830" t="s">
        <v>234</v>
      </c>
      <c r="D2830" s="20" t="s">
        <v>1002</v>
      </c>
      <c r="E2830" s="26">
        <v>41821</v>
      </c>
      <c r="H2830" t="e">
        <v>#DIV/0!</v>
      </c>
      <c r="K2830" t="e">
        <v>#DIV/0!</v>
      </c>
      <c r="M2830" t="e">
        <v>#DIV/0!</v>
      </c>
      <c r="R2830" t="e">
        <v>#DIV/0!</v>
      </c>
    </row>
    <row r="2831" spans="1:20" x14ac:dyDescent="0.25">
      <c r="A2831" s="177" t="s">
        <v>4499</v>
      </c>
      <c r="B2831" t="s">
        <v>4500</v>
      </c>
      <c r="C2831" s="20" t="s">
        <v>233</v>
      </c>
      <c r="D2831" s="20" t="s">
        <v>1000</v>
      </c>
      <c r="E2831" s="26">
        <v>41821</v>
      </c>
      <c r="H2831" t="e">
        <v>#DIV/0!</v>
      </c>
      <c r="K2831" t="e">
        <v>#DIV/0!</v>
      </c>
      <c r="M2831" t="e">
        <v>#DIV/0!</v>
      </c>
      <c r="R2831" t="e">
        <v>#DIV/0!</v>
      </c>
    </row>
    <row r="2832" spans="1:20" x14ac:dyDescent="0.25">
      <c r="A2832" s="177" t="s">
        <v>4324</v>
      </c>
      <c r="B2832" t="s">
        <v>4325</v>
      </c>
      <c r="C2832" t="s">
        <v>217</v>
      </c>
      <c r="D2832" s="20" t="s">
        <v>1002</v>
      </c>
      <c r="E2832" s="26">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25">
      <c r="A2833" s="177" t="s">
        <v>4259</v>
      </c>
      <c r="B2833" t="s">
        <v>4260</v>
      </c>
      <c r="C2833" t="s">
        <v>895</v>
      </c>
      <c r="D2833" s="20" t="s">
        <v>1000</v>
      </c>
      <c r="E2833" s="26">
        <v>41821</v>
      </c>
      <c r="H2833" t="e">
        <v>#DIV/0!</v>
      </c>
      <c r="K2833" t="e">
        <v>#DIV/0!</v>
      </c>
      <c r="M2833" t="e">
        <v>#DIV/0!</v>
      </c>
      <c r="R2833" t="e">
        <v>#DIV/0!</v>
      </c>
      <c r="T2833">
        <v>0.55000000000000004</v>
      </c>
    </row>
    <row r="2834" spans="1:20" x14ac:dyDescent="0.25">
      <c r="A2834" s="177" t="s">
        <v>4084</v>
      </c>
      <c r="B2834" t="s">
        <v>4085</v>
      </c>
      <c r="C2834" t="s">
        <v>218</v>
      </c>
      <c r="D2834" s="20" t="s">
        <v>1000</v>
      </c>
      <c r="E2834" s="26">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25">
      <c r="A2835" s="177" t="s">
        <v>3909</v>
      </c>
      <c r="B2835" t="s">
        <v>3910</v>
      </c>
      <c r="C2835" s="20" t="s">
        <v>219</v>
      </c>
      <c r="D2835" s="20" t="s">
        <v>1000</v>
      </c>
      <c r="E2835" s="26">
        <v>41821</v>
      </c>
      <c r="T2835">
        <v>1</v>
      </c>
    </row>
    <row r="2836" spans="1:20" x14ac:dyDescent="0.25">
      <c r="A2836" s="177" t="s">
        <v>3542</v>
      </c>
      <c r="B2836" t="s">
        <v>3543</v>
      </c>
      <c r="C2836" t="s">
        <v>220</v>
      </c>
      <c r="D2836" s="20" t="s">
        <v>1002</v>
      </c>
      <c r="E2836" s="26">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25">
      <c r="A2837" s="177" t="s">
        <v>3367</v>
      </c>
      <c r="B2837" t="s">
        <v>3368</v>
      </c>
      <c r="C2837" t="s">
        <v>221</v>
      </c>
      <c r="D2837" s="20" t="s">
        <v>1000</v>
      </c>
      <c r="E2837" s="26">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25">
      <c r="A2838" s="177" t="s">
        <v>3192</v>
      </c>
      <c r="B2838" t="s">
        <v>3193</v>
      </c>
      <c r="C2838" t="s">
        <v>222</v>
      </c>
      <c r="D2838" s="20" t="s">
        <v>1000</v>
      </c>
      <c r="E2838" s="26">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25">
      <c r="A2839" s="177" t="s">
        <v>12026</v>
      </c>
      <c r="B2839" t="s">
        <v>12027</v>
      </c>
      <c r="C2839" t="s">
        <v>1051</v>
      </c>
      <c r="D2839" s="20" t="s">
        <v>1000</v>
      </c>
      <c r="E2839" s="26">
        <v>41821</v>
      </c>
      <c r="F2839">
        <v>3</v>
      </c>
      <c r="G2839">
        <v>3</v>
      </c>
      <c r="H2839">
        <v>1</v>
      </c>
      <c r="J2839">
        <v>15</v>
      </c>
      <c r="K2839">
        <v>0</v>
      </c>
      <c r="L2839">
        <v>15</v>
      </c>
      <c r="M2839">
        <v>1</v>
      </c>
      <c r="N2839">
        <v>0</v>
      </c>
      <c r="P2839">
        <v>0</v>
      </c>
      <c r="Q2839">
        <v>0</v>
      </c>
      <c r="R2839" t="e">
        <v>#DIV/0!</v>
      </c>
      <c r="T2839">
        <v>0.83</v>
      </c>
    </row>
    <row r="2840" spans="1:20" x14ac:dyDescent="0.25">
      <c r="A2840" s="177" t="s">
        <v>13392</v>
      </c>
      <c r="B2840" t="s">
        <v>13393</v>
      </c>
      <c r="C2840" t="s">
        <v>242</v>
      </c>
      <c r="D2840" s="20" t="s">
        <v>1002</v>
      </c>
      <c r="E2840" s="26">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25">
      <c r="A2841" s="177" t="s">
        <v>13569</v>
      </c>
      <c r="B2841" t="s">
        <v>13570</v>
      </c>
      <c r="C2841" t="s">
        <v>237</v>
      </c>
      <c r="D2841" s="20" t="s">
        <v>1002</v>
      </c>
      <c r="E2841" s="26">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25">
      <c r="A2842" s="177" t="s">
        <v>13744</v>
      </c>
      <c r="B2842" t="s">
        <v>13745</v>
      </c>
      <c r="C2842" t="s">
        <v>238</v>
      </c>
      <c r="D2842" s="20" t="s">
        <v>1002</v>
      </c>
      <c r="E2842" s="26">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25">
      <c r="A2843" s="177" t="s">
        <v>13921</v>
      </c>
      <c r="B2843" t="s">
        <v>13922</v>
      </c>
      <c r="C2843" t="s">
        <v>239</v>
      </c>
      <c r="D2843" s="20" t="s">
        <v>1002</v>
      </c>
      <c r="E2843" s="26">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25">
      <c r="A2844" s="177" t="s">
        <v>14108</v>
      </c>
      <c r="B2844" t="s">
        <v>14109</v>
      </c>
      <c r="C2844" s="20" t="s">
        <v>240</v>
      </c>
      <c r="D2844" s="20" t="s">
        <v>1002</v>
      </c>
      <c r="E2844" s="26">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25">
      <c r="A2845" s="177" t="s">
        <v>14285</v>
      </c>
      <c r="B2845" t="s">
        <v>14286</v>
      </c>
      <c r="C2845" s="20" t="s">
        <v>241</v>
      </c>
      <c r="D2845" s="20" t="s">
        <v>1002</v>
      </c>
      <c r="E2845" s="26">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25">
      <c r="A2846" s="177" t="s">
        <v>14614</v>
      </c>
      <c r="B2846" t="s">
        <v>14615</v>
      </c>
      <c r="C2846" t="s">
        <v>199</v>
      </c>
      <c r="D2846" s="20" t="s">
        <v>1000</v>
      </c>
      <c r="E2846" s="26">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25">
      <c r="A2847" s="177" t="s">
        <v>14789</v>
      </c>
      <c r="B2847" t="s">
        <v>14790</v>
      </c>
      <c r="C2847" t="s">
        <v>201</v>
      </c>
      <c r="D2847" s="20" t="s">
        <v>1002</v>
      </c>
      <c r="E2847" s="26">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25">
      <c r="A2848" s="177" t="s">
        <v>14880</v>
      </c>
      <c r="B2848" t="s">
        <v>14881</v>
      </c>
      <c r="C2848" t="s">
        <v>200</v>
      </c>
      <c r="D2848" s="20" t="s">
        <v>1002</v>
      </c>
      <c r="E2848" s="26">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25">
      <c r="A2849" s="177" t="s">
        <v>15057</v>
      </c>
      <c r="B2849" t="s">
        <v>15058</v>
      </c>
      <c r="C2849" t="s">
        <v>202</v>
      </c>
      <c r="D2849" s="20" t="s">
        <v>1002</v>
      </c>
      <c r="E2849" s="26">
        <v>41821</v>
      </c>
      <c r="F2849">
        <v>7</v>
      </c>
      <c r="G2849">
        <v>7</v>
      </c>
      <c r="H2849">
        <v>1</v>
      </c>
      <c r="I2849">
        <v>67</v>
      </c>
      <c r="J2849">
        <v>70</v>
      </c>
      <c r="K2849">
        <v>0.95714285714285718</v>
      </c>
      <c r="L2849">
        <v>70</v>
      </c>
      <c r="M2849">
        <v>1</v>
      </c>
      <c r="N2849">
        <v>65</v>
      </c>
      <c r="P2849">
        <v>1</v>
      </c>
      <c r="Q2849">
        <v>1</v>
      </c>
      <c r="R2849">
        <v>1</v>
      </c>
      <c r="S2849">
        <v>2</v>
      </c>
    </row>
    <row r="2850" spans="1:20" x14ac:dyDescent="0.25">
      <c r="A2850" s="177" t="s">
        <v>15600</v>
      </c>
      <c r="B2850" t="s">
        <v>15601</v>
      </c>
      <c r="C2850" t="s">
        <v>228</v>
      </c>
      <c r="D2850" s="20" t="s">
        <v>1002</v>
      </c>
      <c r="E2850" s="26">
        <v>41821</v>
      </c>
      <c r="H2850" t="e">
        <v>#DIV/0!</v>
      </c>
      <c r="K2850" t="e">
        <v>#DIV/0!</v>
      </c>
      <c r="M2850" t="e">
        <v>#DIV/0!</v>
      </c>
      <c r="R2850" t="e">
        <v>#DIV/0!</v>
      </c>
      <c r="T2850">
        <v>0.89743589743589747</v>
      </c>
    </row>
    <row r="2851" spans="1:20" x14ac:dyDescent="0.25">
      <c r="A2851" s="177" t="s">
        <v>15761</v>
      </c>
      <c r="B2851" t="s">
        <v>15762</v>
      </c>
      <c r="C2851" s="20" t="s">
        <v>227</v>
      </c>
      <c r="D2851" s="20" t="s">
        <v>1000</v>
      </c>
      <c r="E2851" s="26">
        <v>41821</v>
      </c>
      <c r="H2851" t="e">
        <v>#DIV/0!</v>
      </c>
      <c r="K2851" t="e">
        <v>#DIV/0!</v>
      </c>
      <c r="M2851" t="e">
        <v>#DIV/0!</v>
      </c>
      <c r="R2851" t="e">
        <v>#DIV/0!</v>
      </c>
    </row>
    <row r="2852" spans="1:20" x14ac:dyDescent="0.25">
      <c r="A2852" s="177" t="s">
        <v>15938</v>
      </c>
      <c r="B2852" t="s">
        <v>15939</v>
      </c>
      <c r="C2852" s="20" t="s">
        <v>203</v>
      </c>
      <c r="D2852" s="20" t="s">
        <v>1000</v>
      </c>
      <c r="E2852" s="26">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25">
      <c r="A2853" s="177" t="s">
        <v>16117</v>
      </c>
      <c r="B2853" t="s">
        <v>16118</v>
      </c>
      <c r="C2853" t="s">
        <v>205</v>
      </c>
      <c r="D2853" s="20" t="s">
        <v>1002</v>
      </c>
      <c r="E2853" s="26">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25">
      <c r="A2854" s="177" t="s">
        <v>16294</v>
      </c>
      <c r="B2854" t="s">
        <v>16295</v>
      </c>
      <c r="C2854" t="s">
        <v>204</v>
      </c>
      <c r="D2854" s="20" t="s">
        <v>1002</v>
      </c>
      <c r="E2854" s="26">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25">
      <c r="A2855" s="177" t="s">
        <v>16471</v>
      </c>
      <c r="B2855" t="s">
        <v>16472</v>
      </c>
      <c r="C2855" t="s">
        <v>206</v>
      </c>
      <c r="D2855" s="20" t="s">
        <v>1002</v>
      </c>
      <c r="E2855" s="26">
        <v>41821</v>
      </c>
      <c r="F2855">
        <v>4</v>
      </c>
      <c r="G2855">
        <v>4</v>
      </c>
      <c r="H2855">
        <v>1</v>
      </c>
      <c r="I2855">
        <v>17</v>
      </c>
      <c r="J2855">
        <v>40</v>
      </c>
      <c r="K2855">
        <v>0.42499999999999999</v>
      </c>
      <c r="L2855">
        <v>40</v>
      </c>
      <c r="M2855">
        <v>1</v>
      </c>
      <c r="N2855">
        <v>17</v>
      </c>
      <c r="S2855">
        <v>0</v>
      </c>
    </row>
    <row r="2856" spans="1:20" x14ac:dyDescent="0.25">
      <c r="A2856" s="177" t="s">
        <v>16612</v>
      </c>
      <c r="B2856" t="s">
        <v>16613</v>
      </c>
      <c r="C2856" t="s">
        <v>223</v>
      </c>
      <c r="D2856" s="20" t="s">
        <v>1000</v>
      </c>
      <c r="E2856" s="26">
        <v>41821</v>
      </c>
      <c r="F2856">
        <v>3</v>
      </c>
      <c r="G2856">
        <v>3</v>
      </c>
      <c r="H2856">
        <v>1</v>
      </c>
      <c r="I2856">
        <v>20</v>
      </c>
      <c r="J2856">
        <v>30</v>
      </c>
      <c r="K2856">
        <v>0.66666666666666663</v>
      </c>
      <c r="L2856">
        <v>30</v>
      </c>
      <c r="M2856">
        <v>1</v>
      </c>
      <c r="N2856">
        <v>18</v>
      </c>
      <c r="R2856" t="e">
        <v>#DIV/0!</v>
      </c>
      <c r="S2856">
        <v>2</v>
      </c>
    </row>
    <row r="2857" spans="1:20" x14ac:dyDescent="0.25">
      <c r="A2857" s="177" t="s">
        <v>16791</v>
      </c>
      <c r="B2857" t="s">
        <v>16792</v>
      </c>
      <c r="C2857" t="s">
        <v>224</v>
      </c>
      <c r="D2857" s="20" t="s">
        <v>1002</v>
      </c>
      <c r="E2857" s="26">
        <v>41821</v>
      </c>
      <c r="F2857">
        <v>3</v>
      </c>
      <c r="G2857">
        <v>3</v>
      </c>
      <c r="H2857">
        <v>1</v>
      </c>
      <c r="I2857">
        <v>20</v>
      </c>
      <c r="J2857">
        <v>30</v>
      </c>
      <c r="K2857">
        <v>0.66666666666666663</v>
      </c>
      <c r="L2857">
        <v>30</v>
      </c>
      <c r="M2857">
        <v>1</v>
      </c>
      <c r="N2857">
        <v>18</v>
      </c>
      <c r="R2857" t="e">
        <v>#DIV/0!</v>
      </c>
      <c r="S2857">
        <v>2</v>
      </c>
    </row>
    <row r="2858" spans="1:20" x14ac:dyDescent="0.25">
      <c r="A2858" s="177" t="s">
        <v>17228</v>
      </c>
      <c r="B2858" t="s">
        <v>17229</v>
      </c>
      <c r="C2858" t="s">
        <v>225</v>
      </c>
      <c r="D2858" s="20" t="s">
        <v>1000</v>
      </c>
      <c r="E2858" s="26">
        <v>41821</v>
      </c>
      <c r="F2858">
        <v>3</v>
      </c>
      <c r="G2858">
        <v>3</v>
      </c>
      <c r="H2858">
        <v>1</v>
      </c>
      <c r="I2858">
        <v>25</v>
      </c>
      <c r="J2858">
        <v>30</v>
      </c>
      <c r="K2858">
        <v>0.83333333333333337</v>
      </c>
      <c r="L2858">
        <v>30</v>
      </c>
      <c r="M2858">
        <v>1</v>
      </c>
      <c r="N2858">
        <v>25</v>
      </c>
      <c r="P2858">
        <v>0</v>
      </c>
      <c r="Q2858">
        <v>1</v>
      </c>
      <c r="R2858">
        <v>0</v>
      </c>
      <c r="S2858">
        <v>0</v>
      </c>
    </row>
    <row r="2859" spans="1:20" x14ac:dyDescent="0.25">
      <c r="A2859" s="177" t="s">
        <v>17435</v>
      </c>
      <c r="B2859" t="s">
        <v>17436</v>
      </c>
      <c r="C2859" t="s">
        <v>226</v>
      </c>
      <c r="D2859" s="20" t="s">
        <v>1002</v>
      </c>
      <c r="E2859" s="26">
        <v>41821</v>
      </c>
      <c r="F2859">
        <v>3</v>
      </c>
      <c r="G2859">
        <v>3</v>
      </c>
      <c r="H2859">
        <v>1</v>
      </c>
      <c r="I2859">
        <v>25</v>
      </c>
      <c r="J2859">
        <v>30</v>
      </c>
      <c r="K2859">
        <v>0.83333333333333337</v>
      </c>
      <c r="L2859">
        <v>30</v>
      </c>
      <c r="M2859">
        <v>1</v>
      </c>
      <c r="N2859">
        <v>25</v>
      </c>
      <c r="P2859">
        <v>0</v>
      </c>
      <c r="Q2859">
        <v>1</v>
      </c>
      <c r="R2859">
        <v>0</v>
      </c>
      <c r="S2859">
        <v>0</v>
      </c>
    </row>
    <row r="2860" spans="1:20" x14ac:dyDescent="0.25">
      <c r="A2860" s="177" t="s">
        <v>17612</v>
      </c>
      <c r="B2860" t="s">
        <v>17613</v>
      </c>
      <c r="C2860" t="s">
        <v>232</v>
      </c>
      <c r="D2860" s="20" t="s">
        <v>1000</v>
      </c>
      <c r="E2860" s="26">
        <v>41821</v>
      </c>
      <c r="H2860" t="e">
        <v>#DIV/0!</v>
      </c>
      <c r="K2860" t="e">
        <v>#DIV/0!</v>
      </c>
      <c r="M2860" t="e">
        <v>#DIV/0!</v>
      </c>
      <c r="R2860" t="e">
        <v>#DIV/0!</v>
      </c>
    </row>
    <row r="2861" spans="1:20" x14ac:dyDescent="0.25">
      <c r="A2861" s="177" t="s">
        <v>17809</v>
      </c>
      <c r="B2861" t="s">
        <v>17810</v>
      </c>
      <c r="C2861" t="s">
        <v>231</v>
      </c>
      <c r="D2861" s="20" t="s">
        <v>1002</v>
      </c>
      <c r="E2861" s="26">
        <v>41821</v>
      </c>
      <c r="H2861" t="e">
        <v>#DIV/0!</v>
      </c>
      <c r="K2861" t="e">
        <v>#DIV/0!</v>
      </c>
      <c r="M2861" t="e">
        <v>#DIV/0!</v>
      </c>
      <c r="R2861" t="e">
        <v>#DIV/0!</v>
      </c>
    </row>
    <row r="2862" spans="1:20" x14ac:dyDescent="0.25">
      <c r="A2862" s="177" t="s">
        <v>17986</v>
      </c>
      <c r="B2862" t="s">
        <v>17987</v>
      </c>
      <c r="C2862" t="s">
        <v>317</v>
      </c>
      <c r="D2862" s="20" t="s">
        <v>1000</v>
      </c>
      <c r="E2862" s="26">
        <v>41821</v>
      </c>
      <c r="F2862">
        <v>5</v>
      </c>
      <c r="G2862">
        <v>5</v>
      </c>
      <c r="H2862">
        <v>1</v>
      </c>
      <c r="I2862">
        <v>19</v>
      </c>
      <c r="J2862">
        <v>25</v>
      </c>
      <c r="K2862">
        <v>0.76</v>
      </c>
      <c r="L2862">
        <v>25</v>
      </c>
      <c r="M2862">
        <v>1</v>
      </c>
      <c r="N2862">
        <v>19</v>
      </c>
      <c r="P2862">
        <v>0</v>
      </c>
      <c r="Q2862">
        <v>0</v>
      </c>
      <c r="R2862" t="e">
        <v>#DIV/0!</v>
      </c>
      <c r="S2862">
        <v>0</v>
      </c>
      <c r="T2862">
        <v>1</v>
      </c>
    </row>
    <row r="2863" spans="1:20" x14ac:dyDescent="0.25">
      <c r="A2863" s="177" t="s">
        <v>18165</v>
      </c>
      <c r="B2863" t="s">
        <v>18166</v>
      </c>
      <c r="C2863" t="s">
        <v>316</v>
      </c>
      <c r="D2863" s="20" t="s">
        <v>1002</v>
      </c>
      <c r="E2863" s="26">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25">
      <c r="A2864" s="177" t="s">
        <v>18418</v>
      </c>
      <c r="B2864" t="s">
        <v>18419</v>
      </c>
      <c r="C2864" t="s">
        <v>214</v>
      </c>
      <c r="D2864" s="20" t="s">
        <v>1000</v>
      </c>
      <c r="E2864" s="26">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25">
      <c r="A2865" s="177" t="s">
        <v>18597</v>
      </c>
      <c r="B2865" t="s">
        <v>18598</v>
      </c>
      <c r="C2865" t="s">
        <v>215</v>
      </c>
      <c r="D2865" s="20" t="s">
        <v>1002</v>
      </c>
      <c r="E2865" s="26">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25">
      <c r="A2866" s="177" t="s">
        <v>18774</v>
      </c>
      <c r="B2866" t="s">
        <v>18775</v>
      </c>
      <c r="C2866" t="s">
        <v>216</v>
      </c>
      <c r="D2866" s="20" t="s">
        <v>1002</v>
      </c>
      <c r="E2866" s="26">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25">
      <c r="A2867" s="177" t="s">
        <v>18951</v>
      </c>
      <c r="B2867" t="s">
        <v>18952</v>
      </c>
      <c r="C2867" t="s">
        <v>229</v>
      </c>
      <c r="D2867" s="20" t="s">
        <v>1002</v>
      </c>
      <c r="E2867" s="26">
        <v>41821</v>
      </c>
      <c r="H2867" t="e">
        <v>#DIV/0!</v>
      </c>
      <c r="K2867" t="e">
        <v>#DIV/0!</v>
      </c>
      <c r="M2867" t="e">
        <v>#DIV/0!</v>
      </c>
      <c r="R2867" t="e">
        <v>#DIV/0!</v>
      </c>
      <c r="T2867" t="e">
        <v>#DIV/0!</v>
      </c>
    </row>
    <row r="2868" spans="1:20" x14ac:dyDescent="0.25">
      <c r="A2868" s="177" t="s">
        <v>19128</v>
      </c>
      <c r="B2868" t="s">
        <v>19129</v>
      </c>
      <c r="C2868" t="s">
        <v>230</v>
      </c>
      <c r="D2868" s="20" t="s">
        <v>1000</v>
      </c>
      <c r="E2868" s="26">
        <v>41821</v>
      </c>
      <c r="H2868" t="e">
        <v>#DIV/0!</v>
      </c>
      <c r="K2868" t="e">
        <v>#DIV/0!</v>
      </c>
      <c r="M2868" t="e">
        <v>#DIV/0!</v>
      </c>
      <c r="R2868" t="e">
        <v>#DIV/0!</v>
      </c>
      <c r="T2868" t="e">
        <v>#DIV/0!</v>
      </c>
    </row>
    <row r="2869" spans="1:20" x14ac:dyDescent="0.25">
      <c r="A2869" s="177" t="s">
        <v>19307</v>
      </c>
      <c r="B2869" t="s">
        <v>19308</v>
      </c>
      <c r="C2869" t="s">
        <v>234</v>
      </c>
      <c r="D2869" s="20" t="s">
        <v>1000</v>
      </c>
      <c r="E2869" s="26">
        <v>41821</v>
      </c>
      <c r="H2869" t="e">
        <v>#DIV/0!</v>
      </c>
      <c r="K2869" t="e">
        <v>#DIV/0!</v>
      </c>
      <c r="M2869" t="e">
        <v>#DIV/0!</v>
      </c>
      <c r="R2869" t="e">
        <v>#DIV/0!</v>
      </c>
      <c r="T2869">
        <v>0.59375</v>
      </c>
    </row>
    <row r="2870" spans="1:20" x14ac:dyDescent="0.25">
      <c r="A2870" s="177" t="s">
        <v>19486</v>
      </c>
      <c r="B2870" t="s">
        <v>19487</v>
      </c>
      <c r="C2870" t="s">
        <v>233</v>
      </c>
      <c r="D2870" s="20" t="s">
        <v>1002</v>
      </c>
      <c r="E2870" s="26">
        <v>41821</v>
      </c>
      <c r="H2870" t="e">
        <v>#DIV/0!</v>
      </c>
      <c r="K2870" t="e">
        <v>#DIV/0!</v>
      </c>
      <c r="M2870" t="e">
        <v>#DIV/0!</v>
      </c>
      <c r="R2870" t="e">
        <v>#DIV/0!</v>
      </c>
      <c r="T2870" t="e">
        <v>#DIV/0!</v>
      </c>
    </row>
    <row r="2871" spans="1:20" x14ac:dyDescent="0.25">
      <c r="A2871" s="177" t="s">
        <v>19861</v>
      </c>
      <c r="B2871" t="s">
        <v>19862</v>
      </c>
      <c r="C2871" t="s">
        <v>220</v>
      </c>
      <c r="D2871" s="20" t="s">
        <v>1000</v>
      </c>
      <c r="E2871" s="26">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25">
      <c r="A2872" s="177" t="s">
        <v>20040</v>
      </c>
      <c r="B2872" t="s">
        <v>20041</v>
      </c>
      <c r="C2872" t="s">
        <v>221</v>
      </c>
      <c r="D2872" s="20" t="s">
        <v>1002</v>
      </c>
      <c r="E2872" s="26">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25">
      <c r="A2873" s="177" t="s">
        <v>20217</v>
      </c>
      <c r="B2873" t="s">
        <v>20218</v>
      </c>
      <c r="C2873" t="s">
        <v>222</v>
      </c>
      <c r="D2873" s="20" t="s">
        <v>1002</v>
      </c>
      <c r="E2873" s="26">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25">
      <c r="A2874" s="177" t="s">
        <v>20394</v>
      </c>
      <c r="B2874" t="s">
        <v>20395</v>
      </c>
      <c r="C2874" t="s">
        <v>211</v>
      </c>
      <c r="D2874" s="20" t="s">
        <v>1002</v>
      </c>
      <c r="E2874" s="26">
        <v>41821</v>
      </c>
      <c r="H2874" t="e">
        <v>#DIV/0!</v>
      </c>
      <c r="K2874" t="e">
        <v>#DIV/0!</v>
      </c>
      <c r="M2874" t="e">
        <v>#DIV/0!</v>
      </c>
      <c r="N2874">
        <v>0</v>
      </c>
      <c r="R2874" t="e">
        <v>#DIV/0!</v>
      </c>
      <c r="T2874">
        <v>0.58333333333333337</v>
      </c>
    </row>
    <row r="2875" spans="1:20" x14ac:dyDescent="0.25">
      <c r="A2875" s="177" t="s">
        <v>20571</v>
      </c>
      <c r="B2875" t="s">
        <v>20572</v>
      </c>
      <c r="C2875" t="s">
        <v>207</v>
      </c>
      <c r="D2875" s="20" t="s">
        <v>1000</v>
      </c>
      <c r="E2875" s="26">
        <v>41821</v>
      </c>
      <c r="F2875">
        <v>7</v>
      </c>
      <c r="G2875">
        <v>10</v>
      </c>
      <c r="H2875">
        <v>0.7</v>
      </c>
      <c r="I2875">
        <v>27</v>
      </c>
      <c r="J2875">
        <v>45</v>
      </c>
      <c r="K2875">
        <v>0.6</v>
      </c>
      <c r="L2875">
        <v>60</v>
      </c>
      <c r="M2875">
        <v>0.75</v>
      </c>
      <c r="N2875">
        <v>19</v>
      </c>
      <c r="P2875">
        <v>0</v>
      </c>
      <c r="Q2875">
        <v>0</v>
      </c>
      <c r="R2875" t="e">
        <v>#DIV/0!</v>
      </c>
      <c r="S2875">
        <v>8</v>
      </c>
      <c r="T2875">
        <v>1.075</v>
      </c>
    </row>
    <row r="2876" spans="1:20" x14ac:dyDescent="0.25">
      <c r="A2876" s="177" t="s">
        <v>20750</v>
      </c>
      <c r="B2876" t="s">
        <v>20751</v>
      </c>
      <c r="C2876" t="s">
        <v>894</v>
      </c>
      <c r="D2876" s="20" t="s">
        <v>1002</v>
      </c>
      <c r="E2876" s="26">
        <v>41821</v>
      </c>
      <c r="H2876" t="e">
        <v>#DIV/0!</v>
      </c>
      <c r="K2876" t="e">
        <v>#DIV/0!</v>
      </c>
      <c r="M2876" t="e">
        <v>#DIV/0!</v>
      </c>
      <c r="R2876" t="e">
        <v>#DIV/0!</v>
      </c>
      <c r="T2876">
        <v>0.75</v>
      </c>
    </row>
    <row r="2877" spans="1:20" x14ac:dyDescent="0.25">
      <c r="A2877" s="177" t="s">
        <v>20815</v>
      </c>
      <c r="B2877" t="s">
        <v>20816</v>
      </c>
      <c r="C2877" t="s">
        <v>210</v>
      </c>
      <c r="D2877" s="20" t="s">
        <v>1002</v>
      </c>
      <c r="E2877" s="26">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25">
      <c r="A2878" s="177" t="s">
        <v>20992</v>
      </c>
      <c r="B2878" t="s">
        <v>20993</v>
      </c>
      <c r="C2878" t="s">
        <v>208</v>
      </c>
      <c r="D2878" s="20" t="s">
        <v>1002</v>
      </c>
      <c r="E2878" s="26">
        <v>41821</v>
      </c>
      <c r="F2878">
        <v>2</v>
      </c>
      <c r="G2878">
        <v>5</v>
      </c>
      <c r="H2878">
        <v>0.4</v>
      </c>
      <c r="I2878">
        <v>2</v>
      </c>
      <c r="J2878">
        <v>10</v>
      </c>
      <c r="K2878">
        <v>0.2</v>
      </c>
      <c r="L2878">
        <v>25</v>
      </c>
      <c r="M2878">
        <v>0.4</v>
      </c>
      <c r="N2878">
        <v>2</v>
      </c>
      <c r="P2878">
        <v>0</v>
      </c>
      <c r="Q2878">
        <v>0</v>
      </c>
      <c r="R2878" t="e">
        <v>#DIV/0!</v>
      </c>
      <c r="S2878">
        <v>0</v>
      </c>
      <c r="T2878" t="e">
        <v>#DIV/0!</v>
      </c>
    </row>
    <row r="2879" spans="1:20" x14ac:dyDescent="0.25">
      <c r="A2879" s="177" t="s">
        <v>21247</v>
      </c>
      <c r="B2879" t="s">
        <v>21248</v>
      </c>
      <c r="C2879" t="s">
        <v>213</v>
      </c>
      <c r="D2879" s="20" t="s">
        <v>1002</v>
      </c>
      <c r="E2879" s="26">
        <v>41821</v>
      </c>
      <c r="H2879" t="e">
        <v>#DIV/0!</v>
      </c>
      <c r="K2879" t="e">
        <v>#DIV/0!</v>
      </c>
      <c r="M2879" t="e">
        <v>#DIV/0!</v>
      </c>
      <c r="R2879" t="e">
        <v>#DIV/0!</v>
      </c>
      <c r="T2879" t="e">
        <v>#DIV/0!</v>
      </c>
    </row>
    <row r="2880" spans="1:20" x14ac:dyDescent="0.25">
      <c r="A2880" s="177" t="s">
        <v>21424</v>
      </c>
      <c r="B2880" t="s">
        <v>21425</v>
      </c>
      <c r="C2880" t="s">
        <v>8154</v>
      </c>
      <c r="D2880" s="20" t="s">
        <v>1002</v>
      </c>
      <c r="E2880" s="26">
        <v>41821</v>
      </c>
      <c r="H2880" t="e">
        <v>#DIV/0!</v>
      </c>
      <c r="K2880" t="e">
        <v>#DIV/0!</v>
      </c>
      <c r="M2880" t="e">
        <v>#DIV/0!</v>
      </c>
      <c r="R2880" t="e">
        <v>#DIV/0!</v>
      </c>
      <c r="T2880" t="e">
        <v>#DIV/0!</v>
      </c>
    </row>
    <row r="2881" spans="1:20" x14ac:dyDescent="0.25">
      <c r="A2881" s="177" t="s">
        <v>21489</v>
      </c>
      <c r="B2881" t="s">
        <v>21490</v>
      </c>
      <c r="C2881" t="s">
        <v>212</v>
      </c>
      <c r="D2881" s="20" t="s">
        <v>1000</v>
      </c>
      <c r="E2881" s="26">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25">
      <c r="A2882" s="177" t="s">
        <v>21698</v>
      </c>
      <c r="B2882" t="s">
        <v>21699</v>
      </c>
      <c r="C2882" t="s">
        <v>217</v>
      </c>
      <c r="D2882" s="20" t="s">
        <v>1000</v>
      </c>
      <c r="E2882" s="26">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25">
      <c r="A2883" s="177" t="s">
        <v>21877</v>
      </c>
      <c r="B2883" t="s">
        <v>21878</v>
      </c>
      <c r="C2883" t="s">
        <v>895</v>
      </c>
      <c r="D2883" s="20" t="s">
        <v>1002</v>
      </c>
      <c r="E2883" s="26">
        <v>41821</v>
      </c>
      <c r="H2883" t="e">
        <v>#DIV/0!</v>
      </c>
      <c r="K2883" t="e">
        <v>#DIV/0!</v>
      </c>
      <c r="M2883" t="e">
        <v>#DIV/0!</v>
      </c>
      <c r="R2883" t="e">
        <v>#DIV/0!</v>
      </c>
      <c r="T2883">
        <v>0.77500000000000002</v>
      </c>
    </row>
    <row r="2884" spans="1:20" x14ac:dyDescent="0.25">
      <c r="A2884" s="177" t="s">
        <v>21942</v>
      </c>
      <c r="B2884" t="s">
        <v>21943</v>
      </c>
      <c r="C2884" s="20" t="s">
        <v>218</v>
      </c>
      <c r="D2884" s="20" t="s">
        <v>1002</v>
      </c>
      <c r="E2884" s="26">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25">
      <c r="A2885" s="177" t="s">
        <v>22119</v>
      </c>
      <c r="B2885" t="s">
        <v>22120</v>
      </c>
      <c r="C2885" t="s">
        <v>219</v>
      </c>
      <c r="D2885" s="20" t="s">
        <v>1002</v>
      </c>
      <c r="E2885" s="26">
        <v>41821</v>
      </c>
      <c r="T2885">
        <v>0.7228</v>
      </c>
    </row>
    <row r="2886" spans="1:20" x14ac:dyDescent="0.25">
      <c r="A2886" s="177" t="s">
        <v>11569</v>
      </c>
      <c r="B2886" t="s">
        <v>11570</v>
      </c>
      <c r="C2886" t="s">
        <v>198</v>
      </c>
      <c r="D2886" s="20" t="s">
        <v>1002</v>
      </c>
      <c r="E2886" s="26">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25">
      <c r="A2887" s="177" t="s">
        <v>13202</v>
      </c>
      <c r="B2887" t="s">
        <v>13114</v>
      </c>
      <c r="C2887" t="s">
        <v>1051</v>
      </c>
      <c r="D2887" s="20" t="s">
        <v>1002</v>
      </c>
      <c r="E2887" s="26">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25">
      <c r="A2888" s="177" t="s">
        <v>3019</v>
      </c>
      <c r="B2888" t="s">
        <v>3020</v>
      </c>
      <c r="C2888" s="20" t="s">
        <v>242</v>
      </c>
      <c r="D2888" s="20" t="s">
        <v>1000</v>
      </c>
      <c r="E2888" s="26">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25">
      <c r="A2889" s="177" t="s">
        <v>2844</v>
      </c>
      <c r="B2889" t="s">
        <v>2845</v>
      </c>
      <c r="C2889" t="s">
        <v>2724</v>
      </c>
      <c r="D2889" s="20" t="s">
        <v>1000</v>
      </c>
      <c r="E2889" s="26">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25">
      <c r="A2890" s="177" t="s">
        <v>2599</v>
      </c>
      <c r="B2890" t="s">
        <v>2600</v>
      </c>
      <c r="C2890" t="s">
        <v>237</v>
      </c>
      <c r="D2890" s="20" t="s">
        <v>1000</v>
      </c>
      <c r="E2890" s="26">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25">
      <c r="A2891" s="177" t="s">
        <v>2424</v>
      </c>
      <c r="B2891" t="s">
        <v>2425</v>
      </c>
      <c r="C2891" t="s">
        <v>238</v>
      </c>
      <c r="D2891" s="20" t="s">
        <v>1000</v>
      </c>
      <c r="E2891" s="26">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25">
      <c r="A2892" s="177" t="s">
        <v>2251</v>
      </c>
      <c r="B2892" t="s">
        <v>2252</v>
      </c>
      <c r="C2892" t="s">
        <v>239</v>
      </c>
      <c r="D2892" s="20" t="s">
        <v>1000</v>
      </c>
      <c r="E2892" s="26">
        <v>41852</v>
      </c>
      <c r="F2892">
        <v>4</v>
      </c>
      <c r="G2892">
        <v>4</v>
      </c>
      <c r="H2892">
        <v>1</v>
      </c>
      <c r="I2892">
        <v>6</v>
      </c>
      <c r="J2892">
        <v>8</v>
      </c>
      <c r="K2892">
        <v>0.75</v>
      </c>
      <c r="L2892">
        <v>8</v>
      </c>
      <c r="M2892">
        <v>1</v>
      </c>
      <c r="N2892">
        <v>6</v>
      </c>
      <c r="O2892">
        <v>0.56999999999999995</v>
      </c>
      <c r="P2892">
        <v>0</v>
      </c>
      <c r="Q2892">
        <v>3</v>
      </c>
      <c r="R2892">
        <v>0</v>
      </c>
      <c r="S2892">
        <v>0</v>
      </c>
    </row>
    <row r="2893" spans="1:20" x14ac:dyDescent="0.25">
      <c r="A2893" s="177" t="s">
        <v>2076</v>
      </c>
      <c r="B2893" t="s">
        <v>2077</v>
      </c>
      <c r="C2893" t="s">
        <v>1988</v>
      </c>
      <c r="D2893" s="20" t="s">
        <v>1000</v>
      </c>
      <c r="E2893" s="26">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25">
      <c r="A2894" s="177" t="s">
        <v>1828</v>
      </c>
      <c r="B2894" t="s">
        <v>1829</v>
      </c>
      <c r="C2894" t="s">
        <v>240</v>
      </c>
      <c r="D2894" s="20" t="s">
        <v>1000</v>
      </c>
      <c r="E2894" s="26">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25">
      <c r="A2895" s="177" t="s">
        <v>1653</v>
      </c>
      <c r="B2895" t="s">
        <v>1654</v>
      </c>
      <c r="C2895" s="20" t="s">
        <v>241</v>
      </c>
      <c r="D2895" s="20" t="s">
        <v>1000</v>
      </c>
      <c r="E2895" s="26">
        <v>41852</v>
      </c>
      <c r="F2895">
        <v>33</v>
      </c>
      <c r="G2895">
        <v>33</v>
      </c>
      <c r="H2895">
        <v>1</v>
      </c>
      <c r="I2895">
        <v>229</v>
      </c>
      <c r="J2895">
        <v>325</v>
      </c>
      <c r="K2895">
        <v>0.70461538461538464</v>
      </c>
      <c r="L2895">
        <v>325</v>
      </c>
      <c r="M2895">
        <v>1</v>
      </c>
      <c r="N2895">
        <v>212</v>
      </c>
      <c r="P2895">
        <v>20</v>
      </c>
      <c r="Q2895">
        <v>25</v>
      </c>
      <c r="R2895">
        <v>0.8</v>
      </c>
      <c r="S2895">
        <v>17</v>
      </c>
    </row>
    <row r="2896" spans="1:20" x14ac:dyDescent="0.25">
      <c r="A2896" s="177" t="s">
        <v>1091</v>
      </c>
      <c r="B2896" t="s">
        <v>1176</v>
      </c>
      <c r="C2896" t="s">
        <v>235</v>
      </c>
      <c r="D2896" s="20" t="s">
        <v>1002</v>
      </c>
      <c r="E2896" s="26">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25">
      <c r="A2897" s="177" t="s">
        <v>11571</v>
      </c>
      <c r="B2897" t="s">
        <v>11572</v>
      </c>
      <c r="C2897" t="s">
        <v>199</v>
      </c>
      <c r="D2897" s="20" t="s">
        <v>1002</v>
      </c>
      <c r="E2897" s="26">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25">
      <c r="A2898" s="177" t="s">
        <v>11433</v>
      </c>
      <c r="B2898" t="s">
        <v>11434</v>
      </c>
      <c r="C2898" t="s">
        <v>201</v>
      </c>
      <c r="D2898" s="20" t="s">
        <v>1000</v>
      </c>
      <c r="E2898" s="26">
        <v>41852</v>
      </c>
      <c r="F2898">
        <v>0</v>
      </c>
      <c r="G2898">
        <v>0</v>
      </c>
      <c r="H2898" t="e">
        <v>#DIV/0!</v>
      </c>
      <c r="I2898">
        <v>0</v>
      </c>
      <c r="J2898">
        <v>0</v>
      </c>
      <c r="K2898" t="e">
        <v>#DIV/0!</v>
      </c>
      <c r="L2898">
        <v>0</v>
      </c>
      <c r="M2898" t="e">
        <v>#DIV/0!</v>
      </c>
      <c r="N2898">
        <v>0</v>
      </c>
      <c r="P2898">
        <v>1</v>
      </c>
      <c r="Q2898">
        <v>1</v>
      </c>
      <c r="R2898">
        <v>1</v>
      </c>
      <c r="S2898">
        <v>0</v>
      </c>
    </row>
    <row r="2899" spans="1:20" x14ac:dyDescent="0.25">
      <c r="A2899" s="177" t="s">
        <v>12230</v>
      </c>
      <c r="B2899" t="s">
        <v>12231</v>
      </c>
      <c r="C2899" s="20" t="s">
        <v>200</v>
      </c>
      <c r="D2899" s="20" t="s">
        <v>1000</v>
      </c>
      <c r="E2899" s="26">
        <v>41852</v>
      </c>
      <c r="F2899">
        <v>4</v>
      </c>
      <c r="G2899">
        <v>4</v>
      </c>
      <c r="H2899">
        <v>1</v>
      </c>
      <c r="I2899">
        <v>9</v>
      </c>
      <c r="J2899">
        <v>10</v>
      </c>
      <c r="K2899">
        <v>0.9</v>
      </c>
      <c r="L2899">
        <v>10</v>
      </c>
      <c r="M2899">
        <v>1</v>
      </c>
      <c r="N2899">
        <v>8</v>
      </c>
      <c r="P2899">
        <v>0</v>
      </c>
      <c r="Q2899">
        <v>2</v>
      </c>
      <c r="R2899">
        <v>0</v>
      </c>
      <c r="S2899">
        <v>1</v>
      </c>
      <c r="T2899">
        <v>0.97499999999999998</v>
      </c>
    </row>
    <row r="2900" spans="1:20" x14ac:dyDescent="0.25">
      <c r="A2900" s="177" t="s">
        <v>12515</v>
      </c>
      <c r="B2900" t="s">
        <v>12516</v>
      </c>
      <c r="C2900" t="s">
        <v>202</v>
      </c>
      <c r="D2900" s="20" t="s">
        <v>1000</v>
      </c>
      <c r="E2900" s="26">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25">
      <c r="A2901" s="177" t="s">
        <v>11052</v>
      </c>
      <c r="B2901" t="s">
        <v>11053</v>
      </c>
      <c r="C2901" t="s">
        <v>228</v>
      </c>
      <c r="D2901" s="20" t="s">
        <v>1000</v>
      </c>
      <c r="E2901" s="26">
        <v>41852</v>
      </c>
      <c r="H2901" t="e">
        <v>#DIV/0!</v>
      </c>
      <c r="K2901" t="e">
        <v>#DIV/0!</v>
      </c>
      <c r="M2901" t="e">
        <v>#DIV/0!</v>
      </c>
      <c r="R2901" t="e">
        <v>#DIV/0!</v>
      </c>
      <c r="T2901">
        <v>0.62427272727272731</v>
      </c>
    </row>
    <row r="2902" spans="1:20" x14ac:dyDescent="0.25">
      <c r="A2902" s="177" t="s">
        <v>10877</v>
      </c>
      <c r="B2902" t="s">
        <v>10878</v>
      </c>
      <c r="C2902" t="s">
        <v>227</v>
      </c>
      <c r="D2902" s="20" t="s">
        <v>1002</v>
      </c>
      <c r="E2902" s="26">
        <v>41852</v>
      </c>
      <c r="H2902" t="e">
        <v>#DIV/0!</v>
      </c>
      <c r="K2902" t="e">
        <v>#DIV/0!</v>
      </c>
      <c r="M2902" t="e">
        <v>#DIV/0!</v>
      </c>
      <c r="R2902" t="e">
        <v>#DIV/0!</v>
      </c>
      <c r="T2902">
        <v>0.80700000000000005</v>
      </c>
    </row>
    <row r="2903" spans="1:20" x14ac:dyDescent="0.25">
      <c r="A2903" s="177" t="s">
        <v>10702</v>
      </c>
      <c r="B2903" t="s">
        <v>10703</v>
      </c>
      <c r="C2903" t="s">
        <v>203</v>
      </c>
      <c r="D2903" s="20" t="s">
        <v>1002</v>
      </c>
      <c r="E2903" s="26">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25">
      <c r="A2904" s="177" t="s">
        <v>10527</v>
      </c>
      <c r="B2904" t="s">
        <v>10528</v>
      </c>
      <c r="C2904" t="s">
        <v>205</v>
      </c>
      <c r="D2904" s="20" t="s">
        <v>1000</v>
      </c>
      <c r="E2904" s="26">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25">
      <c r="A2905" s="177" t="s">
        <v>10351</v>
      </c>
      <c r="B2905" t="s">
        <v>10352</v>
      </c>
      <c r="C2905" t="s">
        <v>204</v>
      </c>
      <c r="D2905" s="20" t="s">
        <v>1000</v>
      </c>
      <c r="E2905" s="26">
        <v>41852</v>
      </c>
      <c r="F2905">
        <v>4</v>
      </c>
      <c r="G2905">
        <v>5</v>
      </c>
      <c r="H2905">
        <v>0.8</v>
      </c>
      <c r="I2905">
        <v>8</v>
      </c>
      <c r="J2905">
        <v>20</v>
      </c>
      <c r="K2905">
        <v>0.4</v>
      </c>
      <c r="L2905">
        <v>25</v>
      </c>
      <c r="M2905">
        <v>0.8</v>
      </c>
      <c r="N2905">
        <v>7</v>
      </c>
      <c r="P2905">
        <v>2</v>
      </c>
      <c r="Q2905">
        <v>6</v>
      </c>
      <c r="R2905">
        <v>0.33333333333333331</v>
      </c>
      <c r="S2905">
        <v>1</v>
      </c>
    </row>
    <row r="2906" spans="1:20" x14ac:dyDescent="0.25">
      <c r="A2906" s="177" t="s">
        <v>10286</v>
      </c>
      <c r="B2906" t="s">
        <v>10287</v>
      </c>
      <c r="C2906" t="s">
        <v>206</v>
      </c>
      <c r="D2906" s="20" t="s">
        <v>1000</v>
      </c>
      <c r="E2906" s="26">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25">
      <c r="A2907" s="177" t="s">
        <v>9855</v>
      </c>
      <c r="B2907" t="s">
        <v>9856</v>
      </c>
      <c r="C2907" t="s">
        <v>223</v>
      </c>
      <c r="D2907" s="20" t="s">
        <v>1002</v>
      </c>
      <c r="E2907" s="26">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25">
      <c r="A2908" s="177" t="s">
        <v>9680</v>
      </c>
      <c r="B2908" t="s">
        <v>9681</v>
      </c>
      <c r="C2908" s="20" t="s">
        <v>224</v>
      </c>
      <c r="D2908" s="20" t="s">
        <v>1000</v>
      </c>
      <c r="E2908" s="26">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25">
      <c r="A2909" s="177" t="s">
        <v>9289</v>
      </c>
      <c r="B2909" t="s">
        <v>9290</v>
      </c>
      <c r="C2909" s="20" t="s">
        <v>211</v>
      </c>
      <c r="D2909" s="20" t="s">
        <v>1000</v>
      </c>
      <c r="E2909" s="26">
        <v>41852</v>
      </c>
      <c r="H2909" t="e">
        <v>#DIV/0!</v>
      </c>
      <c r="I2909">
        <v>12</v>
      </c>
      <c r="K2909" t="e">
        <v>#DIV/0!</v>
      </c>
      <c r="M2909" t="e">
        <v>#DIV/0!</v>
      </c>
      <c r="N2909">
        <v>12</v>
      </c>
      <c r="R2909" t="e">
        <v>#DIV/0!</v>
      </c>
    </row>
    <row r="2910" spans="1:20" x14ac:dyDescent="0.25">
      <c r="A2910" s="177" t="s">
        <v>9114</v>
      </c>
      <c r="B2910" t="s">
        <v>9115</v>
      </c>
      <c r="C2910" t="s">
        <v>207</v>
      </c>
      <c r="D2910" s="20" t="s">
        <v>1002</v>
      </c>
      <c r="E2910" s="26">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25">
      <c r="A2911" s="177" t="s">
        <v>9049</v>
      </c>
      <c r="B2911" t="s">
        <v>9050</v>
      </c>
      <c r="C2911" t="s">
        <v>894</v>
      </c>
      <c r="D2911" s="20" t="s">
        <v>1000</v>
      </c>
      <c r="E2911" s="26">
        <v>41852</v>
      </c>
      <c r="H2911" t="e">
        <v>#DIV/0!</v>
      </c>
      <c r="K2911" t="e">
        <v>#DIV/0!</v>
      </c>
      <c r="M2911" t="e">
        <v>#DIV/0!</v>
      </c>
      <c r="R2911" t="e">
        <v>#DIV/0!</v>
      </c>
    </row>
    <row r="2912" spans="1:20" x14ac:dyDescent="0.25">
      <c r="A2912" s="177" t="s">
        <v>8874</v>
      </c>
      <c r="B2912" t="s">
        <v>8875</v>
      </c>
      <c r="C2912" t="s">
        <v>210</v>
      </c>
      <c r="D2912" s="20" t="s">
        <v>1000</v>
      </c>
      <c r="E2912" s="26">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25">
      <c r="A2913" s="177" t="s">
        <v>8699</v>
      </c>
      <c r="B2913" t="s">
        <v>8700</v>
      </c>
      <c r="C2913" t="s">
        <v>208</v>
      </c>
      <c r="D2913" s="20" t="s">
        <v>1000</v>
      </c>
      <c r="E2913" s="26">
        <v>41852</v>
      </c>
      <c r="F2913">
        <v>2</v>
      </c>
      <c r="G2913">
        <v>2</v>
      </c>
      <c r="H2913">
        <v>1</v>
      </c>
      <c r="I2913">
        <v>5</v>
      </c>
      <c r="J2913">
        <v>10</v>
      </c>
      <c r="K2913">
        <v>0.5</v>
      </c>
      <c r="L2913">
        <v>10</v>
      </c>
      <c r="M2913">
        <v>1</v>
      </c>
      <c r="N2913">
        <v>2</v>
      </c>
      <c r="P2913">
        <v>0</v>
      </c>
      <c r="Q2913">
        <v>0</v>
      </c>
      <c r="R2913" t="e">
        <v>#DIV/0!</v>
      </c>
      <c r="S2913">
        <v>3</v>
      </c>
    </row>
    <row r="2914" spans="1:20" x14ac:dyDescent="0.25">
      <c r="A2914" s="177" t="s">
        <v>8450</v>
      </c>
      <c r="B2914" t="s">
        <v>8451</v>
      </c>
      <c r="C2914" t="s">
        <v>213</v>
      </c>
      <c r="D2914" s="20" t="s">
        <v>1000</v>
      </c>
      <c r="E2914" s="26">
        <v>41852</v>
      </c>
      <c r="H2914" t="e">
        <v>#DIV/0!</v>
      </c>
      <c r="K2914" t="e">
        <v>#DIV/0!</v>
      </c>
      <c r="M2914" t="e">
        <v>#DIV/0!</v>
      </c>
      <c r="R2914" t="e">
        <v>#DIV/0!</v>
      </c>
      <c r="T2914">
        <v>0.75510204081632648</v>
      </c>
    </row>
    <row r="2915" spans="1:20" x14ac:dyDescent="0.25">
      <c r="A2915" s="177" t="s">
        <v>8275</v>
      </c>
      <c r="B2915" t="s">
        <v>8276</v>
      </c>
      <c r="C2915" s="20" t="s">
        <v>212</v>
      </c>
      <c r="D2915" s="20" t="s">
        <v>1002</v>
      </c>
      <c r="E2915" s="26">
        <v>41852</v>
      </c>
      <c r="F2915">
        <v>0</v>
      </c>
      <c r="G2915">
        <v>0</v>
      </c>
      <c r="H2915" t="e">
        <v>#DIV/0!</v>
      </c>
      <c r="I2915">
        <v>0</v>
      </c>
      <c r="J2915">
        <v>0</v>
      </c>
      <c r="K2915" t="e">
        <v>#DIV/0!</v>
      </c>
      <c r="L2915">
        <v>0</v>
      </c>
      <c r="M2915" t="e">
        <v>#DIV/0!</v>
      </c>
      <c r="N2915">
        <v>0</v>
      </c>
      <c r="P2915">
        <v>0</v>
      </c>
      <c r="Q2915">
        <v>0</v>
      </c>
      <c r="R2915" t="e">
        <v>#DIV/0!</v>
      </c>
      <c r="S2915">
        <v>0</v>
      </c>
    </row>
    <row r="2916" spans="1:20" x14ac:dyDescent="0.25">
      <c r="A2916" s="177" t="s">
        <v>8210</v>
      </c>
      <c r="B2916" t="s">
        <v>8211</v>
      </c>
      <c r="C2916" s="20" t="s">
        <v>8154</v>
      </c>
      <c r="D2916" s="20" t="s">
        <v>1000</v>
      </c>
      <c r="E2916" s="26">
        <v>41852</v>
      </c>
      <c r="H2916" t="e">
        <v>#DIV/0!</v>
      </c>
      <c r="K2916" t="e">
        <v>#DIV/0!</v>
      </c>
      <c r="M2916" t="e">
        <v>#DIV/0!</v>
      </c>
      <c r="R2916" t="e">
        <v>#DIV/0!</v>
      </c>
    </row>
    <row r="2917" spans="1:20" x14ac:dyDescent="0.25">
      <c r="A2917" s="177" t="s">
        <v>7974</v>
      </c>
      <c r="B2917" t="s">
        <v>7975</v>
      </c>
      <c r="C2917" t="s">
        <v>225</v>
      </c>
      <c r="D2917" s="20" t="s">
        <v>1002</v>
      </c>
      <c r="E2917" s="26">
        <v>41852</v>
      </c>
      <c r="F2917">
        <v>3</v>
      </c>
      <c r="G2917">
        <v>3</v>
      </c>
      <c r="H2917">
        <v>1</v>
      </c>
      <c r="I2917">
        <v>25</v>
      </c>
      <c r="J2917">
        <v>30</v>
      </c>
      <c r="K2917">
        <v>0.83333333333333337</v>
      </c>
      <c r="L2917">
        <v>30</v>
      </c>
      <c r="M2917">
        <v>1</v>
      </c>
      <c r="N2917">
        <v>25</v>
      </c>
      <c r="R2917" t="e">
        <v>#DIV/0!</v>
      </c>
      <c r="S2917">
        <v>0</v>
      </c>
    </row>
    <row r="2918" spans="1:20" x14ac:dyDescent="0.25">
      <c r="A2918" s="177" t="s">
        <v>7773</v>
      </c>
      <c r="B2918" t="s">
        <v>7774</v>
      </c>
      <c r="C2918" t="s">
        <v>226</v>
      </c>
      <c r="D2918" s="20" t="s">
        <v>1000</v>
      </c>
      <c r="E2918" s="26">
        <v>41852</v>
      </c>
      <c r="F2918">
        <v>3</v>
      </c>
      <c r="G2918">
        <v>3</v>
      </c>
      <c r="H2918">
        <v>1</v>
      </c>
      <c r="I2918">
        <v>25</v>
      </c>
      <c r="J2918">
        <v>30</v>
      </c>
      <c r="K2918">
        <v>0.83333333333333337</v>
      </c>
      <c r="L2918">
        <v>30</v>
      </c>
      <c r="M2918">
        <v>1</v>
      </c>
      <c r="N2918">
        <v>25</v>
      </c>
      <c r="R2918" t="e">
        <v>#DIV/0!</v>
      </c>
      <c r="S2918">
        <v>0</v>
      </c>
    </row>
    <row r="2919" spans="1:20" x14ac:dyDescent="0.25">
      <c r="A2919" s="177" t="s">
        <v>7586</v>
      </c>
      <c r="B2919" t="s">
        <v>7587</v>
      </c>
      <c r="C2919" t="s">
        <v>901</v>
      </c>
      <c r="D2919" s="20" t="s">
        <v>1000</v>
      </c>
      <c r="E2919" s="26">
        <v>41852</v>
      </c>
      <c r="F2919">
        <v>1</v>
      </c>
      <c r="G2919">
        <v>2</v>
      </c>
      <c r="H2919">
        <v>0.5</v>
      </c>
      <c r="I2919">
        <v>10</v>
      </c>
      <c r="J2919">
        <v>5</v>
      </c>
      <c r="K2919">
        <v>2</v>
      </c>
      <c r="L2919">
        <v>10</v>
      </c>
      <c r="M2919">
        <v>0.5</v>
      </c>
      <c r="N2919">
        <v>10</v>
      </c>
      <c r="P2919">
        <v>0</v>
      </c>
      <c r="Q2919">
        <v>0</v>
      </c>
      <c r="R2919" t="e">
        <v>#DIV/0!</v>
      </c>
      <c r="S2919">
        <v>0</v>
      </c>
    </row>
    <row r="2920" spans="1:20" x14ac:dyDescent="0.25">
      <c r="A2920" s="177" t="s">
        <v>7239</v>
      </c>
      <c r="B2920" t="s">
        <v>7240</v>
      </c>
      <c r="C2920" t="s">
        <v>1052</v>
      </c>
      <c r="D2920" s="20" t="s">
        <v>1000</v>
      </c>
      <c r="E2920" s="26">
        <v>41852</v>
      </c>
      <c r="F2920">
        <v>1</v>
      </c>
      <c r="G2920">
        <v>2</v>
      </c>
      <c r="H2920">
        <v>0.5</v>
      </c>
      <c r="I2920">
        <v>10</v>
      </c>
      <c r="J2920">
        <v>5</v>
      </c>
      <c r="K2920">
        <v>2</v>
      </c>
      <c r="L2920">
        <v>10</v>
      </c>
      <c r="M2920">
        <v>0.5</v>
      </c>
      <c r="N2920">
        <v>10</v>
      </c>
      <c r="P2920">
        <v>0</v>
      </c>
      <c r="Q2920">
        <v>0</v>
      </c>
      <c r="R2920" t="e">
        <v>#DIV/0!</v>
      </c>
      <c r="S2920">
        <v>0</v>
      </c>
    </row>
    <row r="2921" spans="1:20" x14ac:dyDescent="0.25">
      <c r="A2921" s="177" t="s">
        <v>7034</v>
      </c>
      <c r="B2921" t="s">
        <v>7035</v>
      </c>
      <c r="C2921" t="s">
        <v>232</v>
      </c>
      <c r="D2921" s="20" t="s">
        <v>1002</v>
      </c>
      <c r="E2921" s="26">
        <v>41852</v>
      </c>
      <c r="F2921">
        <v>5</v>
      </c>
      <c r="G2921">
        <v>5</v>
      </c>
      <c r="H2921">
        <v>1</v>
      </c>
      <c r="I2921">
        <v>42</v>
      </c>
      <c r="J2921">
        <v>45</v>
      </c>
      <c r="K2921">
        <v>0.93333333333333335</v>
      </c>
      <c r="L2921">
        <v>45</v>
      </c>
      <c r="M2921">
        <v>1</v>
      </c>
      <c r="N2921">
        <v>37</v>
      </c>
      <c r="P2921">
        <v>0</v>
      </c>
      <c r="Q2921">
        <v>1</v>
      </c>
      <c r="R2921">
        <v>0</v>
      </c>
      <c r="S2921">
        <v>5</v>
      </c>
    </row>
    <row r="2922" spans="1:20" x14ac:dyDescent="0.25">
      <c r="A2922" s="177" t="s">
        <v>6843</v>
      </c>
      <c r="B2922" t="s">
        <v>6844</v>
      </c>
      <c r="C2922" t="s">
        <v>231</v>
      </c>
      <c r="D2922" s="20" t="s">
        <v>1000</v>
      </c>
      <c r="E2922" s="26">
        <v>41852</v>
      </c>
      <c r="F2922">
        <v>5</v>
      </c>
      <c r="G2922">
        <v>5</v>
      </c>
      <c r="H2922">
        <v>1</v>
      </c>
      <c r="I2922">
        <v>42</v>
      </c>
      <c r="J2922">
        <v>45</v>
      </c>
      <c r="K2922">
        <v>0.93333333333333335</v>
      </c>
      <c r="L2922">
        <v>45</v>
      </c>
      <c r="M2922">
        <v>1</v>
      </c>
      <c r="N2922">
        <v>37</v>
      </c>
      <c r="P2922">
        <v>0</v>
      </c>
      <c r="Q2922">
        <v>1</v>
      </c>
      <c r="R2922">
        <v>0</v>
      </c>
      <c r="S2922">
        <v>5</v>
      </c>
    </row>
    <row r="2923" spans="1:20" x14ac:dyDescent="0.25">
      <c r="A2923" s="177" t="s">
        <v>6668</v>
      </c>
      <c r="B2923" t="s">
        <v>6669</v>
      </c>
      <c r="C2923" t="s">
        <v>317</v>
      </c>
      <c r="D2923" s="20" t="s">
        <v>1002</v>
      </c>
      <c r="E2923" s="26">
        <v>41852</v>
      </c>
      <c r="F2923">
        <v>5</v>
      </c>
      <c r="G2923">
        <v>5</v>
      </c>
      <c r="H2923">
        <v>1</v>
      </c>
      <c r="I2923">
        <v>19</v>
      </c>
      <c r="J2923">
        <v>25</v>
      </c>
      <c r="K2923">
        <v>0.76</v>
      </c>
      <c r="L2923">
        <v>25</v>
      </c>
      <c r="M2923">
        <v>1</v>
      </c>
      <c r="N2923">
        <v>15</v>
      </c>
      <c r="P2923">
        <v>4</v>
      </c>
      <c r="Q2923">
        <v>4</v>
      </c>
      <c r="R2923">
        <v>1</v>
      </c>
      <c r="S2923">
        <v>4</v>
      </c>
    </row>
    <row r="2924" spans="1:20" x14ac:dyDescent="0.25">
      <c r="A2924" s="177" t="s">
        <v>6493</v>
      </c>
      <c r="B2924" t="s">
        <v>6494</v>
      </c>
      <c r="C2924" t="s">
        <v>316</v>
      </c>
      <c r="D2924" s="20" t="s">
        <v>1000</v>
      </c>
      <c r="E2924" s="26">
        <v>41852</v>
      </c>
      <c r="F2924">
        <v>5</v>
      </c>
      <c r="G2924">
        <v>5</v>
      </c>
      <c r="H2924">
        <v>1</v>
      </c>
      <c r="I2924">
        <v>19</v>
      </c>
      <c r="J2924">
        <v>25</v>
      </c>
      <c r="K2924">
        <v>0.76</v>
      </c>
      <c r="L2924">
        <v>25</v>
      </c>
      <c r="M2924">
        <v>1</v>
      </c>
      <c r="N2924">
        <v>15</v>
      </c>
      <c r="P2924">
        <v>4</v>
      </c>
      <c r="Q2924">
        <v>4</v>
      </c>
      <c r="R2924">
        <v>1</v>
      </c>
      <c r="S2924">
        <v>4</v>
      </c>
    </row>
    <row r="2925" spans="1:20" x14ac:dyDescent="0.25">
      <c r="A2925" s="177" t="s">
        <v>6244</v>
      </c>
      <c r="B2925" t="s">
        <v>6245</v>
      </c>
      <c r="C2925" t="s">
        <v>214</v>
      </c>
      <c r="D2925" s="20" t="s">
        <v>1002</v>
      </c>
      <c r="E2925" s="26">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25">
      <c r="A2926" s="177" t="s">
        <v>6069</v>
      </c>
      <c r="B2926" t="s">
        <v>6070</v>
      </c>
      <c r="C2926" t="s">
        <v>215</v>
      </c>
      <c r="D2926" s="20" t="s">
        <v>1000</v>
      </c>
      <c r="E2926" s="26">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25">
      <c r="A2927" s="177" t="s">
        <v>5894</v>
      </c>
      <c r="B2927" t="s">
        <v>5895</v>
      </c>
      <c r="C2927" t="s">
        <v>216</v>
      </c>
      <c r="D2927" s="20" t="s">
        <v>1000</v>
      </c>
      <c r="E2927" s="26">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25">
      <c r="A2928" s="177" t="s">
        <v>5466</v>
      </c>
      <c r="B2928" t="s">
        <v>5467</v>
      </c>
      <c r="C2928" t="s">
        <v>903</v>
      </c>
      <c r="D2928" s="20" t="s">
        <v>1000</v>
      </c>
      <c r="E2928" s="26">
        <v>41852</v>
      </c>
      <c r="F2928">
        <v>11</v>
      </c>
      <c r="G2928">
        <v>11</v>
      </c>
      <c r="H2928">
        <v>1</v>
      </c>
      <c r="I2928">
        <v>13</v>
      </c>
      <c r="J2928">
        <v>52</v>
      </c>
      <c r="K2928">
        <v>0.25</v>
      </c>
      <c r="L2928">
        <v>52</v>
      </c>
      <c r="M2928">
        <v>1</v>
      </c>
      <c r="N2928">
        <v>13</v>
      </c>
      <c r="P2928">
        <v>0</v>
      </c>
      <c r="Q2928">
        <v>0</v>
      </c>
      <c r="R2928" t="e">
        <v>#DIV/0!</v>
      </c>
      <c r="S2928">
        <v>0</v>
      </c>
      <c r="T2928" t="e">
        <v>#DIV/0!</v>
      </c>
    </row>
    <row r="2929" spans="1:20" x14ac:dyDescent="0.25">
      <c r="A2929" s="177" t="s">
        <v>5650</v>
      </c>
      <c r="B2929" t="s">
        <v>5651</v>
      </c>
      <c r="C2929" t="s">
        <v>1047</v>
      </c>
      <c r="D2929" s="20" t="s">
        <v>1000</v>
      </c>
      <c r="E2929" s="26">
        <v>41852</v>
      </c>
      <c r="F2929">
        <v>6</v>
      </c>
      <c r="G2929">
        <v>6</v>
      </c>
      <c r="H2929">
        <v>1</v>
      </c>
      <c r="J2929">
        <v>27</v>
      </c>
      <c r="K2929">
        <v>0</v>
      </c>
      <c r="L2929">
        <v>27</v>
      </c>
      <c r="M2929">
        <v>1</v>
      </c>
      <c r="R2929" t="e">
        <v>#DIV/0!</v>
      </c>
      <c r="T2929" t="e">
        <v>#DIV/0!</v>
      </c>
    </row>
    <row r="2930" spans="1:20" x14ac:dyDescent="0.25">
      <c r="A2930" s="177" t="s">
        <v>5231</v>
      </c>
      <c r="B2930" t="s">
        <v>5232</v>
      </c>
      <c r="C2930" t="s">
        <v>1053</v>
      </c>
      <c r="D2930" s="20" t="s">
        <v>1000</v>
      </c>
      <c r="E2930" s="26">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25">
      <c r="A2931" s="177" t="s">
        <v>5026</v>
      </c>
      <c r="B2931" t="s">
        <v>5027</v>
      </c>
      <c r="C2931" t="s">
        <v>229</v>
      </c>
      <c r="D2931" s="20" t="s">
        <v>1000</v>
      </c>
      <c r="E2931" s="26">
        <v>41852</v>
      </c>
      <c r="H2931" t="e">
        <v>#DIV/0!</v>
      </c>
      <c r="K2931" t="e">
        <v>#DIV/0!</v>
      </c>
      <c r="M2931" t="e">
        <v>#DIV/0!</v>
      </c>
      <c r="R2931" t="e">
        <v>#DIV/0!</v>
      </c>
      <c r="T2931" t="e">
        <v>#DIV/0!</v>
      </c>
    </row>
    <row r="2932" spans="1:20" x14ac:dyDescent="0.25">
      <c r="A2932" s="177" t="s">
        <v>4851</v>
      </c>
      <c r="B2932" t="s">
        <v>4852</v>
      </c>
      <c r="C2932" t="s">
        <v>230</v>
      </c>
      <c r="D2932" s="20" t="s">
        <v>1002</v>
      </c>
      <c r="E2932" s="26">
        <v>41852</v>
      </c>
      <c r="H2932" t="e">
        <v>#DIV/0!</v>
      </c>
      <c r="K2932" t="e">
        <v>#DIV/0!</v>
      </c>
      <c r="M2932" t="e">
        <v>#DIV/0!</v>
      </c>
      <c r="R2932" t="e">
        <v>#DIV/0!</v>
      </c>
      <c r="T2932" t="e">
        <v>#DIV/0!</v>
      </c>
    </row>
    <row r="2933" spans="1:20" x14ac:dyDescent="0.25">
      <c r="A2933" s="177" t="s">
        <v>4676</v>
      </c>
      <c r="B2933" t="s">
        <v>4677</v>
      </c>
      <c r="C2933" t="s">
        <v>234</v>
      </c>
      <c r="D2933" s="20" t="s">
        <v>1002</v>
      </c>
      <c r="E2933" s="26">
        <v>41852</v>
      </c>
      <c r="T2933">
        <v>0.62083333333333335</v>
      </c>
    </row>
    <row r="2934" spans="1:20" x14ac:dyDescent="0.25">
      <c r="A2934" s="177" t="s">
        <v>4501</v>
      </c>
      <c r="B2934" t="s">
        <v>4502</v>
      </c>
      <c r="C2934" t="s">
        <v>233</v>
      </c>
      <c r="D2934" s="20" t="s">
        <v>1000</v>
      </c>
      <c r="E2934" s="26">
        <v>41852</v>
      </c>
      <c r="T2934" t="e">
        <v>#DIV/0!</v>
      </c>
    </row>
    <row r="2935" spans="1:20" x14ac:dyDescent="0.25">
      <c r="A2935" s="177" t="s">
        <v>4326</v>
      </c>
      <c r="B2935" t="s">
        <v>4327</v>
      </c>
      <c r="C2935" t="s">
        <v>217</v>
      </c>
      <c r="D2935" s="20" t="s">
        <v>1002</v>
      </c>
      <c r="E2935" s="26">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25">
      <c r="A2936" s="177" t="s">
        <v>4261</v>
      </c>
      <c r="B2936" t="s">
        <v>4262</v>
      </c>
      <c r="C2936" t="s">
        <v>895</v>
      </c>
      <c r="D2936" s="20" t="s">
        <v>1000</v>
      </c>
      <c r="E2936" s="26">
        <v>41852</v>
      </c>
      <c r="H2936" t="e">
        <v>#DIV/0!</v>
      </c>
      <c r="K2936" t="e">
        <v>#DIV/0!</v>
      </c>
      <c r="M2936" t="e">
        <v>#DIV/0!</v>
      </c>
      <c r="R2936" t="e">
        <v>#DIV/0!</v>
      </c>
      <c r="T2936">
        <v>0.83</v>
      </c>
    </row>
    <row r="2937" spans="1:20" x14ac:dyDescent="0.25">
      <c r="A2937" s="177" t="s">
        <v>4086</v>
      </c>
      <c r="B2937" t="s">
        <v>4087</v>
      </c>
      <c r="C2937" t="s">
        <v>218</v>
      </c>
      <c r="D2937" s="20" t="s">
        <v>1000</v>
      </c>
      <c r="E2937" s="26">
        <v>41852</v>
      </c>
      <c r="F2937">
        <v>1</v>
      </c>
      <c r="G2937">
        <v>2</v>
      </c>
      <c r="H2937">
        <v>0.5</v>
      </c>
      <c r="I2937">
        <v>2</v>
      </c>
      <c r="J2937">
        <v>5</v>
      </c>
      <c r="K2937">
        <v>0.4</v>
      </c>
      <c r="L2937">
        <v>10</v>
      </c>
      <c r="M2937">
        <v>0.5</v>
      </c>
      <c r="N2937">
        <v>2</v>
      </c>
      <c r="P2937">
        <v>0</v>
      </c>
      <c r="Q2937">
        <v>0</v>
      </c>
      <c r="R2937" t="e">
        <v>#DIV/0!</v>
      </c>
      <c r="S2937">
        <v>0</v>
      </c>
      <c r="T2937" t="e">
        <v>#DIV/0!</v>
      </c>
    </row>
    <row r="2938" spans="1:20" x14ac:dyDescent="0.25">
      <c r="A2938" s="177" t="s">
        <v>3911</v>
      </c>
      <c r="B2938" t="s">
        <v>3912</v>
      </c>
      <c r="C2938" t="s">
        <v>219</v>
      </c>
      <c r="D2938" s="20" t="s">
        <v>1000</v>
      </c>
      <c r="E2938" s="26">
        <v>41852</v>
      </c>
      <c r="F2938">
        <v>3</v>
      </c>
      <c r="G2938">
        <v>3</v>
      </c>
      <c r="H2938">
        <v>1</v>
      </c>
      <c r="I2938">
        <v>13</v>
      </c>
      <c r="J2938">
        <v>30</v>
      </c>
      <c r="K2938">
        <v>0.43333333333333335</v>
      </c>
      <c r="L2938">
        <v>30</v>
      </c>
      <c r="M2938">
        <v>1</v>
      </c>
      <c r="N2938">
        <v>11</v>
      </c>
      <c r="S2938">
        <v>2</v>
      </c>
      <c r="T2938">
        <v>0.625</v>
      </c>
    </row>
    <row r="2939" spans="1:20" x14ac:dyDescent="0.25">
      <c r="A2939" s="177" t="s">
        <v>3544</v>
      </c>
      <c r="B2939" t="s">
        <v>3545</v>
      </c>
      <c r="C2939" t="s">
        <v>220</v>
      </c>
      <c r="D2939" s="20" t="s">
        <v>1002</v>
      </c>
      <c r="E2939" s="26">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25">
      <c r="A2940" s="177" t="s">
        <v>3369</v>
      </c>
      <c r="B2940" t="s">
        <v>3370</v>
      </c>
      <c r="C2940" t="s">
        <v>221</v>
      </c>
      <c r="D2940" s="20" t="s">
        <v>1000</v>
      </c>
      <c r="E2940" s="26">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25">
      <c r="A2941" s="177" t="s">
        <v>3194</v>
      </c>
      <c r="B2941" t="s">
        <v>3195</v>
      </c>
      <c r="C2941" t="s">
        <v>222</v>
      </c>
      <c r="D2941" s="20" t="s">
        <v>1000</v>
      </c>
      <c r="E2941" s="26">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25">
      <c r="A2942" s="177" t="s">
        <v>12028</v>
      </c>
      <c r="B2942" t="s">
        <v>12029</v>
      </c>
      <c r="C2942" t="s">
        <v>1051</v>
      </c>
      <c r="D2942" s="20" t="s">
        <v>1000</v>
      </c>
      <c r="E2942" s="26">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25">
      <c r="A2943" s="177" t="s">
        <v>13394</v>
      </c>
      <c r="B2943" t="s">
        <v>13395</v>
      </c>
      <c r="C2943" t="s">
        <v>242</v>
      </c>
      <c r="D2943" s="20" t="s">
        <v>1002</v>
      </c>
      <c r="E2943" s="26">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25">
      <c r="A2944" s="177" t="s">
        <v>13571</v>
      </c>
      <c r="B2944" t="s">
        <v>13572</v>
      </c>
      <c r="C2944" t="s">
        <v>237</v>
      </c>
      <c r="D2944" s="20" t="s">
        <v>1002</v>
      </c>
      <c r="E2944" s="26">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25">
      <c r="A2945" s="177" t="s">
        <v>13746</v>
      </c>
      <c r="B2945" t="s">
        <v>13747</v>
      </c>
      <c r="C2945" t="s">
        <v>238</v>
      </c>
      <c r="D2945" s="20" t="s">
        <v>1002</v>
      </c>
      <c r="E2945" s="26">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25">
      <c r="A2946" s="177" t="s">
        <v>13923</v>
      </c>
      <c r="B2946" t="s">
        <v>13924</v>
      </c>
      <c r="C2946" t="s">
        <v>239</v>
      </c>
      <c r="D2946" s="20" t="s">
        <v>1002</v>
      </c>
      <c r="E2946" s="26">
        <v>41852</v>
      </c>
      <c r="F2946">
        <v>4</v>
      </c>
      <c r="G2946">
        <v>4</v>
      </c>
      <c r="H2946">
        <v>1</v>
      </c>
      <c r="I2946">
        <v>6</v>
      </c>
      <c r="J2946">
        <v>8</v>
      </c>
      <c r="K2946">
        <v>0.75</v>
      </c>
      <c r="L2946">
        <v>8</v>
      </c>
      <c r="M2946">
        <v>1</v>
      </c>
      <c r="N2946">
        <v>6</v>
      </c>
      <c r="O2946">
        <v>0.56999999999999995</v>
      </c>
      <c r="P2946">
        <v>0</v>
      </c>
      <c r="Q2946">
        <v>3</v>
      </c>
      <c r="R2946">
        <v>0</v>
      </c>
      <c r="S2946">
        <v>0</v>
      </c>
    </row>
    <row r="2947" spans="1:20" x14ac:dyDescent="0.25">
      <c r="A2947" s="177" t="s">
        <v>14110</v>
      </c>
      <c r="B2947" t="s">
        <v>14111</v>
      </c>
      <c r="C2947" t="s">
        <v>240</v>
      </c>
      <c r="D2947" s="20" t="s">
        <v>1002</v>
      </c>
      <c r="E2947" s="26">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25">
      <c r="A2948" s="177" t="s">
        <v>14287</v>
      </c>
      <c r="B2948" t="s">
        <v>14288</v>
      </c>
      <c r="C2948" s="20" t="s">
        <v>241</v>
      </c>
      <c r="D2948" s="20" t="s">
        <v>1002</v>
      </c>
      <c r="E2948" s="26">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25">
      <c r="A2949" s="177" t="s">
        <v>14616</v>
      </c>
      <c r="B2949" t="s">
        <v>14617</v>
      </c>
      <c r="C2949" t="s">
        <v>199</v>
      </c>
      <c r="D2949" s="20" t="s">
        <v>1000</v>
      </c>
      <c r="E2949" s="26">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25">
      <c r="A2950" s="177" t="s">
        <v>14791</v>
      </c>
      <c r="B2950" t="s">
        <v>14792</v>
      </c>
      <c r="C2950" t="s">
        <v>201</v>
      </c>
      <c r="D2950" s="20" t="s">
        <v>1002</v>
      </c>
      <c r="E2950" s="26">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25">
      <c r="A2951" s="177" t="s">
        <v>14882</v>
      </c>
      <c r="B2951" t="s">
        <v>14883</v>
      </c>
      <c r="C2951" t="s">
        <v>200</v>
      </c>
      <c r="D2951" s="20" t="s">
        <v>1002</v>
      </c>
      <c r="E2951" s="26">
        <v>41852</v>
      </c>
      <c r="F2951">
        <v>4</v>
      </c>
      <c r="G2951">
        <v>4</v>
      </c>
      <c r="H2951">
        <v>1</v>
      </c>
      <c r="I2951">
        <v>9</v>
      </c>
      <c r="J2951">
        <v>10</v>
      </c>
      <c r="K2951">
        <v>0.9</v>
      </c>
      <c r="L2951">
        <v>10</v>
      </c>
      <c r="M2951">
        <v>1</v>
      </c>
      <c r="N2951">
        <v>8</v>
      </c>
      <c r="P2951">
        <v>0</v>
      </c>
      <c r="Q2951">
        <v>2</v>
      </c>
      <c r="R2951">
        <v>0</v>
      </c>
      <c r="S2951">
        <v>1</v>
      </c>
      <c r="T2951">
        <v>0.8899999999999999</v>
      </c>
    </row>
    <row r="2952" spans="1:20" x14ac:dyDescent="0.25">
      <c r="A2952" s="177" t="s">
        <v>15059</v>
      </c>
      <c r="B2952" t="s">
        <v>15060</v>
      </c>
      <c r="C2952" s="20" t="s">
        <v>202</v>
      </c>
      <c r="D2952" s="20" t="s">
        <v>1002</v>
      </c>
      <c r="E2952" s="26">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25">
      <c r="A2953" s="177" t="s">
        <v>15602</v>
      </c>
      <c r="B2953" t="s">
        <v>15603</v>
      </c>
      <c r="C2953" t="s">
        <v>228</v>
      </c>
      <c r="D2953" s="20" t="s">
        <v>1002</v>
      </c>
      <c r="E2953" s="26">
        <v>41852</v>
      </c>
      <c r="H2953" t="e">
        <v>#DIV/0!</v>
      </c>
      <c r="K2953" t="e">
        <v>#DIV/0!</v>
      </c>
      <c r="M2953" t="e">
        <v>#DIV/0!</v>
      </c>
      <c r="R2953" t="e">
        <v>#DIV/0!</v>
      </c>
      <c r="T2953">
        <v>0.58763505402160865</v>
      </c>
    </row>
    <row r="2954" spans="1:20" x14ac:dyDescent="0.25">
      <c r="A2954" s="177" t="s">
        <v>15763</v>
      </c>
      <c r="B2954" t="s">
        <v>15764</v>
      </c>
      <c r="C2954" t="s">
        <v>227</v>
      </c>
      <c r="D2954" s="20" t="s">
        <v>1000</v>
      </c>
      <c r="E2954" s="26">
        <v>41852</v>
      </c>
      <c r="H2954" t="e">
        <v>#DIV/0!</v>
      </c>
      <c r="K2954" t="e">
        <v>#DIV/0!</v>
      </c>
      <c r="M2954" t="e">
        <v>#DIV/0!</v>
      </c>
      <c r="R2954" t="e">
        <v>#DIV/0!</v>
      </c>
    </row>
    <row r="2955" spans="1:20" x14ac:dyDescent="0.25">
      <c r="A2955" s="177" t="s">
        <v>15940</v>
      </c>
      <c r="B2955" t="s">
        <v>15941</v>
      </c>
      <c r="C2955" t="s">
        <v>203</v>
      </c>
      <c r="D2955" s="20" t="s">
        <v>1000</v>
      </c>
      <c r="E2955" s="26">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25">
      <c r="A2956" s="177" t="s">
        <v>16119</v>
      </c>
      <c r="B2956" t="s">
        <v>16120</v>
      </c>
      <c r="C2956" t="s">
        <v>205</v>
      </c>
      <c r="D2956" s="20" t="s">
        <v>1002</v>
      </c>
      <c r="E2956" s="26">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25">
      <c r="A2957" s="177" t="s">
        <v>16296</v>
      </c>
      <c r="B2957" t="s">
        <v>16297</v>
      </c>
      <c r="C2957" t="s">
        <v>204</v>
      </c>
      <c r="D2957" s="20" t="s">
        <v>1002</v>
      </c>
      <c r="E2957" s="26">
        <v>41852</v>
      </c>
      <c r="F2957">
        <v>4</v>
      </c>
      <c r="G2957">
        <v>5</v>
      </c>
      <c r="H2957">
        <v>0.8</v>
      </c>
      <c r="I2957">
        <v>8</v>
      </c>
      <c r="J2957">
        <v>20</v>
      </c>
      <c r="K2957">
        <v>0.4</v>
      </c>
      <c r="L2957">
        <v>25</v>
      </c>
      <c r="M2957">
        <v>0.8</v>
      </c>
      <c r="N2957">
        <v>7</v>
      </c>
      <c r="P2957">
        <v>2</v>
      </c>
      <c r="Q2957">
        <v>6</v>
      </c>
      <c r="R2957">
        <v>0.33333333333333331</v>
      </c>
      <c r="S2957">
        <v>1</v>
      </c>
    </row>
    <row r="2958" spans="1:20" x14ac:dyDescent="0.25">
      <c r="A2958" s="177" t="s">
        <v>16473</v>
      </c>
      <c r="B2958" t="s">
        <v>16474</v>
      </c>
      <c r="C2958" t="s">
        <v>206</v>
      </c>
      <c r="D2958" s="20" t="s">
        <v>1002</v>
      </c>
      <c r="E2958" s="26">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25">
      <c r="A2959" s="177" t="s">
        <v>16614</v>
      </c>
      <c r="B2959" t="s">
        <v>16615</v>
      </c>
      <c r="C2959" s="20" t="s">
        <v>223</v>
      </c>
      <c r="D2959" s="20" t="s">
        <v>1000</v>
      </c>
      <c r="E2959" s="26">
        <v>41852</v>
      </c>
      <c r="F2959">
        <v>3</v>
      </c>
      <c r="G2959">
        <v>3</v>
      </c>
      <c r="H2959">
        <v>1</v>
      </c>
      <c r="I2959">
        <v>20</v>
      </c>
      <c r="J2959">
        <v>30</v>
      </c>
      <c r="K2959">
        <v>0.66666666666666663</v>
      </c>
      <c r="L2959">
        <v>30</v>
      </c>
      <c r="M2959">
        <v>1</v>
      </c>
      <c r="N2959">
        <v>20</v>
      </c>
      <c r="P2959">
        <v>0</v>
      </c>
      <c r="Q2959">
        <v>0</v>
      </c>
      <c r="R2959" t="e">
        <v>#DIV/0!</v>
      </c>
      <c r="S2959">
        <v>0</v>
      </c>
    </row>
    <row r="2960" spans="1:20" x14ac:dyDescent="0.25">
      <c r="A2960" s="177" t="s">
        <v>16793</v>
      </c>
      <c r="B2960" t="s">
        <v>16794</v>
      </c>
      <c r="C2960" t="s">
        <v>224</v>
      </c>
      <c r="D2960" s="20" t="s">
        <v>1002</v>
      </c>
      <c r="E2960" s="26">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25">
      <c r="A2961" s="177" t="s">
        <v>17230</v>
      </c>
      <c r="B2961" t="s">
        <v>17231</v>
      </c>
      <c r="C2961" t="s">
        <v>225</v>
      </c>
      <c r="D2961" s="20" t="s">
        <v>1000</v>
      </c>
      <c r="E2961" s="26">
        <v>41852</v>
      </c>
      <c r="F2961">
        <v>3</v>
      </c>
      <c r="G2961">
        <v>3</v>
      </c>
      <c r="H2961">
        <v>1</v>
      </c>
      <c r="I2961">
        <v>25</v>
      </c>
      <c r="J2961">
        <v>30</v>
      </c>
      <c r="K2961">
        <v>0.83333333333333337</v>
      </c>
      <c r="L2961">
        <v>30</v>
      </c>
      <c r="M2961">
        <v>1</v>
      </c>
      <c r="N2961">
        <v>25</v>
      </c>
      <c r="R2961" t="e">
        <v>#DIV/0!</v>
      </c>
      <c r="S2961">
        <v>0</v>
      </c>
      <c r="T2961">
        <v>0.2857142857142857</v>
      </c>
    </row>
    <row r="2962" spans="1:20" x14ac:dyDescent="0.25">
      <c r="A2962" s="177" t="s">
        <v>17437</v>
      </c>
      <c r="B2962" t="s">
        <v>17438</v>
      </c>
      <c r="C2962" t="s">
        <v>226</v>
      </c>
      <c r="D2962" s="20" t="s">
        <v>1002</v>
      </c>
      <c r="E2962" s="26">
        <v>41852</v>
      </c>
      <c r="F2962">
        <v>3</v>
      </c>
      <c r="G2962">
        <v>3</v>
      </c>
      <c r="H2962">
        <v>1</v>
      </c>
      <c r="I2962">
        <v>25</v>
      </c>
      <c r="J2962">
        <v>30</v>
      </c>
      <c r="K2962">
        <v>0.83333333333333337</v>
      </c>
      <c r="L2962">
        <v>30</v>
      </c>
      <c r="M2962">
        <v>1</v>
      </c>
      <c r="N2962">
        <v>25</v>
      </c>
      <c r="R2962" t="e">
        <v>#DIV/0!</v>
      </c>
      <c r="S2962">
        <v>0</v>
      </c>
    </row>
    <row r="2963" spans="1:20" x14ac:dyDescent="0.25">
      <c r="A2963" s="177" t="s">
        <v>17614</v>
      </c>
      <c r="B2963" t="s">
        <v>17615</v>
      </c>
      <c r="C2963" s="20" t="s">
        <v>232</v>
      </c>
      <c r="D2963" s="20" t="s">
        <v>1000</v>
      </c>
      <c r="E2963" s="26">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25">
      <c r="A2964" s="177" t="s">
        <v>17811</v>
      </c>
      <c r="B2964" t="s">
        <v>17812</v>
      </c>
      <c r="C2964" t="s">
        <v>231</v>
      </c>
      <c r="D2964" s="20" t="s">
        <v>1002</v>
      </c>
      <c r="E2964" s="26">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25">
      <c r="A2965" s="177" t="s">
        <v>17988</v>
      </c>
      <c r="B2965" t="s">
        <v>17989</v>
      </c>
      <c r="C2965" t="s">
        <v>317</v>
      </c>
      <c r="D2965" s="20" t="s">
        <v>1000</v>
      </c>
      <c r="E2965" s="26">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25">
      <c r="A2966" s="177" t="s">
        <v>18167</v>
      </c>
      <c r="B2966" t="s">
        <v>18168</v>
      </c>
      <c r="C2966" t="s">
        <v>316</v>
      </c>
      <c r="D2966" s="20" t="s">
        <v>1002</v>
      </c>
      <c r="E2966" s="26">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25">
      <c r="A2967" s="177" t="s">
        <v>18420</v>
      </c>
      <c r="B2967" t="s">
        <v>18421</v>
      </c>
      <c r="C2967" t="s">
        <v>214</v>
      </c>
      <c r="D2967" s="20" t="s">
        <v>1000</v>
      </c>
      <c r="E2967" s="26">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25">
      <c r="A2968" s="177" t="s">
        <v>18599</v>
      </c>
      <c r="B2968" t="s">
        <v>18600</v>
      </c>
      <c r="C2968" t="s">
        <v>215</v>
      </c>
      <c r="D2968" s="20" t="s">
        <v>1002</v>
      </c>
      <c r="E2968" s="26">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25">
      <c r="A2969" s="177" t="s">
        <v>18776</v>
      </c>
      <c r="B2969" t="s">
        <v>18777</v>
      </c>
      <c r="C2969" t="s">
        <v>216</v>
      </c>
      <c r="D2969" s="20" t="s">
        <v>1002</v>
      </c>
      <c r="E2969" s="26">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25">
      <c r="A2970" s="177" t="s">
        <v>18953</v>
      </c>
      <c r="B2970" t="s">
        <v>18954</v>
      </c>
      <c r="C2970" t="s">
        <v>229</v>
      </c>
      <c r="D2970" s="20" t="s">
        <v>1002</v>
      </c>
      <c r="E2970" s="26">
        <v>41852</v>
      </c>
      <c r="H2970" t="e">
        <v>#DIV/0!</v>
      </c>
      <c r="K2970" t="e">
        <v>#DIV/0!</v>
      </c>
      <c r="M2970" t="e">
        <v>#DIV/0!</v>
      </c>
      <c r="R2970" t="e">
        <v>#DIV/0!</v>
      </c>
      <c r="T2970">
        <v>0.33333333333333331</v>
      </c>
    </row>
    <row r="2971" spans="1:20" x14ac:dyDescent="0.25">
      <c r="A2971" s="177" t="s">
        <v>19130</v>
      </c>
      <c r="B2971" t="s">
        <v>19131</v>
      </c>
      <c r="C2971" t="s">
        <v>230</v>
      </c>
      <c r="D2971" s="20" t="s">
        <v>1000</v>
      </c>
      <c r="E2971" s="26">
        <v>41852</v>
      </c>
      <c r="H2971" t="e">
        <v>#DIV/0!</v>
      </c>
      <c r="K2971" t="e">
        <v>#DIV/0!</v>
      </c>
      <c r="M2971" t="e">
        <v>#DIV/0!</v>
      </c>
      <c r="R2971" t="e">
        <v>#DIV/0!</v>
      </c>
      <c r="T2971">
        <v>0.2</v>
      </c>
    </row>
    <row r="2972" spans="1:20" x14ac:dyDescent="0.25">
      <c r="A2972" s="177" t="s">
        <v>19309</v>
      </c>
      <c r="B2972" t="s">
        <v>19310</v>
      </c>
      <c r="C2972" s="20" t="s">
        <v>234</v>
      </c>
      <c r="D2972" s="20" t="s">
        <v>1000</v>
      </c>
      <c r="E2972" s="26">
        <v>41852</v>
      </c>
      <c r="T2972">
        <v>0.66666666666666663</v>
      </c>
    </row>
    <row r="2973" spans="1:20" x14ac:dyDescent="0.25">
      <c r="A2973" s="177" t="s">
        <v>19488</v>
      </c>
      <c r="B2973" t="s">
        <v>19489</v>
      </c>
      <c r="C2973" s="20" t="s">
        <v>233</v>
      </c>
      <c r="D2973" s="20" t="s">
        <v>1002</v>
      </c>
      <c r="E2973" s="26">
        <v>41852</v>
      </c>
    </row>
    <row r="2974" spans="1:20" x14ac:dyDescent="0.25">
      <c r="A2974" s="177" t="s">
        <v>19863</v>
      </c>
      <c r="B2974" t="s">
        <v>19864</v>
      </c>
      <c r="C2974" t="s">
        <v>220</v>
      </c>
      <c r="D2974" s="20" t="s">
        <v>1000</v>
      </c>
      <c r="E2974" s="26">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25">
      <c r="A2975" s="177" t="s">
        <v>20042</v>
      </c>
      <c r="B2975" t="s">
        <v>20043</v>
      </c>
      <c r="C2975" t="s">
        <v>221</v>
      </c>
      <c r="D2975" s="20" t="s">
        <v>1002</v>
      </c>
      <c r="E2975" s="26">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25">
      <c r="A2976" s="177" t="s">
        <v>20219</v>
      </c>
      <c r="B2976" t="s">
        <v>20220</v>
      </c>
      <c r="C2976" t="s">
        <v>222</v>
      </c>
      <c r="D2976" s="20" t="s">
        <v>1002</v>
      </c>
      <c r="E2976" s="26">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25">
      <c r="A2977" s="177" t="s">
        <v>20396</v>
      </c>
      <c r="B2977" t="s">
        <v>20397</v>
      </c>
      <c r="C2977" t="s">
        <v>211</v>
      </c>
      <c r="D2977" s="20" t="s">
        <v>1002</v>
      </c>
      <c r="E2977" s="26">
        <v>41852</v>
      </c>
      <c r="H2977" t="e">
        <v>#DIV/0!</v>
      </c>
      <c r="I2977">
        <v>12</v>
      </c>
      <c r="K2977" t="e">
        <v>#DIV/0!</v>
      </c>
      <c r="M2977" t="e">
        <v>#DIV/0!</v>
      </c>
      <c r="N2977">
        <v>12</v>
      </c>
      <c r="R2977" t="e">
        <v>#DIV/0!</v>
      </c>
      <c r="T2977">
        <v>0.8</v>
      </c>
    </row>
    <row r="2978" spans="1:20" x14ac:dyDescent="0.25">
      <c r="A2978" s="177" t="s">
        <v>20573</v>
      </c>
      <c r="B2978" t="s">
        <v>20574</v>
      </c>
      <c r="C2978" t="s">
        <v>207</v>
      </c>
      <c r="D2978" s="20" t="s">
        <v>1000</v>
      </c>
      <c r="E2978" s="26">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25">
      <c r="A2979" s="177" t="s">
        <v>20752</v>
      </c>
      <c r="B2979" t="s">
        <v>20753</v>
      </c>
      <c r="C2979" s="20" t="s">
        <v>894</v>
      </c>
      <c r="D2979" s="20" t="s">
        <v>1002</v>
      </c>
      <c r="E2979" s="26">
        <v>41852</v>
      </c>
      <c r="H2979" t="e">
        <v>#DIV/0!</v>
      </c>
      <c r="K2979" t="e">
        <v>#DIV/0!</v>
      </c>
      <c r="M2979" t="e">
        <v>#DIV/0!</v>
      </c>
      <c r="R2979" t="e">
        <v>#DIV/0!</v>
      </c>
      <c r="T2979">
        <v>0.28313253012048195</v>
      </c>
    </row>
    <row r="2980" spans="1:20" x14ac:dyDescent="0.25">
      <c r="A2980" s="177" t="s">
        <v>20817</v>
      </c>
      <c r="B2980" t="s">
        <v>20818</v>
      </c>
      <c r="C2980" s="20" t="s">
        <v>210</v>
      </c>
      <c r="D2980" s="20" t="s">
        <v>1002</v>
      </c>
      <c r="E2980" s="26">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25">
      <c r="A2981" s="177" t="s">
        <v>20994</v>
      </c>
      <c r="B2981" t="s">
        <v>20995</v>
      </c>
      <c r="C2981" t="s">
        <v>208</v>
      </c>
      <c r="D2981" s="20" t="s">
        <v>1002</v>
      </c>
      <c r="E2981" s="26">
        <v>41852</v>
      </c>
      <c r="F2981">
        <v>2</v>
      </c>
      <c r="G2981">
        <v>2</v>
      </c>
      <c r="H2981">
        <v>1</v>
      </c>
      <c r="I2981">
        <v>5</v>
      </c>
      <c r="J2981">
        <v>10</v>
      </c>
      <c r="K2981">
        <v>0.5</v>
      </c>
      <c r="L2981">
        <v>10</v>
      </c>
      <c r="M2981">
        <v>1</v>
      </c>
      <c r="N2981">
        <v>2</v>
      </c>
      <c r="P2981">
        <v>0</v>
      </c>
      <c r="Q2981">
        <v>0</v>
      </c>
      <c r="R2981" t="e">
        <v>#DIV/0!</v>
      </c>
      <c r="S2981">
        <v>3</v>
      </c>
    </row>
    <row r="2982" spans="1:20" x14ac:dyDescent="0.25">
      <c r="A2982" s="177" t="s">
        <v>21249</v>
      </c>
      <c r="B2982" t="s">
        <v>21250</v>
      </c>
      <c r="C2982" t="s">
        <v>213</v>
      </c>
      <c r="D2982" s="20" t="s">
        <v>1002</v>
      </c>
      <c r="E2982" s="26">
        <v>41852</v>
      </c>
      <c r="H2982" t="e">
        <v>#DIV/0!</v>
      </c>
      <c r="K2982" t="e">
        <v>#DIV/0!</v>
      </c>
      <c r="M2982" t="e">
        <v>#DIV/0!</v>
      </c>
      <c r="R2982" t="e">
        <v>#DIV/0!</v>
      </c>
    </row>
    <row r="2983" spans="1:20" x14ac:dyDescent="0.25">
      <c r="A2983" s="177" t="s">
        <v>21426</v>
      </c>
      <c r="B2983" t="s">
        <v>21427</v>
      </c>
      <c r="C2983" t="s">
        <v>8154</v>
      </c>
      <c r="D2983" s="20" t="s">
        <v>1002</v>
      </c>
      <c r="E2983" s="26">
        <v>41852</v>
      </c>
      <c r="H2983" t="e">
        <v>#DIV/0!</v>
      </c>
      <c r="K2983" t="e">
        <v>#DIV/0!</v>
      </c>
      <c r="M2983" t="e">
        <v>#DIV/0!</v>
      </c>
      <c r="R2983" t="e">
        <v>#DIV/0!</v>
      </c>
      <c r="T2983">
        <v>0.8</v>
      </c>
    </row>
    <row r="2984" spans="1:20" x14ac:dyDescent="0.25">
      <c r="A2984" s="177" t="s">
        <v>21491</v>
      </c>
      <c r="B2984" t="s">
        <v>21492</v>
      </c>
      <c r="C2984" t="s">
        <v>212</v>
      </c>
      <c r="D2984" s="20" t="s">
        <v>1000</v>
      </c>
      <c r="E2984" s="26">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25">
      <c r="A2985" s="177" t="s">
        <v>21700</v>
      </c>
      <c r="B2985" t="s">
        <v>21701</v>
      </c>
      <c r="C2985" t="s">
        <v>217</v>
      </c>
      <c r="D2985" s="20" t="s">
        <v>1000</v>
      </c>
      <c r="E2985" s="26">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25">
      <c r="A2986" s="177" t="s">
        <v>21879</v>
      </c>
      <c r="B2986" t="s">
        <v>21880</v>
      </c>
      <c r="C2986" t="s">
        <v>895</v>
      </c>
      <c r="D2986" s="20" t="s">
        <v>1002</v>
      </c>
      <c r="E2986" s="26">
        <v>41852</v>
      </c>
      <c r="H2986" t="e">
        <v>#DIV/0!</v>
      </c>
      <c r="K2986" t="e">
        <v>#DIV/0!</v>
      </c>
      <c r="M2986" t="e">
        <v>#DIV/0!</v>
      </c>
      <c r="R2986" t="e">
        <v>#DIV/0!</v>
      </c>
    </row>
    <row r="2987" spans="1:20" x14ac:dyDescent="0.25">
      <c r="A2987" s="177" t="s">
        <v>21944</v>
      </c>
      <c r="B2987" t="s">
        <v>21945</v>
      </c>
      <c r="C2987" t="s">
        <v>218</v>
      </c>
      <c r="D2987" s="20" t="s">
        <v>1002</v>
      </c>
      <c r="E2987" s="26">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25">
      <c r="A2988" s="177" t="s">
        <v>22121</v>
      </c>
      <c r="B2988" t="s">
        <v>22122</v>
      </c>
      <c r="C2988" t="s">
        <v>219</v>
      </c>
      <c r="D2988" s="20" t="s">
        <v>1002</v>
      </c>
      <c r="E2988" s="26">
        <v>41852</v>
      </c>
      <c r="F2988">
        <v>3</v>
      </c>
      <c r="G2988">
        <v>3</v>
      </c>
      <c r="H2988">
        <v>1</v>
      </c>
      <c r="I2988">
        <v>13</v>
      </c>
      <c r="J2988">
        <v>30</v>
      </c>
      <c r="K2988">
        <v>0.43333333333333335</v>
      </c>
      <c r="L2988">
        <v>30</v>
      </c>
      <c r="M2988">
        <v>1</v>
      </c>
      <c r="N2988">
        <v>11</v>
      </c>
      <c r="S2988">
        <v>2</v>
      </c>
      <c r="T2988">
        <v>1</v>
      </c>
    </row>
    <row r="2989" spans="1:20" x14ac:dyDescent="0.25">
      <c r="A2989" s="177" t="s">
        <v>11573</v>
      </c>
      <c r="B2989" t="s">
        <v>11574</v>
      </c>
      <c r="C2989" t="s">
        <v>198</v>
      </c>
      <c r="D2989" s="20" t="s">
        <v>1002</v>
      </c>
      <c r="E2989" s="26">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25">
      <c r="A2990" s="177" t="s">
        <v>13203</v>
      </c>
      <c r="B2990" t="s">
        <v>13115</v>
      </c>
      <c r="C2990" t="s">
        <v>1051</v>
      </c>
      <c r="D2990" s="20" t="s">
        <v>1002</v>
      </c>
      <c r="E2990" s="26">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25">
      <c r="A2991" s="177" t="s">
        <v>3021</v>
      </c>
      <c r="B2991" t="s">
        <v>3022</v>
      </c>
      <c r="C2991" t="s">
        <v>242</v>
      </c>
      <c r="D2991" s="20" t="s">
        <v>1000</v>
      </c>
      <c r="E2991" s="26">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25">
      <c r="A2992" s="177" t="s">
        <v>2846</v>
      </c>
      <c r="B2992" t="s">
        <v>2847</v>
      </c>
      <c r="C2992" t="s">
        <v>2724</v>
      </c>
      <c r="D2992" s="20" t="s">
        <v>1000</v>
      </c>
      <c r="E2992" s="26">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25">
      <c r="A2993" s="177" t="s">
        <v>2601</v>
      </c>
      <c r="B2993" t="s">
        <v>2602</v>
      </c>
      <c r="C2993" t="s">
        <v>237</v>
      </c>
      <c r="D2993" s="20" t="s">
        <v>1000</v>
      </c>
      <c r="E2993" s="26">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25">
      <c r="A2994" s="177" t="s">
        <v>2426</v>
      </c>
      <c r="B2994" t="s">
        <v>2427</v>
      </c>
      <c r="C2994" t="s">
        <v>238</v>
      </c>
      <c r="D2994" s="20" t="s">
        <v>1000</v>
      </c>
      <c r="E2994" s="26">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25">
      <c r="A2995" s="177" t="s">
        <v>2253</v>
      </c>
      <c r="B2995" t="s">
        <v>2254</v>
      </c>
      <c r="C2995" t="s">
        <v>239</v>
      </c>
      <c r="D2995" s="20" t="s">
        <v>1000</v>
      </c>
      <c r="E2995" s="26">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25">
      <c r="A2996" s="177" t="s">
        <v>2078</v>
      </c>
      <c r="B2996" t="s">
        <v>2079</v>
      </c>
      <c r="C2996" t="s">
        <v>1988</v>
      </c>
      <c r="D2996" s="20" t="s">
        <v>1000</v>
      </c>
      <c r="E2996" s="26">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25">
      <c r="A2997" s="177" t="s">
        <v>1830</v>
      </c>
      <c r="B2997" t="s">
        <v>1831</v>
      </c>
      <c r="C2997" t="s">
        <v>240</v>
      </c>
      <c r="D2997" s="20" t="s">
        <v>1000</v>
      </c>
      <c r="E2997" s="26">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25">
      <c r="A2998" s="177" t="s">
        <v>1655</v>
      </c>
      <c r="B2998" t="s">
        <v>1656</v>
      </c>
      <c r="C2998" t="s">
        <v>241</v>
      </c>
      <c r="D2998" s="20" t="s">
        <v>1000</v>
      </c>
      <c r="E2998" s="26">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25">
      <c r="A2999" s="177" t="s">
        <v>1092</v>
      </c>
      <c r="B2999" t="s">
        <v>1177</v>
      </c>
      <c r="C2999" t="s">
        <v>235</v>
      </c>
      <c r="D2999" s="20" t="s">
        <v>1002</v>
      </c>
      <c r="E2999" s="26">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25">
      <c r="A3000" s="177" t="s">
        <v>11575</v>
      </c>
      <c r="B3000" t="s">
        <v>11576</v>
      </c>
      <c r="C3000" t="s">
        <v>199</v>
      </c>
      <c r="D3000" s="20" t="s">
        <v>1002</v>
      </c>
      <c r="E3000" s="26">
        <v>41883</v>
      </c>
      <c r="F3000">
        <v>11</v>
      </c>
      <c r="G3000">
        <v>11</v>
      </c>
      <c r="H3000">
        <v>1</v>
      </c>
      <c r="I3000">
        <v>85</v>
      </c>
      <c r="J3000">
        <v>80</v>
      </c>
      <c r="K3000">
        <v>1.0625</v>
      </c>
      <c r="L3000">
        <v>80</v>
      </c>
      <c r="M3000">
        <v>1</v>
      </c>
      <c r="N3000">
        <v>83</v>
      </c>
      <c r="P3000">
        <v>0</v>
      </c>
      <c r="Q3000">
        <v>2</v>
      </c>
      <c r="R3000">
        <v>0</v>
      </c>
      <c r="S3000">
        <v>2</v>
      </c>
      <c r="T3000">
        <v>0.83</v>
      </c>
    </row>
    <row r="3001" spans="1:20" x14ac:dyDescent="0.25">
      <c r="A3001" s="177" t="s">
        <v>11435</v>
      </c>
      <c r="B3001" t="s">
        <v>11436</v>
      </c>
      <c r="C3001" t="s">
        <v>201</v>
      </c>
      <c r="D3001" s="20" t="s">
        <v>1000</v>
      </c>
      <c r="E3001" s="26">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25">
      <c r="A3002" s="177" t="s">
        <v>12232</v>
      </c>
      <c r="B3002" t="s">
        <v>12233</v>
      </c>
      <c r="C3002" t="s">
        <v>200</v>
      </c>
      <c r="D3002" s="20" t="s">
        <v>1000</v>
      </c>
      <c r="E3002" s="26">
        <v>41883</v>
      </c>
      <c r="F3002">
        <v>4</v>
      </c>
      <c r="G3002">
        <v>4</v>
      </c>
      <c r="H3002">
        <v>1</v>
      </c>
      <c r="I3002">
        <v>7</v>
      </c>
      <c r="J3002">
        <v>10</v>
      </c>
      <c r="K3002">
        <v>0.7</v>
      </c>
      <c r="L3002">
        <v>10</v>
      </c>
      <c r="M3002">
        <v>1</v>
      </c>
      <c r="N3002">
        <v>7</v>
      </c>
      <c r="P3002">
        <v>0</v>
      </c>
      <c r="Q3002">
        <v>0</v>
      </c>
      <c r="R3002">
        <v>0</v>
      </c>
      <c r="S3002">
        <v>0</v>
      </c>
      <c r="T3002">
        <v>0.66666666666666663</v>
      </c>
    </row>
    <row r="3003" spans="1:20" x14ac:dyDescent="0.25">
      <c r="A3003" s="177" t="s">
        <v>12517</v>
      </c>
      <c r="B3003" t="s">
        <v>12518</v>
      </c>
      <c r="C3003" t="s">
        <v>202</v>
      </c>
      <c r="D3003" s="20" t="s">
        <v>1000</v>
      </c>
      <c r="E3003" s="26">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25">
      <c r="A3004" s="177" t="s">
        <v>11054</v>
      </c>
      <c r="B3004" t="s">
        <v>11055</v>
      </c>
      <c r="C3004" t="s">
        <v>228</v>
      </c>
      <c r="D3004" s="20" t="s">
        <v>1000</v>
      </c>
      <c r="E3004" s="26">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25">
      <c r="A3005" s="177" t="s">
        <v>10879</v>
      </c>
      <c r="B3005" t="s">
        <v>10880</v>
      </c>
      <c r="C3005" t="s">
        <v>227</v>
      </c>
      <c r="D3005" s="20" t="s">
        <v>1002</v>
      </c>
      <c r="E3005" s="26">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25">
      <c r="A3006" s="177" t="s">
        <v>10704</v>
      </c>
      <c r="B3006" t="s">
        <v>10705</v>
      </c>
      <c r="C3006" t="s">
        <v>203</v>
      </c>
      <c r="D3006" s="20" t="s">
        <v>1002</v>
      </c>
      <c r="E3006" s="26">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25">
      <c r="A3007" s="177" t="s">
        <v>10529</v>
      </c>
      <c r="B3007" t="s">
        <v>10530</v>
      </c>
      <c r="C3007" t="s">
        <v>205</v>
      </c>
      <c r="D3007" s="20" t="s">
        <v>1000</v>
      </c>
      <c r="E3007" s="26">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25">
      <c r="A3008" s="177" t="s">
        <v>10353</v>
      </c>
      <c r="B3008" t="s">
        <v>10354</v>
      </c>
      <c r="C3008" t="s">
        <v>204</v>
      </c>
      <c r="D3008" s="20" t="s">
        <v>1000</v>
      </c>
      <c r="E3008" s="26">
        <v>41883</v>
      </c>
      <c r="F3008">
        <v>4</v>
      </c>
      <c r="G3008">
        <v>5</v>
      </c>
      <c r="H3008">
        <v>0.8</v>
      </c>
      <c r="I3008">
        <v>9</v>
      </c>
      <c r="J3008">
        <v>20</v>
      </c>
      <c r="K3008">
        <v>0.45</v>
      </c>
      <c r="L3008">
        <v>25</v>
      </c>
      <c r="M3008">
        <v>0.8</v>
      </c>
      <c r="N3008">
        <v>8</v>
      </c>
      <c r="P3008">
        <v>0</v>
      </c>
      <c r="Q3008">
        <v>0</v>
      </c>
      <c r="R3008" t="e">
        <v>#DIV/0!</v>
      </c>
      <c r="S3008">
        <v>1</v>
      </c>
      <c r="T3008">
        <v>0.8</v>
      </c>
    </row>
    <row r="3009" spans="1:20" x14ac:dyDescent="0.25">
      <c r="A3009" s="177" t="s">
        <v>10288</v>
      </c>
      <c r="B3009" t="s">
        <v>10289</v>
      </c>
      <c r="C3009" t="s">
        <v>206</v>
      </c>
      <c r="D3009" s="20" t="s">
        <v>1000</v>
      </c>
      <c r="E3009" s="26">
        <v>41883</v>
      </c>
      <c r="F3009">
        <v>4</v>
      </c>
      <c r="G3009">
        <v>4</v>
      </c>
      <c r="H3009">
        <v>1</v>
      </c>
      <c r="I3009">
        <v>32</v>
      </c>
      <c r="J3009">
        <v>40</v>
      </c>
      <c r="K3009">
        <v>0.8</v>
      </c>
      <c r="L3009">
        <v>40</v>
      </c>
      <c r="M3009">
        <v>1</v>
      </c>
      <c r="N3009">
        <v>32</v>
      </c>
      <c r="P3009">
        <v>1</v>
      </c>
      <c r="Q3009">
        <v>5</v>
      </c>
      <c r="S3009">
        <v>0</v>
      </c>
      <c r="T3009">
        <v>0.77508333333333335</v>
      </c>
    </row>
    <row r="3010" spans="1:20" x14ac:dyDescent="0.25">
      <c r="A3010" s="177" t="s">
        <v>9857</v>
      </c>
      <c r="B3010" t="s">
        <v>9858</v>
      </c>
      <c r="C3010" t="s">
        <v>223</v>
      </c>
      <c r="D3010" s="20" t="s">
        <v>1002</v>
      </c>
      <c r="E3010" s="26">
        <v>41883</v>
      </c>
      <c r="F3010">
        <v>3</v>
      </c>
      <c r="G3010">
        <v>3</v>
      </c>
      <c r="H3010">
        <v>1</v>
      </c>
      <c r="I3010">
        <v>20</v>
      </c>
      <c r="J3010">
        <v>30</v>
      </c>
      <c r="K3010">
        <v>0.66666666666666663</v>
      </c>
      <c r="L3010">
        <v>30</v>
      </c>
      <c r="M3010">
        <v>1</v>
      </c>
      <c r="N3010">
        <v>20</v>
      </c>
      <c r="P3010">
        <v>0</v>
      </c>
      <c r="Q3010">
        <v>0</v>
      </c>
      <c r="R3010" t="e">
        <v>#DIV/0!</v>
      </c>
      <c r="S3010">
        <v>0</v>
      </c>
    </row>
    <row r="3011" spans="1:20" x14ac:dyDescent="0.25">
      <c r="A3011" s="177" t="s">
        <v>9682</v>
      </c>
      <c r="B3011" t="s">
        <v>9683</v>
      </c>
      <c r="C3011" t="s">
        <v>224</v>
      </c>
      <c r="D3011" s="20" t="s">
        <v>1000</v>
      </c>
      <c r="E3011" s="26">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25">
      <c r="A3012" s="177" t="s">
        <v>9291</v>
      </c>
      <c r="B3012" t="s">
        <v>9292</v>
      </c>
      <c r="C3012" s="20" t="s">
        <v>211</v>
      </c>
      <c r="D3012" s="20" t="s">
        <v>1000</v>
      </c>
      <c r="E3012" s="26">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25">
      <c r="A3013" s="177" t="s">
        <v>9116</v>
      </c>
      <c r="B3013" t="s">
        <v>9117</v>
      </c>
      <c r="C3013" t="s">
        <v>207</v>
      </c>
      <c r="D3013" s="20" t="s">
        <v>1002</v>
      </c>
      <c r="E3013" s="26">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25">
      <c r="A3014" s="177" t="s">
        <v>9051</v>
      </c>
      <c r="B3014" t="s">
        <v>9052</v>
      </c>
      <c r="C3014" t="s">
        <v>894</v>
      </c>
      <c r="D3014" s="20" t="s">
        <v>1000</v>
      </c>
      <c r="E3014" s="26">
        <v>41883</v>
      </c>
      <c r="H3014" t="e">
        <v>#DIV/0!</v>
      </c>
      <c r="K3014" t="e">
        <v>#DIV/0!</v>
      </c>
      <c r="M3014" t="e">
        <v>#DIV/0!</v>
      </c>
      <c r="R3014" t="e">
        <v>#DIV/0!</v>
      </c>
      <c r="T3014">
        <v>0.80700000000000005</v>
      </c>
    </row>
    <row r="3015" spans="1:20" x14ac:dyDescent="0.25">
      <c r="A3015" s="177" t="s">
        <v>8876</v>
      </c>
      <c r="B3015" t="s">
        <v>8877</v>
      </c>
      <c r="C3015" t="s">
        <v>210</v>
      </c>
      <c r="D3015" s="20" t="s">
        <v>1000</v>
      </c>
      <c r="E3015" s="26">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25">
      <c r="A3016" s="177" t="s">
        <v>8701</v>
      </c>
      <c r="B3016" t="s">
        <v>8702</v>
      </c>
      <c r="C3016" s="20" t="s">
        <v>208</v>
      </c>
      <c r="D3016" s="20" t="s">
        <v>1000</v>
      </c>
      <c r="E3016" s="26">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25">
      <c r="A3017" s="177" t="s">
        <v>8452</v>
      </c>
      <c r="B3017" t="s">
        <v>8453</v>
      </c>
      <c r="C3017" t="s">
        <v>213</v>
      </c>
      <c r="D3017" s="20" t="s">
        <v>1000</v>
      </c>
      <c r="E3017" s="26">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25">
      <c r="A3018" s="177" t="s">
        <v>8277</v>
      </c>
      <c r="B3018" t="s">
        <v>8278</v>
      </c>
      <c r="C3018" t="s">
        <v>212</v>
      </c>
      <c r="D3018" s="20" t="s">
        <v>1002</v>
      </c>
      <c r="E3018" s="26">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25">
      <c r="A3019" s="177" t="s">
        <v>8212</v>
      </c>
      <c r="B3019" t="s">
        <v>8213</v>
      </c>
      <c r="C3019" t="s">
        <v>8154</v>
      </c>
      <c r="D3019" s="20" t="s">
        <v>1000</v>
      </c>
      <c r="E3019" s="26">
        <v>41883</v>
      </c>
      <c r="H3019" t="e">
        <v>#DIV/0!</v>
      </c>
      <c r="K3019" t="e">
        <v>#DIV/0!</v>
      </c>
      <c r="M3019" t="e">
        <v>#DIV/0!</v>
      </c>
      <c r="R3019" t="e">
        <v>#DIV/0!</v>
      </c>
      <c r="T3019">
        <v>0.67869149234602355</v>
      </c>
    </row>
    <row r="3020" spans="1:20" x14ac:dyDescent="0.25">
      <c r="A3020" s="177" t="s">
        <v>7976</v>
      </c>
      <c r="B3020" t="s">
        <v>7977</v>
      </c>
      <c r="C3020" t="s">
        <v>225</v>
      </c>
      <c r="D3020" s="20" t="s">
        <v>1002</v>
      </c>
      <c r="E3020" s="26">
        <v>41883</v>
      </c>
      <c r="F3020">
        <v>3</v>
      </c>
      <c r="G3020">
        <v>3</v>
      </c>
      <c r="H3020">
        <v>1</v>
      </c>
      <c r="I3020">
        <v>25</v>
      </c>
      <c r="J3020">
        <v>30</v>
      </c>
      <c r="K3020">
        <v>0.83333333333333337</v>
      </c>
      <c r="L3020">
        <v>30</v>
      </c>
      <c r="M3020">
        <v>1</v>
      </c>
      <c r="N3020">
        <v>25</v>
      </c>
      <c r="P3020">
        <v>0</v>
      </c>
      <c r="Q3020">
        <v>0</v>
      </c>
      <c r="R3020" t="e">
        <v>#DIV/0!</v>
      </c>
      <c r="S3020">
        <v>0</v>
      </c>
    </row>
    <row r="3021" spans="1:20" x14ac:dyDescent="0.25">
      <c r="A3021" s="177" t="s">
        <v>7775</v>
      </c>
      <c r="B3021" t="s">
        <v>7776</v>
      </c>
      <c r="C3021" t="s">
        <v>226</v>
      </c>
      <c r="D3021" s="20" t="s">
        <v>1000</v>
      </c>
      <c r="E3021" s="26">
        <v>41883</v>
      </c>
      <c r="F3021">
        <v>3</v>
      </c>
      <c r="G3021">
        <v>3</v>
      </c>
      <c r="H3021">
        <v>1</v>
      </c>
      <c r="I3021">
        <v>25</v>
      </c>
      <c r="J3021">
        <v>30</v>
      </c>
      <c r="K3021">
        <v>0.83333333333333337</v>
      </c>
      <c r="L3021">
        <v>30</v>
      </c>
      <c r="M3021">
        <v>1</v>
      </c>
      <c r="N3021">
        <v>25</v>
      </c>
      <c r="P3021">
        <v>0</v>
      </c>
      <c r="Q3021">
        <v>0</v>
      </c>
      <c r="R3021" t="e">
        <v>#DIV/0!</v>
      </c>
      <c r="S3021">
        <v>0</v>
      </c>
    </row>
    <row r="3022" spans="1:20" x14ac:dyDescent="0.25">
      <c r="A3022" s="177" t="s">
        <v>7588</v>
      </c>
      <c r="B3022" t="s">
        <v>7589</v>
      </c>
      <c r="C3022" t="s">
        <v>901</v>
      </c>
      <c r="D3022" s="20" t="s">
        <v>1000</v>
      </c>
      <c r="E3022" s="26">
        <v>41883</v>
      </c>
      <c r="F3022">
        <v>1</v>
      </c>
      <c r="G3022">
        <v>2</v>
      </c>
      <c r="H3022">
        <v>0.5</v>
      </c>
      <c r="I3022">
        <v>5</v>
      </c>
      <c r="J3022">
        <v>5</v>
      </c>
      <c r="K3022">
        <v>1</v>
      </c>
      <c r="L3022">
        <v>10</v>
      </c>
      <c r="M3022">
        <v>0.5</v>
      </c>
      <c r="N3022">
        <v>3</v>
      </c>
      <c r="P3022">
        <v>3</v>
      </c>
      <c r="Q3022">
        <v>5</v>
      </c>
      <c r="R3022">
        <v>0.6</v>
      </c>
      <c r="S3022">
        <v>2</v>
      </c>
    </row>
    <row r="3023" spans="1:20" x14ac:dyDescent="0.25">
      <c r="A3023" s="177" t="s">
        <v>7241</v>
      </c>
      <c r="B3023" t="s">
        <v>7242</v>
      </c>
      <c r="C3023" s="20" t="s">
        <v>1052</v>
      </c>
      <c r="D3023" s="20" t="s">
        <v>1000</v>
      </c>
      <c r="E3023" s="26">
        <v>41883</v>
      </c>
      <c r="F3023">
        <v>1</v>
      </c>
      <c r="G3023">
        <v>2</v>
      </c>
      <c r="H3023">
        <v>0.5</v>
      </c>
      <c r="I3023">
        <v>5</v>
      </c>
      <c r="J3023">
        <v>5</v>
      </c>
      <c r="K3023">
        <v>1</v>
      </c>
      <c r="L3023">
        <v>10</v>
      </c>
      <c r="M3023">
        <v>0.5</v>
      </c>
      <c r="N3023">
        <v>3</v>
      </c>
      <c r="P3023">
        <v>3</v>
      </c>
      <c r="Q3023">
        <v>5</v>
      </c>
      <c r="R3023">
        <v>0.6</v>
      </c>
      <c r="S3023">
        <v>2</v>
      </c>
    </row>
    <row r="3024" spans="1:20" x14ac:dyDescent="0.25">
      <c r="A3024" s="177" t="s">
        <v>7036</v>
      </c>
      <c r="B3024" t="s">
        <v>7037</v>
      </c>
      <c r="C3024" t="s">
        <v>232</v>
      </c>
      <c r="D3024" s="20" t="s">
        <v>1002</v>
      </c>
      <c r="E3024" s="26">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25">
      <c r="A3025" s="177" t="s">
        <v>6845</v>
      </c>
      <c r="B3025" t="s">
        <v>6846</v>
      </c>
      <c r="C3025" t="s">
        <v>231</v>
      </c>
      <c r="D3025" s="20" t="s">
        <v>1000</v>
      </c>
      <c r="E3025" s="26">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25">
      <c r="A3026" s="177" t="s">
        <v>6670</v>
      </c>
      <c r="B3026" t="s">
        <v>6671</v>
      </c>
      <c r="C3026" t="s">
        <v>317</v>
      </c>
      <c r="D3026" s="20" t="s">
        <v>1002</v>
      </c>
      <c r="E3026" s="26">
        <v>41883</v>
      </c>
      <c r="F3026">
        <v>5</v>
      </c>
      <c r="G3026">
        <v>5</v>
      </c>
      <c r="H3026">
        <v>1</v>
      </c>
      <c r="I3026">
        <v>22</v>
      </c>
      <c r="J3026">
        <v>25</v>
      </c>
      <c r="K3026">
        <v>0.88</v>
      </c>
      <c r="L3026">
        <v>25</v>
      </c>
      <c r="M3026">
        <v>1</v>
      </c>
      <c r="N3026">
        <v>22</v>
      </c>
      <c r="P3026">
        <v>0</v>
      </c>
      <c r="Q3026">
        <v>0</v>
      </c>
      <c r="R3026" t="e">
        <v>#DIV/0!</v>
      </c>
      <c r="S3026">
        <v>0</v>
      </c>
      <c r="T3026">
        <v>1.1875</v>
      </c>
    </row>
    <row r="3027" spans="1:20" x14ac:dyDescent="0.25">
      <c r="A3027" s="177" t="s">
        <v>6495</v>
      </c>
      <c r="B3027" t="s">
        <v>6496</v>
      </c>
      <c r="C3027" s="20" t="s">
        <v>316</v>
      </c>
      <c r="D3027" s="20" t="s">
        <v>1000</v>
      </c>
      <c r="E3027" s="26">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25">
      <c r="A3028" s="177" t="s">
        <v>6246</v>
      </c>
      <c r="B3028" t="s">
        <v>6247</v>
      </c>
      <c r="C3028" t="s">
        <v>214</v>
      </c>
      <c r="D3028" s="20" t="s">
        <v>1002</v>
      </c>
      <c r="E3028" s="26">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25">
      <c r="A3029" s="177" t="s">
        <v>6071</v>
      </c>
      <c r="B3029" t="s">
        <v>6072</v>
      </c>
      <c r="C3029" t="s">
        <v>215</v>
      </c>
      <c r="D3029" s="20" t="s">
        <v>1000</v>
      </c>
      <c r="E3029" s="26">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25">
      <c r="A3030" s="177" t="s">
        <v>5896</v>
      </c>
      <c r="B3030" t="s">
        <v>5897</v>
      </c>
      <c r="C3030" t="s">
        <v>216</v>
      </c>
      <c r="D3030" s="20" t="s">
        <v>1000</v>
      </c>
      <c r="E3030" s="26">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25">
      <c r="A3031" s="177" t="s">
        <v>5468</v>
      </c>
      <c r="B3031" t="s">
        <v>5469</v>
      </c>
      <c r="C3031" t="s">
        <v>903</v>
      </c>
      <c r="D3031" s="20" t="s">
        <v>1000</v>
      </c>
      <c r="E3031" s="26">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25">
      <c r="A3032" s="177" t="s">
        <v>5652</v>
      </c>
      <c r="B3032" t="s">
        <v>5653</v>
      </c>
      <c r="C3032" t="s">
        <v>1047</v>
      </c>
      <c r="D3032" s="20" t="s">
        <v>1000</v>
      </c>
      <c r="E3032" s="26">
        <v>41883</v>
      </c>
      <c r="F3032">
        <v>6</v>
      </c>
      <c r="G3032">
        <v>6</v>
      </c>
      <c r="H3032">
        <v>1</v>
      </c>
      <c r="I3032">
        <v>4</v>
      </c>
      <c r="J3032">
        <v>27</v>
      </c>
      <c r="K3032">
        <v>0.14814814814814814</v>
      </c>
      <c r="L3032">
        <v>27</v>
      </c>
      <c r="M3032">
        <v>1</v>
      </c>
      <c r="R3032" t="e">
        <v>#DIV/0!</v>
      </c>
      <c r="S3032">
        <v>4</v>
      </c>
      <c r="T3032">
        <v>0.95</v>
      </c>
    </row>
    <row r="3033" spans="1:20" x14ac:dyDescent="0.25">
      <c r="A3033" s="177" t="s">
        <v>5233</v>
      </c>
      <c r="B3033" t="s">
        <v>5234</v>
      </c>
      <c r="C3033" t="s">
        <v>1053</v>
      </c>
      <c r="D3033" s="20" t="s">
        <v>1000</v>
      </c>
      <c r="E3033" s="26">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25">
      <c r="A3034" s="177" t="s">
        <v>5028</v>
      </c>
      <c r="B3034" t="s">
        <v>5029</v>
      </c>
      <c r="C3034" t="s">
        <v>229</v>
      </c>
      <c r="D3034" s="20" t="s">
        <v>1000</v>
      </c>
      <c r="E3034" s="26">
        <v>41883</v>
      </c>
      <c r="F3034">
        <v>2</v>
      </c>
      <c r="G3034">
        <v>4</v>
      </c>
      <c r="H3034">
        <v>0.5</v>
      </c>
      <c r="I3034">
        <v>0</v>
      </c>
      <c r="J3034">
        <v>12</v>
      </c>
      <c r="K3034">
        <v>0</v>
      </c>
      <c r="L3034">
        <v>24</v>
      </c>
      <c r="M3034">
        <v>0.5</v>
      </c>
      <c r="N3034">
        <v>0</v>
      </c>
      <c r="P3034">
        <v>0</v>
      </c>
      <c r="Q3034">
        <v>0</v>
      </c>
      <c r="R3034" t="e">
        <v>#DIV/0!</v>
      </c>
      <c r="T3034">
        <v>1</v>
      </c>
    </row>
    <row r="3035" spans="1:20" x14ac:dyDescent="0.25">
      <c r="A3035" s="177" t="s">
        <v>4853</v>
      </c>
      <c r="B3035" t="s">
        <v>4854</v>
      </c>
      <c r="C3035" t="s">
        <v>230</v>
      </c>
      <c r="D3035" s="20" t="s">
        <v>1002</v>
      </c>
      <c r="E3035" s="26">
        <v>41883</v>
      </c>
      <c r="F3035">
        <v>2</v>
      </c>
      <c r="G3035">
        <v>4</v>
      </c>
      <c r="H3035">
        <v>0.5</v>
      </c>
      <c r="I3035">
        <v>0</v>
      </c>
      <c r="J3035">
        <v>12</v>
      </c>
      <c r="K3035">
        <v>0</v>
      </c>
      <c r="L3035">
        <v>24</v>
      </c>
      <c r="M3035">
        <v>0.5</v>
      </c>
      <c r="N3035">
        <v>0</v>
      </c>
      <c r="P3035">
        <v>0</v>
      </c>
      <c r="Q3035">
        <v>0</v>
      </c>
      <c r="R3035" t="e">
        <v>#DIV/0!</v>
      </c>
      <c r="T3035">
        <v>0.13333333333333333</v>
      </c>
    </row>
    <row r="3036" spans="1:20" x14ac:dyDescent="0.25">
      <c r="A3036" s="177" t="s">
        <v>4678</v>
      </c>
      <c r="B3036" t="s">
        <v>4679</v>
      </c>
      <c r="C3036" s="20" t="s">
        <v>234</v>
      </c>
      <c r="D3036" s="20" t="s">
        <v>1002</v>
      </c>
      <c r="E3036" s="26">
        <v>41883</v>
      </c>
      <c r="F3036">
        <v>1</v>
      </c>
      <c r="G3036">
        <v>1</v>
      </c>
      <c r="H3036">
        <v>1</v>
      </c>
      <c r="I3036">
        <v>1</v>
      </c>
      <c r="J3036">
        <v>10</v>
      </c>
      <c r="K3036">
        <v>0.1</v>
      </c>
      <c r="L3036">
        <v>10</v>
      </c>
      <c r="M3036">
        <v>1</v>
      </c>
      <c r="N3036">
        <v>0</v>
      </c>
      <c r="S3036">
        <v>1</v>
      </c>
      <c r="T3036">
        <v>0.63636363636363635</v>
      </c>
    </row>
    <row r="3037" spans="1:20" x14ac:dyDescent="0.25">
      <c r="A3037" s="177" t="s">
        <v>4503</v>
      </c>
      <c r="B3037" t="s">
        <v>4504</v>
      </c>
      <c r="C3037" s="20" t="s">
        <v>233</v>
      </c>
      <c r="D3037" s="20" t="s">
        <v>1000</v>
      </c>
      <c r="E3037" s="26">
        <v>41883</v>
      </c>
      <c r="F3037">
        <v>1</v>
      </c>
      <c r="G3037">
        <v>1</v>
      </c>
      <c r="H3037">
        <v>1</v>
      </c>
      <c r="I3037">
        <v>1</v>
      </c>
      <c r="J3037">
        <v>10</v>
      </c>
      <c r="K3037">
        <v>0.1</v>
      </c>
      <c r="L3037">
        <v>10</v>
      </c>
      <c r="M3037">
        <v>1</v>
      </c>
      <c r="N3037">
        <v>0</v>
      </c>
      <c r="S3037">
        <v>1</v>
      </c>
    </row>
    <row r="3038" spans="1:20" x14ac:dyDescent="0.25">
      <c r="A3038" s="177" t="s">
        <v>4328</v>
      </c>
      <c r="B3038" t="s">
        <v>4329</v>
      </c>
      <c r="C3038" t="s">
        <v>217</v>
      </c>
      <c r="D3038" s="20" t="s">
        <v>1002</v>
      </c>
      <c r="E3038" s="26">
        <v>41883</v>
      </c>
      <c r="F3038">
        <v>4</v>
      </c>
      <c r="G3038">
        <v>4</v>
      </c>
      <c r="H3038">
        <v>1</v>
      </c>
      <c r="I3038">
        <v>6</v>
      </c>
      <c r="J3038">
        <v>20</v>
      </c>
      <c r="K3038">
        <v>0.3</v>
      </c>
      <c r="L3038">
        <v>20</v>
      </c>
      <c r="M3038">
        <v>1</v>
      </c>
      <c r="N3038">
        <v>6</v>
      </c>
      <c r="P3038">
        <v>0</v>
      </c>
      <c r="Q3038">
        <v>1</v>
      </c>
      <c r="R3038">
        <v>0</v>
      </c>
      <c r="S3038">
        <v>0</v>
      </c>
      <c r="T3038">
        <v>0.34868421052631576</v>
      </c>
    </row>
    <row r="3039" spans="1:20" x14ac:dyDescent="0.25">
      <c r="A3039" s="177" t="s">
        <v>4263</v>
      </c>
      <c r="B3039" t="s">
        <v>4264</v>
      </c>
      <c r="C3039" t="s">
        <v>895</v>
      </c>
      <c r="D3039" s="20" t="s">
        <v>1000</v>
      </c>
      <c r="E3039" s="26">
        <v>41883</v>
      </c>
      <c r="H3039" t="e">
        <v>#DIV/0!</v>
      </c>
      <c r="K3039" t="e">
        <v>#DIV/0!</v>
      </c>
      <c r="M3039" t="e">
        <v>#DIV/0!</v>
      </c>
      <c r="R3039" t="e">
        <v>#DIV/0!</v>
      </c>
    </row>
    <row r="3040" spans="1:20" x14ac:dyDescent="0.25">
      <c r="A3040" s="177" t="s">
        <v>4088</v>
      </c>
      <c r="B3040" t="s">
        <v>4089</v>
      </c>
      <c r="C3040" t="s">
        <v>218</v>
      </c>
      <c r="D3040" s="20" t="s">
        <v>1000</v>
      </c>
      <c r="E3040" s="26">
        <v>41883</v>
      </c>
      <c r="F3040">
        <v>4</v>
      </c>
      <c r="G3040">
        <v>4</v>
      </c>
      <c r="H3040">
        <v>1</v>
      </c>
      <c r="I3040">
        <v>6</v>
      </c>
      <c r="J3040">
        <v>20</v>
      </c>
      <c r="K3040">
        <v>0.3</v>
      </c>
      <c r="L3040">
        <v>20</v>
      </c>
      <c r="M3040">
        <v>1</v>
      </c>
      <c r="N3040">
        <v>6</v>
      </c>
      <c r="P3040">
        <v>0</v>
      </c>
      <c r="Q3040">
        <v>1</v>
      </c>
      <c r="R3040">
        <v>0</v>
      </c>
      <c r="S3040">
        <v>0</v>
      </c>
    </row>
    <row r="3041" spans="1:20" x14ac:dyDescent="0.25">
      <c r="A3041" s="177" t="s">
        <v>3913</v>
      </c>
      <c r="B3041" t="s">
        <v>3914</v>
      </c>
      <c r="C3041" t="s">
        <v>219</v>
      </c>
      <c r="D3041" s="20" t="s">
        <v>1000</v>
      </c>
      <c r="E3041" s="26">
        <v>41883</v>
      </c>
    </row>
    <row r="3042" spans="1:20" x14ac:dyDescent="0.25">
      <c r="A3042" s="177" t="s">
        <v>3546</v>
      </c>
      <c r="B3042" t="s">
        <v>3547</v>
      </c>
      <c r="C3042" t="s">
        <v>220</v>
      </c>
      <c r="D3042" s="20" t="s">
        <v>1002</v>
      </c>
      <c r="E3042" s="26">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25">
      <c r="A3043" s="177" t="s">
        <v>3371</v>
      </c>
      <c r="B3043" t="s">
        <v>3372</v>
      </c>
      <c r="C3043" s="20" t="s">
        <v>221</v>
      </c>
      <c r="D3043" s="20" t="s">
        <v>1000</v>
      </c>
      <c r="E3043" s="26">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25">
      <c r="A3044" s="177" t="s">
        <v>3196</v>
      </c>
      <c r="B3044" t="s">
        <v>3197</v>
      </c>
      <c r="C3044" s="20" t="s">
        <v>222</v>
      </c>
      <c r="D3044" s="20" t="s">
        <v>1000</v>
      </c>
      <c r="E3044" s="26">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25">
      <c r="A3045" s="177" t="s">
        <v>12030</v>
      </c>
      <c r="B3045" t="s">
        <v>12031</v>
      </c>
      <c r="C3045" t="s">
        <v>1051</v>
      </c>
      <c r="D3045" s="20" t="s">
        <v>1000</v>
      </c>
      <c r="E3045" s="26">
        <v>41883</v>
      </c>
      <c r="F3045">
        <v>2</v>
      </c>
      <c r="G3045">
        <v>3</v>
      </c>
      <c r="H3045">
        <v>0.66666666666666663</v>
      </c>
      <c r="I3045">
        <v>3</v>
      </c>
      <c r="J3045">
        <v>10</v>
      </c>
      <c r="K3045">
        <v>0.3</v>
      </c>
      <c r="L3045">
        <v>15</v>
      </c>
      <c r="M3045">
        <v>0.66666666666666663</v>
      </c>
      <c r="N3045">
        <v>3</v>
      </c>
      <c r="P3045">
        <v>0</v>
      </c>
      <c r="Q3045">
        <v>0</v>
      </c>
      <c r="R3045" t="e">
        <v>#DIV/0!</v>
      </c>
    </row>
    <row r="3046" spans="1:20" x14ac:dyDescent="0.25">
      <c r="A3046" s="177" t="s">
        <v>13396</v>
      </c>
      <c r="B3046" t="s">
        <v>13397</v>
      </c>
      <c r="C3046" t="s">
        <v>242</v>
      </c>
      <c r="D3046" s="20" t="s">
        <v>1002</v>
      </c>
      <c r="E3046" s="26">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25">
      <c r="A3047" s="177" t="s">
        <v>13573</v>
      </c>
      <c r="B3047" t="s">
        <v>13574</v>
      </c>
      <c r="C3047" t="s">
        <v>237</v>
      </c>
      <c r="D3047" s="20" t="s">
        <v>1002</v>
      </c>
      <c r="E3047" s="26">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25">
      <c r="A3048" s="177" t="s">
        <v>13748</v>
      </c>
      <c r="B3048" t="s">
        <v>13749</v>
      </c>
      <c r="C3048" t="s">
        <v>238</v>
      </c>
      <c r="D3048" s="20" t="s">
        <v>1002</v>
      </c>
      <c r="E3048" s="26">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25">
      <c r="A3049" s="177" t="s">
        <v>13925</v>
      </c>
      <c r="B3049" t="s">
        <v>13926</v>
      </c>
      <c r="C3049" t="s">
        <v>239</v>
      </c>
      <c r="D3049" s="20" t="s">
        <v>1002</v>
      </c>
      <c r="E3049" s="26">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25">
      <c r="A3050" s="177" t="s">
        <v>14112</v>
      </c>
      <c r="B3050" t="s">
        <v>14113</v>
      </c>
      <c r="C3050" t="s">
        <v>240</v>
      </c>
      <c r="D3050" s="20" t="s">
        <v>1002</v>
      </c>
      <c r="E3050" s="26">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25">
      <c r="A3051" s="177" t="s">
        <v>14289</v>
      </c>
      <c r="B3051" t="s">
        <v>14290</v>
      </c>
      <c r="C3051" t="s">
        <v>241</v>
      </c>
      <c r="D3051" s="20" t="s">
        <v>1002</v>
      </c>
      <c r="E3051" s="26">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25">
      <c r="A3052" s="177" t="s">
        <v>14618</v>
      </c>
      <c r="B3052" t="s">
        <v>14619</v>
      </c>
      <c r="C3052" t="s">
        <v>199</v>
      </c>
      <c r="D3052" s="20" t="s">
        <v>1000</v>
      </c>
      <c r="E3052" s="26">
        <v>41883</v>
      </c>
      <c r="F3052">
        <v>11</v>
      </c>
      <c r="G3052">
        <v>11</v>
      </c>
      <c r="H3052">
        <v>1</v>
      </c>
      <c r="I3052">
        <v>85</v>
      </c>
      <c r="J3052">
        <v>80</v>
      </c>
      <c r="K3052">
        <v>1.0625</v>
      </c>
      <c r="L3052">
        <v>80</v>
      </c>
      <c r="M3052">
        <v>1</v>
      </c>
      <c r="N3052">
        <v>83</v>
      </c>
      <c r="P3052">
        <v>0</v>
      </c>
      <c r="Q3052">
        <v>2</v>
      </c>
      <c r="R3052">
        <v>0</v>
      </c>
      <c r="S3052">
        <v>2</v>
      </c>
      <c r="T3052">
        <v>0.75</v>
      </c>
    </row>
    <row r="3053" spans="1:20" x14ac:dyDescent="0.25">
      <c r="A3053" s="177" t="s">
        <v>14793</v>
      </c>
      <c r="B3053" t="s">
        <v>14794</v>
      </c>
      <c r="C3053" t="s">
        <v>201</v>
      </c>
      <c r="D3053" s="20" t="s">
        <v>1002</v>
      </c>
      <c r="E3053" s="26">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25">
      <c r="A3054" s="177" t="s">
        <v>14884</v>
      </c>
      <c r="B3054" t="s">
        <v>14885</v>
      </c>
      <c r="C3054" t="s">
        <v>200</v>
      </c>
      <c r="D3054" s="20" t="s">
        <v>1002</v>
      </c>
      <c r="E3054" s="26">
        <v>41883</v>
      </c>
      <c r="F3054">
        <v>4</v>
      </c>
      <c r="G3054">
        <v>4</v>
      </c>
      <c r="H3054">
        <v>1</v>
      </c>
      <c r="I3054">
        <v>7</v>
      </c>
      <c r="J3054">
        <v>10</v>
      </c>
      <c r="K3054">
        <v>0.7</v>
      </c>
      <c r="L3054">
        <v>10</v>
      </c>
      <c r="M3054">
        <v>1</v>
      </c>
      <c r="N3054">
        <v>7</v>
      </c>
      <c r="P3054">
        <v>0</v>
      </c>
      <c r="Q3054">
        <v>0</v>
      </c>
      <c r="R3054">
        <v>0</v>
      </c>
      <c r="S3054">
        <v>0</v>
      </c>
      <c r="T3054">
        <v>1</v>
      </c>
    </row>
    <row r="3055" spans="1:20" x14ac:dyDescent="0.25">
      <c r="A3055" s="177" t="s">
        <v>15061</v>
      </c>
      <c r="B3055" t="s">
        <v>15062</v>
      </c>
      <c r="C3055" t="s">
        <v>202</v>
      </c>
      <c r="D3055" s="20" t="s">
        <v>1002</v>
      </c>
      <c r="E3055" s="26">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25">
      <c r="A3056" s="177" t="s">
        <v>15604</v>
      </c>
      <c r="B3056" t="s">
        <v>15605</v>
      </c>
      <c r="C3056" t="s">
        <v>228</v>
      </c>
      <c r="D3056" s="20" t="s">
        <v>1002</v>
      </c>
      <c r="E3056" s="26">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25">
      <c r="A3057" s="177" t="s">
        <v>15765</v>
      </c>
      <c r="B3057" t="s">
        <v>15766</v>
      </c>
      <c r="C3057" t="s">
        <v>227</v>
      </c>
      <c r="D3057" s="20" t="s">
        <v>1000</v>
      </c>
      <c r="E3057" s="26">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25">
      <c r="A3058" s="177" t="s">
        <v>15942</v>
      </c>
      <c r="B3058" t="s">
        <v>15943</v>
      </c>
      <c r="C3058" t="s">
        <v>203</v>
      </c>
      <c r="D3058" s="20" t="s">
        <v>1000</v>
      </c>
      <c r="E3058" s="26">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25">
      <c r="A3059" s="177" t="s">
        <v>16121</v>
      </c>
      <c r="B3059" t="s">
        <v>16122</v>
      </c>
      <c r="C3059" t="s">
        <v>205</v>
      </c>
      <c r="D3059" s="20" t="s">
        <v>1002</v>
      </c>
      <c r="E3059" s="26">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25">
      <c r="A3060" s="177" t="s">
        <v>16298</v>
      </c>
      <c r="B3060" t="s">
        <v>16299</v>
      </c>
      <c r="C3060" t="s">
        <v>204</v>
      </c>
      <c r="D3060" s="20" t="s">
        <v>1002</v>
      </c>
      <c r="E3060" s="26">
        <v>41883</v>
      </c>
      <c r="F3060">
        <v>4</v>
      </c>
      <c r="G3060">
        <v>5</v>
      </c>
      <c r="H3060">
        <v>0.8</v>
      </c>
      <c r="I3060">
        <v>9</v>
      </c>
      <c r="J3060">
        <v>20</v>
      </c>
      <c r="K3060">
        <v>0.45</v>
      </c>
      <c r="L3060">
        <v>25</v>
      </c>
      <c r="M3060">
        <v>0.8</v>
      </c>
      <c r="N3060">
        <v>8</v>
      </c>
      <c r="P3060">
        <v>0</v>
      </c>
      <c r="Q3060">
        <v>0</v>
      </c>
      <c r="R3060" t="e">
        <v>#DIV/0!</v>
      </c>
      <c r="S3060">
        <v>1</v>
      </c>
      <c r="T3060" t="e">
        <v>#DIV/0!</v>
      </c>
    </row>
    <row r="3061" spans="1:20" x14ac:dyDescent="0.25">
      <c r="A3061" s="177" t="s">
        <v>16475</v>
      </c>
      <c r="B3061" t="s">
        <v>16476</v>
      </c>
      <c r="C3061" t="s">
        <v>206</v>
      </c>
      <c r="D3061" s="20" t="s">
        <v>1002</v>
      </c>
      <c r="E3061" s="26">
        <v>41883</v>
      </c>
      <c r="F3061">
        <v>4</v>
      </c>
      <c r="G3061">
        <v>4</v>
      </c>
      <c r="H3061">
        <v>1</v>
      </c>
      <c r="I3061">
        <v>32</v>
      </c>
      <c r="J3061">
        <v>40</v>
      </c>
      <c r="K3061">
        <v>0.8</v>
      </c>
      <c r="L3061">
        <v>40</v>
      </c>
      <c r="M3061">
        <v>1</v>
      </c>
      <c r="N3061">
        <v>32</v>
      </c>
      <c r="P3061">
        <v>1</v>
      </c>
      <c r="Q3061">
        <v>5</v>
      </c>
      <c r="S3061">
        <v>0</v>
      </c>
      <c r="T3061" t="e">
        <v>#DIV/0!</v>
      </c>
    </row>
    <row r="3062" spans="1:20" x14ac:dyDescent="0.25">
      <c r="A3062" s="177" t="s">
        <v>16616</v>
      </c>
      <c r="B3062" t="s">
        <v>16617</v>
      </c>
      <c r="C3062" t="s">
        <v>223</v>
      </c>
      <c r="D3062" s="20" t="s">
        <v>1000</v>
      </c>
      <c r="E3062" s="26">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25">
      <c r="A3063" s="177" t="s">
        <v>16795</v>
      </c>
      <c r="B3063" t="s">
        <v>16796</v>
      </c>
      <c r="C3063" t="s">
        <v>224</v>
      </c>
      <c r="D3063" s="20" t="s">
        <v>1002</v>
      </c>
      <c r="E3063" s="26">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25">
      <c r="A3064" s="177" t="s">
        <v>17232</v>
      </c>
      <c r="B3064" t="s">
        <v>17233</v>
      </c>
      <c r="C3064" t="s">
        <v>225</v>
      </c>
      <c r="D3064" s="20" t="s">
        <v>1000</v>
      </c>
      <c r="E3064" s="26">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25">
      <c r="A3065" s="177" t="s">
        <v>17439</v>
      </c>
      <c r="B3065" t="s">
        <v>17440</v>
      </c>
      <c r="C3065" t="s">
        <v>226</v>
      </c>
      <c r="D3065" s="20" t="s">
        <v>1002</v>
      </c>
      <c r="E3065" s="26">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25">
      <c r="A3066" s="177" t="s">
        <v>17616</v>
      </c>
      <c r="B3066" t="s">
        <v>17617</v>
      </c>
      <c r="C3066" t="s">
        <v>232</v>
      </c>
      <c r="D3066" s="20" t="s">
        <v>1000</v>
      </c>
      <c r="E3066" s="26">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25">
      <c r="A3067" s="177" t="s">
        <v>17813</v>
      </c>
      <c r="B3067" t="s">
        <v>17814</v>
      </c>
      <c r="C3067" t="s">
        <v>231</v>
      </c>
      <c r="D3067" s="20" t="s">
        <v>1002</v>
      </c>
      <c r="E3067" s="26">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25">
      <c r="A3068" s="177" t="s">
        <v>17990</v>
      </c>
      <c r="B3068" t="s">
        <v>17991</v>
      </c>
      <c r="C3068" t="s">
        <v>317</v>
      </c>
      <c r="D3068" s="20" t="s">
        <v>1000</v>
      </c>
      <c r="E3068" s="26">
        <v>41883</v>
      </c>
      <c r="F3068">
        <v>5</v>
      </c>
      <c r="G3068">
        <v>5</v>
      </c>
      <c r="H3068">
        <v>1</v>
      </c>
      <c r="I3068">
        <v>22</v>
      </c>
      <c r="J3068">
        <v>25</v>
      </c>
      <c r="K3068">
        <v>0.88</v>
      </c>
      <c r="L3068">
        <v>25</v>
      </c>
      <c r="M3068">
        <v>1</v>
      </c>
      <c r="N3068">
        <v>22</v>
      </c>
      <c r="P3068">
        <v>0</v>
      </c>
      <c r="Q3068">
        <v>0</v>
      </c>
      <c r="R3068" t="e">
        <v>#DIV/0!</v>
      </c>
      <c r="S3068">
        <v>0</v>
      </c>
      <c r="T3068">
        <v>0.9</v>
      </c>
    </row>
    <row r="3069" spans="1:20" x14ac:dyDescent="0.25">
      <c r="A3069" s="177" t="s">
        <v>18169</v>
      </c>
      <c r="B3069" t="s">
        <v>18170</v>
      </c>
      <c r="C3069" t="s">
        <v>316</v>
      </c>
      <c r="D3069" s="20" t="s">
        <v>1002</v>
      </c>
      <c r="E3069" s="26">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25">
      <c r="A3070" s="177" t="s">
        <v>18422</v>
      </c>
      <c r="B3070" t="s">
        <v>18423</v>
      </c>
      <c r="C3070" t="s">
        <v>214</v>
      </c>
      <c r="D3070" s="20" t="s">
        <v>1000</v>
      </c>
      <c r="E3070" s="26">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25">
      <c r="A3071" s="177" t="s">
        <v>18601</v>
      </c>
      <c r="B3071" t="s">
        <v>18602</v>
      </c>
      <c r="C3071" t="s">
        <v>215</v>
      </c>
      <c r="D3071" s="20" t="s">
        <v>1002</v>
      </c>
      <c r="E3071" s="26">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25">
      <c r="A3072" s="177" t="s">
        <v>18778</v>
      </c>
      <c r="B3072" t="s">
        <v>18779</v>
      </c>
      <c r="C3072" t="s">
        <v>216</v>
      </c>
      <c r="D3072" s="20" t="s">
        <v>1002</v>
      </c>
      <c r="E3072" s="26">
        <v>41883</v>
      </c>
      <c r="F3072">
        <v>7</v>
      </c>
      <c r="G3072">
        <v>8</v>
      </c>
      <c r="H3072">
        <v>0.875</v>
      </c>
      <c r="I3072">
        <v>28</v>
      </c>
      <c r="J3072">
        <v>70</v>
      </c>
      <c r="K3072">
        <v>0.4</v>
      </c>
      <c r="L3072">
        <v>80</v>
      </c>
      <c r="M3072">
        <v>0.875</v>
      </c>
      <c r="N3072">
        <v>23</v>
      </c>
      <c r="P3072">
        <v>3</v>
      </c>
      <c r="Q3072">
        <v>6</v>
      </c>
      <c r="R3072">
        <v>0.5</v>
      </c>
      <c r="S3072">
        <v>5</v>
      </c>
      <c r="T3072" t="e">
        <v>#DIV/0!</v>
      </c>
    </row>
    <row r="3073" spans="1:20" x14ac:dyDescent="0.25">
      <c r="A3073" s="177" t="s">
        <v>18955</v>
      </c>
      <c r="B3073" t="s">
        <v>18956</v>
      </c>
      <c r="C3073" t="s">
        <v>229</v>
      </c>
      <c r="D3073" s="20" t="s">
        <v>1002</v>
      </c>
      <c r="E3073" s="26">
        <v>41883</v>
      </c>
      <c r="F3073">
        <v>2</v>
      </c>
      <c r="G3073">
        <v>4</v>
      </c>
      <c r="H3073">
        <v>0.5</v>
      </c>
      <c r="I3073">
        <v>0</v>
      </c>
      <c r="J3073">
        <v>12</v>
      </c>
      <c r="K3073">
        <v>0</v>
      </c>
      <c r="L3073">
        <v>24</v>
      </c>
      <c r="M3073">
        <v>0.5</v>
      </c>
      <c r="N3073">
        <v>0</v>
      </c>
      <c r="P3073">
        <v>0</v>
      </c>
      <c r="Q3073">
        <v>0</v>
      </c>
      <c r="R3073" t="e">
        <v>#DIV/0!</v>
      </c>
      <c r="T3073" t="e">
        <v>#DIV/0!</v>
      </c>
    </row>
    <row r="3074" spans="1:20" x14ac:dyDescent="0.25">
      <c r="A3074" s="177" t="s">
        <v>19132</v>
      </c>
      <c r="B3074" t="s">
        <v>19133</v>
      </c>
      <c r="C3074" t="s">
        <v>230</v>
      </c>
      <c r="D3074" s="20" t="s">
        <v>1000</v>
      </c>
      <c r="E3074" s="26">
        <v>41883</v>
      </c>
      <c r="F3074">
        <v>2</v>
      </c>
      <c r="G3074">
        <v>4</v>
      </c>
      <c r="H3074">
        <v>0.5</v>
      </c>
      <c r="I3074">
        <v>0</v>
      </c>
      <c r="J3074">
        <v>12</v>
      </c>
      <c r="K3074">
        <v>0</v>
      </c>
      <c r="L3074">
        <v>24</v>
      </c>
      <c r="M3074">
        <v>0.5</v>
      </c>
      <c r="N3074">
        <v>0</v>
      </c>
      <c r="P3074">
        <v>0</v>
      </c>
      <c r="Q3074">
        <v>0</v>
      </c>
      <c r="R3074" t="e">
        <v>#DIV/0!</v>
      </c>
      <c r="T3074">
        <v>0.81357142857142861</v>
      </c>
    </row>
    <row r="3075" spans="1:20" x14ac:dyDescent="0.25">
      <c r="A3075" s="177" t="s">
        <v>19311</v>
      </c>
      <c r="B3075" t="s">
        <v>19312</v>
      </c>
      <c r="C3075" t="s">
        <v>234</v>
      </c>
      <c r="D3075" s="20" t="s">
        <v>1000</v>
      </c>
      <c r="E3075" s="26">
        <v>41883</v>
      </c>
      <c r="F3075">
        <v>1</v>
      </c>
      <c r="G3075">
        <v>1</v>
      </c>
      <c r="H3075">
        <v>1</v>
      </c>
      <c r="I3075">
        <v>1</v>
      </c>
      <c r="J3075">
        <v>10</v>
      </c>
      <c r="K3075">
        <v>0.1</v>
      </c>
      <c r="L3075">
        <v>10</v>
      </c>
      <c r="M3075">
        <v>1</v>
      </c>
      <c r="N3075">
        <v>0</v>
      </c>
      <c r="S3075">
        <v>1</v>
      </c>
    </row>
    <row r="3076" spans="1:20" x14ac:dyDescent="0.25">
      <c r="A3076" s="177" t="s">
        <v>19490</v>
      </c>
      <c r="B3076" t="s">
        <v>19491</v>
      </c>
      <c r="C3076" t="s">
        <v>233</v>
      </c>
      <c r="D3076" s="20" t="s">
        <v>1002</v>
      </c>
      <c r="E3076" s="26">
        <v>41883</v>
      </c>
      <c r="F3076">
        <v>1</v>
      </c>
      <c r="G3076">
        <v>1</v>
      </c>
      <c r="H3076">
        <v>1</v>
      </c>
      <c r="I3076">
        <v>1</v>
      </c>
      <c r="J3076">
        <v>10</v>
      </c>
      <c r="K3076">
        <v>0.1</v>
      </c>
      <c r="L3076">
        <v>10</v>
      </c>
      <c r="M3076">
        <v>1</v>
      </c>
      <c r="N3076">
        <v>0</v>
      </c>
      <c r="S3076">
        <v>1</v>
      </c>
      <c r="T3076">
        <v>0.65517241379310343</v>
      </c>
    </row>
    <row r="3077" spans="1:20" x14ac:dyDescent="0.25">
      <c r="A3077" s="177" t="s">
        <v>19865</v>
      </c>
      <c r="B3077" t="s">
        <v>19866</v>
      </c>
      <c r="C3077" s="20" t="s">
        <v>220</v>
      </c>
      <c r="D3077" s="20" t="s">
        <v>1000</v>
      </c>
      <c r="E3077" s="26">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25">
      <c r="A3078" s="177" t="s">
        <v>20044</v>
      </c>
      <c r="B3078" t="s">
        <v>20045</v>
      </c>
      <c r="C3078" t="s">
        <v>221</v>
      </c>
      <c r="D3078" s="20" t="s">
        <v>1002</v>
      </c>
      <c r="E3078" s="26">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25">
      <c r="A3079" s="177" t="s">
        <v>20221</v>
      </c>
      <c r="B3079" t="s">
        <v>20222</v>
      </c>
      <c r="C3079" t="s">
        <v>222</v>
      </c>
      <c r="D3079" s="20" t="s">
        <v>1002</v>
      </c>
      <c r="E3079" s="26">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25">
      <c r="A3080" s="177" t="s">
        <v>20398</v>
      </c>
      <c r="B3080" t="s">
        <v>20399</v>
      </c>
      <c r="C3080" t="s">
        <v>211</v>
      </c>
      <c r="D3080" s="20" t="s">
        <v>1002</v>
      </c>
      <c r="E3080" s="26">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25">
      <c r="A3081" s="177" t="s">
        <v>20575</v>
      </c>
      <c r="B3081" t="s">
        <v>20576</v>
      </c>
      <c r="C3081" s="20" t="s">
        <v>207</v>
      </c>
      <c r="D3081" s="20" t="s">
        <v>1000</v>
      </c>
      <c r="E3081" s="26">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25">
      <c r="A3082" s="177" t="s">
        <v>20754</v>
      </c>
      <c r="B3082" t="s">
        <v>20755</v>
      </c>
      <c r="C3082" t="s">
        <v>894</v>
      </c>
      <c r="D3082" s="20" t="s">
        <v>1002</v>
      </c>
      <c r="E3082" s="26">
        <v>41883</v>
      </c>
      <c r="H3082" t="e">
        <v>#DIV/0!</v>
      </c>
      <c r="K3082" t="e">
        <v>#DIV/0!</v>
      </c>
      <c r="M3082" t="e">
        <v>#DIV/0!</v>
      </c>
      <c r="R3082" t="e">
        <v>#DIV/0!</v>
      </c>
      <c r="T3082">
        <v>0.34868421052631576</v>
      </c>
    </row>
    <row r="3083" spans="1:20" x14ac:dyDescent="0.25">
      <c r="A3083" s="177" t="s">
        <v>20819</v>
      </c>
      <c r="B3083" t="s">
        <v>20820</v>
      </c>
      <c r="C3083" t="s">
        <v>210</v>
      </c>
      <c r="D3083" s="20" t="s">
        <v>1002</v>
      </c>
      <c r="E3083" s="26">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25">
      <c r="A3084" s="177" t="s">
        <v>20996</v>
      </c>
      <c r="B3084" t="s">
        <v>20997</v>
      </c>
      <c r="C3084" t="s">
        <v>208</v>
      </c>
      <c r="D3084" s="20" t="s">
        <v>1002</v>
      </c>
      <c r="E3084" s="26">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25">
      <c r="A3085" s="177" t="s">
        <v>21251</v>
      </c>
      <c r="B3085" t="s">
        <v>21252</v>
      </c>
      <c r="C3085" t="s">
        <v>213</v>
      </c>
      <c r="D3085" s="20" t="s">
        <v>1002</v>
      </c>
      <c r="E3085" s="26">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25">
      <c r="A3086" s="177" t="s">
        <v>21428</v>
      </c>
      <c r="B3086" t="s">
        <v>21429</v>
      </c>
      <c r="C3086" t="s">
        <v>8154</v>
      </c>
      <c r="D3086" s="20" t="s">
        <v>1002</v>
      </c>
      <c r="E3086" s="26">
        <v>41883</v>
      </c>
      <c r="H3086" t="e">
        <v>#DIV/0!</v>
      </c>
      <c r="K3086" t="e">
        <v>#DIV/0!</v>
      </c>
      <c r="M3086" t="e">
        <v>#DIV/0!</v>
      </c>
      <c r="R3086" t="e">
        <v>#DIV/0!</v>
      </c>
    </row>
    <row r="3087" spans="1:20" x14ac:dyDescent="0.25">
      <c r="A3087" s="177" t="s">
        <v>21493</v>
      </c>
      <c r="B3087" t="s">
        <v>21494</v>
      </c>
      <c r="C3087" t="s">
        <v>212</v>
      </c>
      <c r="D3087" s="20" t="s">
        <v>1000</v>
      </c>
      <c r="E3087" s="26">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25">
      <c r="A3088" s="177" t="s">
        <v>21702</v>
      </c>
      <c r="B3088" t="s">
        <v>21703</v>
      </c>
      <c r="C3088" s="20" t="s">
        <v>217</v>
      </c>
      <c r="D3088" s="20" t="s">
        <v>1000</v>
      </c>
      <c r="E3088" s="26">
        <v>41883</v>
      </c>
      <c r="F3088">
        <v>4</v>
      </c>
      <c r="G3088">
        <v>4</v>
      </c>
      <c r="H3088">
        <v>1</v>
      </c>
      <c r="I3088">
        <v>6</v>
      </c>
      <c r="J3088">
        <v>20</v>
      </c>
      <c r="K3088">
        <v>0.3</v>
      </c>
      <c r="L3088">
        <v>20</v>
      </c>
      <c r="M3088">
        <v>1</v>
      </c>
      <c r="N3088">
        <v>6</v>
      </c>
      <c r="P3088">
        <v>0</v>
      </c>
      <c r="Q3088">
        <v>1</v>
      </c>
      <c r="R3088">
        <v>0</v>
      </c>
      <c r="S3088">
        <v>0</v>
      </c>
    </row>
    <row r="3089" spans="1:20" x14ac:dyDescent="0.25">
      <c r="A3089" s="177" t="s">
        <v>21881</v>
      </c>
      <c r="B3089" t="s">
        <v>21882</v>
      </c>
      <c r="C3089" t="s">
        <v>895</v>
      </c>
      <c r="D3089" s="20" t="s">
        <v>1002</v>
      </c>
      <c r="E3089" s="26">
        <v>41883</v>
      </c>
      <c r="H3089" t="e">
        <v>#DIV/0!</v>
      </c>
      <c r="K3089" t="e">
        <v>#DIV/0!</v>
      </c>
      <c r="M3089" t="e">
        <v>#DIV/0!</v>
      </c>
      <c r="R3089" t="e">
        <v>#DIV/0!</v>
      </c>
      <c r="T3089">
        <v>1</v>
      </c>
    </row>
    <row r="3090" spans="1:20" x14ac:dyDescent="0.25">
      <c r="A3090" s="177" t="s">
        <v>21946</v>
      </c>
      <c r="B3090" t="s">
        <v>21947</v>
      </c>
      <c r="C3090" t="s">
        <v>218</v>
      </c>
      <c r="D3090" s="20" t="s">
        <v>1002</v>
      </c>
      <c r="E3090" s="26">
        <v>41883</v>
      </c>
      <c r="F3090">
        <v>4</v>
      </c>
      <c r="G3090">
        <v>4</v>
      </c>
      <c r="H3090">
        <v>1</v>
      </c>
      <c r="I3090">
        <v>6</v>
      </c>
      <c r="J3090">
        <v>20</v>
      </c>
      <c r="K3090">
        <v>0.3</v>
      </c>
      <c r="L3090">
        <v>20</v>
      </c>
      <c r="M3090">
        <v>1</v>
      </c>
      <c r="N3090">
        <v>6</v>
      </c>
      <c r="P3090">
        <v>0</v>
      </c>
      <c r="Q3090">
        <v>1</v>
      </c>
      <c r="R3090">
        <v>0</v>
      </c>
      <c r="S3090">
        <v>0</v>
      </c>
      <c r="T3090">
        <v>0.32258064516129031</v>
      </c>
    </row>
    <row r="3091" spans="1:20" x14ac:dyDescent="0.25">
      <c r="A3091" s="177" t="s">
        <v>22123</v>
      </c>
      <c r="B3091" t="s">
        <v>22124</v>
      </c>
      <c r="C3091" t="s">
        <v>219</v>
      </c>
      <c r="D3091" s="20" t="s">
        <v>1002</v>
      </c>
      <c r="E3091" s="26">
        <v>41883</v>
      </c>
    </row>
    <row r="3092" spans="1:20" x14ac:dyDescent="0.25">
      <c r="A3092" s="177" t="s">
        <v>11577</v>
      </c>
      <c r="B3092" t="s">
        <v>11578</v>
      </c>
      <c r="C3092" s="20" t="s">
        <v>198</v>
      </c>
      <c r="D3092" s="20" t="s">
        <v>1002</v>
      </c>
      <c r="E3092" s="26">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25">
      <c r="A3093" s="177" t="s">
        <v>13204</v>
      </c>
      <c r="B3093" t="s">
        <v>13116</v>
      </c>
      <c r="C3093" t="s">
        <v>1051</v>
      </c>
      <c r="D3093" s="20" t="s">
        <v>1002</v>
      </c>
      <c r="E3093" s="26">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25">
      <c r="A3094" s="177" t="s">
        <v>3023</v>
      </c>
      <c r="B3094" t="s">
        <v>3024</v>
      </c>
      <c r="C3094" t="s">
        <v>242</v>
      </c>
      <c r="D3094" s="20" t="s">
        <v>1000</v>
      </c>
      <c r="E3094" s="26">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25">
      <c r="A3095" s="177" t="s">
        <v>2848</v>
      </c>
      <c r="B3095" t="s">
        <v>2849</v>
      </c>
      <c r="C3095" t="s">
        <v>2724</v>
      </c>
      <c r="D3095" s="20" t="s">
        <v>1000</v>
      </c>
      <c r="E3095" s="26">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25">
      <c r="A3096" s="177" t="s">
        <v>2603</v>
      </c>
      <c r="B3096" t="s">
        <v>2604</v>
      </c>
      <c r="C3096" t="s">
        <v>237</v>
      </c>
      <c r="D3096" s="20" t="s">
        <v>1000</v>
      </c>
      <c r="E3096" s="26">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25">
      <c r="A3097" s="177" t="s">
        <v>2428</v>
      </c>
      <c r="B3097" t="s">
        <v>2429</v>
      </c>
      <c r="C3097" t="s">
        <v>238</v>
      </c>
      <c r="D3097" s="20" t="s">
        <v>1000</v>
      </c>
      <c r="E3097" s="26">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25">
      <c r="A3098" s="177" t="s">
        <v>2255</v>
      </c>
      <c r="B3098" t="s">
        <v>2256</v>
      </c>
      <c r="C3098" t="s">
        <v>239</v>
      </c>
      <c r="D3098" s="20" t="s">
        <v>1000</v>
      </c>
      <c r="E3098" s="26">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25">
      <c r="A3099" s="177" t="s">
        <v>2080</v>
      </c>
      <c r="B3099" t="s">
        <v>2081</v>
      </c>
      <c r="C3099" t="s">
        <v>1988</v>
      </c>
      <c r="D3099" s="20" t="s">
        <v>1000</v>
      </c>
      <c r="E3099" s="26">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25">
      <c r="A3100" s="177" t="s">
        <v>1832</v>
      </c>
      <c r="B3100" t="s">
        <v>1833</v>
      </c>
      <c r="C3100" t="s">
        <v>240</v>
      </c>
      <c r="D3100" s="20" t="s">
        <v>1000</v>
      </c>
      <c r="E3100" s="26">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25">
      <c r="A3101" s="177" t="s">
        <v>1657</v>
      </c>
      <c r="B3101" t="s">
        <v>1658</v>
      </c>
      <c r="C3101" s="20" t="s">
        <v>241</v>
      </c>
      <c r="D3101" s="20" t="s">
        <v>1000</v>
      </c>
      <c r="E3101" s="26">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25">
      <c r="A3102" s="177" t="s">
        <v>1093</v>
      </c>
      <c r="B3102" t="s">
        <v>1178</v>
      </c>
      <c r="C3102" s="20" t="s">
        <v>235</v>
      </c>
      <c r="D3102" s="20" t="s">
        <v>1002</v>
      </c>
      <c r="E3102" s="26">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25">
      <c r="A3103" s="177" t="s">
        <v>11579</v>
      </c>
      <c r="B3103" t="s">
        <v>11580</v>
      </c>
      <c r="C3103" t="s">
        <v>199</v>
      </c>
      <c r="D3103" s="20" t="s">
        <v>1002</v>
      </c>
      <c r="E3103" s="26">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25">
      <c r="A3104" s="177" t="s">
        <v>11437</v>
      </c>
      <c r="B3104" t="s">
        <v>11438</v>
      </c>
      <c r="C3104" t="s">
        <v>201</v>
      </c>
      <c r="D3104" s="20" t="s">
        <v>1000</v>
      </c>
      <c r="E3104" s="26">
        <v>41913</v>
      </c>
      <c r="F3104">
        <v>0</v>
      </c>
      <c r="G3104">
        <v>0</v>
      </c>
      <c r="H3104" t="e">
        <v>#DIV/0!</v>
      </c>
      <c r="I3104">
        <v>0</v>
      </c>
      <c r="J3104">
        <v>0</v>
      </c>
      <c r="K3104" t="e">
        <v>#DIV/0!</v>
      </c>
      <c r="L3104">
        <v>0</v>
      </c>
      <c r="M3104" t="e">
        <v>#DIV/0!</v>
      </c>
      <c r="N3104">
        <v>0</v>
      </c>
      <c r="P3104">
        <v>0</v>
      </c>
      <c r="Q3104">
        <v>0</v>
      </c>
      <c r="R3104" t="e">
        <v>#DIV/0!</v>
      </c>
      <c r="S3104">
        <v>0</v>
      </c>
    </row>
    <row r="3105" spans="1:20" x14ac:dyDescent="0.25">
      <c r="A3105" s="177" t="s">
        <v>12234</v>
      </c>
      <c r="B3105" t="s">
        <v>12235</v>
      </c>
      <c r="C3105" t="s">
        <v>200</v>
      </c>
      <c r="D3105" s="20" t="s">
        <v>1000</v>
      </c>
      <c r="E3105" s="26">
        <v>41913</v>
      </c>
      <c r="F3105">
        <v>4</v>
      </c>
      <c r="G3105">
        <v>4</v>
      </c>
      <c r="H3105">
        <v>1</v>
      </c>
      <c r="I3105">
        <v>7</v>
      </c>
      <c r="J3105">
        <v>10</v>
      </c>
      <c r="K3105">
        <v>0.7</v>
      </c>
      <c r="L3105">
        <v>10</v>
      </c>
      <c r="M3105">
        <v>1</v>
      </c>
      <c r="N3105">
        <v>7</v>
      </c>
      <c r="P3105">
        <v>0</v>
      </c>
      <c r="Q3105">
        <v>0</v>
      </c>
      <c r="R3105" t="e">
        <v>#DIV/0!</v>
      </c>
      <c r="S3105">
        <v>0</v>
      </c>
    </row>
    <row r="3106" spans="1:20" x14ac:dyDescent="0.25">
      <c r="A3106" s="177" t="s">
        <v>12519</v>
      </c>
      <c r="B3106" t="s">
        <v>12520</v>
      </c>
      <c r="C3106" t="s">
        <v>202</v>
      </c>
      <c r="D3106" s="20" t="s">
        <v>1000</v>
      </c>
      <c r="E3106" s="26">
        <v>41913</v>
      </c>
      <c r="F3106">
        <v>7</v>
      </c>
      <c r="G3106">
        <v>7</v>
      </c>
      <c r="H3106">
        <v>1</v>
      </c>
      <c r="I3106">
        <v>80</v>
      </c>
      <c r="J3106">
        <v>70</v>
      </c>
      <c r="K3106">
        <v>1.1428571428571428</v>
      </c>
      <c r="L3106">
        <v>70</v>
      </c>
      <c r="M3106">
        <v>1</v>
      </c>
      <c r="N3106">
        <v>80</v>
      </c>
      <c r="P3106">
        <v>0</v>
      </c>
      <c r="Q3106">
        <v>2</v>
      </c>
      <c r="R3106">
        <v>0</v>
      </c>
      <c r="S3106">
        <v>0</v>
      </c>
    </row>
    <row r="3107" spans="1:20" x14ac:dyDescent="0.25">
      <c r="A3107" s="177" t="s">
        <v>11056</v>
      </c>
      <c r="B3107" t="s">
        <v>11057</v>
      </c>
      <c r="C3107" t="s">
        <v>228</v>
      </c>
      <c r="D3107" s="20" t="s">
        <v>1000</v>
      </c>
      <c r="E3107" s="26">
        <v>41913</v>
      </c>
      <c r="F3107">
        <v>3</v>
      </c>
      <c r="G3107">
        <v>3</v>
      </c>
      <c r="H3107">
        <v>1</v>
      </c>
      <c r="I3107">
        <v>13</v>
      </c>
      <c r="J3107">
        <v>21</v>
      </c>
      <c r="K3107">
        <v>0.61904761904761907</v>
      </c>
      <c r="L3107">
        <v>21</v>
      </c>
      <c r="M3107">
        <v>1</v>
      </c>
      <c r="N3107">
        <v>11</v>
      </c>
      <c r="P3107">
        <v>0</v>
      </c>
      <c r="Q3107">
        <v>0</v>
      </c>
      <c r="R3107" t="e">
        <v>#DIV/0!</v>
      </c>
      <c r="S3107">
        <v>2</v>
      </c>
    </row>
    <row r="3108" spans="1:20" x14ac:dyDescent="0.25">
      <c r="A3108" s="177" t="s">
        <v>10881</v>
      </c>
      <c r="B3108" t="s">
        <v>10882</v>
      </c>
      <c r="C3108" s="20" t="s">
        <v>227</v>
      </c>
      <c r="D3108" s="20" t="s">
        <v>1002</v>
      </c>
      <c r="E3108" s="26">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25">
      <c r="A3109" s="177" t="s">
        <v>10706</v>
      </c>
      <c r="B3109" t="s">
        <v>10707</v>
      </c>
      <c r="C3109" s="20" t="s">
        <v>203</v>
      </c>
      <c r="D3109" s="20" t="s">
        <v>1002</v>
      </c>
      <c r="E3109" s="26">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25">
      <c r="A3110" s="177" t="s">
        <v>10531</v>
      </c>
      <c r="B3110" t="s">
        <v>10532</v>
      </c>
      <c r="C3110" t="s">
        <v>205</v>
      </c>
      <c r="D3110" s="20" t="s">
        <v>1000</v>
      </c>
      <c r="E3110" s="26">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25">
      <c r="A3111" s="177" t="s">
        <v>10355</v>
      </c>
      <c r="B3111" t="s">
        <v>10356</v>
      </c>
      <c r="C3111" t="s">
        <v>204</v>
      </c>
      <c r="D3111" s="20" t="s">
        <v>1000</v>
      </c>
      <c r="E3111" s="26">
        <v>41913</v>
      </c>
      <c r="F3111">
        <v>4</v>
      </c>
      <c r="G3111">
        <v>5</v>
      </c>
      <c r="H3111">
        <v>0.8</v>
      </c>
      <c r="I3111">
        <v>8</v>
      </c>
      <c r="J3111">
        <v>20</v>
      </c>
      <c r="K3111">
        <v>0.4</v>
      </c>
      <c r="L3111">
        <v>25</v>
      </c>
      <c r="M3111">
        <v>0.8</v>
      </c>
      <c r="N3111">
        <v>8</v>
      </c>
      <c r="P3111">
        <v>0</v>
      </c>
      <c r="Q3111">
        <v>4</v>
      </c>
      <c r="R3111">
        <v>0</v>
      </c>
      <c r="S3111">
        <v>0</v>
      </c>
    </row>
    <row r="3112" spans="1:20" x14ac:dyDescent="0.25">
      <c r="A3112" s="177" t="s">
        <v>10290</v>
      </c>
      <c r="B3112" t="s">
        <v>10291</v>
      </c>
      <c r="C3112" t="s">
        <v>206</v>
      </c>
      <c r="D3112" s="20" t="s">
        <v>1000</v>
      </c>
      <c r="E3112" s="26">
        <v>41913</v>
      </c>
      <c r="F3112">
        <v>4</v>
      </c>
      <c r="G3112">
        <v>4</v>
      </c>
      <c r="H3112">
        <v>1</v>
      </c>
      <c r="I3112">
        <v>32</v>
      </c>
      <c r="J3112">
        <v>40</v>
      </c>
      <c r="K3112">
        <v>0.8</v>
      </c>
      <c r="L3112">
        <v>40</v>
      </c>
      <c r="M3112">
        <v>1</v>
      </c>
      <c r="N3112">
        <v>32</v>
      </c>
      <c r="P3112">
        <v>0</v>
      </c>
      <c r="Q3112">
        <v>0</v>
      </c>
      <c r="R3112" t="e">
        <v>#DIV/0!</v>
      </c>
      <c r="S3112">
        <v>0</v>
      </c>
    </row>
    <row r="3113" spans="1:20" x14ac:dyDescent="0.25">
      <c r="A3113" s="177" t="s">
        <v>9859</v>
      </c>
      <c r="B3113" t="s">
        <v>9860</v>
      </c>
      <c r="C3113" t="s">
        <v>223</v>
      </c>
      <c r="D3113" s="20" t="s">
        <v>1002</v>
      </c>
      <c r="E3113" s="26">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25">
      <c r="A3114" s="177" t="s">
        <v>9684</v>
      </c>
      <c r="B3114" t="s">
        <v>9685</v>
      </c>
      <c r="C3114" t="s">
        <v>224</v>
      </c>
      <c r="D3114" s="20" t="s">
        <v>1000</v>
      </c>
      <c r="E3114" s="26">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25">
      <c r="A3115" s="177" t="s">
        <v>9293</v>
      </c>
      <c r="B3115" t="s">
        <v>9294</v>
      </c>
      <c r="C3115" t="s">
        <v>211</v>
      </c>
      <c r="D3115" s="20" t="s">
        <v>1000</v>
      </c>
      <c r="E3115" s="26">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25">
      <c r="A3116" s="177" t="s">
        <v>9118</v>
      </c>
      <c r="B3116" t="s">
        <v>9119</v>
      </c>
      <c r="C3116" t="s">
        <v>207</v>
      </c>
      <c r="D3116" s="20" t="s">
        <v>1002</v>
      </c>
      <c r="E3116" s="26">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25">
      <c r="A3117" s="177" t="s">
        <v>9053</v>
      </c>
      <c r="B3117" t="s">
        <v>9054</v>
      </c>
      <c r="C3117" t="s">
        <v>894</v>
      </c>
      <c r="D3117" s="20" t="s">
        <v>1000</v>
      </c>
      <c r="E3117" s="26">
        <v>41913</v>
      </c>
      <c r="H3117" t="e">
        <v>#DIV/0!</v>
      </c>
      <c r="K3117" t="e">
        <v>#DIV/0!</v>
      </c>
      <c r="M3117" t="e">
        <v>#DIV/0!</v>
      </c>
      <c r="R3117" t="e">
        <v>#DIV/0!</v>
      </c>
    </row>
    <row r="3118" spans="1:20" x14ac:dyDescent="0.25">
      <c r="A3118" s="177" t="s">
        <v>8878</v>
      </c>
      <c r="B3118" t="s">
        <v>8879</v>
      </c>
      <c r="C3118" t="s">
        <v>210</v>
      </c>
      <c r="D3118" s="20" t="s">
        <v>1000</v>
      </c>
      <c r="E3118" s="26">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25">
      <c r="A3119" s="177" t="s">
        <v>8703</v>
      </c>
      <c r="B3119" t="s">
        <v>8704</v>
      </c>
      <c r="C3119" t="s">
        <v>208</v>
      </c>
      <c r="D3119" s="20" t="s">
        <v>1000</v>
      </c>
      <c r="E3119" s="26">
        <v>41913</v>
      </c>
      <c r="F3119">
        <v>2</v>
      </c>
      <c r="G3119">
        <v>2</v>
      </c>
      <c r="H3119">
        <v>1</v>
      </c>
      <c r="I3119">
        <v>5</v>
      </c>
      <c r="J3119">
        <v>10</v>
      </c>
      <c r="K3119">
        <v>0.5</v>
      </c>
      <c r="L3119">
        <v>10</v>
      </c>
      <c r="M3119">
        <v>1</v>
      </c>
      <c r="N3119">
        <v>5</v>
      </c>
      <c r="P3119">
        <v>0</v>
      </c>
      <c r="Q3119">
        <v>0</v>
      </c>
      <c r="R3119" t="e">
        <v>#DIV/0!</v>
      </c>
      <c r="S3119">
        <v>0</v>
      </c>
      <c r="T3119">
        <v>1</v>
      </c>
    </row>
    <row r="3120" spans="1:20" x14ac:dyDescent="0.25">
      <c r="A3120" s="177" t="s">
        <v>8454</v>
      </c>
      <c r="B3120" t="s">
        <v>8455</v>
      </c>
      <c r="C3120" t="s">
        <v>213</v>
      </c>
      <c r="D3120" s="20" t="s">
        <v>1000</v>
      </c>
      <c r="E3120" s="26">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25">
      <c r="A3121" s="177" t="s">
        <v>8279</v>
      </c>
      <c r="B3121" t="s">
        <v>8280</v>
      </c>
      <c r="C3121" t="s">
        <v>212</v>
      </c>
      <c r="D3121" s="20" t="s">
        <v>1002</v>
      </c>
      <c r="E3121" s="26">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25">
      <c r="A3122" s="177" t="s">
        <v>8214</v>
      </c>
      <c r="B3122" t="s">
        <v>8215</v>
      </c>
      <c r="C3122" t="s">
        <v>8154</v>
      </c>
      <c r="D3122" s="20" t="s">
        <v>1000</v>
      </c>
      <c r="E3122" s="26">
        <v>41913</v>
      </c>
      <c r="H3122" t="e">
        <v>#DIV/0!</v>
      </c>
      <c r="K3122" t="e">
        <v>#DIV/0!</v>
      </c>
      <c r="M3122" t="e">
        <v>#DIV/0!</v>
      </c>
      <c r="R3122" t="e">
        <v>#DIV/0!</v>
      </c>
      <c r="T3122" t="e">
        <v>#DIV/0!</v>
      </c>
    </row>
    <row r="3123" spans="1:20" x14ac:dyDescent="0.25">
      <c r="A3123" s="177" t="s">
        <v>7978</v>
      </c>
      <c r="B3123" t="s">
        <v>7979</v>
      </c>
      <c r="C3123" t="s">
        <v>225</v>
      </c>
      <c r="D3123" s="20" t="s">
        <v>1002</v>
      </c>
      <c r="E3123" s="26">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25">
      <c r="A3124" s="177" t="s">
        <v>7777</v>
      </c>
      <c r="B3124" t="s">
        <v>7778</v>
      </c>
      <c r="C3124" t="s">
        <v>226</v>
      </c>
      <c r="D3124" s="20" t="s">
        <v>1000</v>
      </c>
      <c r="E3124" s="26">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25">
      <c r="A3125" s="177" t="s">
        <v>7590</v>
      </c>
      <c r="B3125" t="s">
        <v>7591</v>
      </c>
      <c r="C3125" t="s">
        <v>901</v>
      </c>
      <c r="D3125" s="20" t="s">
        <v>1000</v>
      </c>
      <c r="E3125" s="26">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25">
      <c r="A3126" s="177" t="s">
        <v>7243</v>
      </c>
      <c r="B3126" t="s">
        <v>7244</v>
      </c>
      <c r="C3126" t="s">
        <v>1052</v>
      </c>
      <c r="D3126" s="20" t="s">
        <v>1000</v>
      </c>
      <c r="E3126" s="26">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25">
      <c r="A3127" s="177" t="s">
        <v>7038</v>
      </c>
      <c r="B3127" t="s">
        <v>7039</v>
      </c>
      <c r="C3127" t="s">
        <v>232</v>
      </c>
      <c r="D3127" s="20" t="s">
        <v>1002</v>
      </c>
      <c r="E3127" s="26">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25">
      <c r="A3128" s="177" t="s">
        <v>6847</v>
      </c>
      <c r="B3128" t="s">
        <v>6848</v>
      </c>
      <c r="C3128" t="s">
        <v>231</v>
      </c>
      <c r="D3128" s="20" t="s">
        <v>1000</v>
      </c>
      <c r="E3128" s="26">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25">
      <c r="A3129" s="177" t="s">
        <v>6672</v>
      </c>
      <c r="B3129" t="s">
        <v>6673</v>
      </c>
      <c r="C3129" t="s">
        <v>317</v>
      </c>
      <c r="D3129" s="20" t="s">
        <v>1002</v>
      </c>
      <c r="E3129" s="26">
        <v>41913</v>
      </c>
      <c r="F3129">
        <v>5</v>
      </c>
      <c r="G3129">
        <v>5</v>
      </c>
      <c r="H3129">
        <v>1</v>
      </c>
      <c r="I3129">
        <v>25</v>
      </c>
      <c r="J3129">
        <v>25</v>
      </c>
      <c r="K3129">
        <v>1</v>
      </c>
      <c r="L3129">
        <v>25</v>
      </c>
      <c r="M3129">
        <v>1</v>
      </c>
      <c r="N3129">
        <v>23</v>
      </c>
      <c r="P3129">
        <v>5</v>
      </c>
      <c r="Q3129">
        <v>5</v>
      </c>
      <c r="R3129">
        <v>1</v>
      </c>
      <c r="S3129">
        <v>2</v>
      </c>
      <c r="T3129" t="e">
        <v>#DIV/0!</v>
      </c>
    </row>
    <row r="3130" spans="1:20" x14ac:dyDescent="0.25">
      <c r="A3130" s="177" t="s">
        <v>6497</v>
      </c>
      <c r="B3130" t="s">
        <v>6498</v>
      </c>
      <c r="C3130" t="s">
        <v>316</v>
      </c>
      <c r="D3130" s="20" t="s">
        <v>1000</v>
      </c>
      <c r="E3130" s="26">
        <v>41913</v>
      </c>
      <c r="F3130">
        <v>5</v>
      </c>
      <c r="G3130">
        <v>5</v>
      </c>
      <c r="H3130">
        <v>1</v>
      </c>
      <c r="I3130">
        <v>25</v>
      </c>
      <c r="J3130">
        <v>25</v>
      </c>
      <c r="K3130">
        <v>1</v>
      </c>
      <c r="L3130">
        <v>25</v>
      </c>
      <c r="M3130">
        <v>1</v>
      </c>
      <c r="N3130">
        <v>23</v>
      </c>
      <c r="P3130">
        <v>5</v>
      </c>
      <c r="Q3130">
        <v>5</v>
      </c>
      <c r="R3130">
        <v>1</v>
      </c>
      <c r="S3130">
        <v>2</v>
      </c>
      <c r="T3130">
        <v>0.83</v>
      </c>
    </row>
    <row r="3131" spans="1:20" x14ac:dyDescent="0.25">
      <c r="A3131" s="177" t="s">
        <v>6248</v>
      </c>
      <c r="B3131" t="s">
        <v>6249</v>
      </c>
      <c r="C3131" t="s">
        <v>214</v>
      </c>
      <c r="D3131" s="20" t="s">
        <v>1002</v>
      </c>
      <c r="E3131" s="26">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25">
      <c r="A3132" s="177" t="s">
        <v>6073</v>
      </c>
      <c r="B3132" t="s">
        <v>6074</v>
      </c>
      <c r="C3132" t="s">
        <v>215</v>
      </c>
      <c r="D3132" s="20" t="s">
        <v>1000</v>
      </c>
      <c r="E3132" s="26">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25">
      <c r="A3133" s="177" t="s">
        <v>5898</v>
      </c>
      <c r="B3133" t="s">
        <v>5899</v>
      </c>
      <c r="C3133" t="s">
        <v>216</v>
      </c>
      <c r="D3133" s="20" t="s">
        <v>1000</v>
      </c>
      <c r="E3133" s="26">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25">
      <c r="A3134" s="177" t="s">
        <v>5470</v>
      </c>
      <c r="B3134" t="s">
        <v>5471</v>
      </c>
      <c r="C3134" t="s">
        <v>903</v>
      </c>
      <c r="D3134" s="20" t="s">
        <v>1000</v>
      </c>
      <c r="E3134" s="26">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25">
      <c r="A3135" s="177" t="s">
        <v>5654</v>
      </c>
      <c r="B3135" t="s">
        <v>5655</v>
      </c>
      <c r="C3135" t="s">
        <v>1047</v>
      </c>
      <c r="D3135" s="20" t="s">
        <v>1000</v>
      </c>
      <c r="E3135" s="26">
        <v>41913</v>
      </c>
      <c r="F3135">
        <v>5</v>
      </c>
      <c r="G3135">
        <v>5</v>
      </c>
      <c r="H3135">
        <v>1</v>
      </c>
      <c r="I3135">
        <v>20</v>
      </c>
      <c r="J3135">
        <v>25</v>
      </c>
      <c r="K3135">
        <v>0.8</v>
      </c>
      <c r="L3135">
        <v>25</v>
      </c>
      <c r="M3135">
        <v>1</v>
      </c>
      <c r="N3135">
        <v>20</v>
      </c>
      <c r="P3135">
        <v>0</v>
      </c>
      <c r="Q3135">
        <v>0</v>
      </c>
      <c r="R3135" t="e">
        <v>#DIV/0!</v>
      </c>
      <c r="T3135" t="e">
        <v>#DIV/0!</v>
      </c>
    </row>
    <row r="3136" spans="1:20" x14ac:dyDescent="0.25">
      <c r="A3136" s="177" t="s">
        <v>5235</v>
      </c>
      <c r="B3136" t="s">
        <v>5236</v>
      </c>
      <c r="C3136" t="s">
        <v>1053</v>
      </c>
      <c r="D3136" s="20" t="s">
        <v>1000</v>
      </c>
      <c r="E3136" s="26">
        <v>41913</v>
      </c>
      <c r="F3136">
        <v>5</v>
      </c>
      <c r="G3136">
        <v>5</v>
      </c>
      <c r="H3136">
        <v>1</v>
      </c>
      <c r="I3136">
        <v>12</v>
      </c>
      <c r="J3136">
        <v>25</v>
      </c>
      <c r="K3136">
        <v>0.48</v>
      </c>
      <c r="L3136">
        <v>25</v>
      </c>
      <c r="M3136">
        <v>1</v>
      </c>
      <c r="N3136">
        <v>12</v>
      </c>
      <c r="P3136">
        <v>0</v>
      </c>
      <c r="Q3136">
        <v>0</v>
      </c>
      <c r="R3136" t="e">
        <v>#DIV/0!</v>
      </c>
      <c r="S3136">
        <v>0</v>
      </c>
      <c r="T3136" t="e">
        <v>#DIV/0!</v>
      </c>
    </row>
    <row r="3137" spans="1:20" x14ac:dyDescent="0.25">
      <c r="A3137" s="177" t="s">
        <v>5030</v>
      </c>
      <c r="B3137" t="s">
        <v>5031</v>
      </c>
      <c r="C3137" t="s">
        <v>229</v>
      </c>
      <c r="D3137" s="20" t="s">
        <v>1000</v>
      </c>
      <c r="E3137" s="26">
        <v>41913</v>
      </c>
      <c r="F3137">
        <v>2</v>
      </c>
      <c r="G3137">
        <v>4</v>
      </c>
      <c r="H3137">
        <v>0.5</v>
      </c>
      <c r="I3137">
        <v>0</v>
      </c>
      <c r="J3137">
        <v>12</v>
      </c>
      <c r="K3137">
        <v>0</v>
      </c>
      <c r="L3137">
        <v>24</v>
      </c>
      <c r="M3137">
        <v>0.5</v>
      </c>
      <c r="N3137">
        <v>0</v>
      </c>
      <c r="P3137">
        <v>0</v>
      </c>
      <c r="Q3137">
        <v>0</v>
      </c>
      <c r="R3137" t="e">
        <v>#DIV/0!</v>
      </c>
      <c r="T3137" t="e">
        <v>#DIV/0!</v>
      </c>
    </row>
    <row r="3138" spans="1:20" x14ac:dyDescent="0.25">
      <c r="A3138" s="177" t="s">
        <v>4855</v>
      </c>
      <c r="B3138" t="s">
        <v>4856</v>
      </c>
      <c r="C3138" t="s">
        <v>230</v>
      </c>
      <c r="D3138" s="20" t="s">
        <v>1002</v>
      </c>
      <c r="E3138" s="26">
        <v>41913</v>
      </c>
      <c r="F3138">
        <v>2</v>
      </c>
      <c r="G3138">
        <v>4</v>
      </c>
      <c r="H3138">
        <v>0.5</v>
      </c>
      <c r="I3138">
        <v>0</v>
      </c>
      <c r="J3138">
        <v>12</v>
      </c>
      <c r="K3138">
        <v>0</v>
      </c>
      <c r="L3138">
        <v>24</v>
      </c>
      <c r="M3138">
        <v>0.5</v>
      </c>
      <c r="N3138">
        <v>0</v>
      </c>
      <c r="P3138">
        <v>0</v>
      </c>
      <c r="Q3138">
        <v>0</v>
      </c>
      <c r="R3138" t="e">
        <v>#DIV/0!</v>
      </c>
      <c r="T3138" t="e">
        <v>#DIV/0!</v>
      </c>
    </row>
    <row r="3139" spans="1:20" x14ac:dyDescent="0.25">
      <c r="A3139" s="177" t="s">
        <v>4680</v>
      </c>
      <c r="B3139" t="s">
        <v>4681</v>
      </c>
      <c r="C3139" t="s">
        <v>234</v>
      </c>
      <c r="D3139" s="20" t="s">
        <v>1002</v>
      </c>
      <c r="E3139" s="26">
        <v>41913</v>
      </c>
      <c r="F3139">
        <v>1</v>
      </c>
      <c r="G3139">
        <v>1</v>
      </c>
      <c r="H3139">
        <v>1</v>
      </c>
      <c r="I3139">
        <v>3</v>
      </c>
      <c r="J3139">
        <v>10</v>
      </c>
      <c r="K3139">
        <v>0.3</v>
      </c>
      <c r="L3139">
        <v>10</v>
      </c>
      <c r="M3139">
        <v>1</v>
      </c>
      <c r="N3139">
        <v>1</v>
      </c>
      <c r="S3139">
        <v>2</v>
      </c>
      <c r="T3139">
        <v>0.76300000000000001</v>
      </c>
    </row>
    <row r="3140" spans="1:20" x14ac:dyDescent="0.25">
      <c r="A3140" s="177" t="s">
        <v>4505</v>
      </c>
      <c r="B3140" t="s">
        <v>4506</v>
      </c>
      <c r="C3140" t="s">
        <v>233</v>
      </c>
      <c r="D3140" s="20" t="s">
        <v>1000</v>
      </c>
      <c r="E3140" s="26">
        <v>41913</v>
      </c>
      <c r="F3140">
        <v>1</v>
      </c>
      <c r="G3140">
        <v>1</v>
      </c>
      <c r="H3140">
        <v>1</v>
      </c>
      <c r="I3140">
        <v>3</v>
      </c>
      <c r="J3140">
        <v>10</v>
      </c>
      <c r="K3140">
        <v>0.3</v>
      </c>
      <c r="L3140">
        <v>10</v>
      </c>
      <c r="M3140">
        <v>1</v>
      </c>
      <c r="N3140">
        <v>1</v>
      </c>
      <c r="S3140">
        <v>2</v>
      </c>
    </row>
    <row r="3141" spans="1:20" x14ac:dyDescent="0.25">
      <c r="A3141" s="177" t="s">
        <v>4330</v>
      </c>
      <c r="B3141" t="s">
        <v>4331</v>
      </c>
      <c r="C3141" t="s">
        <v>217</v>
      </c>
      <c r="D3141" s="20" t="s">
        <v>1002</v>
      </c>
      <c r="E3141" s="26">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25">
      <c r="A3142" s="177" t="s">
        <v>4265</v>
      </c>
      <c r="B3142" t="s">
        <v>4266</v>
      </c>
      <c r="C3142" s="20" t="s">
        <v>895</v>
      </c>
      <c r="D3142" s="20" t="s">
        <v>1000</v>
      </c>
      <c r="E3142" s="26">
        <v>41913</v>
      </c>
      <c r="H3142" t="e">
        <v>#DIV/0!</v>
      </c>
      <c r="K3142" t="e">
        <v>#DIV/0!</v>
      </c>
      <c r="M3142" t="e">
        <v>#DIV/0!</v>
      </c>
      <c r="R3142" t="e">
        <v>#DIV/0!</v>
      </c>
      <c r="T3142">
        <v>1.075</v>
      </c>
    </row>
    <row r="3143" spans="1:20" x14ac:dyDescent="0.25">
      <c r="A3143" s="177" t="s">
        <v>4090</v>
      </c>
      <c r="B3143" t="s">
        <v>4091</v>
      </c>
      <c r="C3143" t="s">
        <v>218</v>
      </c>
      <c r="D3143" s="20" t="s">
        <v>1000</v>
      </c>
      <c r="E3143" s="26">
        <v>41913</v>
      </c>
      <c r="F3143">
        <v>4</v>
      </c>
      <c r="G3143">
        <v>4</v>
      </c>
      <c r="H3143">
        <v>1</v>
      </c>
      <c r="I3143">
        <v>0</v>
      </c>
      <c r="J3143">
        <v>20</v>
      </c>
      <c r="K3143">
        <v>0</v>
      </c>
      <c r="L3143">
        <v>20</v>
      </c>
      <c r="M3143">
        <v>1</v>
      </c>
      <c r="N3143">
        <v>0</v>
      </c>
      <c r="P3143">
        <v>0</v>
      </c>
      <c r="Q3143">
        <v>0</v>
      </c>
      <c r="R3143" t="e">
        <v>#DIV/0!</v>
      </c>
      <c r="S3143">
        <v>0</v>
      </c>
      <c r="T3143" t="e">
        <v>#DIV/0!</v>
      </c>
    </row>
    <row r="3144" spans="1:20" x14ac:dyDescent="0.25">
      <c r="A3144" s="177" t="s">
        <v>3915</v>
      </c>
      <c r="B3144" t="s">
        <v>3916</v>
      </c>
      <c r="C3144" t="s">
        <v>219</v>
      </c>
      <c r="D3144" s="20" t="s">
        <v>1000</v>
      </c>
      <c r="E3144" s="26">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25">
      <c r="A3145" s="177" t="s">
        <v>3548</v>
      </c>
      <c r="B3145" t="s">
        <v>3549</v>
      </c>
      <c r="C3145" t="s">
        <v>220</v>
      </c>
      <c r="D3145" s="20" t="s">
        <v>1002</v>
      </c>
      <c r="E3145" s="26">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25">
      <c r="A3146" s="177" t="s">
        <v>3373</v>
      </c>
      <c r="B3146" t="s">
        <v>3374</v>
      </c>
      <c r="C3146" s="20" t="s">
        <v>221</v>
      </c>
      <c r="D3146" s="20" t="s">
        <v>1000</v>
      </c>
      <c r="E3146" s="26">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25">
      <c r="A3147" s="177" t="s">
        <v>3198</v>
      </c>
      <c r="B3147" t="s">
        <v>3199</v>
      </c>
      <c r="C3147" t="s">
        <v>222</v>
      </c>
      <c r="D3147" s="20" t="s">
        <v>1000</v>
      </c>
      <c r="E3147" s="26">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25">
      <c r="A3148" s="177" t="s">
        <v>12032</v>
      </c>
      <c r="B3148" t="s">
        <v>12033</v>
      </c>
      <c r="C3148" t="s">
        <v>1051</v>
      </c>
      <c r="D3148" s="20" t="s">
        <v>1000</v>
      </c>
      <c r="E3148" s="26">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25">
      <c r="A3149" s="177" t="s">
        <v>13398</v>
      </c>
      <c r="B3149" t="s">
        <v>13399</v>
      </c>
      <c r="C3149" t="s">
        <v>242</v>
      </c>
      <c r="D3149" s="20" t="s">
        <v>1002</v>
      </c>
      <c r="E3149" s="26">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25">
      <c r="A3150" s="177" t="s">
        <v>13575</v>
      </c>
      <c r="B3150" t="s">
        <v>13576</v>
      </c>
      <c r="C3150" t="s">
        <v>237</v>
      </c>
      <c r="D3150" s="20" t="s">
        <v>1002</v>
      </c>
      <c r="E3150" s="26">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25">
      <c r="A3151" s="177" t="s">
        <v>13750</v>
      </c>
      <c r="B3151" t="s">
        <v>13751</v>
      </c>
      <c r="C3151" t="s">
        <v>238</v>
      </c>
      <c r="D3151" s="20" t="s">
        <v>1002</v>
      </c>
      <c r="E3151" s="26">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25">
      <c r="A3152" s="177" t="s">
        <v>13927</v>
      </c>
      <c r="B3152" t="s">
        <v>13928</v>
      </c>
      <c r="C3152" t="s">
        <v>239</v>
      </c>
      <c r="D3152" s="20" t="s">
        <v>1002</v>
      </c>
      <c r="E3152" s="26">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25">
      <c r="A3153" s="177" t="s">
        <v>14114</v>
      </c>
      <c r="B3153" t="s">
        <v>14115</v>
      </c>
      <c r="C3153" s="20" t="s">
        <v>240</v>
      </c>
      <c r="D3153" s="20" t="s">
        <v>1002</v>
      </c>
      <c r="E3153" s="26">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25">
      <c r="A3154" s="177" t="s">
        <v>14291</v>
      </c>
      <c r="B3154" t="s">
        <v>14292</v>
      </c>
      <c r="C3154" t="s">
        <v>241</v>
      </c>
      <c r="D3154" s="20" t="s">
        <v>1002</v>
      </c>
      <c r="E3154" s="26">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25">
      <c r="A3155" s="177" t="s">
        <v>14620</v>
      </c>
      <c r="B3155" t="s">
        <v>14621</v>
      </c>
      <c r="C3155" t="s">
        <v>199</v>
      </c>
      <c r="D3155" s="20" t="s">
        <v>1000</v>
      </c>
      <c r="E3155" s="26">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25">
      <c r="A3156" s="177" t="s">
        <v>14795</v>
      </c>
      <c r="B3156" t="s">
        <v>14796</v>
      </c>
      <c r="C3156" t="s">
        <v>201</v>
      </c>
      <c r="D3156" s="20" t="s">
        <v>1002</v>
      </c>
      <c r="E3156" s="26">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25">
      <c r="A3157" s="177" t="s">
        <v>14886</v>
      </c>
      <c r="B3157" t="s">
        <v>14887</v>
      </c>
      <c r="C3157" s="20" t="s">
        <v>200</v>
      </c>
      <c r="D3157" s="20" t="s">
        <v>1002</v>
      </c>
      <c r="E3157" s="26">
        <v>41913</v>
      </c>
      <c r="F3157">
        <v>4</v>
      </c>
      <c r="G3157">
        <v>4</v>
      </c>
      <c r="H3157">
        <v>1</v>
      </c>
      <c r="I3157">
        <v>7</v>
      </c>
      <c r="J3157">
        <v>10</v>
      </c>
      <c r="K3157">
        <v>0.7</v>
      </c>
      <c r="L3157">
        <v>10</v>
      </c>
      <c r="M3157">
        <v>1</v>
      </c>
      <c r="N3157">
        <v>7</v>
      </c>
      <c r="P3157">
        <v>0</v>
      </c>
      <c r="Q3157">
        <v>0</v>
      </c>
      <c r="R3157" t="e">
        <v>#DIV/0!</v>
      </c>
      <c r="S3157">
        <v>0</v>
      </c>
      <c r="T3157">
        <v>1.03</v>
      </c>
    </row>
    <row r="3158" spans="1:20" x14ac:dyDescent="0.25">
      <c r="A3158" s="177" t="s">
        <v>15063</v>
      </c>
      <c r="B3158" t="s">
        <v>15064</v>
      </c>
      <c r="C3158" t="s">
        <v>202</v>
      </c>
      <c r="D3158" s="20" t="s">
        <v>1002</v>
      </c>
      <c r="E3158" s="26">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25">
      <c r="A3159" s="177" t="s">
        <v>15606</v>
      </c>
      <c r="B3159" t="s">
        <v>15607</v>
      </c>
      <c r="C3159" t="s">
        <v>228</v>
      </c>
      <c r="D3159" s="20" t="s">
        <v>1002</v>
      </c>
      <c r="E3159" s="26">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25">
      <c r="A3160" s="177" t="s">
        <v>15767</v>
      </c>
      <c r="B3160" t="s">
        <v>15768</v>
      </c>
      <c r="C3160" t="s">
        <v>227</v>
      </c>
      <c r="D3160" s="20" t="s">
        <v>1000</v>
      </c>
      <c r="E3160" s="26">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25">
      <c r="A3161" s="177" t="s">
        <v>15944</v>
      </c>
      <c r="B3161" t="s">
        <v>15945</v>
      </c>
      <c r="C3161" t="s">
        <v>203</v>
      </c>
      <c r="D3161" s="20" t="s">
        <v>1000</v>
      </c>
      <c r="E3161" s="26">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25">
      <c r="A3162" s="177" t="s">
        <v>16123</v>
      </c>
      <c r="B3162" t="s">
        <v>16124</v>
      </c>
      <c r="C3162" t="s">
        <v>205</v>
      </c>
      <c r="D3162" s="20" t="s">
        <v>1002</v>
      </c>
      <c r="E3162" s="26">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25">
      <c r="A3163" s="177" t="s">
        <v>16300</v>
      </c>
      <c r="B3163" t="s">
        <v>16301</v>
      </c>
      <c r="C3163" t="s">
        <v>204</v>
      </c>
      <c r="D3163" s="20" t="s">
        <v>1002</v>
      </c>
      <c r="E3163" s="26">
        <v>41913</v>
      </c>
      <c r="F3163">
        <v>4</v>
      </c>
      <c r="G3163">
        <v>5</v>
      </c>
      <c r="H3163">
        <v>0.8</v>
      </c>
      <c r="I3163">
        <v>8</v>
      </c>
      <c r="J3163">
        <v>20</v>
      </c>
      <c r="K3163">
        <v>0.4</v>
      </c>
      <c r="L3163">
        <v>25</v>
      </c>
      <c r="M3163">
        <v>0.8</v>
      </c>
      <c r="N3163">
        <v>8</v>
      </c>
      <c r="P3163">
        <v>0</v>
      </c>
      <c r="Q3163">
        <v>4</v>
      </c>
      <c r="R3163">
        <v>0</v>
      </c>
      <c r="S3163">
        <v>0</v>
      </c>
      <c r="T3163">
        <v>1</v>
      </c>
    </row>
    <row r="3164" spans="1:20" x14ac:dyDescent="0.25">
      <c r="A3164" s="177" t="s">
        <v>16477</v>
      </c>
      <c r="B3164" t="s">
        <v>16478</v>
      </c>
      <c r="C3164" t="s">
        <v>206</v>
      </c>
      <c r="D3164" s="20" t="s">
        <v>1002</v>
      </c>
      <c r="E3164" s="26">
        <v>41913</v>
      </c>
      <c r="F3164">
        <v>4</v>
      </c>
      <c r="G3164">
        <v>4</v>
      </c>
      <c r="H3164">
        <v>1</v>
      </c>
      <c r="I3164">
        <v>32</v>
      </c>
      <c r="J3164">
        <v>40</v>
      </c>
      <c r="K3164">
        <v>0.8</v>
      </c>
      <c r="L3164">
        <v>40</v>
      </c>
      <c r="M3164">
        <v>1</v>
      </c>
      <c r="N3164">
        <v>32</v>
      </c>
      <c r="P3164">
        <v>0</v>
      </c>
      <c r="Q3164">
        <v>0</v>
      </c>
      <c r="R3164" t="e">
        <v>#DIV/0!</v>
      </c>
      <c r="S3164">
        <v>0</v>
      </c>
      <c r="T3164">
        <v>1</v>
      </c>
    </row>
    <row r="3165" spans="1:20" x14ac:dyDescent="0.25">
      <c r="A3165" s="177" t="s">
        <v>16618</v>
      </c>
      <c r="B3165" t="s">
        <v>16619</v>
      </c>
      <c r="C3165" t="s">
        <v>223</v>
      </c>
      <c r="D3165" s="20" t="s">
        <v>1000</v>
      </c>
      <c r="E3165" s="26">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25">
      <c r="A3166" s="177" t="s">
        <v>16797</v>
      </c>
      <c r="B3166" t="s">
        <v>16798</v>
      </c>
      <c r="C3166" s="20" t="s">
        <v>224</v>
      </c>
      <c r="D3166" s="20" t="s">
        <v>1002</v>
      </c>
      <c r="E3166" s="26">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25">
      <c r="A3167" s="177" t="s">
        <v>17234</v>
      </c>
      <c r="B3167" t="s">
        <v>17235</v>
      </c>
      <c r="C3167" s="20" t="s">
        <v>225</v>
      </c>
      <c r="D3167" s="20" t="s">
        <v>1000</v>
      </c>
      <c r="E3167" s="26">
        <v>41913</v>
      </c>
      <c r="F3167">
        <v>3</v>
      </c>
      <c r="G3167">
        <v>3</v>
      </c>
      <c r="H3167">
        <v>1</v>
      </c>
      <c r="I3167">
        <v>25</v>
      </c>
      <c r="J3167">
        <v>30</v>
      </c>
      <c r="K3167">
        <v>0.83333333333333337</v>
      </c>
      <c r="L3167">
        <v>30</v>
      </c>
      <c r="M3167">
        <v>1</v>
      </c>
      <c r="N3167">
        <v>25</v>
      </c>
      <c r="P3167">
        <v>0</v>
      </c>
      <c r="Q3167">
        <v>2</v>
      </c>
      <c r="R3167">
        <v>0</v>
      </c>
      <c r="S3167">
        <v>0</v>
      </c>
    </row>
    <row r="3168" spans="1:20" x14ac:dyDescent="0.25">
      <c r="A3168" s="177" t="s">
        <v>17441</v>
      </c>
      <c r="B3168" t="s">
        <v>17442</v>
      </c>
      <c r="C3168" t="s">
        <v>226</v>
      </c>
      <c r="D3168" s="20" t="s">
        <v>1002</v>
      </c>
      <c r="E3168" s="26">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25">
      <c r="A3169" s="177" t="s">
        <v>17618</v>
      </c>
      <c r="B3169" t="s">
        <v>17619</v>
      </c>
      <c r="C3169" t="s">
        <v>232</v>
      </c>
      <c r="D3169" s="20" t="s">
        <v>1000</v>
      </c>
      <c r="E3169" s="26">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25">
      <c r="A3170" s="177" t="s">
        <v>17815</v>
      </c>
      <c r="B3170" t="s">
        <v>17816</v>
      </c>
      <c r="C3170" t="s">
        <v>231</v>
      </c>
      <c r="D3170" s="20" t="s">
        <v>1002</v>
      </c>
      <c r="E3170" s="26">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25">
      <c r="A3171" s="177" t="s">
        <v>17992</v>
      </c>
      <c r="B3171" t="s">
        <v>17993</v>
      </c>
      <c r="C3171" t="s">
        <v>317</v>
      </c>
      <c r="D3171" s="20" t="s">
        <v>1000</v>
      </c>
      <c r="E3171" s="26">
        <v>41913</v>
      </c>
      <c r="F3171">
        <v>5</v>
      </c>
      <c r="G3171">
        <v>5</v>
      </c>
      <c r="H3171">
        <v>1</v>
      </c>
      <c r="I3171">
        <v>25</v>
      </c>
      <c r="J3171">
        <v>25</v>
      </c>
      <c r="K3171">
        <v>1</v>
      </c>
      <c r="L3171">
        <v>25</v>
      </c>
      <c r="M3171">
        <v>1</v>
      </c>
      <c r="N3171">
        <v>23</v>
      </c>
      <c r="P3171">
        <v>5</v>
      </c>
      <c r="Q3171">
        <v>5</v>
      </c>
      <c r="R3171">
        <v>1</v>
      </c>
      <c r="S3171">
        <v>2</v>
      </c>
    </row>
    <row r="3172" spans="1:20" x14ac:dyDescent="0.25">
      <c r="A3172" s="177" t="s">
        <v>18171</v>
      </c>
      <c r="B3172" t="s">
        <v>18172</v>
      </c>
      <c r="C3172" t="s">
        <v>316</v>
      </c>
      <c r="D3172" s="20" t="s">
        <v>1002</v>
      </c>
      <c r="E3172" s="26">
        <v>41913</v>
      </c>
      <c r="F3172">
        <v>5</v>
      </c>
      <c r="G3172">
        <v>5</v>
      </c>
      <c r="H3172">
        <v>1</v>
      </c>
      <c r="I3172">
        <v>25</v>
      </c>
      <c r="J3172">
        <v>25</v>
      </c>
      <c r="K3172">
        <v>1</v>
      </c>
      <c r="L3172">
        <v>25</v>
      </c>
      <c r="M3172">
        <v>1</v>
      </c>
      <c r="N3172">
        <v>23</v>
      </c>
      <c r="P3172">
        <v>5</v>
      </c>
      <c r="Q3172">
        <v>5</v>
      </c>
      <c r="R3172">
        <v>1</v>
      </c>
      <c r="S3172">
        <v>2</v>
      </c>
    </row>
    <row r="3173" spans="1:20" x14ac:dyDescent="0.25">
      <c r="A3173" s="177" t="s">
        <v>18424</v>
      </c>
      <c r="B3173" t="s">
        <v>18425</v>
      </c>
      <c r="C3173" s="20" t="s">
        <v>214</v>
      </c>
      <c r="D3173" s="20" t="s">
        <v>1000</v>
      </c>
      <c r="E3173" s="26">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25">
      <c r="A3174" s="177" t="s">
        <v>18603</v>
      </c>
      <c r="B3174" t="s">
        <v>18604</v>
      </c>
      <c r="C3174" s="20" t="s">
        <v>215</v>
      </c>
      <c r="D3174" s="20" t="s">
        <v>1002</v>
      </c>
      <c r="E3174" s="26">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25">
      <c r="A3175" s="177" t="s">
        <v>18780</v>
      </c>
      <c r="B3175" t="s">
        <v>18781</v>
      </c>
      <c r="C3175" t="s">
        <v>216</v>
      </c>
      <c r="D3175" s="20" t="s">
        <v>1002</v>
      </c>
      <c r="E3175" s="26">
        <v>41913</v>
      </c>
      <c r="F3175">
        <v>7</v>
      </c>
      <c r="G3175">
        <v>8</v>
      </c>
      <c r="H3175">
        <v>0.875</v>
      </c>
      <c r="I3175">
        <v>38</v>
      </c>
      <c r="J3175">
        <v>70</v>
      </c>
      <c r="K3175">
        <v>0.54285714285714282</v>
      </c>
      <c r="L3175">
        <v>80</v>
      </c>
      <c r="M3175">
        <v>0.875</v>
      </c>
      <c r="N3175">
        <v>32</v>
      </c>
      <c r="P3175">
        <v>0</v>
      </c>
      <c r="Q3175">
        <v>1</v>
      </c>
      <c r="R3175">
        <v>0</v>
      </c>
      <c r="S3175">
        <v>6</v>
      </c>
    </row>
    <row r="3176" spans="1:20" x14ac:dyDescent="0.25">
      <c r="A3176" s="177" t="s">
        <v>18957</v>
      </c>
      <c r="B3176" t="s">
        <v>18958</v>
      </c>
      <c r="C3176" t="s">
        <v>229</v>
      </c>
      <c r="D3176" s="20" t="s">
        <v>1002</v>
      </c>
      <c r="E3176" s="26">
        <v>41913</v>
      </c>
      <c r="F3176">
        <v>2</v>
      </c>
      <c r="G3176">
        <v>4</v>
      </c>
      <c r="H3176">
        <v>0.5</v>
      </c>
      <c r="I3176">
        <v>0</v>
      </c>
      <c r="J3176">
        <v>12</v>
      </c>
      <c r="K3176">
        <v>0</v>
      </c>
      <c r="L3176">
        <v>24</v>
      </c>
      <c r="M3176">
        <v>0.5</v>
      </c>
      <c r="N3176">
        <v>0</v>
      </c>
      <c r="P3176">
        <v>0</v>
      </c>
      <c r="Q3176">
        <v>0</v>
      </c>
      <c r="R3176" t="e">
        <v>#DIV/0!</v>
      </c>
    </row>
    <row r="3177" spans="1:20" x14ac:dyDescent="0.25">
      <c r="A3177" s="177" t="s">
        <v>19134</v>
      </c>
      <c r="B3177" t="s">
        <v>19135</v>
      </c>
      <c r="C3177" t="s">
        <v>230</v>
      </c>
      <c r="D3177" s="20" t="s">
        <v>1000</v>
      </c>
      <c r="E3177" s="26">
        <v>41913</v>
      </c>
      <c r="F3177">
        <v>2</v>
      </c>
      <c r="G3177">
        <v>4</v>
      </c>
      <c r="H3177">
        <v>0.5</v>
      </c>
      <c r="I3177">
        <v>0</v>
      </c>
      <c r="J3177">
        <v>12</v>
      </c>
      <c r="K3177">
        <v>0</v>
      </c>
      <c r="L3177">
        <v>24</v>
      </c>
      <c r="M3177">
        <v>0.5</v>
      </c>
      <c r="N3177">
        <v>0</v>
      </c>
      <c r="P3177">
        <v>0</v>
      </c>
      <c r="Q3177">
        <v>0</v>
      </c>
      <c r="R3177" t="e">
        <v>#DIV/0!</v>
      </c>
    </row>
    <row r="3178" spans="1:20" x14ac:dyDescent="0.25">
      <c r="A3178" s="177" t="s">
        <v>19313</v>
      </c>
      <c r="B3178" t="s">
        <v>19314</v>
      </c>
      <c r="C3178" t="s">
        <v>234</v>
      </c>
      <c r="D3178" s="20" t="s">
        <v>1000</v>
      </c>
      <c r="E3178" s="26">
        <v>41913</v>
      </c>
      <c r="F3178">
        <v>1</v>
      </c>
      <c r="G3178">
        <v>1</v>
      </c>
      <c r="H3178">
        <v>1</v>
      </c>
      <c r="I3178">
        <v>3</v>
      </c>
      <c r="J3178">
        <v>10</v>
      </c>
      <c r="K3178">
        <v>0.3</v>
      </c>
      <c r="L3178">
        <v>10</v>
      </c>
      <c r="M3178">
        <v>1</v>
      </c>
      <c r="N3178">
        <v>1</v>
      </c>
      <c r="S3178">
        <v>2</v>
      </c>
      <c r="T3178">
        <v>1</v>
      </c>
    </row>
    <row r="3179" spans="1:20" x14ac:dyDescent="0.25">
      <c r="A3179" s="177" t="s">
        <v>19492</v>
      </c>
      <c r="B3179" t="s">
        <v>19493</v>
      </c>
      <c r="C3179" t="s">
        <v>233</v>
      </c>
      <c r="D3179" s="20" t="s">
        <v>1002</v>
      </c>
      <c r="E3179" s="26">
        <v>41913</v>
      </c>
      <c r="F3179">
        <v>1</v>
      </c>
      <c r="G3179">
        <v>1</v>
      </c>
      <c r="H3179">
        <v>1</v>
      </c>
      <c r="I3179">
        <v>3</v>
      </c>
      <c r="J3179">
        <v>10</v>
      </c>
      <c r="K3179">
        <v>0.3</v>
      </c>
      <c r="L3179">
        <v>10</v>
      </c>
      <c r="M3179">
        <v>1</v>
      </c>
      <c r="N3179">
        <v>1</v>
      </c>
      <c r="S3179">
        <v>2</v>
      </c>
      <c r="T3179">
        <v>0.53333333333333333</v>
      </c>
    </row>
    <row r="3180" spans="1:20" x14ac:dyDescent="0.25">
      <c r="A3180" s="177" t="s">
        <v>19867</v>
      </c>
      <c r="B3180" t="s">
        <v>19868</v>
      </c>
      <c r="C3180" t="s">
        <v>220</v>
      </c>
      <c r="D3180" s="20" t="s">
        <v>1000</v>
      </c>
      <c r="E3180" s="26">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25">
      <c r="A3181" s="177" t="s">
        <v>20046</v>
      </c>
      <c r="B3181" t="s">
        <v>20047</v>
      </c>
      <c r="C3181" t="s">
        <v>221</v>
      </c>
      <c r="D3181" s="20" t="s">
        <v>1002</v>
      </c>
      <c r="E3181" s="26">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25">
      <c r="A3182" s="177" t="s">
        <v>20223</v>
      </c>
      <c r="B3182" t="s">
        <v>20224</v>
      </c>
      <c r="C3182" t="s">
        <v>222</v>
      </c>
      <c r="D3182" s="20" t="s">
        <v>1002</v>
      </c>
      <c r="E3182" s="26">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25">
      <c r="A3183" s="177" t="s">
        <v>20400</v>
      </c>
      <c r="B3183" t="s">
        <v>20401</v>
      </c>
      <c r="C3183" t="s">
        <v>211</v>
      </c>
      <c r="D3183" s="20" t="s">
        <v>1002</v>
      </c>
      <c r="E3183" s="26">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25">
      <c r="A3184" s="177" t="s">
        <v>20577</v>
      </c>
      <c r="B3184" t="s">
        <v>20578</v>
      </c>
      <c r="C3184" t="s">
        <v>207</v>
      </c>
      <c r="D3184" s="20" t="s">
        <v>1000</v>
      </c>
      <c r="E3184" s="26">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25">
      <c r="A3185" s="177" t="s">
        <v>20756</v>
      </c>
      <c r="B3185" t="s">
        <v>20757</v>
      </c>
      <c r="C3185" t="s">
        <v>894</v>
      </c>
      <c r="D3185" s="20" t="s">
        <v>1002</v>
      </c>
      <c r="E3185" s="26">
        <v>41913</v>
      </c>
      <c r="H3185" t="e">
        <v>#DIV/0!</v>
      </c>
      <c r="K3185" t="e">
        <v>#DIV/0!</v>
      </c>
      <c r="M3185" t="e">
        <v>#DIV/0!</v>
      </c>
      <c r="R3185" t="e">
        <v>#DIV/0!</v>
      </c>
      <c r="T3185">
        <v>0.77173913043478259</v>
      </c>
    </row>
    <row r="3186" spans="1:20" x14ac:dyDescent="0.25">
      <c r="A3186" s="177" t="s">
        <v>20821</v>
      </c>
      <c r="B3186" t="s">
        <v>20822</v>
      </c>
      <c r="C3186" t="s">
        <v>210</v>
      </c>
      <c r="D3186" s="20" t="s">
        <v>1002</v>
      </c>
      <c r="E3186" s="26">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25">
      <c r="A3187" s="177" t="s">
        <v>20998</v>
      </c>
      <c r="B3187" t="s">
        <v>20999</v>
      </c>
      <c r="C3187" t="s">
        <v>208</v>
      </c>
      <c r="D3187" s="20" t="s">
        <v>1002</v>
      </c>
      <c r="E3187" s="26">
        <v>41913</v>
      </c>
      <c r="F3187">
        <v>2</v>
      </c>
      <c r="G3187">
        <v>2</v>
      </c>
      <c r="H3187">
        <v>1</v>
      </c>
      <c r="I3187">
        <v>5</v>
      </c>
      <c r="J3187">
        <v>10</v>
      </c>
      <c r="K3187">
        <v>0.5</v>
      </c>
      <c r="L3187">
        <v>10</v>
      </c>
      <c r="M3187">
        <v>1</v>
      </c>
      <c r="N3187">
        <v>5</v>
      </c>
      <c r="P3187">
        <v>0</v>
      </c>
      <c r="Q3187">
        <v>0</v>
      </c>
      <c r="R3187" t="e">
        <v>#DIV/0!</v>
      </c>
      <c r="S3187">
        <v>0</v>
      </c>
      <c r="T3187" t="e">
        <v>#DIV/0!</v>
      </c>
    </row>
    <row r="3188" spans="1:20" x14ac:dyDescent="0.25">
      <c r="A3188" s="177" t="s">
        <v>21253</v>
      </c>
      <c r="B3188" t="s">
        <v>21254</v>
      </c>
      <c r="C3188" t="s">
        <v>213</v>
      </c>
      <c r="D3188" s="20" t="s">
        <v>1002</v>
      </c>
      <c r="E3188" s="26">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25">
      <c r="A3189" s="177" t="s">
        <v>21430</v>
      </c>
      <c r="B3189" t="s">
        <v>21431</v>
      </c>
      <c r="C3189" t="s">
        <v>8154</v>
      </c>
      <c r="D3189" s="20" t="s">
        <v>1002</v>
      </c>
      <c r="E3189" s="26">
        <v>41913</v>
      </c>
      <c r="H3189" t="e">
        <v>#DIV/0!</v>
      </c>
      <c r="K3189" t="e">
        <v>#DIV/0!</v>
      </c>
      <c r="M3189" t="e">
        <v>#DIV/0!</v>
      </c>
      <c r="R3189" t="e">
        <v>#DIV/0!</v>
      </c>
      <c r="T3189">
        <v>0.9375</v>
      </c>
    </row>
    <row r="3190" spans="1:20" x14ac:dyDescent="0.25">
      <c r="A3190" s="177" t="s">
        <v>21495</v>
      </c>
      <c r="B3190" t="s">
        <v>21496</v>
      </c>
      <c r="C3190" t="s">
        <v>212</v>
      </c>
      <c r="D3190" s="20" t="s">
        <v>1000</v>
      </c>
      <c r="E3190" s="26">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25">
      <c r="A3191" s="177" t="s">
        <v>21704</v>
      </c>
      <c r="B3191" t="s">
        <v>21705</v>
      </c>
      <c r="C3191" t="s">
        <v>217</v>
      </c>
      <c r="D3191" s="20" t="s">
        <v>1000</v>
      </c>
      <c r="E3191" s="26">
        <v>41913</v>
      </c>
      <c r="F3191">
        <v>7</v>
      </c>
      <c r="G3191">
        <v>7</v>
      </c>
      <c r="H3191">
        <v>1</v>
      </c>
      <c r="I3191">
        <v>12</v>
      </c>
      <c r="J3191">
        <v>50</v>
      </c>
      <c r="K3191">
        <v>0.24</v>
      </c>
      <c r="L3191">
        <v>50</v>
      </c>
      <c r="M3191">
        <v>1</v>
      </c>
      <c r="N3191">
        <v>12</v>
      </c>
      <c r="P3191">
        <v>0</v>
      </c>
      <c r="Q3191">
        <v>0</v>
      </c>
      <c r="R3191" t="e">
        <v>#DIV/0!</v>
      </c>
      <c r="S3191">
        <v>0</v>
      </c>
      <c r="T3191" t="e">
        <v>#DIV/0!</v>
      </c>
    </row>
    <row r="3192" spans="1:20" x14ac:dyDescent="0.25">
      <c r="A3192" s="177" t="s">
        <v>21883</v>
      </c>
      <c r="B3192" t="s">
        <v>21884</v>
      </c>
      <c r="C3192" t="s">
        <v>895</v>
      </c>
      <c r="D3192" s="20" t="s">
        <v>1002</v>
      </c>
      <c r="E3192" s="26">
        <v>41913</v>
      </c>
      <c r="H3192" t="e">
        <v>#DIV/0!</v>
      </c>
      <c r="K3192" t="e">
        <v>#DIV/0!</v>
      </c>
      <c r="M3192" t="e">
        <v>#DIV/0!</v>
      </c>
      <c r="R3192" t="e">
        <v>#DIV/0!</v>
      </c>
      <c r="T3192">
        <v>0.56045454545454543</v>
      </c>
    </row>
    <row r="3193" spans="1:20" x14ac:dyDescent="0.25">
      <c r="A3193" s="177" t="s">
        <v>21948</v>
      </c>
      <c r="B3193" t="s">
        <v>21949</v>
      </c>
      <c r="C3193" t="s">
        <v>218</v>
      </c>
      <c r="D3193" s="20" t="s">
        <v>1002</v>
      </c>
      <c r="E3193" s="26">
        <v>41913</v>
      </c>
      <c r="F3193">
        <v>4</v>
      </c>
      <c r="G3193">
        <v>4</v>
      </c>
      <c r="H3193">
        <v>1</v>
      </c>
      <c r="I3193">
        <v>0</v>
      </c>
      <c r="J3193">
        <v>20</v>
      </c>
      <c r="K3193">
        <v>0</v>
      </c>
      <c r="L3193">
        <v>20</v>
      </c>
      <c r="M3193">
        <v>1</v>
      </c>
      <c r="N3193">
        <v>0</v>
      </c>
      <c r="P3193">
        <v>0</v>
      </c>
      <c r="Q3193">
        <v>0</v>
      </c>
      <c r="R3193" t="e">
        <v>#DIV/0!</v>
      </c>
      <c r="S3193">
        <v>0</v>
      </c>
      <c r="T3193" t="e">
        <v>#DIV/0!</v>
      </c>
    </row>
    <row r="3194" spans="1:20" x14ac:dyDescent="0.25">
      <c r="A3194" s="177" t="s">
        <v>22125</v>
      </c>
      <c r="B3194" t="s">
        <v>22126</v>
      </c>
      <c r="C3194" t="s">
        <v>219</v>
      </c>
      <c r="D3194" s="20" t="s">
        <v>1002</v>
      </c>
      <c r="E3194" s="26">
        <v>41913</v>
      </c>
      <c r="F3194">
        <v>3</v>
      </c>
      <c r="G3194">
        <v>3</v>
      </c>
      <c r="H3194">
        <v>1</v>
      </c>
      <c r="I3194">
        <v>12</v>
      </c>
      <c r="J3194">
        <v>30</v>
      </c>
      <c r="K3194">
        <v>0.4</v>
      </c>
      <c r="L3194">
        <v>30</v>
      </c>
      <c r="M3194">
        <v>1</v>
      </c>
      <c r="N3194">
        <v>12</v>
      </c>
      <c r="P3194">
        <v>0</v>
      </c>
      <c r="Q3194">
        <v>0</v>
      </c>
      <c r="R3194" t="e">
        <v>#DIV/0!</v>
      </c>
      <c r="S3194">
        <v>0</v>
      </c>
      <c r="T3194" t="e">
        <v>#DIV/0!</v>
      </c>
    </row>
    <row r="3195" spans="1:20" x14ac:dyDescent="0.25">
      <c r="A3195" s="177" t="s">
        <v>11581</v>
      </c>
      <c r="B3195" t="s">
        <v>11582</v>
      </c>
      <c r="C3195" t="s">
        <v>198</v>
      </c>
      <c r="D3195" s="20" t="s">
        <v>1002</v>
      </c>
      <c r="E3195" s="26">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25">
      <c r="A3196" s="177" t="s">
        <v>13205</v>
      </c>
      <c r="B3196" t="s">
        <v>13117</v>
      </c>
      <c r="C3196" t="s">
        <v>1051</v>
      </c>
      <c r="D3196" s="20" t="s">
        <v>1002</v>
      </c>
      <c r="E3196" s="26">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25">
      <c r="A3197" s="177" t="s">
        <v>3025</v>
      </c>
      <c r="B3197" t="s">
        <v>3026</v>
      </c>
      <c r="C3197" t="s">
        <v>242</v>
      </c>
      <c r="D3197" s="20" t="s">
        <v>1000</v>
      </c>
      <c r="E3197" s="26">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25">
      <c r="A3198" s="177" t="s">
        <v>2850</v>
      </c>
      <c r="B3198" t="s">
        <v>2851</v>
      </c>
      <c r="C3198" t="s">
        <v>2724</v>
      </c>
      <c r="D3198" s="20" t="s">
        <v>1000</v>
      </c>
      <c r="E3198" s="26">
        <v>41944</v>
      </c>
      <c r="F3198">
        <v>7</v>
      </c>
      <c r="G3198">
        <v>8</v>
      </c>
      <c r="H3198">
        <v>0.875</v>
      </c>
      <c r="I3198">
        <v>20</v>
      </c>
      <c r="J3198">
        <v>40</v>
      </c>
      <c r="K3198">
        <v>0.5</v>
      </c>
      <c r="L3198">
        <v>40</v>
      </c>
      <c r="M3198">
        <v>1</v>
      </c>
      <c r="N3198">
        <v>19</v>
      </c>
      <c r="P3198">
        <v>3</v>
      </c>
      <c r="Q3198">
        <v>3</v>
      </c>
      <c r="R3198">
        <v>1</v>
      </c>
      <c r="S3198">
        <v>1</v>
      </c>
      <c r="T3198">
        <v>1.05</v>
      </c>
    </row>
    <row r="3199" spans="1:20" x14ac:dyDescent="0.25">
      <c r="A3199" s="177" t="s">
        <v>2605</v>
      </c>
      <c r="B3199" t="s">
        <v>2606</v>
      </c>
      <c r="C3199" t="s">
        <v>237</v>
      </c>
      <c r="D3199" s="20" t="s">
        <v>1000</v>
      </c>
      <c r="E3199" s="26">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25">
      <c r="A3200" s="177" t="s">
        <v>2430</v>
      </c>
      <c r="B3200" t="s">
        <v>2431</v>
      </c>
      <c r="C3200" t="s">
        <v>238</v>
      </c>
      <c r="D3200" s="20" t="s">
        <v>1000</v>
      </c>
      <c r="E3200" s="26">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25">
      <c r="A3201" s="177" t="s">
        <v>2257</v>
      </c>
      <c r="B3201" t="s">
        <v>2258</v>
      </c>
      <c r="C3201" t="s">
        <v>239</v>
      </c>
      <c r="D3201" s="20" t="s">
        <v>1000</v>
      </c>
      <c r="E3201" s="26">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25">
      <c r="A3202" s="177" t="s">
        <v>2082</v>
      </c>
      <c r="B3202" t="s">
        <v>2083</v>
      </c>
      <c r="C3202" t="s">
        <v>1988</v>
      </c>
      <c r="D3202" s="20" t="s">
        <v>1000</v>
      </c>
      <c r="E3202" s="26">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25">
      <c r="A3203" s="177" t="s">
        <v>1834</v>
      </c>
      <c r="B3203" t="s">
        <v>1835</v>
      </c>
      <c r="C3203" t="s">
        <v>240</v>
      </c>
      <c r="D3203" s="20" t="s">
        <v>1000</v>
      </c>
      <c r="E3203" s="26">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25">
      <c r="A3204" s="177" t="s">
        <v>1659</v>
      </c>
      <c r="B3204" t="s">
        <v>1660</v>
      </c>
      <c r="C3204" t="s">
        <v>241</v>
      </c>
      <c r="D3204" s="20" t="s">
        <v>1000</v>
      </c>
      <c r="E3204" s="26">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25">
      <c r="A3205" s="177" t="s">
        <v>1094</v>
      </c>
      <c r="B3205" t="s">
        <v>1179</v>
      </c>
      <c r="C3205" t="s">
        <v>235</v>
      </c>
      <c r="D3205" s="20" t="s">
        <v>1002</v>
      </c>
      <c r="E3205" s="26">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25">
      <c r="A3206" s="177" t="s">
        <v>11583</v>
      </c>
      <c r="B3206" t="s">
        <v>11584</v>
      </c>
      <c r="C3206" t="s">
        <v>199</v>
      </c>
      <c r="D3206" s="20" t="s">
        <v>1002</v>
      </c>
      <c r="E3206" s="26">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25">
      <c r="A3207" s="177" t="s">
        <v>11439</v>
      </c>
      <c r="B3207" t="s">
        <v>11440</v>
      </c>
      <c r="C3207" s="20" t="s">
        <v>201</v>
      </c>
      <c r="D3207" s="20" t="s">
        <v>1000</v>
      </c>
      <c r="E3207" s="26">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25">
      <c r="A3208" s="177" t="s">
        <v>12236</v>
      </c>
      <c r="B3208" t="s">
        <v>12237</v>
      </c>
      <c r="C3208" t="s">
        <v>200</v>
      </c>
      <c r="D3208" s="20" t="s">
        <v>1000</v>
      </c>
      <c r="E3208" s="26">
        <v>41944</v>
      </c>
      <c r="F3208">
        <v>5</v>
      </c>
      <c r="G3208">
        <v>5</v>
      </c>
      <c r="H3208">
        <v>1</v>
      </c>
      <c r="I3208">
        <v>10</v>
      </c>
      <c r="J3208">
        <v>25</v>
      </c>
      <c r="K3208">
        <v>0.4</v>
      </c>
      <c r="L3208">
        <v>25</v>
      </c>
      <c r="M3208">
        <v>1</v>
      </c>
      <c r="N3208">
        <v>7</v>
      </c>
      <c r="P3208">
        <v>0</v>
      </c>
      <c r="Q3208">
        <v>0</v>
      </c>
      <c r="R3208" t="e">
        <v>#DIV/0!</v>
      </c>
      <c r="S3208">
        <v>3</v>
      </c>
    </row>
    <row r="3209" spans="1:20" x14ac:dyDescent="0.25">
      <c r="A3209" s="177" t="s">
        <v>12521</v>
      </c>
      <c r="B3209" t="s">
        <v>12522</v>
      </c>
      <c r="C3209" t="s">
        <v>202</v>
      </c>
      <c r="D3209" s="20" t="s">
        <v>1000</v>
      </c>
      <c r="E3209" s="26">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25">
      <c r="A3210" s="177" t="s">
        <v>11058</v>
      </c>
      <c r="B3210" t="s">
        <v>11059</v>
      </c>
      <c r="C3210" t="s">
        <v>228</v>
      </c>
      <c r="D3210" s="20" t="s">
        <v>1000</v>
      </c>
      <c r="E3210" s="26">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25">
      <c r="A3211" s="177" t="s">
        <v>10883</v>
      </c>
      <c r="B3211" t="s">
        <v>10884</v>
      </c>
      <c r="C3211" s="20" t="s">
        <v>227</v>
      </c>
      <c r="D3211" s="20" t="s">
        <v>1002</v>
      </c>
      <c r="E3211" s="26">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25">
      <c r="A3212" s="177" t="s">
        <v>10708</v>
      </c>
      <c r="B3212" t="s">
        <v>10709</v>
      </c>
      <c r="C3212" t="s">
        <v>203</v>
      </c>
      <c r="D3212" s="20" t="s">
        <v>1002</v>
      </c>
      <c r="E3212" s="26">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25">
      <c r="A3213" s="177" t="s">
        <v>10533</v>
      </c>
      <c r="B3213" t="s">
        <v>10534</v>
      </c>
      <c r="C3213" t="s">
        <v>205</v>
      </c>
      <c r="D3213" s="20" t="s">
        <v>1000</v>
      </c>
      <c r="E3213" s="26">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25">
      <c r="A3214" s="177" t="s">
        <v>10357</v>
      </c>
      <c r="B3214" t="s">
        <v>10358</v>
      </c>
      <c r="C3214" t="s">
        <v>204</v>
      </c>
      <c r="D3214" s="20" t="s">
        <v>1000</v>
      </c>
      <c r="E3214" s="26">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25">
      <c r="A3215" s="177" t="s">
        <v>10292</v>
      </c>
      <c r="B3215" t="s">
        <v>10293</v>
      </c>
      <c r="C3215" t="s">
        <v>206</v>
      </c>
      <c r="D3215" s="20" t="s">
        <v>1000</v>
      </c>
      <c r="E3215" s="26">
        <v>41944</v>
      </c>
      <c r="F3215">
        <v>0</v>
      </c>
      <c r="G3215">
        <v>0</v>
      </c>
      <c r="H3215" t="e">
        <v>#DIV/0!</v>
      </c>
      <c r="I3215">
        <v>0</v>
      </c>
      <c r="J3215">
        <v>0</v>
      </c>
      <c r="K3215" t="e">
        <v>#DIV/0!</v>
      </c>
      <c r="L3215">
        <v>0</v>
      </c>
      <c r="M3215" t="e">
        <v>#DIV/0!</v>
      </c>
      <c r="N3215">
        <v>0</v>
      </c>
      <c r="P3215">
        <v>0</v>
      </c>
      <c r="Q3215">
        <v>0</v>
      </c>
      <c r="R3215" t="e">
        <v>#DIV/0!</v>
      </c>
      <c r="S3215">
        <v>0</v>
      </c>
    </row>
    <row r="3216" spans="1:20" x14ac:dyDescent="0.25">
      <c r="A3216" s="177" t="s">
        <v>9861</v>
      </c>
      <c r="B3216" t="s">
        <v>9862</v>
      </c>
      <c r="C3216" t="s">
        <v>223</v>
      </c>
      <c r="D3216" s="20" t="s">
        <v>1002</v>
      </c>
      <c r="E3216" s="26">
        <v>41944</v>
      </c>
      <c r="F3216">
        <v>3</v>
      </c>
      <c r="G3216">
        <v>3</v>
      </c>
      <c r="H3216">
        <v>1</v>
      </c>
      <c r="I3216">
        <v>28</v>
      </c>
      <c r="J3216">
        <v>30</v>
      </c>
      <c r="K3216">
        <v>0.93333333333333335</v>
      </c>
      <c r="L3216">
        <v>30</v>
      </c>
      <c r="M3216">
        <v>1</v>
      </c>
      <c r="N3216">
        <v>26</v>
      </c>
      <c r="P3216">
        <v>0</v>
      </c>
      <c r="Q3216">
        <v>0</v>
      </c>
      <c r="R3216" t="e">
        <v>#DIV/0!</v>
      </c>
      <c r="S3216">
        <v>2</v>
      </c>
    </row>
    <row r="3217" spans="1:20" x14ac:dyDescent="0.25">
      <c r="A3217" s="177" t="s">
        <v>9686</v>
      </c>
      <c r="B3217" t="s">
        <v>9687</v>
      </c>
      <c r="C3217" t="s">
        <v>224</v>
      </c>
      <c r="D3217" s="20" t="s">
        <v>1000</v>
      </c>
      <c r="E3217" s="26">
        <v>41944</v>
      </c>
      <c r="F3217">
        <v>3</v>
      </c>
      <c r="G3217">
        <v>3</v>
      </c>
      <c r="H3217">
        <v>1</v>
      </c>
      <c r="I3217">
        <v>28</v>
      </c>
      <c r="J3217">
        <v>30</v>
      </c>
      <c r="K3217">
        <v>0.93333333333333335</v>
      </c>
      <c r="L3217">
        <v>30</v>
      </c>
      <c r="M3217">
        <v>1</v>
      </c>
      <c r="N3217">
        <v>26</v>
      </c>
      <c r="P3217">
        <v>0</v>
      </c>
      <c r="Q3217">
        <v>0</v>
      </c>
      <c r="R3217" t="e">
        <v>#DIV/0!</v>
      </c>
      <c r="S3217">
        <v>2</v>
      </c>
    </row>
    <row r="3218" spans="1:20" x14ac:dyDescent="0.25">
      <c r="A3218" s="177" t="s">
        <v>9295</v>
      </c>
      <c r="B3218" t="s">
        <v>9296</v>
      </c>
      <c r="C3218" s="20" t="s">
        <v>211</v>
      </c>
      <c r="D3218" s="20" t="s">
        <v>1000</v>
      </c>
      <c r="E3218" s="26">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25">
      <c r="A3219" s="177" t="s">
        <v>9120</v>
      </c>
      <c r="B3219" t="s">
        <v>9121</v>
      </c>
      <c r="C3219" t="s">
        <v>207</v>
      </c>
      <c r="D3219" s="20" t="s">
        <v>1002</v>
      </c>
      <c r="E3219" s="26">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25">
      <c r="A3220" s="177" t="s">
        <v>9055</v>
      </c>
      <c r="B3220" t="s">
        <v>9056</v>
      </c>
      <c r="C3220" t="s">
        <v>894</v>
      </c>
      <c r="D3220" s="20" t="s">
        <v>1000</v>
      </c>
      <c r="E3220" s="26">
        <v>41944</v>
      </c>
      <c r="H3220" t="e">
        <v>#DIV/0!</v>
      </c>
      <c r="K3220" t="e">
        <v>#DIV/0!</v>
      </c>
      <c r="M3220" t="e">
        <v>#DIV/0!</v>
      </c>
      <c r="R3220" t="e">
        <v>#DIV/0!</v>
      </c>
      <c r="T3220">
        <v>0.38</v>
      </c>
    </row>
    <row r="3221" spans="1:20" x14ac:dyDescent="0.25">
      <c r="A3221" s="177" t="s">
        <v>8880</v>
      </c>
      <c r="B3221" t="s">
        <v>8881</v>
      </c>
      <c r="C3221" t="s">
        <v>210</v>
      </c>
      <c r="D3221" s="20" t="s">
        <v>1000</v>
      </c>
      <c r="E3221" s="26">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25">
      <c r="A3222" s="177" t="s">
        <v>8705</v>
      </c>
      <c r="B3222" t="s">
        <v>8706</v>
      </c>
      <c r="C3222" s="20" t="s">
        <v>208</v>
      </c>
      <c r="D3222" s="20" t="s">
        <v>1000</v>
      </c>
      <c r="E3222" s="26">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25">
      <c r="A3223" s="177" t="s">
        <v>8456</v>
      </c>
      <c r="B3223" t="s">
        <v>8457</v>
      </c>
      <c r="C3223" t="s">
        <v>213</v>
      </c>
      <c r="D3223" s="20" t="s">
        <v>1000</v>
      </c>
      <c r="E3223" s="26">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25">
      <c r="A3224" s="177" t="s">
        <v>8281</v>
      </c>
      <c r="B3224" t="s">
        <v>8282</v>
      </c>
      <c r="C3224" t="s">
        <v>212</v>
      </c>
      <c r="D3224" s="20" t="s">
        <v>1002</v>
      </c>
      <c r="E3224" s="26">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25">
      <c r="A3225" s="177" t="s">
        <v>8216</v>
      </c>
      <c r="B3225" t="s">
        <v>8217</v>
      </c>
      <c r="C3225" t="s">
        <v>8154</v>
      </c>
      <c r="D3225" s="20" t="s">
        <v>1000</v>
      </c>
      <c r="E3225" s="26">
        <v>41944</v>
      </c>
      <c r="H3225" t="e">
        <v>#DIV/0!</v>
      </c>
      <c r="K3225" t="e">
        <v>#DIV/0!</v>
      </c>
      <c r="M3225" t="e">
        <v>#DIV/0!</v>
      </c>
      <c r="R3225" t="e">
        <v>#DIV/0!</v>
      </c>
      <c r="T3225">
        <v>0.82</v>
      </c>
    </row>
    <row r="3226" spans="1:20" x14ac:dyDescent="0.25">
      <c r="A3226" s="177" t="s">
        <v>7980</v>
      </c>
      <c r="B3226" t="s">
        <v>7981</v>
      </c>
      <c r="C3226" t="s">
        <v>225</v>
      </c>
      <c r="D3226" s="20" t="s">
        <v>1002</v>
      </c>
      <c r="E3226" s="26">
        <v>41944</v>
      </c>
      <c r="F3226">
        <v>5</v>
      </c>
      <c r="G3226">
        <v>5</v>
      </c>
      <c r="H3226">
        <v>1</v>
      </c>
      <c r="I3226">
        <v>25</v>
      </c>
      <c r="J3226">
        <v>50</v>
      </c>
      <c r="K3226">
        <v>0.5</v>
      </c>
      <c r="L3226">
        <v>50</v>
      </c>
      <c r="M3226">
        <v>1</v>
      </c>
      <c r="N3226">
        <v>25</v>
      </c>
      <c r="P3226">
        <v>0</v>
      </c>
      <c r="Q3226">
        <v>1</v>
      </c>
      <c r="R3226">
        <v>0</v>
      </c>
      <c r="S3226">
        <v>0</v>
      </c>
      <c r="T3226">
        <v>0.83</v>
      </c>
    </row>
    <row r="3227" spans="1:20" x14ac:dyDescent="0.25">
      <c r="A3227" s="177" t="s">
        <v>7779</v>
      </c>
      <c r="B3227" t="s">
        <v>7780</v>
      </c>
      <c r="C3227" t="s">
        <v>226</v>
      </c>
      <c r="D3227" s="20" t="s">
        <v>1000</v>
      </c>
      <c r="E3227" s="26">
        <v>41944</v>
      </c>
      <c r="F3227">
        <v>5</v>
      </c>
      <c r="G3227">
        <v>5</v>
      </c>
      <c r="H3227">
        <v>1</v>
      </c>
      <c r="I3227">
        <v>25</v>
      </c>
      <c r="J3227">
        <v>50</v>
      </c>
      <c r="K3227">
        <v>0.5</v>
      </c>
      <c r="L3227">
        <v>50</v>
      </c>
      <c r="M3227">
        <v>1</v>
      </c>
      <c r="N3227">
        <v>25</v>
      </c>
      <c r="P3227">
        <v>0</v>
      </c>
      <c r="Q3227">
        <v>1</v>
      </c>
      <c r="R3227">
        <v>0</v>
      </c>
      <c r="S3227">
        <v>0</v>
      </c>
      <c r="T3227">
        <v>0.95</v>
      </c>
    </row>
    <row r="3228" spans="1:20" x14ac:dyDescent="0.25">
      <c r="A3228" s="177" t="s">
        <v>7592</v>
      </c>
      <c r="B3228" t="s">
        <v>7593</v>
      </c>
      <c r="C3228" t="s">
        <v>901</v>
      </c>
      <c r="D3228" s="20" t="s">
        <v>1000</v>
      </c>
      <c r="E3228" s="26">
        <v>41944</v>
      </c>
      <c r="F3228">
        <v>3</v>
      </c>
      <c r="G3228">
        <v>4</v>
      </c>
      <c r="H3228">
        <v>0.75</v>
      </c>
      <c r="I3228">
        <v>9</v>
      </c>
      <c r="J3228">
        <v>9</v>
      </c>
      <c r="K3228">
        <v>1</v>
      </c>
      <c r="L3228">
        <v>14</v>
      </c>
      <c r="M3228">
        <v>0.6428571428571429</v>
      </c>
      <c r="N3228">
        <v>7</v>
      </c>
      <c r="P3228">
        <v>0</v>
      </c>
      <c r="Q3228">
        <v>0</v>
      </c>
      <c r="R3228" t="e">
        <v>#DIV/0!</v>
      </c>
      <c r="S3228">
        <v>2</v>
      </c>
    </row>
    <row r="3229" spans="1:20" x14ac:dyDescent="0.25">
      <c r="A3229" s="177" t="s">
        <v>7245</v>
      </c>
      <c r="B3229" t="s">
        <v>7246</v>
      </c>
      <c r="C3229" t="s">
        <v>1052</v>
      </c>
      <c r="D3229" s="20" t="s">
        <v>1000</v>
      </c>
      <c r="E3229" s="26">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25">
      <c r="A3230" s="177" t="s">
        <v>7040</v>
      </c>
      <c r="B3230" t="s">
        <v>7041</v>
      </c>
      <c r="C3230" t="s">
        <v>232</v>
      </c>
      <c r="D3230" s="20" t="s">
        <v>1002</v>
      </c>
      <c r="E3230" s="26">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25">
      <c r="A3231" s="177" t="s">
        <v>6849</v>
      </c>
      <c r="B3231" t="s">
        <v>6850</v>
      </c>
      <c r="C3231" s="20" t="s">
        <v>231</v>
      </c>
      <c r="D3231" s="20" t="s">
        <v>1000</v>
      </c>
      <c r="E3231" s="26">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25">
      <c r="A3232" s="177" t="s">
        <v>6674</v>
      </c>
      <c r="B3232" t="s">
        <v>6675</v>
      </c>
      <c r="C3232" s="20" t="s">
        <v>317</v>
      </c>
      <c r="D3232" s="20" t="s">
        <v>1002</v>
      </c>
      <c r="E3232" s="26">
        <v>41944</v>
      </c>
      <c r="F3232">
        <v>11</v>
      </c>
      <c r="G3232">
        <v>11</v>
      </c>
      <c r="H3232">
        <v>1</v>
      </c>
      <c r="I3232">
        <v>19</v>
      </c>
      <c r="J3232">
        <v>28</v>
      </c>
      <c r="K3232">
        <v>0.6785714285714286</v>
      </c>
      <c r="L3232">
        <v>28</v>
      </c>
      <c r="M3232">
        <v>1</v>
      </c>
      <c r="N3232">
        <v>18</v>
      </c>
      <c r="P3232">
        <v>2</v>
      </c>
      <c r="Q3232">
        <v>2</v>
      </c>
      <c r="R3232">
        <v>1</v>
      </c>
      <c r="S3232">
        <v>1</v>
      </c>
    </row>
    <row r="3233" spans="1:20" x14ac:dyDescent="0.25">
      <c r="A3233" s="177" t="s">
        <v>6499</v>
      </c>
      <c r="B3233" t="s">
        <v>6500</v>
      </c>
      <c r="C3233" t="s">
        <v>316</v>
      </c>
      <c r="D3233" s="20" t="s">
        <v>1000</v>
      </c>
      <c r="E3233" s="26">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25">
      <c r="A3234" s="177" t="s">
        <v>6250</v>
      </c>
      <c r="B3234" t="s">
        <v>6251</v>
      </c>
      <c r="C3234" t="s">
        <v>214</v>
      </c>
      <c r="D3234" s="20" t="s">
        <v>1002</v>
      </c>
      <c r="E3234" s="26">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25">
      <c r="A3235" s="177" t="s">
        <v>6075</v>
      </c>
      <c r="B3235" t="s">
        <v>6076</v>
      </c>
      <c r="C3235" t="s">
        <v>215</v>
      </c>
      <c r="D3235" s="20" t="s">
        <v>1000</v>
      </c>
      <c r="E3235" s="26">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25">
      <c r="A3236" s="177" t="s">
        <v>5900</v>
      </c>
      <c r="B3236" t="s">
        <v>5901</v>
      </c>
      <c r="C3236" t="s">
        <v>216</v>
      </c>
      <c r="D3236" s="20" t="s">
        <v>1000</v>
      </c>
      <c r="E3236" s="26">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25">
      <c r="A3237" s="177" t="s">
        <v>5472</v>
      </c>
      <c r="B3237" t="s">
        <v>5473</v>
      </c>
      <c r="C3237" t="s">
        <v>903</v>
      </c>
      <c r="D3237" s="20" t="s">
        <v>1000</v>
      </c>
      <c r="E3237" s="26">
        <v>41944</v>
      </c>
      <c r="F3237">
        <v>10</v>
      </c>
      <c r="G3237">
        <v>10</v>
      </c>
      <c r="H3237">
        <v>1</v>
      </c>
      <c r="I3237">
        <v>27</v>
      </c>
      <c r="J3237">
        <v>50</v>
      </c>
      <c r="K3237">
        <v>0.54</v>
      </c>
      <c r="L3237">
        <v>50</v>
      </c>
      <c r="M3237">
        <v>1</v>
      </c>
      <c r="N3237">
        <v>25</v>
      </c>
      <c r="P3237">
        <v>3</v>
      </c>
      <c r="Q3237">
        <v>5</v>
      </c>
      <c r="R3237">
        <v>0.6</v>
      </c>
      <c r="S3237">
        <v>2</v>
      </c>
    </row>
    <row r="3238" spans="1:20" x14ac:dyDescent="0.25">
      <c r="A3238" s="177" t="s">
        <v>5656</v>
      </c>
      <c r="B3238" t="s">
        <v>5657</v>
      </c>
      <c r="C3238" s="20" t="s">
        <v>1047</v>
      </c>
      <c r="D3238" s="20" t="s">
        <v>1000</v>
      </c>
      <c r="E3238" s="26">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25">
      <c r="A3239" s="177" t="s">
        <v>5237</v>
      </c>
      <c r="B3239" t="s">
        <v>5238</v>
      </c>
      <c r="C3239" s="20" t="s">
        <v>1053</v>
      </c>
      <c r="D3239" s="20" t="s">
        <v>1000</v>
      </c>
      <c r="E3239" s="26">
        <v>41944</v>
      </c>
      <c r="F3239">
        <v>5</v>
      </c>
      <c r="G3239">
        <v>5</v>
      </c>
      <c r="H3239">
        <v>1</v>
      </c>
      <c r="I3239">
        <v>10</v>
      </c>
      <c r="J3239">
        <v>25</v>
      </c>
      <c r="K3239">
        <v>0.4</v>
      </c>
      <c r="L3239">
        <v>25</v>
      </c>
      <c r="M3239">
        <v>1</v>
      </c>
      <c r="N3239">
        <v>9</v>
      </c>
      <c r="P3239">
        <v>0</v>
      </c>
      <c r="Q3239">
        <v>2</v>
      </c>
      <c r="R3239">
        <v>0</v>
      </c>
      <c r="S3239">
        <v>1</v>
      </c>
      <c r="T3239">
        <v>0.78</v>
      </c>
    </row>
    <row r="3240" spans="1:20" x14ac:dyDescent="0.25">
      <c r="A3240" s="177" t="s">
        <v>5032</v>
      </c>
      <c r="B3240" t="s">
        <v>5033</v>
      </c>
      <c r="C3240" t="s">
        <v>229</v>
      </c>
      <c r="D3240" s="20" t="s">
        <v>1000</v>
      </c>
      <c r="E3240" s="26">
        <v>41944</v>
      </c>
      <c r="F3240">
        <v>2</v>
      </c>
      <c r="G3240">
        <v>3</v>
      </c>
      <c r="H3240">
        <v>0.66666666666666663</v>
      </c>
      <c r="J3240">
        <v>12</v>
      </c>
      <c r="K3240">
        <v>0</v>
      </c>
      <c r="L3240">
        <v>18</v>
      </c>
      <c r="M3240">
        <v>0.66666666666666663</v>
      </c>
      <c r="N3240">
        <v>0</v>
      </c>
      <c r="R3240" t="e">
        <v>#DIV/0!</v>
      </c>
    </row>
    <row r="3241" spans="1:20" x14ac:dyDescent="0.25">
      <c r="A3241" s="177" t="s">
        <v>4857</v>
      </c>
      <c r="B3241" t="s">
        <v>4858</v>
      </c>
      <c r="C3241" t="s">
        <v>230</v>
      </c>
      <c r="D3241" s="20" t="s">
        <v>1002</v>
      </c>
      <c r="E3241" s="26">
        <v>41944</v>
      </c>
      <c r="F3241">
        <v>2</v>
      </c>
      <c r="G3241">
        <v>3</v>
      </c>
      <c r="H3241">
        <v>0.66666666666666663</v>
      </c>
      <c r="J3241">
        <v>12</v>
      </c>
      <c r="K3241">
        <v>0</v>
      </c>
      <c r="L3241">
        <v>18</v>
      </c>
      <c r="M3241">
        <v>0.66666666666666663</v>
      </c>
      <c r="N3241">
        <v>0</v>
      </c>
      <c r="R3241" t="e">
        <v>#DIV/0!</v>
      </c>
    </row>
    <row r="3242" spans="1:20" x14ac:dyDescent="0.25">
      <c r="A3242" s="177" t="s">
        <v>4682</v>
      </c>
      <c r="B3242" t="s">
        <v>4683</v>
      </c>
      <c r="C3242" t="s">
        <v>234</v>
      </c>
      <c r="D3242" s="20" t="s">
        <v>1002</v>
      </c>
      <c r="E3242" s="26">
        <v>41944</v>
      </c>
      <c r="F3242">
        <v>7</v>
      </c>
      <c r="G3242">
        <v>7</v>
      </c>
      <c r="H3242">
        <v>1</v>
      </c>
      <c r="I3242">
        <v>8</v>
      </c>
      <c r="J3242">
        <v>70</v>
      </c>
      <c r="K3242">
        <v>0.11428571428571428</v>
      </c>
      <c r="L3242">
        <v>70</v>
      </c>
      <c r="M3242">
        <v>1</v>
      </c>
      <c r="N3242">
        <v>5</v>
      </c>
      <c r="R3242" t="e">
        <v>#DIV/0!</v>
      </c>
      <c r="S3242">
        <v>3</v>
      </c>
      <c r="T3242">
        <v>0.92</v>
      </c>
    </row>
    <row r="3243" spans="1:20" x14ac:dyDescent="0.25">
      <c r="A3243" s="177" t="s">
        <v>4507</v>
      </c>
      <c r="B3243" t="s">
        <v>4508</v>
      </c>
      <c r="C3243" t="s">
        <v>233</v>
      </c>
      <c r="D3243" s="20" t="s">
        <v>1000</v>
      </c>
      <c r="E3243" s="26">
        <v>41944</v>
      </c>
      <c r="F3243">
        <v>7</v>
      </c>
      <c r="G3243">
        <v>7</v>
      </c>
      <c r="H3243">
        <v>1</v>
      </c>
      <c r="I3243">
        <v>8</v>
      </c>
      <c r="J3243">
        <v>70</v>
      </c>
      <c r="K3243">
        <v>0.11428571428571428</v>
      </c>
      <c r="L3243">
        <v>70</v>
      </c>
      <c r="M3243">
        <v>1</v>
      </c>
      <c r="N3243">
        <v>5</v>
      </c>
      <c r="R3243" t="e">
        <v>#DIV/0!</v>
      </c>
      <c r="S3243">
        <v>3</v>
      </c>
      <c r="T3243">
        <v>1</v>
      </c>
    </row>
    <row r="3244" spans="1:20" x14ac:dyDescent="0.25">
      <c r="A3244" s="177" t="s">
        <v>4332</v>
      </c>
      <c r="B3244" t="s">
        <v>4333</v>
      </c>
      <c r="C3244" t="s">
        <v>217</v>
      </c>
      <c r="D3244" s="20" t="s">
        <v>1002</v>
      </c>
      <c r="E3244" s="26">
        <v>41944</v>
      </c>
      <c r="F3244">
        <v>7</v>
      </c>
      <c r="G3244">
        <v>7</v>
      </c>
      <c r="H3244">
        <v>1</v>
      </c>
      <c r="I3244">
        <v>22</v>
      </c>
      <c r="J3244">
        <v>50</v>
      </c>
      <c r="K3244">
        <v>0.44</v>
      </c>
      <c r="L3244">
        <v>50</v>
      </c>
      <c r="M3244">
        <v>1</v>
      </c>
      <c r="N3244">
        <v>19</v>
      </c>
      <c r="P3244">
        <v>0</v>
      </c>
      <c r="Q3244">
        <v>2</v>
      </c>
      <c r="R3244">
        <v>0</v>
      </c>
      <c r="S3244">
        <v>3</v>
      </c>
      <c r="T3244">
        <v>0.47</v>
      </c>
    </row>
    <row r="3245" spans="1:20" x14ac:dyDescent="0.25">
      <c r="A3245" s="177" t="s">
        <v>4267</v>
      </c>
      <c r="B3245" t="s">
        <v>4268</v>
      </c>
      <c r="C3245" t="s">
        <v>895</v>
      </c>
      <c r="D3245" s="20" t="s">
        <v>1000</v>
      </c>
      <c r="E3245" s="26">
        <v>41944</v>
      </c>
      <c r="H3245" t="e">
        <v>#DIV/0!</v>
      </c>
      <c r="K3245" t="e">
        <v>#DIV/0!</v>
      </c>
      <c r="M3245" t="e">
        <v>#DIV/0!</v>
      </c>
      <c r="R3245" t="e">
        <v>#DIV/0!</v>
      </c>
      <c r="T3245">
        <v>1</v>
      </c>
    </row>
    <row r="3246" spans="1:20" x14ac:dyDescent="0.25">
      <c r="A3246" s="177" t="s">
        <v>4092</v>
      </c>
      <c r="B3246" t="s">
        <v>4093</v>
      </c>
      <c r="C3246" t="s">
        <v>218</v>
      </c>
      <c r="D3246" s="20" t="s">
        <v>1000</v>
      </c>
      <c r="E3246" s="26">
        <v>41944</v>
      </c>
      <c r="F3246">
        <v>4</v>
      </c>
      <c r="G3246">
        <v>4</v>
      </c>
      <c r="H3246">
        <v>1</v>
      </c>
      <c r="I3246">
        <v>2</v>
      </c>
      <c r="J3246">
        <v>20</v>
      </c>
      <c r="K3246">
        <v>0.1</v>
      </c>
      <c r="L3246">
        <v>20</v>
      </c>
      <c r="M3246">
        <v>1</v>
      </c>
      <c r="N3246">
        <v>0</v>
      </c>
      <c r="P3246">
        <v>0</v>
      </c>
      <c r="Q3246">
        <v>0</v>
      </c>
      <c r="R3246" t="e">
        <v>#DIV/0!</v>
      </c>
      <c r="S3246">
        <v>2</v>
      </c>
      <c r="T3246">
        <v>0.9</v>
      </c>
    </row>
    <row r="3247" spans="1:20" x14ac:dyDescent="0.25">
      <c r="A3247" s="177" t="s">
        <v>3917</v>
      </c>
      <c r="B3247" t="s">
        <v>3918</v>
      </c>
      <c r="C3247" t="s">
        <v>219</v>
      </c>
      <c r="D3247" s="20" t="s">
        <v>1000</v>
      </c>
      <c r="E3247" s="26">
        <v>41944</v>
      </c>
      <c r="F3247">
        <v>3</v>
      </c>
      <c r="G3247">
        <v>3</v>
      </c>
      <c r="H3247">
        <v>1</v>
      </c>
      <c r="I3247">
        <v>20</v>
      </c>
      <c r="J3247">
        <v>30</v>
      </c>
      <c r="K3247">
        <v>0.66666666666666663</v>
      </c>
      <c r="L3247">
        <v>30</v>
      </c>
      <c r="M3247">
        <v>1</v>
      </c>
      <c r="N3247">
        <v>19</v>
      </c>
      <c r="P3247">
        <v>0</v>
      </c>
      <c r="Q3247">
        <v>2</v>
      </c>
      <c r="R3247">
        <v>0</v>
      </c>
      <c r="S3247">
        <v>1</v>
      </c>
    </row>
    <row r="3248" spans="1:20" x14ac:dyDescent="0.25">
      <c r="A3248" s="177" t="s">
        <v>3550</v>
      </c>
      <c r="B3248" t="s">
        <v>3551</v>
      </c>
      <c r="C3248" t="s">
        <v>220</v>
      </c>
      <c r="D3248" s="20" t="s">
        <v>1002</v>
      </c>
      <c r="E3248" s="26">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25">
      <c r="A3249" s="177" t="s">
        <v>3375</v>
      </c>
      <c r="B3249" t="s">
        <v>3376</v>
      </c>
      <c r="C3249" t="s">
        <v>221</v>
      </c>
      <c r="D3249" s="20" t="s">
        <v>1000</v>
      </c>
      <c r="E3249" s="26">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25">
      <c r="A3250" s="177" t="s">
        <v>3200</v>
      </c>
      <c r="B3250" t="s">
        <v>3201</v>
      </c>
      <c r="C3250" t="s">
        <v>222</v>
      </c>
      <c r="D3250" s="20" t="s">
        <v>1000</v>
      </c>
      <c r="E3250" s="26">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25">
      <c r="A3251" s="177" t="s">
        <v>12034</v>
      </c>
      <c r="B3251" t="s">
        <v>12035</v>
      </c>
      <c r="C3251" t="s">
        <v>1051</v>
      </c>
      <c r="D3251" s="20" t="s">
        <v>1000</v>
      </c>
      <c r="E3251" s="26">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25">
      <c r="A3252" s="177" t="s">
        <v>13400</v>
      </c>
      <c r="B3252" t="s">
        <v>13401</v>
      </c>
      <c r="C3252" t="s">
        <v>242</v>
      </c>
      <c r="D3252" s="20" t="s">
        <v>1002</v>
      </c>
      <c r="E3252" s="26">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25">
      <c r="A3253" s="177" t="s">
        <v>13577</v>
      </c>
      <c r="B3253" t="s">
        <v>13578</v>
      </c>
      <c r="C3253" t="s">
        <v>237</v>
      </c>
      <c r="D3253" s="20" t="s">
        <v>1002</v>
      </c>
      <c r="E3253" s="26">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25">
      <c r="A3254" s="177" t="s">
        <v>13752</v>
      </c>
      <c r="B3254" t="s">
        <v>13753</v>
      </c>
      <c r="C3254" t="s">
        <v>238</v>
      </c>
      <c r="D3254" s="20" t="s">
        <v>1002</v>
      </c>
      <c r="E3254" s="26">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25">
      <c r="A3255" s="177" t="s">
        <v>13929</v>
      </c>
      <c r="B3255" t="s">
        <v>13930</v>
      </c>
      <c r="C3255" t="s">
        <v>239</v>
      </c>
      <c r="D3255" s="20" t="s">
        <v>1002</v>
      </c>
      <c r="E3255" s="26">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25">
      <c r="A3256" s="177" t="s">
        <v>14116</v>
      </c>
      <c r="B3256" t="s">
        <v>14117</v>
      </c>
      <c r="C3256" t="s">
        <v>240</v>
      </c>
      <c r="D3256" s="20" t="s">
        <v>1002</v>
      </c>
      <c r="E3256" s="26">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25">
      <c r="A3257" s="177" t="s">
        <v>14293</v>
      </c>
      <c r="B3257" t="s">
        <v>14294</v>
      </c>
      <c r="C3257" t="s">
        <v>241</v>
      </c>
      <c r="D3257" s="20" t="s">
        <v>1002</v>
      </c>
      <c r="E3257" s="26">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25">
      <c r="A3258" s="177" t="s">
        <v>14622</v>
      </c>
      <c r="B3258" t="s">
        <v>14623</v>
      </c>
      <c r="C3258" t="s">
        <v>199</v>
      </c>
      <c r="D3258" s="20" t="s">
        <v>1000</v>
      </c>
      <c r="E3258" s="26">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25">
      <c r="A3259" s="177" t="s">
        <v>14797</v>
      </c>
      <c r="B3259" t="s">
        <v>14798</v>
      </c>
      <c r="C3259" t="s">
        <v>201</v>
      </c>
      <c r="D3259" s="20" t="s">
        <v>1002</v>
      </c>
      <c r="E3259" s="26">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25">
      <c r="A3260" s="177" t="s">
        <v>14888</v>
      </c>
      <c r="B3260" t="s">
        <v>14889</v>
      </c>
      <c r="C3260" t="s">
        <v>200</v>
      </c>
      <c r="D3260" s="20" t="s">
        <v>1002</v>
      </c>
      <c r="E3260" s="26">
        <v>41944</v>
      </c>
      <c r="F3260">
        <v>5</v>
      </c>
      <c r="G3260">
        <v>5</v>
      </c>
      <c r="H3260">
        <v>1</v>
      </c>
      <c r="I3260">
        <v>10</v>
      </c>
      <c r="J3260">
        <v>25</v>
      </c>
      <c r="K3260">
        <v>0.4</v>
      </c>
      <c r="L3260">
        <v>25</v>
      </c>
      <c r="M3260">
        <v>1</v>
      </c>
      <c r="N3260">
        <v>7</v>
      </c>
      <c r="P3260">
        <v>0</v>
      </c>
      <c r="Q3260">
        <v>0</v>
      </c>
      <c r="R3260" t="e">
        <v>#DIV/0!</v>
      </c>
      <c r="S3260">
        <v>3</v>
      </c>
      <c r="T3260">
        <v>0.83</v>
      </c>
    </row>
    <row r="3261" spans="1:20" x14ac:dyDescent="0.25">
      <c r="A3261" s="177" t="s">
        <v>15065</v>
      </c>
      <c r="B3261" t="s">
        <v>15066</v>
      </c>
      <c r="C3261" t="s">
        <v>202</v>
      </c>
      <c r="D3261" s="20" t="s">
        <v>1002</v>
      </c>
      <c r="E3261" s="26">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25">
      <c r="A3262" s="177" t="s">
        <v>15608</v>
      </c>
      <c r="B3262" t="s">
        <v>15609</v>
      </c>
      <c r="C3262" t="s">
        <v>228</v>
      </c>
      <c r="D3262" s="20" t="s">
        <v>1002</v>
      </c>
      <c r="E3262" s="26">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25">
      <c r="A3263" s="177" t="s">
        <v>15769</v>
      </c>
      <c r="B3263" t="s">
        <v>15770</v>
      </c>
      <c r="C3263" t="s">
        <v>227</v>
      </c>
      <c r="D3263" s="20" t="s">
        <v>1000</v>
      </c>
      <c r="E3263" s="26">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25">
      <c r="A3264" s="177" t="s">
        <v>15946</v>
      </c>
      <c r="B3264" t="s">
        <v>15947</v>
      </c>
      <c r="C3264" t="s">
        <v>203</v>
      </c>
      <c r="D3264" s="20" t="s">
        <v>1000</v>
      </c>
      <c r="E3264" s="26">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25">
      <c r="A3265" s="177" t="s">
        <v>16125</v>
      </c>
      <c r="B3265" t="s">
        <v>16126</v>
      </c>
      <c r="C3265" t="s">
        <v>205</v>
      </c>
      <c r="D3265" s="20" t="s">
        <v>1002</v>
      </c>
      <c r="E3265" s="26">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25">
      <c r="A3266" s="177" t="s">
        <v>16302</v>
      </c>
      <c r="B3266" t="s">
        <v>16303</v>
      </c>
      <c r="C3266" t="s">
        <v>204</v>
      </c>
      <c r="D3266" s="20" t="s">
        <v>1002</v>
      </c>
      <c r="E3266" s="26">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25">
      <c r="A3267" s="177" t="s">
        <v>16479</v>
      </c>
      <c r="B3267" t="s">
        <v>16480</v>
      </c>
      <c r="C3267" t="s">
        <v>206</v>
      </c>
      <c r="D3267" s="20" t="s">
        <v>1002</v>
      </c>
      <c r="E3267" s="26">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25">
      <c r="A3268" s="177" t="s">
        <v>16620</v>
      </c>
      <c r="B3268" t="s">
        <v>16621</v>
      </c>
      <c r="C3268" t="s">
        <v>223</v>
      </c>
      <c r="D3268" s="20" t="s">
        <v>1000</v>
      </c>
      <c r="E3268" s="26">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25">
      <c r="A3269" s="177" t="s">
        <v>16799</v>
      </c>
      <c r="B3269" t="s">
        <v>16800</v>
      </c>
      <c r="C3269" t="s">
        <v>224</v>
      </c>
      <c r="D3269" s="20" t="s">
        <v>1002</v>
      </c>
      <c r="E3269" s="26">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25">
      <c r="A3270" s="177" t="s">
        <v>17236</v>
      </c>
      <c r="B3270" t="s">
        <v>17237</v>
      </c>
      <c r="C3270" t="s">
        <v>225</v>
      </c>
      <c r="D3270" s="20" t="s">
        <v>1000</v>
      </c>
      <c r="E3270" s="26">
        <v>41944</v>
      </c>
      <c r="F3270">
        <v>5</v>
      </c>
      <c r="G3270">
        <v>5</v>
      </c>
      <c r="H3270">
        <v>1</v>
      </c>
      <c r="I3270">
        <v>25</v>
      </c>
      <c r="J3270">
        <v>50</v>
      </c>
      <c r="K3270">
        <v>0.5</v>
      </c>
      <c r="L3270">
        <v>50</v>
      </c>
      <c r="M3270">
        <v>1</v>
      </c>
      <c r="N3270">
        <v>25</v>
      </c>
      <c r="P3270">
        <v>0</v>
      </c>
      <c r="Q3270">
        <v>1</v>
      </c>
      <c r="R3270">
        <v>0</v>
      </c>
      <c r="S3270">
        <v>0</v>
      </c>
    </row>
    <row r="3271" spans="1:20" x14ac:dyDescent="0.25">
      <c r="A3271" s="177" t="s">
        <v>17443</v>
      </c>
      <c r="B3271" t="s">
        <v>17444</v>
      </c>
      <c r="C3271" t="s">
        <v>226</v>
      </c>
      <c r="D3271" s="20" t="s">
        <v>1002</v>
      </c>
      <c r="E3271" s="26">
        <v>41944</v>
      </c>
      <c r="F3271">
        <v>5</v>
      </c>
      <c r="G3271">
        <v>5</v>
      </c>
      <c r="H3271">
        <v>1</v>
      </c>
      <c r="I3271">
        <v>25</v>
      </c>
      <c r="J3271">
        <v>50</v>
      </c>
      <c r="K3271">
        <v>0.5</v>
      </c>
      <c r="L3271">
        <v>50</v>
      </c>
      <c r="M3271">
        <v>1</v>
      </c>
      <c r="N3271">
        <v>25</v>
      </c>
      <c r="P3271">
        <v>0</v>
      </c>
      <c r="Q3271">
        <v>1</v>
      </c>
      <c r="R3271">
        <v>0</v>
      </c>
      <c r="S3271">
        <v>0</v>
      </c>
      <c r="T3271">
        <v>0.19</v>
      </c>
    </row>
    <row r="3272" spans="1:20" x14ac:dyDescent="0.25">
      <c r="A3272" s="177" t="s">
        <v>17620</v>
      </c>
      <c r="B3272" t="s">
        <v>17621</v>
      </c>
      <c r="C3272" s="20" t="s">
        <v>232</v>
      </c>
      <c r="D3272" s="20" t="s">
        <v>1000</v>
      </c>
      <c r="E3272" s="26">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25">
      <c r="A3273" s="177" t="s">
        <v>17817</v>
      </c>
      <c r="B3273" t="s">
        <v>17818</v>
      </c>
      <c r="C3273" t="s">
        <v>231</v>
      </c>
      <c r="D3273" s="20" t="s">
        <v>1002</v>
      </c>
      <c r="E3273" s="26">
        <v>41944</v>
      </c>
      <c r="F3273">
        <v>7</v>
      </c>
      <c r="G3273">
        <v>8</v>
      </c>
      <c r="H3273">
        <v>0.875</v>
      </c>
      <c r="I3273">
        <v>64</v>
      </c>
      <c r="J3273">
        <v>70</v>
      </c>
      <c r="K3273">
        <v>0.91428571428571426</v>
      </c>
      <c r="L3273">
        <v>80</v>
      </c>
      <c r="M3273">
        <v>0.875</v>
      </c>
      <c r="N3273">
        <v>56</v>
      </c>
      <c r="P3273">
        <v>0</v>
      </c>
      <c r="Q3273">
        <v>13</v>
      </c>
      <c r="R3273">
        <v>0</v>
      </c>
      <c r="S3273">
        <v>8</v>
      </c>
    </row>
    <row r="3274" spans="1:20" x14ac:dyDescent="0.25">
      <c r="A3274" s="177" t="s">
        <v>17994</v>
      </c>
      <c r="B3274" t="s">
        <v>17995</v>
      </c>
      <c r="C3274" t="s">
        <v>317</v>
      </c>
      <c r="D3274" s="20" t="s">
        <v>1000</v>
      </c>
      <c r="E3274" s="26">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25">
      <c r="A3275" s="177" t="s">
        <v>18173</v>
      </c>
      <c r="B3275" t="s">
        <v>18174</v>
      </c>
      <c r="C3275" t="s">
        <v>316</v>
      </c>
      <c r="D3275" s="20" t="s">
        <v>1002</v>
      </c>
      <c r="E3275" s="26">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25">
      <c r="A3276" s="177" t="s">
        <v>18426</v>
      </c>
      <c r="B3276" t="s">
        <v>18427</v>
      </c>
      <c r="C3276" s="20" t="s">
        <v>214</v>
      </c>
      <c r="D3276" s="20" t="s">
        <v>1000</v>
      </c>
      <c r="E3276" s="26">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25">
      <c r="A3277" s="177" t="s">
        <v>18605</v>
      </c>
      <c r="B3277" t="s">
        <v>18606</v>
      </c>
      <c r="C3277" t="s">
        <v>215</v>
      </c>
      <c r="D3277" s="20" t="s">
        <v>1002</v>
      </c>
      <c r="E3277" s="26">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25">
      <c r="A3278" s="177" t="s">
        <v>18782</v>
      </c>
      <c r="B3278" t="s">
        <v>18783</v>
      </c>
      <c r="C3278" t="s">
        <v>216</v>
      </c>
      <c r="D3278" s="20" t="s">
        <v>1002</v>
      </c>
      <c r="E3278" s="26">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25">
      <c r="A3279" s="177" t="s">
        <v>18959</v>
      </c>
      <c r="B3279" t="s">
        <v>18960</v>
      </c>
      <c r="C3279" t="s">
        <v>229</v>
      </c>
      <c r="D3279" s="20" t="s">
        <v>1002</v>
      </c>
      <c r="E3279" s="26">
        <v>41944</v>
      </c>
      <c r="F3279">
        <v>2</v>
      </c>
      <c r="G3279">
        <v>3</v>
      </c>
      <c r="H3279">
        <v>0.66666666666666663</v>
      </c>
      <c r="J3279">
        <v>12</v>
      </c>
      <c r="K3279">
        <v>0</v>
      </c>
      <c r="L3279">
        <v>18</v>
      </c>
      <c r="M3279">
        <v>0.66666666666666663</v>
      </c>
      <c r="N3279">
        <v>0</v>
      </c>
      <c r="R3279" t="e">
        <v>#DIV/0!</v>
      </c>
      <c r="T3279">
        <v>0.66170363797692988</v>
      </c>
    </row>
    <row r="3280" spans="1:20" x14ac:dyDescent="0.25">
      <c r="A3280" s="177" t="s">
        <v>19136</v>
      </c>
      <c r="B3280" t="s">
        <v>19137</v>
      </c>
      <c r="C3280" t="s">
        <v>230</v>
      </c>
      <c r="D3280" s="20" t="s">
        <v>1000</v>
      </c>
      <c r="E3280" s="26">
        <v>41944</v>
      </c>
      <c r="F3280">
        <v>2</v>
      </c>
      <c r="G3280">
        <v>3</v>
      </c>
      <c r="H3280">
        <v>0.66666666666666663</v>
      </c>
      <c r="J3280">
        <v>12</v>
      </c>
      <c r="K3280">
        <v>0</v>
      </c>
      <c r="L3280">
        <v>18</v>
      </c>
      <c r="M3280">
        <v>0.66666666666666663</v>
      </c>
      <c r="N3280">
        <v>0</v>
      </c>
      <c r="R3280" t="e">
        <v>#DIV/0!</v>
      </c>
    </row>
    <row r="3281" spans="1:20" x14ac:dyDescent="0.25">
      <c r="A3281" s="177" t="s">
        <v>19315</v>
      </c>
      <c r="B3281" t="s">
        <v>19316</v>
      </c>
      <c r="C3281" t="s">
        <v>234</v>
      </c>
      <c r="D3281" s="20" t="s">
        <v>1000</v>
      </c>
      <c r="E3281" s="26">
        <v>41944</v>
      </c>
      <c r="F3281">
        <v>7</v>
      </c>
      <c r="G3281">
        <v>7</v>
      </c>
      <c r="H3281">
        <v>1</v>
      </c>
      <c r="I3281">
        <v>8</v>
      </c>
      <c r="J3281">
        <v>70</v>
      </c>
      <c r="K3281">
        <v>0.11428571428571428</v>
      </c>
      <c r="L3281">
        <v>70</v>
      </c>
      <c r="M3281">
        <v>1</v>
      </c>
      <c r="N3281">
        <v>5</v>
      </c>
      <c r="R3281" t="e">
        <v>#DIV/0!</v>
      </c>
      <c r="S3281">
        <v>3</v>
      </c>
    </row>
    <row r="3282" spans="1:20" x14ac:dyDescent="0.25">
      <c r="A3282" s="177" t="s">
        <v>19494</v>
      </c>
      <c r="B3282" t="s">
        <v>19495</v>
      </c>
      <c r="C3282" t="s">
        <v>233</v>
      </c>
      <c r="D3282" s="20" t="s">
        <v>1002</v>
      </c>
      <c r="E3282" s="26">
        <v>41944</v>
      </c>
      <c r="F3282">
        <v>7</v>
      </c>
      <c r="G3282">
        <v>7</v>
      </c>
      <c r="H3282">
        <v>1</v>
      </c>
      <c r="I3282">
        <v>8</v>
      </c>
      <c r="J3282">
        <v>70</v>
      </c>
      <c r="K3282">
        <v>0.11428571428571428</v>
      </c>
      <c r="L3282">
        <v>70</v>
      </c>
      <c r="M3282">
        <v>1</v>
      </c>
      <c r="N3282">
        <v>5</v>
      </c>
      <c r="R3282" t="e">
        <v>#DIV/0!</v>
      </c>
      <c r="S3282">
        <v>3</v>
      </c>
    </row>
    <row r="3283" spans="1:20" x14ac:dyDescent="0.25">
      <c r="A3283" s="177" t="s">
        <v>19869</v>
      </c>
      <c r="B3283" t="s">
        <v>19870</v>
      </c>
      <c r="C3283" s="20" t="s">
        <v>220</v>
      </c>
      <c r="D3283" s="20" t="s">
        <v>1000</v>
      </c>
      <c r="E3283" s="26">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25">
      <c r="A3284" s="177" t="s">
        <v>20048</v>
      </c>
      <c r="B3284" t="s">
        <v>20049</v>
      </c>
      <c r="C3284" t="s">
        <v>221</v>
      </c>
      <c r="D3284" s="20" t="s">
        <v>1002</v>
      </c>
      <c r="E3284" s="26">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25">
      <c r="A3285" s="177" t="s">
        <v>20225</v>
      </c>
      <c r="B3285" t="s">
        <v>20226</v>
      </c>
      <c r="C3285" t="s">
        <v>222</v>
      </c>
      <c r="D3285" s="20" t="s">
        <v>1002</v>
      </c>
      <c r="E3285" s="26">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25">
      <c r="A3286" s="177" t="s">
        <v>20402</v>
      </c>
      <c r="B3286" t="s">
        <v>20403</v>
      </c>
      <c r="C3286" t="s">
        <v>211</v>
      </c>
      <c r="D3286" s="20" t="s">
        <v>1002</v>
      </c>
      <c r="E3286" s="26">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25">
      <c r="A3287" s="177" t="s">
        <v>20579</v>
      </c>
      <c r="B3287" t="s">
        <v>20580</v>
      </c>
      <c r="C3287" s="20" t="s">
        <v>207</v>
      </c>
      <c r="D3287" s="20" t="s">
        <v>1000</v>
      </c>
      <c r="E3287" s="26">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25">
      <c r="A3288" s="177" t="s">
        <v>20758</v>
      </c>
      <c r="B3288" t="s">
        <v>20759</v>
      </c>
      <c r="C3288" t="s">
        <v>894</v>
      </c>
      <c r="D3288" s="20" t="s">
        <v>1002</v>
      </c>
      <c r="E3288" s="26">
        <v>41944</v>
      </c>
      <c r="H3288" t="e">
        <v>#DIV/0!</v>
      </c>
      <c r="K3288" t="e">
        <v>#DIV/0!</v>
      </c>
      <c r="M3288" t="e">
        <v>#DIV/0!</v>
      </c>
      <c r="R3288" t="e">
        <v>#DIV/0!</v>
      </c>
      <c r="T3288">
        <v>1.1200000000000001</v>
      </c>
    </row>
    <row r="3289" spans="1:20" x14ac:dyDescent="0.25">
      <c r="A3289" s="177" t="s">
        <v>20823</v>
      </c>
      <c r="B3289" t="s">
        <v>20824</v>
      </c>
      <c r="C3289" t="s">
        <v>210</v>
      </c>
      <c r="D3289" s="20" t="s">
        <v>1002</v>
      </c>
      <c r="E3289" s="26">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25">
      <c r="A3290" s="177" t="s">
        <v>21000</v>
      </c>
      <c r="B3290" t="s">
        <v>21001</v>
      </c>
      <c r="C3290" t="s">
        <v>208</v>
      </c>
      <c r="D3290" s="20" t="s">
        <v>1002</v>
      </c>
      <c r="E3290" s="26">
        <v>41944</v>
      </c>
      <c r="F3290">
        <v>2</v>
      </c>
      <c r="G3290">
        <v>2</v>
      </c>
      <c r="H3290">
        <v>1</v>
      </c>
      <c r="I3290">
        <v>6</v>
      </c>
      <c r="J3290">
        <v>10</v>
      </c>
      <c r="K3290">
        <v>0.6</v>
      </c>
      <c r="L3290">
        <v>10</v>
      </c>
      <c r="M3290">
        <v>1</v>
      </c>
      <c r="N3290">
        <v>5</v>
      </c>
      <c r="P3290">
        <v>0</v>
      </c>
      <c r="Q3290">
        <v>0</v>
      </c>
      <c r="R3290" t="e">
        <v>#DIV/0!</v>
      </c>
      <c r="S3290">
        <v>1</v>
      </c>
      <c r="T3290">
        <v>0.82</v>
      </c>
    </row>
    <row r="3291" spans="1:20" x14ac:dyDescent="0.25">
      <c r="A3291" s="177" t="s">
        <v>21255</v>
      </c>
      <c r="B3291" t="s">
        <v>21256</v>
      </c>
      <c r="C3291" t="s">
        <v>213</v>
      </c>
      <c r="D3291" s="20" t="s">
        <v>1002</v>
      </c>
      <c r="E3291" s="26">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25">
      <c r="A3292" s="177" t="s">
        <v>21432</v>
      </c>
      <c r="B3292" t="s">
        <v>21433</v>
      </c>
      <c r="C3292" t="s">
        <v>8154</v>
      </c>
      <c r="D3292" s="20" t="s">
        <v>1002</v>
      </c>
      <c r="E3292" s="26">
        <v>41944</v>
      </c>
      <c r="H3292" t="e">
        <v>#DIV/0!</v>
      </c>
      <c r="K3292" t="e">
        <v>#DIV/0!</v>
      </c>
      <c r="M3292" t="e">
        <v>#DIV/0!</v>
      </c>
      <c r="R3292" t="e">
        <v>#DIV/0!</v>
      </c>
      <c r="T3292">
        <v>0.95</v>
      </c>
    </row>
    <row r="3293" spans="1:20" x14ac:dyDescent="0.25">
      <c r="A3293" s="177" t="s">
        <v>21497</v>
      </c>
      <c r="B3293" t="s">
        <v>21498</v>
      </c>
      <c r="C3293" t="s">
        <v>212</v>
      </c>
      <c r="D3293" s="20" t="s">
        <v>1000</v>
      </c>
      <c r="E3293" s="26">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25">
      <c r="A3294" s="177" t="s">
        <v>21706</v>
      </c>
      <c r="B3294" t="s">
        <v>21707</v>
      </c>
      <c r="C3294" t="s">
        <v>217</v>
      </c>
      <c r="D3294" s="20" t="s">
        <v>1000</v>
      </c>
      <c r="E3294" s="26">
        <v>41944</v>
      </c>
      <c r="F3294">
        <v>7</v>
      </c>
      <c r="G3294">
        <v>7</v>
      </c>
      <c r="H3294">
        <v>1</v>
      </c>
      <c r="I3294">
        <v>22</v>
      </c>
      <c r="J3294">
        <v>50</v>
      </c>
      <c r="K3294">
        <v>0.44</v>
      </c>
      <c r="L3294">
        <v>50</v>
      </c>
      <c r="M3294">
        <v>1</v>
      </c>
      <c r="N3294">
        <v>19</v>
      </c>
      <c r="P3294">
        <v>0</v>
      </c>
      <c r="Q3294">
        <v>2</v>
      </c>
      <c r="R3294">
        <v>0</v>
      </c>
      <c r="S3294">
        <v>3</v>
      </c>
      <c r="T3294">
        <v>0.9</v>
      </c>
    </row>
    <row r="3295" spans="1:20" x14ac:dyDescent="0.25">
      <c r="A3295" s="177" t="s">
        <v>21885</v>
      </c>
      <c r="B3295" t="s">
        <v>21886</v>
      </c>
      <c r="C3295" t="s">
        <v>895</v>
      </c>
      <c r="D3295" s="20" t="s">
        <v>1002</v>
      </c>
      <c r="E3295" s="26">
        <v>41944</v>
      </c>
      <c r="H3295" t="e">
        <v>#DIV/0!</v>
      </c>
      <c r="K3295" t="e">
        <v>#DIV/0!</v>
      </c>
      <c r="M3295" t="e">
        <v>#DIV/0!</v>
      </c>
      <c r="R3295" t="e">
        <v>#DIV/0!</v>
      </c>
      <c r="T3295">
        <v>0.33</v>
      </c>
    </row>
    <row r="3296" spans="1:20" x14ac:dyDescent="0.25">
      <c r="A3296" s="177" t="s">
        <v>21950</v>
      </c>
      <c r="B3296" t="s">
        <v>21951</v>
      </c>
      <c r="C3296" s="20" t="s">
        <v>218</v>
      </c>
      <c r="D3296" s="20" t="s">
        <v>1002</v>
      </c>
      <c r="E3296" s="26">
        <v>41944</v>
      </c>
      <c r="F3296">
        <v>4</v>
      </c>
      <c r="G3296">
        <v>4</v>
      </c>
      <c r="H3296">
        <v>1</v>
      </c>
      <c r="I3296">
        <v>2</v>
      </c>
      <c r="J3296">
        <v>20</v>
      </c>
      <c r="K3296">
        <v>0.1</v>
      </c>
      <c r="L3296">
        <v>20</v>
      </c>
      <c r="M3296">
        <v>1</v>
      </c>
      <c r="N3296">
        <v>0</v>
      </c>
      <c r="P3296">
        <v>0</v>
      </c>
      <c r="Q3296">
        <v>0</v>
      </c>
      <c r="R3296" t="e">
        <v>#DIV/0!</v>
      </c>
      <c r="S3296">
        <v>2</v>
      </c>
      <c r="T3296">
        <v>0.5</v>
      </c>
    </row>
    <row r="3297" spans="1:20" x14ac:dyDescent="0.25">
      <c r="A3297" s="177" t="s">
        <v>22127</v>
      </c>
      <c r="B3297" t="s">
        <v>22128</v>
      </c>
      <c r="C3297" s="20" t="s">
        <v>219</v>
      </c>
      <c r="D3297" s="20" t="s">
        <v>1002</v>
      </c>
      <c r="E3297" s="26">
        <v>41944</v>
      </c>
      <c r="F3297">
        <v>3</v>
      </c>
      <c r="G3297">
        <v>3</v>
      </c>
      <c r="H3297">
        <v>1</v>
      </c>
      <c r="I3297">
        <v>20</v>
      </c>
      <c r="J3297">
        <v>30</v>
      </c>
      <c r="K3297">
        <v>0.66666666666666663</v>
      </c>
      <c r="L3297">
        <v>30</v>
      </c>
      <c r="M3297">
        <v>1</v>
      </c>
      <c r="N3297">
        <v>19</v>
      </c>
      <c r="P3297">
        <v>0</v>
      </c>
      <c r="Q3297">
        <v>2</v>
      </c>
      <c r="R3297">
        <v>0</v>
      </c>
      <c r="S3297">
        <v>1</v>
      </c>
    </row>
    <row r="3298" spans="1:20" x14ac:dyDescent="0.25">
      <c r="A3298" s="177" t="s">
        <v>11585</v>
      </c>
      <c r="B3298" t="s">
        <v>11586</v>
      </c>
      <c r="C3298" t="s">
        <v>198</v>
      </c>
      <c r="D3298" s="20" t="s">
        <v>1002</v>
      </c>
      <c r="E3298" s="26">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25">
      <c r="A3299" s="177" t="s">
        <v>13206</v>
      </c>
      <c r="B3299" t="s">
        <v>13118</v>
      </c>
      <c r="C3299" t="s">
        <v>1051</v>
      </c>
      <c r="D3299" s="20" t="s">
        <v>1002</v>
      </c>
      <c r="E3299" s="26">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25">
      <c r="A3300" s="177" t="s">
        <v>3027</v>
      </c>
      <c r="B3300" t="s">
        <v>3028</v>
      </c>
      <c r="C3300" t="s">
        <v>242</v>
      </c>
      <c r="D3300" s="20" t="s">
        <v>1000</v>
      </c>
      <c r="E3300" s="26">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25">
      <c r="A3301" s="177" t="s">
        <v>2852</v>
      </c>
      <c r="B3301" t="s">
        <v>2853</v>
      </c>
      <c r="C3301" t="s">
        <v>2724</v>
      </c>
      <c r="D3301" s="20" t="s">
        <v>1000</v>
      </c>
      <c r="E3301" s="26">
        <v>41974</v>
      </c>
      <c r="F3301">
        <v>7</v>
      </c>
      <c r="G3301">
        <v>8</v>
      </c>
      <c r="H3301">
        <v>0.875</v>
      </c>
      <c r="I3301">
        <v>19</v>
      </c>
      <c r="J3301">
        <v>40</v>
      </c>
      <c r="K3301">
        <v>0.47499999999999998</v>
      </c>
      <c r="L3301">
        <v>40</v>
      </c>
      <c r="M3301">
        <v>1</v>
      </c>
      <c r="N3301">
        <v>19</v>
      </c>
      <c r="P3301">
        <v>0</v>
      </c>
      <c r="Q3301">
        <v>0</v>
      </c>
      <c r="R3301" t="e">
        <v>#DIV/0!</v>
      </c>
      <c r="S3301">
        <v>0</v>
      </c>
    </row>
    <row r="3302" spans="1:20" x14ac:dyDescent="0.25">
      <c r="A3302" s="177" t="s">
        <v>2607</v>
      </c>
      <c r="B3302" t="s">
        <v>2608</v>
      </c>
      <c r="C3302" t="s">
        <v>237</v>
      </c>
      <c r="D3302" s="20" t="s">
        <v>1000</v>
      </c>
      <c r="E3302" s="26">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25">
      <c r="A3303" s="177" t="s">
        <v>2432</v>
      </c>
      <c r="B3303" t="s">
        <v>2433</v>
      </c>
      <c r="C3303" s="20" t="s">
        <v>238</v>
      </c>
      <c r="D3303" s="20" t="s">
        <v>1000</v>
      </c>
      <c r="E3303" s="26">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25">
      <c r="A3304" s="177" t="s">
        <v>2259</v>
      </c>
      <c r="B3304" t="s">
        <v>2260</v>
      </c>
      <c r="C3304" s="20" t="s">
        <v>239</v>
      </c>
      <c r="D3304" s="20" t="s">
        <v>1000</v>
      </c>
      <c r="E3304" s="26">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25">
      <c r="A3305" s="177" t="s">
        <v>2084</v>
      </c>
      <c r="B3305" t="s">
        <v>2085</v>
      </c>
      <c r="C3305" t="s">
        <v>1988</v>
      </c>
      <c r="D3305" s="20" t="s">
        <v>1000</v>
      </c>
      <c r="E3305" s="26">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25">
      <c r="A3306" s="177" t="s">
        <v>1836</v>
      </c>
      <c r="B3306" t="s">
        <v>1837</v>
      </c>
      <c r="C3306" t="s">
        <v>240</v>
      </c>
      <c r="D3306" s="20" t="s">
        <v>1000</v>
      </c>
      <c r="E3306" s="26">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25">
      <c r="A3307" s="177" t="s">
        <v>1661</v>
      </c>
      <c r="B3307" t="s">
        <v>1662</v>
      </c>
      <c r="C3307" t="s">
        <v>241</v>
      </c>
      <c r="D3307" s="20" t="s">
        <v>1000</v>
      </c>
      <c r="E3307" s="26">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25">
      <c r="A3308" s="177" t="s">
        <v>1095</v>
      </c>
      <c r="B3308" t="s">
        <v>1180</v>
      </c>
      <c r="C3308" t="s">
        <v>235</v>
      </c>
      <c r="D3308" s="20" t="s">
        <v>1002</v>
      </c>
      <c r="E3308" s="26">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25">
      <c r="A3309" s="177" t="s">
        <v>11587</v>
      </c>
      <c r="B3309" t="s">
        <v>11588</v>
      </c>
      <c r="C3309" t="s">
        <v>199</v>
      </c>
      <c r="D3309" s="20" t="s">
        <v>1002</v>
      </c>
      <c r="E3309" s="26">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25">
      <c r="A3310" s="177" t="s">
        <v>11441</v>
      </c>
      <c r="B3310" t="s">
        <v>11442</v>
      </c>
      <c r="C3310" t="s">
        <v>201</v>
      </c>
      <c r="D3310" s="20" t="s">
        <v>1000</v>
      </c>
      <c r="E3310" s="26">
        <v>41974</v>
      </c>
      <c r="F3310">
        <v>0</v>
      </c>
      <c r="G3310">
        <v>0</v>
      </c>
      <c r="H3310" t="e">
        <v>#DIV/0!</v>
      </c>
      <c r="I3310">
        <v>0</v>
      </c>
      <c r="J3310">
        <v>0</v>
      </c>
      <c r="K3310" t="e">
        <v>#DIV/0!</v>
      </c>
      <c r="L3310">
        <v>0</v>
      </c>
      <c r="M3310" t="e">
        <v>#DIV/0!</v>
      </c>
      <c r="N3310">
        <v>0</v>
      </c>
      <c r="P3310">
        <v>0</v>
      </c>
      <c r="Q3310">
        <v>0</v>
      </c>
      <c r="R3310" t="e">
        <v>#DIV/0!</v>
      </c>
      <c r="S3310">
        <v>0</v>
      </c>
    </row>
    <row r="3311" spans="1:20" x14ac:dyDescent="0.25">
      <c r="A3311" s="177" t="s">
        <v>12238</v>
      </c>
      <c r="B3311" t="s">
        <v>12239</v>
      </c>
      <c r="C3311" t="s">
        <v>200</v>
      </c>
      <c r="D3311" s="20" t="s">
        <v>1000</v>
      </c>
      <c r="E3311" s="26">
        <v>41974</v>
      </c>
      <c r="F3311">
        <v>5</v>
      </c>
      <c r="G3311">
        <v>5</v>
      </c>
      <c r="H3311">
        <v>1</v>
      </c>
      <c r="I3311">
        <v>9</v>
      </c>
      <c r="J3311">
        <v>25</v>
      </c>
      <c r="K3311">
        <v>0.36</v>
      </c>
      <c r="L3311">
        <v>25</v>
      </c>
      <c r="M3311">
        <v>1</v>
      </c>
      <c r="N3311">
        <v>9</v>
      </c>
      <c r="P3311">
        <v>1</v>
      </c>
      <c r="Q3311">
        <v>1</v>
      </c>
      <c r="R3311">
        <v>1</v>
      </c>
      <c r="S3311">
        <v>0</v>
      </c>
      <c r="T3311">
        <v>0.75</v>
      </c>
    </row>
    <row r="3312" spans="1:20" x14ac:dyDescent="0.25">
      <c r="A3312" s="177" t="s">
        <v>12523</v>
      </c>
      <c r="B3312" t="s">
        <v>12524</v>
      </c>
      <c r="C3312" t="s">
        <v>202</v>
      </c>
      <c r="D3312" s="20" t="s">
        <v>1000</v>
      </c>
      <c r="E3312" s="26">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25">
      <c r="A3313" s="177" t="s">
        <v>11060</v>
      </c>
      <c r="B3313" t="s">
        <v>11061</v>
      </c>
      <c r="C3313" t="s">
        <v>228</v>
      </c>
      <c r="D3313" s="20" t="s">
        <v>1000</v>
      </c>
      <c r="E3313" s="26">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25">
      <c r="A3314" s="177" t="s">
        <v>10885</v>
      </c>
      <c r="B3314" t="s">
        <v>10886</v>
      </c>
      <c r="C3314" t="s">
        <v>227</v>
      </c>
      <c r="D3314" s="20" t="s">
        <v>1002</v>
      </c>
      <c r="E3314" s="26">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25">
      <c r="A3315" s="177" t="s">
        <v>10710</v>
      </c>
      <c r="B3315" t="s">
        <v>10711</v>
      </c>
      <c r="C3315" t="s">
        <v>203</v>
      </c>
      <c r="D3315" s="20" t="s">
        <v>1002</v>
      </c>
      <c r="E3315" s="26">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25">
      <c r="A3316" s="177" t="s">
        <v>10535</v>
      </c>
      <c r="B3316" t="s">
        <v>10536</v>
      </c>
      <c r="C3316" t="s">
        <v>205</v>
      </c>
      <c r="D3316" s="20" t="s">
        <v>1000</v>
      </c>
      <c r="E3316" s="26">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25">
      <c r="A3317" s="177" t="s">
        <v>10359</v>
      </c>
      <c r="B3317" t="s">
        <v>10360</v>
      </c>
      <c r="C3317" t="s">
        <v>204</v>
      </c>
      <c r="D3317" s="20" t="s">
        <v>1000</v>
      </c>
      <c r="E3317" s="26">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25">
      <c r="A3318" s="177" t="s">
        <v>10294</v>
      </c>
      <c r="B3318" t="s">
        <v>10295</v>
      </c>
      <c r="C3318" t="s">
        <v>206</v>
      </c>
      <c r="D3318" s="20" t="s">
        <v>1000</v>
      </c>
      <c r="E3318" s="26">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5">
      <c r="A3319" s="177" t="s">
        <v>9863</v>
      </c>
      <c r="B3319" t="s">
        <v>9864</v>
      </c>
      <c r="C3319" t="s">
        <v>223</v>
      </c>
      <c r="D3319" s="20" t="s">
        <v>1002</v>
      </c>
      <c r="E3319" s="26">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25">
      <c r="A3320" s="177" t="s">
        <v>9688</v>
      </c>
      <c r="B3320" t="s">
        <v>9689</v>
      </c>
      <c r="C3320" t="s">
        <v>224</v>
      </c>
      <c r="D3320" s="20" t="s">
        <v>1000</v>
      </c>
      <c r="E3320" s="26">
        <v>41974</v>
      </c>
      <c r="F3320">
        <v>3</v>
      </c>
      <c r="G3320">
        <v>3</v>
      </c>
      <c r="H3320">
        <v>1</v>
      </c>
      <c r="I3320">
        <v>30</v>
      </c>
      <c r="J3320">
        <v>30</v>
      </c>
      <c r="K3320">
        <v>1</v>
      </c>
      <c r="L3320">
        <v>30</v>
      </c>
      <c r="M3320">
        <v>1</v>
      </c>
      <c r="N3320">
        <v>29</v>
      </c>
      <c r="P3320">
        <v>0</v>
      </c>
      <c r="Q3320">
        <v>0</v>
      </c>
      <c r="R3320" t="e">
        <v>#DIV/0!</v>
      </c>
      <c r="S3320">
        <v>1</v>
      </c>
      <c r="T3320">
        <v>0.12</v>
      </c>
    </row>
    <row r="3321" spans="1:20" x14ac:dyDescent="0.25">
      <c r="A3321" s="177" t="s">
        <v>9297</v>
      </c>
      <c r="B3321" t="s">
        <v>9298</v>
      </c>
      <c r="C3321" t="s">
        <v>211</v>
      </c>
      <c r="D3321" s="20" t="s">
        <v>1000</v>
      </c>
      <c r="E3321" s="26">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25">
      <c r="A3322" s="177" t="s">
        <v>9122</v>
      </c>
      <c r="B3322" t="s">
        <v>9123</v>
      </c>
      <c r="C3322" t="s">
        <v>207</v>
      </c>
      <c r="D3322" s="20" t="s">
        <v>1002</v>
      </c>
      <c r="E3322" s="26">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25">
      <c r="A3323" s="177" t="s">
        <v>9057</v>
      </c>
      <c r="B3323" t="s">
        <v>9058</v>
      </c>
      <c r="C3323" t="s">
        <v>894</v>
      </c>
      <c r="D3323" s="20" t="s">
        <v>1000</v>
      </c>
      <c r="E3323" s="26">
        <v>41974</v>
      </c>
      <c r="H3323" t="e">
        <v>#DIV/0!</v>
      </c>
      <c r="K3323" t="e">
        <v>#DIV/0!</v>
      </c>
      <c r="M3323" t="e">
        <v>#DIV/0!</v>
      </c>
      <c r="R3323" t="e">
        <v>#DIV/0!</v>
      </c>
      <c r="T3323" t="e">
        <v>#DIV/0!</v>
      </c>
    </row>
    <row r="3324" spans="1:20" x14ac:dyDescent="0.25">
      <c r="A3324" s="177" t="s">
        <v>8882</v>
      </c>
      <c r="B3324" t="s">
        <v>8883</v>
      </c>
      <c r="C3324" t="s">
        <v>210</v>
      </c>
      <c r="D3324" s="20" t="s">
        <v>1000</v>
      </c>
      <c r="E3324" s="26">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25">
      <c r="A3325" s="177" t="s">
        <v>8707</v>
      </c>
      <c r="B3325" t="s">
        <v>8708</v>
      </c>
      <c r="C3325" t="s">
        <v>208</v>
      </c>
      <c r="D3325" s="20" t="s">
        <v>1000</v>
      </c>
      <c r="E3325" s="26">
        <v>41974</v>
      </c>
      <c r="F3325">
        <v>2</v>
      </c>
      <c r="G3325">
        <v>2</v>
      </c>
      <c r="H3325">
        <v>1</v>
      </c>
      <c r="I3325">
        <v>7</v>
      </c>
      <c r="J3325">
        <v>10</v>
      </c>
      <c r="K3325">
        <v>0.7</v>
      </c>
      <c r="L3325">
        <v>10</v>
      </c>
      <c r="M3325">
        <v>1</v>
      </c>
      <c r="N3325">
        <v>5</v>
      </c>
      <c r="P3325">
        <v>1</v>
      </c>
      <c r="Q3325">
        <v>1</v>
      </c>
      <c r="R3325">
        <v>1</v>
      </c>
      <c r="S3325">
        <v>2</v>
      </c>
      <c r="T3325">
        <v>0.83</v>
      </c>
    </row>
    <row r="3326" spans="1:20" x14ac:dyDescent="0.25">
      <c r="A3326" s="177" t="s">
        <v>8458</v>
      </c>
      <c r="B3326" t="s">
        <v>8459</v>
      </c>
      <c r="C3326" t="s">
        <v>213</v>
      </c>
      <c r="D3326" s="20" t="s">
        <v>1000</v>
      </c>
      <c r="E3326" s="26">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25">
      <c r="A3327" s="177" t="s">
        <v>8283</v>
      </c>
      <c r="B3327" t="s">
        <v>8284</v>
      </c>
      <c r="C3327" t="s">
        <v>212</v>
      </c>
      <c r="D3327" s="20" t="s">
        <v>1002</v>
      </c>
      <c r="E3327" s="26">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25">
      <c r="A3328" s="177" t="s">
        <v>8218</v>
      </c>
      <c r="B3328" t="s">
        <v>8219</v>
      </c>
      <c r="C3328" t="s">
        <v>8154</v>
      </c>
      <c r="D3328" s="20" t="s">
        <v>1000</v>
      </c>
      <c r="E3328" s="26">
        <v>41974</v>
      </c>
      <c r="H3328" t="e">
        <v>#DIV/0!</v>
      </c>
      <c r="K3328" t="e">
        <v>#DIV/0!</v>
      </c>
      <c r="M3328" t="e">
        <v>#DIV/0!</v>
      </c>
      <c r="R3328" t="e">
        <v>#DIV/0!</v>
      </c>
      <c r="T3328">
        <v>0.875</v>
      </c>
    </row>
    <row r="3329" spans="1:20" x14ac:dyDescent="0.25">
      <c r="A3329" s="177" t="s">
        <v>7982</v>
      </c>
      <c r="B3329" t="s">
        <v>7983</v>
      </c>
      <c r="C3329" t="s">
        <v>225</v>
      </c>
      <c r="D3329" s="20" t="s">
        <v>1002</v>
      </c>
      <c r="E3329" s="26">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25">
      <c r="A3330" s="177" t="s">
        <v>7781</v>
      </c>
      <c r="B3330" t="s">
        <v>7782</v>
      </c>
      <c r="C3330" t="s">
        <v>226</v>
      </c>
      <c r="D3330" s="20" t="s">
        <v>1000</v>
      </c>
      <c r="E3330" s="26">
        <v>41974</v>
      </c>
      <c r="F3330">
        <v>5</v>
      </c>
      <c r="G3330">
        <v>5</v>
      </c>
      <c r="H3330">
        <v>1</v>
      </c>
      <c r="I3330">
        <v>33</v>
      </c>
      <c r="J3330">
        <v>50</v>
      </c>
      <c r="K3330">
        <v>0.66</v>
      </c>
      <c r="L3330">
        <v>50</v>
      </c>
      <c r="M3330">
        <v>1</v>
      </c>
      <c r="N3330">
        <v>21</v>
      </c>
      <c r="P3330">
        <v>0</v>
      </c>
      <c r="Q3330">
        <v>3</v>
      </c>
      <c r="R3330">
        <v>0</v>
      </c>
      <c r="S3330">
        <v>12</v>
      </c>
      <c r="T3330" t="e">
        <v>#DIV/0!</v>
      </c>
    </row>
    <row r="3331" spans="1:20" x14ac:dyDescent="0.25">
      <c r="A3331" s="177" t="s">
        <v>7594</v>
      </c>
      <c r="B3331" t="s">
        <v>7595</v>
      </c>
      <c r="C3331" t="s">
        <v>901</v>
      </c>
      <c r="D3331" s="20" t="s">
        <v>1000</v>
      </c>
      <c r="E3331" s="26">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25">
      <c r="A3332" s="177" t="s">
        <v>7247</v>
      </c>
      <c r="B3332" t="s">
        <v>7248</v>
      </c>
      <c r="C3332" t="s">
        <v>1052</v>
      </c>
      <c r="D3332" s="20" t="s">
        <v>1000</v>
      </c>
      <c r="E3332" s="26">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25">
      <c r="A3333" s="177" t="s">
        <v>7042</v>
      </c>
      <c r="B3333" t="s">
        <v>7043</v>
      </c>
      <c r="C3333" t="s">
        <v>232</v>
      </c>
      <c r="D3333" s="20" t="s">
        <v>1002</v>
      </c>
      <c r="E3333" s="26">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25">
      <c r="A3334" s="177" t="s">
        <v>6851</v>
      </c>
      <c r="B3334" t="s">
        <v>6852</v>
      </c>
      <c r="C3334" t="s">
        <v>231</v>
      </c>
      <c r="D3334" s="20" t="s">
        <v>1000</v>
      </c>
      <c r="E3334" s="26">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25">
      <c r="A3335" s="177" t="s">
        <v>6676</v>
      </c>
      <c r="B3335" t="s">
        <v>6677</v>
      </c>
      <c r="C3335" t="s">
        <v>317</v>
      </c>
      <c r="D3335" s="20" t="s">
        <v>1002</v>
      </c>
      <c r="E3335" s="26">
        <v>41974</v>
      </c>
      <c r="F3335">
        <v>11</v>
      </c>
      <c r="G3335">
        <v>11</v>
      </c>
      <c r="H3335">
        <v>1</v>
      </c>
      <c r="I3335">
        <v>18</v>
      </c>
      <c r="J3335">
        <v>28</v>
      </c>
      <c r="K3335">
        <v>0.6428571428571429</v>
      </c>
      <c r="L3335">
        <v>28</v>
      </c>
      <c r="M3335">
        <v>1</v>
      </c>
      <c r="N3335">
        <v>16</v>
      </c>
      <c r="P3335">
        <v>3</v>
      </c>
      <c r="Q3335">
        <v>3</v>
      </c>
      <c r="R3335">
        <v>1</v>
      </c>
      <c r="S3335">
        <v>2</v>
      </c>
    </row>
    <row r="3336" spans="1:20" x14ac:dyDescent="0.25">
      <c r="A3336" s="177" t="s">
        <v>6501</v>
      </c>
      <c r="B3336" t="s">
        <v>6502</v>
      </c>
      <c r="C3336" t="s">
        <v>316</v>
      </c>
      <c r="D3336" s="20" t="s">
        <v>1000</v>
      </c>
      <c r="E3336" s="26">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25">
      <c r="A3337" s="177" t="s">
        <v>6252</v>
      </c>
      <c r="B3337" t="s">
        <v>6253</v>
      </c>
      <c r="C3337" s="20" t="s">
        <v>214</v>
      </c>
      <c r="D3337" s="20" t="s">
        <v>1002</v>
      </c>
      <c r="E3337" s="26">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25">
      <c r="A3338" s="177" t="s">
        <v>6077</v>
      </c>
      <c r="B3338" t="s">
        <v>6078</v>
      </c>
      <c r="C3338" t="s">
        <v>215</v>
      </c>
      <c r="D3338" s="20" t="s">
        <v>1000</v>
      </c>
      <c r="E3338" s="26">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25">
      <c r="A3339" s="177" t="s">
        <v>5902</v>
      </c>
      <c r="B3339" t="s">
        <v>5903</v>
      </c>
      <c r="C3339" t="s">
        <v>216</v>
      </c>
      <c r="D3339" s="20" t="s">
        <v>1000</v>
      </c>
      <c r="E3339" s="26">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25">
      <c r="A3340" s="177" t="s">
        <v>5474</v>
      </c>
      <c r="B3340" t="s">
        <v>5475</v>
      </c>
      <c r="C3340" t="s">
        <v>903</v>
      </c>
      <c r="D3340" s="20" t="s">
        <v>1000</v>
      </c>
      <c r="E3340" s="26">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25">
      <c r="A3341" s="177" t="s">
        <v>5658</v>
      </c>
      <c r="B3341" t="s">
        <v>5659</v>
      </c>
      <c r="C3341" s="20" t="s">
        <v>1047</v>
      </c>
      <c r="D3341" s="20" t="s">
        <v>1000</v>
      </c>
      <c r="E3341" s="26">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25">
      <c r="A3342" s="177" t="s">
        <v>5239</v>
      </c>
      <c r="B3342" t="s">
        <v>5240</v>
      </c>
      <c r="C3342" t="s">
        <v>1053</v>
      </c>
      <c r="D3342" s="20" t="s">
        <v>1000</v>
      </c>
      <c r="E3342" s="26">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25">
      <c r="A3343" s="177" t="s">
        <v>5034</v>
      </c>
      <c r="B3343" t="s">
        <v>5035</v>
      </c>
      <c r="C3343" t="s">
        <v>229</v>
      </c>
      <c r="D3343" s="20" t="s">
        <v>1000</v>
      </c>
      <c r="E3343" s="26">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25">
      <c r="A3344" s="177" t="s">
        <v>4859</v>
      </c>
      <c r="B3344" t="s">
        <v>4860</v>
      </c>
      <c r="C3344" t="s">
        <v>230</v>
      </c>
      <c r="D3344" s="20" t="s">
        <v>1002</v>
      </c>
      <c r="E3344" s="26">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25">
      <c r="A3345" s="177" t="s">
        <v>4684</v>
      </c>
      <c r="B3345" t="s">
        <v>4685</v>
      </c>
      <c r="C3345" t="s">
        <v>234</v>
      </c>
      <c r="D3345" s="20" t="s">
        <v>1002</v>
      </c>
      <c r="E3345" s="26">
        <v>41974</v>
      </c>
      <c r="F3345">
        <v>7</v>
      </c>
      <c r="G3345">
        <v>7</v>
      </c>
      <c r="H3345">
        <v>1</v>
      </c>
      <c r="I3345">
        <v>15</v>
      </c>
      <c r="J3345">
        <v>70</v>
      </c>
      <c r="K3345">
        <v>0.21428571428571427</v>
      </c>
      <c r="L3345">
        <v>70</v>
      </c>
      <c r="M3345">
        <v>1</v>
      </c>
      <c r="N3345">
        <v>7</v>
      </c>
      <c r="P3345">
        <v>0</v>
      </c>
      <c r="Q3345">
        <v>5</v>
      </c>
      <c r="R3345">
        <v>0</v>
      </c>
      <c r="S3345">
        <v>8</v>
      </c>
    </row>
    <row r="3346" spans="1:20" x14ac:dyDescent="0.25">
      <c r="A3346" s="177" t="s">
        <v>4509</v>
      </c>
      <c r="B3346" t="s">
        <v>4510</v>
      </c>
      <c r="C3346" t="s">
        <v>233</v>
      </c>
      <c r="D3346" s="20" t="s">
        <v>1000</v>
      </c>
      <c r="E3346" s="26">
        <v>41974</v>
      </c>
      <c r="F3346">
        <v>7</v>
      </c>
      <c r="G3346">
        <v>7</v>
      </c>
      <c r="H3346">
        <v>1</v>
      </c>
      <c r="I3346">
        <v>15</v>
      </c>
      <c r="J3346">
        <v>70</v>
      </c>
      <c r="K3346">
        <v>0.21428571428571427</v>
      </c>
      <c r="L3346">
        <v>70</v>
      </c>
      <c r="M3346">
        <v>1</v>
      </c>
      <c r="N3346">
        <v>7</v>
      </c>
      <c r="P3346">
        <v>0</v>
      </c>
      <c r="Q3346">
        <v>5</v>
      </c>
      <c r="R3346">
        <v>0</v>
      </c>
      <c r="S3346">
        <v>8</v>
      </c>
    </row>
    <row r="3347" spans="1:20" x14ac:dyDescent="0.25">
      <c r="A3347" s="177" t="s">
        <v>4334</v>
      </c>
      <c r="B3347" t="s">
        <v>4335</v>
      </c>
      <c r="C3347" t="s">
        <v>217</v>
      </c>
      <c r="D3347" s="20" t="s">
        <v>1002</v>
      </c>
      <c r="E3347" s="26">
        <v>41974</v>
      </c>
      <c r="F3347">
        <v>7</v>
      </c>
      <c r="G3347">
        <v>7</v>
      </c>
      <c r="H3347">
        <v>1</v>
      </c>
      <c r="I3347">
        <v>20</v>
      </c>
      <c r="J3347">
        <v>50</v>
      </c>
      <c r="K3347">
        <v>0.4</v>
      </c>
      <c r="L3347">
        <v>50</v>
      </c>
      <c r="M3347">
        <v>1</v>
      </c>
      <c r="N3347">
        <v>18</v>
      </c>
      <c r="P3347">
        <v>0</v>
      </c>
      <c r="Q3347">
        <v>4</v>
      </c>
      <c r="R3347">
        <v>0</v>
      </c>
      <c r="S3347">
        <v>2</v>
      </c>
    </row>
    <row r="3348" spans="1:20" x14ac:dyDescent="0.25">
      <c r="A3348" s="177" t="s">
        <v>4269</v>
      </c>
      <c r="B3348" t="s">
        <v>4270</v>
      </c>
      <c r="C3348" s="20" t="s">
        <v>895</v>
      </c>
      <c r="D3348" s="20" t="s">
        <v>1000</v>
      </c>
      <c r="E3348" s="26">
        <v>41974</v>
      </c>
      <c r="H3348" t="e">
        <v>#DIV/0!</v>
      </c>
      <c r="K3348" t="e">
        <v>#DIV/0!</v>
      </c>
      <c r="M3348" t="e">
        <v>#DIV/0!</v>
      </c>
      <c r="R3348" t="e">
        <v>#DIV/0!</v>
      </c>
    </row>
    <row r="3349" spans="1:20" x14ac:dyDescent="0.25">
      <c r="A3349" s="177" t="s">
        <v>4094</v>
      </c>
      <c r="B3349" t="s">
        <v>4095</v>
      </c>
      <c r="C3349" t="s">
        <v>218</v>
      </c>
      <c r="D3349" s="20" t="s">
        <v>1000</v>
      </c>
      <c r="E3349" s="26">
        <v>41974</v>
      </c>
      <c r="F3349">
        <v>4</v>
      </c>
      <c r="G3349">
        <v>4</v>
      </c>
      <c r="H3349">
        <v>1</v>
      </c>
      <c r="I3349">
        <v>2</v>
      </c>
      <c r="J3349">
        <v>20</v>
      </c>
      <c r="K3349">
        <v>0.1</v>
      </c>
      <c r="L3349">
        <v>20</v>
      </c>
      <c r="M3349">
        <v>1</v>
      </c>
      <c r="N3349">
        <v>2</v>
      </c>
      <c r="P3349">
        <v>0</v>
      </c>
      <c r="Q3349">
        <v>0</v>
      </c>
      <c r="R3349" t="e">
        <v>#DIV/0!</v>
      </c>
      <c r="S3349">
        <v>0</v>
      </c>
    </row>
    <row r="3350" spans="1:20" x14ac:dyDescent="0.25">
      <c r="A3350" s="177" t="s">
        <v>3919</v>
      </c>
      <c r="B3350" t="s">
        <v>3920</v>
      </c>
      <c r="C3350" t="s">
        <v>219</v>
      </c>
      <c r="D3350" s="20" t="s">
        <v>1000</v>
      </c>
      <c r="E3350" s="26">
        <v>41974</v>
      </c>
      <c r="F3350">
        <v>3</v>
      </c>
      <c r="G3350">
        <v>3</v>
      </c>
      <c r="H3350">
        <v>1</v>
      </c>
      <c r="I3350">
        <v>18</v>
      </c>
      <c r="J3350">
        <v>30</v>
      </c>
      <c r="K3350">
        <v>0.6</v>
      </c>
      <c r="L3350">
        <v>30</v>
      </c>
      <c r="M3350">
        <v>1</v>
      </c>
      <c r="N3350">
        <v>16</v>
      </c>
      <c r="P3350">
        <v>0</v>
      </c>
      <c r="Q3350">
        <v>4</v>
      </c>
      <c r="R3350">
        <v>0</v>
      </c>
      <c r="S3350">
        <v>2</v>
      </c>
      <c r="T3350">
        <v>0.46</v>
      </c>
    </row>
    <row r="3351" spans="1:20" x14ac:dyDescent="0.25">
      <c r="A3351" s="177" t="s">
        <v>3552</v>
      </c>
      <c r="B3351" t="s">
        <v>3553</v>
      </c>
      <c r="C3351" t="s">
        <v>220</v>
      </c>
      <c r="D3351" s="20" t="s">
        <v>1002</v>
      </c>
      <c r="E3351" s="26">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25">
      <c r="A3352" s="177" t="s">
        <v>3377</v>
      </c>
      <c r="B3352" t="s">
        <v>3378</v>
      </c>
      <c r="C3352" s="20" t="s">
        <v>221</v>
      </c>
      <c r="D3352" s="20" t="s">
        <v>1000</v>
      </c>
      <c r="E3352" s="26">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25">
      <c r="A3353" s="177" t="s">
        <v>3202</v>
      </c>
      <c r="B3353" t="s">
        <v>3203</v>
      </c>
      <c r="C3353" t="s">
        <v>222</v>
      </c>
      <c r="D3353" s="20" t="s">
        <v>1000</v>
      </c>
      <c r="E3353" s="26">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25">
      <c r="A3354" s="177" t="s">
        <v>12036</v>
      </c>
      <c r="B3354" t="s">
        <v>12037</v>
      </c>
      <c r="C3354" t="s">
        <v>1051</v>
      </c>
      <c r="D3354" s="20" t="s">
        <v>1000</v>
      </c>
      <c r="E3354" s="26">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25">
      <c r="A3355" s="177" t="s">
        <v>13402</v>
      </c>
      <c r="B3355" t="s">
        <v>13403</v>
      </c>
      <c r="C3355" t="s">
        <v>242</v>
      </c>
      <c r="D3355" s="20" t="s">
        <v>1002</v>
      </c>
      <c r="E3355" s="26">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25">
      <c r="A3356" s="177" t="s">
        <v>13579</v>
      </c>
      <c r="B3356" t="s">
        <v>13580</v>
      </c>
      <c r="C3356" t="s">
        <v>237</v>
      </c>
      <c r="D3356" s="20" t="s">
        <v>1002</v>
      </c>
      <c r="E3356" s="26">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25">
      <c r="A3357" s="177" t="s">
        <v>13754</v>
      </c>
      <c r="B3357" t="s">
        <v>13755</v>
      </c>
      <c r="C3357" t="s">
        <v>238</v>
      </c>
      <c r="D3357" s="20" t="s">
        <v>1002</v>
      </c>
      <c r="E3357" s="26">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25">
      <c r="A3358" s="177" t="s">
        <v>13931</v>
      </c>
      <c r="B3358" t="s">
        <v>13932</v>
      </c>
      <c r="C3358" t="s">
        <v>239</v>
      </c>
      <c r="D3358" s="20" t="s">
        <v>1002</v>
      </c>
      <c r="E3358" s="26">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25">
      <c r="A3359" s="177" t="s">
        <v>14118</v>
      </c>
      <c r="B3359" t="s">
        <v>14119</v>
      </c>
      <c r="C3359" t="s">
        <v>240</v>
      </c>
      <c r="D3359" s="20" t="s">
        <v>1002</v>
      </c>
      <c r="E3359" s="26">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25">
      <c r="A3360" s="177" t="s">
        <v>14295</v>
      </c>
      <c r="B3360" t="s">
        <v>14296</v>
      </c>
      <c r="C3360" t="s">
        <v>241</v>
      </c>
      <c r="D3360" s="20" t="s">
        <v>1002</v>
      </c>
      <c r="E3360" s="26">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25">
      <c r="A3361" s="177" t="s">
        <v>14624</v>
      </c>
      <c r="B3361" t="s">
        <v>14625</v>
      </c>
      <c r="C3361" s="20" t="s">
        <v>199</v>
      </c>
      <c r="D3361" s="20" t="s">
        <v>1000</v>
      </c>
      <c r="E3361" s="26">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25">
      <c r="A3362" s="177" t="s">
        <v>14799</v>
      </c>
      <c r="B3362" t="s">
        <v>14800</v>
      </c>
      <c r="C3362" s="20" t="s">
        <v>201</v>
      </c>
      <c r="D3362" s="20" t="s">
        <v>1002</v>
      </c>
      <c r="E3362" s="26">
        <v>41974</v>
      </c>
      <c r="F3362">
        <v>0</v>
      </c>
      <c r="G3362">
        <v>0</v>
      </c>
      <c r="H3362" t="e">
        <v>#DIV/0!</v>
      </c>
      <c r="I3362">
        <v>0</v>
      </c>
      <c r="J3362">
        <v>0</v>
      </c>
      <c r="K3362" t="e">
        <v>#DIV/0!</v>
      </c>
      <c r="L3362">
        <v>0</v>
      </c>
      <c r="M3362" t="e">
        <v>#DIV/0!</v>
      </c>
      <c r="N3362">
        <v>0</v>
      </c>
      <c r="P3362">
        <v>0</v>
      </c>
      <c r="Q3362">
        <v>0</v>
      </c>
      <c r="R3362" t="e">
        <v>#DIV/0!</v>
      </c>
      <c r="S3362">
        <v>0</v>
      </c>
    </row>
    <row r="3363" spans="1:20" x14ac:dyDescent="0.25">
      <c r="A3363" s="177" t="s">
        <v>14890</v>
      </c>
      <c r="B3363" t="s">
        <v>14891</v>
      </c>
      <c r="C3363" t="s">
        <v>200</v>
      </c>
      <c r="D3363" s="20" t="s">
        <v>1002</v>
      </c>
      <c r="E3363" s="26">
        <v>41974</v>
      </c>
      <c r="F3363">
        <v>5</v>
      </c>
      <c r="G3363">
        <v>5</v>
      </c>
      <c r="H3363">
        <v>1</v>
      </c>
      <c r="I3363">
        <v>9</v>
      </c>
      <c r="J3363">
        <v>25</v>
      </c>
      <c r="K3363">
        <v>0.36</v>
      </c>
      <c r="L3363">
        <v>25</v>
      </c>
      <c r="M3363">
        <v>1</v>
      </c>
      <c r="N3363">
        <v>9</v>
      </c>
      <c r="P3363">
        <v>1</v>
      </c>
      <c r="Q3363">
        <v>1</v>
      </c>
      <c r="R3363">
        <v>1</v>
      </c>
      <c r="S3363">
        <v>0</v>
      </c>
      <c r="T3363">
        <v>0.44</v>
      </c>
    </row>
    <row r="3364" spans="1:20" x14ac:dyDescent="0.25">
      <c r="A3364" s="177" t="s">
        <v>15067</v>
      </c>
      <c r="B3364" t="s">
        <v>15068</v>
      </c>
      <c r="C3364" t="s">
        <v>202</v>
      </c>
      <c r="D3364" s="20" t="s">
        <v>1002</v>
      </c>
      <c r="E3364" s="26">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25">
      <c r="A3365" s="177" t="s">
        <v>15610</v>
      </c>
      <c r="B3365" t="s">
        <v>15611</v>
      </c>
      <c r="C3365" t="s">
        <v>228</v>
      </c>
      <c r="D3365" s="20" t="s">
        <v>1002</v>
      </c>
      <c r="E3365" s="26">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25">
      <c r="A3366" s="177" t="s">
        <v>15771</v>
      </c>
      <c r="B3366" t="s">
        <v>15772</v>
      </c>
      <c r="C3366" t="s">
        <v>227</v>
      </c>
      <c r="D3366" s="20" t="s">
        <v>1000</v>
      </c>
      <c r="E3366" s="26">
        <v>41974</v>
      </c>
      <c r="F3366">
        <v>2</v>
      </c>
      <c r="G3366">
        <v>2</v>
      </c>
      <c r="H3366">
        <v>1</v>
      </c>
      <c r="I3366">
        <v>18</v>
      </c>
      <c r="J3366">
        <v>14</v>
      </c>
      <c r="K3366">
        <v>1.2857142857142858</v>
      </c>
      <c r="L3366">
        <v>14</v>
      </c>
      <c r="M3366">
        <v>1</v>
      </c>
      <c r="N3366">
        <v>15</v>
      </c>
      <c r="P3366">
        <v>1</v>
      </c>
      <c r="Q3366">
        <v>4</v>
      </c>
      <c r="R3366">
        <v>0.25</v>
      </c>
      <c r="S3366">
        <v>3</v>
      </c>
    </row>
    <row r="3367" spans="1:20" x14ac:dyDescent="0.25">
      <c r="A3367" s="177" t="s">
        <v>15948</v>
      </c>
      <c r="B3367" t="s">
        <v>15949</v>
      </c>
      <c r="C3367" t="s">
        <v>203</v>
      </c>
      <c r="D3367" s="20" t="s">
        <v>1000</v>
      </c>
      <c r="E3367" s="26">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25">
      <c r="A3368" s="177" t="s">
        <v>16127</v>
      </c>
      <c r="B3368" t="s">
        <v>16128</v>
      </c>
      <c r="C3368" s="20" t="s">
        <v>205</v>
      </c>
      <c r="D3368" s="20" t="s">
        <v>1002</v>
      </c>
      <c r="E3368" s="26">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25">
      <c r="A3369" s="177" t="s">
        <v>16304</v>
      </c>
      <c r="B3369" t="s">
        <v>16305</v>
      </c>
      <c r="C3369" s="20" t="s">
        <v>204</v>
      </c>
      <c r="D3369" s="20" t="s">
        <v>1002</v>
      </c>
      <c r="E3369" s="26">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25">
      <c r="A3370" s="177" t="s">
        <v>16481</v>
      </c>
      <c r="B3370" t="s">
        <v>16482</v>
      </c>
      <c r="C3370" t="s">
        <v>206</v>
      </c>
      <c r="D3370" s="20" t="s">
        <v>1002</v>
      </c>
      <c r="E3370" s="26">
        <v>41974</v>
      </c>
      <c r="F3370">
        <v>0</v>
      </c>
      <c r="G3370">
        <v>0</v>
      </c>
      <c r="H3370" t="e">
        <v>#DIV/0!</v>
      </c>
      <c r="I3370">
        <v>0</v>
      </c>
      <c r="J3370">
        <v>0</v>
      </c>
      <c r="K3370" t="e">
        <v>#DIV/0!</v>
      </c>
      <c r="L3370">
        <v>0</v>
      </c>
      <c r="M3370" t="e">
        <v>#DIV/0!</v>
      </c>
      <c r="N3370">
        <v>0</v>
      </c>
      <c r="P3370">
        <v>0</v>
      </c>
      <c r="Q3370">
        <v>0</v>
      </c>
      <c r="R3370" t="e">
        <v>#DIV/0!</v>
      </c>
      <c r="S3370">
        <v>0</v>
      </c>
    </row>
    <row r="3371" spans="1:20" x14ac:dyDescent="0.25">
      <c r="A3371" s="177" t="s">
        <v>16622</v>
      </c>
      <c r="B3371" t="s">
        <v>16623</v>
      </c>
      <c r="C3371" t="s">
        <v>223</v>
      </c>
      <c r="D3371" s="20" t="s">
        <v>1000</v>
      </c>
      <c r="E3371" s="26">
        <v>41974</v>
      </c>
      <c r="F3371">
        <v>3</v>
      </c>
      <c r="G3371">
        <v>3</v>
      </c>
      <c r="H3371">
        <v>1</v>
      </c>
      <c r="I3371">
        <v>30</v>
      </c>
      <c r="J3371">
        <v>30</v>
      </c>
      <c r="K3371">
        <v>1</v>
      </c>
      <c r="L3371">
        <v>30</v>
      </c>
      <c r="M3371">
        <v>1</v>
      </c>
      <c r="N3371">
        <v>29</v>
      </c>
      <c r="P3371">
        <v>0</v>
      </c>
      <c r="Q3371">
        <v>0</v>
      </c>
      <c r="R3371" t="e">
        <v>#DIV/0!</v>
      </c>
      <c r="S3371">
        <v>1</v>
      </c>
    </row>
    <row r="3372" spans="1:20" x14ac:dyDescent="0.25">
      <c r="A3372" s="177" t="s">
        <v>16801</v>
      </c>
      <c r="B3372" t="s">
        <v>16802</v>
      </c>
      <c r="C3372" t="s">
        <v>224</v>
      </c>
      <c r="D3372" s="20" t="s">
        <v>1002</v>
      </c>
      <c r="E3372" s="26">
        <v>41974</v>
      </c>
      <c r="F3372">
        <v>3</v>
      </c>
      <c r="G3372">
        <v>3</v>
      </c>
      <c r="H3372">
        <v>1</v>
      </c>
      <c r="I3372">
        <v>30</v>
      </c>
      <c r="J3372">
        <v>30</v>
      </c>
      <c r="K3372">
        <v>1</v>
      </c>
      <c r="L3372">
        <v>30</v>
      </c>
      <c r="M3372">
        <v>1</v>
      </c>
      <c r="N3372">
        <v>29</v>
      </c>
      <c r="P3372">
        <v>0</v>
      </c>
      <c r="Q3372">
        <v>0</v>
      </c>
      <c r="R3372" t="e">
        <v>#DIV/0!</v>
      </c>
      <c r="S3372">
        <v>1</v>
      </c>
      <c r="T3372">
        <v>1</v>
      </c>
    </row>
    <row r="3373" spans="1:20" x14ac:dyDescent="0.25">
      <c r="A3373" s="177" t="s">
        <v>17238</v>
      </c>
      <c r="B3373" t="s">
        <v>17239</v>
      </c>
      <c r="C3373" t="s">
        <v>225</v>
      </c>
      <c r="D3373" s="20" t="s">
        <v>1000</v>
      </c>
      <c r="E3373" s="26">
        <v>41974</v>
      </c>
      <c r="F3373">
        <v>5</v>
      </c>
      <c r="G3373">
        <v>5</v>
      </c>
      <c r="H3373">
        <v>1</v>
      </c>
      <c r="I3373">
        <v>33</v>
      </c>
      <c r="J3373">
        <v>50</v>
      </c>
      <c r="K3373">
        <v>0.66</v>
      </c>
      <c r="L3373">
        <v>50</v>
      </c>
      <c r="M3373">
        <v>1</v>
      </c>
      <c r="N3373">
        <v>21</v>
      </c>
      <c r="P3373">
        <v>0</v>
      </c>
      <c r="Q3373">
        <v>3</v>
      </c>
      <c r="R3373">
        <v>0</v>
      </c>
      <c r="S3373">
        <v>12</v>
      </c>
    </row>
    <row r="3374" spans="1:20" x14ac:dyDescent="0.25">
      <c r="A3374" s="177" t="s">
        <v>17445</v>
      </c>
      <c r="B3374" t="s">
        <v>17446</v>
      </c>
      <c r="C3374" t="s">
        <v>226</v>
      </c>
      <c r="D3374" s="20" t="s">
        <v>1002</v>
      </c>
      <c r="E3374" s="26">
        <v>41974</v>
      </c>
      <c r="F3374">
        <v>5</v>
      </c>
      <c r="G3374">
        <v>5</v>
      </c>
      <c r="H3374">
        <v>1</v>
      </c>
      <c r="I3374">
        <v>33</v>
      </c>
      <c r="J3374">
        <v>50</v>
      </c>
      <c r="K3374">
        <v>0.66</v>
      </c>
      <c r="L3374">
        <v>50</v>
      </c>
      <c r="M3374">
        <v>1</v>
      </c>
      <c r="N3374">
        <v>21</v>
      </c>
      <c r="P3374">
        <v>0</v>
      </c>
      <c r="Q3374">
        <v>3</v>
      </c>
      <c r="R3374">
        <v>0</v>
      </c>
      <c r="S3374">
        <v>12</v>
      </c>
      <c r="T3374">
        <v>0.6</v>
      </c>
    </row>
    <row r="3375" spans="1:20" x14ac:dyDescent="0.25">
      <c r="A3375" s="177" t="s">
        <v>17622</v>
      </c>
      <c r="B3375" t="s">
        <v>17623</v>
      </c>
      <c r="C3375" t="s">
        <v>232</v>
      </c>
      <c r="D3375" s="20" t="s">
        <v>1000</v>
      </c>
      <c r="E3375" s="26">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25">
      <c r="A3376" s="177" t="s">
        <v>17819</v>
      </c>
      <c r="B3376" t="s">
        <v>17820</v>
      </c>
      <c r="C3376" t="s">
        <v>231</v>
      </c>
      <c r="D3376" s="20" t="s">
        <v>1002</v>
      </c>
      <c r="E3376" s="26">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25">
      <c r="A3377" s="177" t="s">
        <v>17996</v>
      </c>
      <c r="B3377" t="s">
        <v>17997</v>
      </c>
      <c r="C3377" t="s">
        <v>317</v>
      </c>
      <c r="D3377" s="20" t="s">
        <v>1000</v>
      </c>
      <c r="E3377" s="26">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25">
      <c r="A3378" s="177" t="s">
        <v>18175</v>
      </c>
      <c r="B3378" t="s">
        <v>18176</v>
      </c>
      <c r="C3378" t="s">
        <v>316</v>
      </c>
      <c r="D3378" s="20" t="s">
        <v>1002</v>
      </c>
      <c r="E3378" s="26">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25">
      <c r="A3379" s="177" t="s">
        <v>18428</v>
      </c>
      <c r="B3379" t="s">
        <v>18429</v>
      </c>
      <c r="C3379" t="s">
        <v>214</v>
      </c>
      <c r="D3379" s="20" t="s">
        <v>1000</v>
      </c>
      <c r="E3379" s="26">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25">
      <c r="A3380" s="177" t="s">
        <v>18607</v>
      </c>
      <c r="B3380" t="s">
        <v>18608</v>
      </c>
      <c r="C3380" t="s">
        <v>215</v>
      </c>
      <c r="D3380" s="20" t="s">
        <v>1002</v>
      </c>
      <c r="E3380" s="26">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25">
      <c r="A3381" s="177" t="s">
        <v>18784</v>
      </c>
      <c r="B3381" t="s">
        <v>18785</v>
      </c>
      <c r="C3381" t="s">
        <v>216</v>
      </c>
      <c r="D3381" s="20" t="s">
        <v>1002</v>
      </c>
      <c r="E3381" s="26">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25">
      <c r="A3382" s="177" t="s">
        <v>18961</v>
      </c>
      <c r="B3382" t="s">
        <v>18962</v>
      </c>
      <c r="C3382" t="s">
        <v>229</v>
      </c>
      <c r="D3382" s="20" t="s">
        <v>1002</v>
      </c>
      <c r="E3382" s="26">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25">
      <c r="A3383" s="177" t="s">
        <v>19138</v>
      </c>
      <c r="B3383" t="s">
        <v>19139</v>
      </c>
      <c r="C3383" t="s">
        <v>230</v>
      </c>
      <c r="D3383" s="20" t="s">
        <v>1000</v>
      </c>
      <c r="E3383" s="26">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25">
      <c r="A3384" s="177" t="s">
        <v>19317</v>
      </c>
      <c r="B3384" t="s">
        <v>19318</v>
      </c>
      <c r="C3384" t="s">
        <v>234</v>
      </c>
      <c r="D3384" s="20" t="s">
        <v>1000</v>
      </c>
      <c r="E3384" s="26">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25">
      <c r="A3385" s="177" t="s">
        <v>19496</v>
      </c>
      <c r="B3385" t="s">
        <v>19497</v>
      </c>
      <c r="C3385" t="s">
        <v>233</v>
      </c>
      <c r="D3385" s="20" t="s">
        <v>1002</v>
      </c>
      <c r="E3385" s="26">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25">
      <c r="A3386" s="177" t="s">
        <v>19871</v>
      </c>
      <c r="B3386" t="s">
        <v>19872</v>
      </c>
      <c r="C3386" t="s">
        <v>220</v>
      </c>
      <c r="D3386" s="20" t="s">
        <v>1000</v>
      </c>
      <c r="E3386" s="26">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25">
      <c r="A3387" s="177" t="s">
        <v>20050</v>
      </c>
      <c r="B3387" t="s">
        <v>20051</v>
      </c>
      <c r="C3387" t="s">
        <v>221</v>
      </c>
      <c r="D3387" s="20" t="s">
        <v>1002</v>
      </c>
      <c r="E3387" s="26">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25">
      <c r="A3388" s="177" t="s">
        <v>20227</v>
      </c>
      <c r="B3388" t="s">
        <v>20228</v>
      </c>
      <c r="C3388" t="s">
        <v>222</v>
      </c>
      <c r="D3388" s="20" t="s">
        <v>1002</v>
      </c>
      <c r="E3388" s="26">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25">
      <c r="A3389" s="177" t="s">
        <v>20404</v>
      </c>
      <c r="B3389" t="s">
        <v>20405</v>
      </c>
      <c r="C3389" t="s">
        <v>211</v>
      </c>
      <c r="D3389" s="20" t="s">
        <v>1002</v>
      </c>
      <c r="E3389" s="26">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25">
      <c r="A3390" s="177" t="s">
        <v>20581</v>
      </c>
      <c r="B3390" t="s">
        <v>20582</v>
      </c>
      <c r="C3390" t="s">
        <v>207</v>
      </c>
      <c r="D3390" s="20" t="s">
        <v>1000</v>
      </c>
      <c r="E3390" s="26">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25">
      <c r="A3391" s="177" t="s">
        <v>20760</v>
      </c>
      <c r="B3391" t="s">
        <v>20761</v>
      </c>
      <c r="C3391" t="s">
        <v>894</v>
      </c>
      <c r="D3391" s="20" t="s">
        <v>1002</v>
      </c>
      <c r="E3391" s="26">
        <v>41974</v>
      </c>
      <c r="H3391" t="e">
        <v>#DIV/0!</v>
      </c>
      <c r="K3391" t="e">
        <v>#DIV/0!</v>
      </c>
      <c r="M3391" t="e">
        <v>#DIV/0!</v>
      </c>
      <c r="R3391" t="e">
        <v>#DIV/0!</v>
      </c>
      <c r="T3391">
        <v>0.66</v>
      </c>
    </row>
    <row r="3392" spans="1:20" x14ac:dyDescent="0.25">
      <c r="A3392" s="177" t="s">
        <v>20825</v>
      </c>
      <c r="B3392" t="s">
        <v>20826</v>
      </c>
      <c r="C3392" t="s">
        <v>210</v>
      </c>
      <c r="D3392" s="20" t="s">
        <v>1002</v>
      </c>
      <c r="E3392" s="26">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25">
      <c r="A3393" s="177" t="s">
        <v>21002</v>
      </c>
      <c r="B3393" t="s">
        <v>21003</v>
      </c>
      <c r="C3393" t="s">
        <v>208</v>
      </c>
      <c r="D3393" s="20" t="s">
        <v>1002</v>
      </c>
      <c r="E3393" s="26">
        <v>41974</v>
      </c>
      <c r="F3393">
        <v>2</v>
      </c>
      <c r="G3393">
        <v>2</v>
      </c>
      <c r="H3393">
        <v>1</v>
      </c>
      <c r="I3393">
        <v>7</v>
      </c>
      <c r="J3393">
        <v>10</v>
      </c>
      <c r="K3393">
        <v>0.7</v>
      </c>
      <c r="L3393">
        <v>10</v>
      </c>
      <c r="M3393">
        <v>1</v>
      </c>
      <c r="N3393">
        <v>5</v>
      </c>
      <c r="P3393">
        <v>1</v>
      </c>
      <c r="Q3393">
        <v>1</v>
      </c>
      <c r="R3393">
        <v>1</v>
      </c>
      <c r="S3393">
        <v>2</v>
      </c>
      <c r="T3393">
        <v>0.84499999999999997</v>
      </c>
    </row>
    <row r="3394" spans="1:20" x14ac:dyDescent="0.25">
      <c r="A3394" s="177" t="s">
        <v>21257</v>
      </c>
      <c r="B3394" t="s">
        <v>21258</v>
      </c>
      <c r="C3394" t="s">
        <v>213</v>
      </c>
      <c r="D3394" s="20" t="s">
        <v>1002</v>
      </c>
      <c r="E3394" s="26">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25">
      <c r="A3395" s="177" t="s">
        <v>21434</v>
      </c>
      <c r="B3395" t="s">
        <v>21435</v>
      </c>
      <c r="C3395" t="s">
        <v>8154</v>
      </c>
      <c r="D3395" s="20" t="s">
        <v>1002</v>
      </c>
      <c r="E3395" s="26">
        <v>41974</v>
      </c>
      <c r="H3395" t="e">
        <v>#DIV/0!</v>
      </c>
      <c r="K3395" t="e">
        <v>#DIV/0!</v>
      </c>
      <c r="M3395" t="e">
        <v>#DIV/0!</v>
      </c>
      <c r="R3395" t="e">
        <v>#DIV/0!</v>
      </c>
      <c r="T3395" t="e">
        <v>#DIV/0!</v>
      </c>
    </row>
    <row r="3396" spans="1:20" x14ac:dyDescent="0.25">
      <c r="A3396" s="177" t="s">
        <v>21499</v>
      </c>
      <c r="B3396" t="s">
        <v>21500</v>
      </c>
      <c r="C3396" t="s">
        <v>212</v>
      </c>
      <c r="D3396" s="20" t="s">
        <v>1000</v>
      </c>
      <c r="E3396" s="26">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25">
      <c r="A3397" s="177" t="s">
        <v>21708</v>
      </c>
      <c r="B3397" t="s">
        <v>21709</v>
      </c>
      <c r="C3397" t="s">
        <v>217</v>
      </c>
      <c r="D3397" s="20" t="s">
        <v>1000</v>
      </c>
      <c r="E3397" s="26">
        <v>41974</v>
      </c>
      <c r="F3397">
        <v>7</v>
      </c>
      <c r="G3397">
        <v>7</v>
      </c>
      <c r="H3397">
        <v>1</v>
      </c>
      <c r="I3397">
        <v>20</v>
      </c>
      <c r="J3397">
        <v>50</v>
      </c>
      <c r="K3397">
        <v>0.4</v>
      </c>
      <c r="L3397">
        <v>50</v>
      </c>
      <c r="M3397">
        <v>1</v>
      </c>
      <c r="N3397">
        <v>18</v>
      </c>
      <c r="P3397">
        <v>0</v>
      </c>
      <c r="Q3397">
        <v>4</v>
      </c>
      <c r="R3397">
        <v>0</v>
      </c>
      <c r="S3397">
        <v>2</v>
      </c>
      <c r="T3397" t="e">
        <v>#DIV/0!</v>
      </c>
    </row>
    <row r="3398" spans="1:20" x14ac:dyDescent="0.25">
      <c r="A3398" s="177" t="s">
        <v>21887</v>
      </c>
      <c r="B3398" t="s">
        <v>21888</v>
      </c>
      <c r="C3398" t="s">
        <v>895</v>
      </c>
      <c r="D3398" s="20" t="s">
        <v>1002</v>
      </c>
      <c r="E3398" s="26">
        <v>41974</v>
      </c>
      <c r="H3398" t="e">
        <v>#DIV/0!</v>
      </c>
      <c r="K3398" t="e">
        <v>#DIV/0!</v>
      </c>
      <c r="M3398" t="e">
        <v>#DIV/0!</v>
      </c>
      <c r="R3398" t="e">
        <v>#DIV/0!</v>
      </c>
      <c r="T3398">
        <v>1</v>
      </c>
    </row>
    <row r="3399" spans="1:20" x14ac:dyDescent="0.25">
      <c r="A3399" s="177" t="s">
        <v>21952</v>
      </c>
      <c r="B3399" t="s">
        <v>21953</v>
      </c>
      <c r="C3399" t="s">
        <v>218</v>
      </c>
      <c r="D3399" s="20" t="s">
        <v>1002</v>
      </c>
      <c r="E3399" s="26">
        <v>41974</v>
      </c>
      <c r="F3399">
        <v>4</v>
      </c>
      <c r="G3399">
        <v>4</v>
      </c>
      <c r="H3399">
        <v>1</v>
      </c>
      <c r="I3399">
        <v>2</v>
      </c>
      <c r="J3399">
        <v>20</v>
      </c>
      <c r="K3399">
        <v>0.1</v>
      </c>
      <c r="L3399">
        <v>20</v>
      </c>
      <c r="M3399">
        <v>1</v>
      </c>
      <c r="N3399">
        <v>2</v>
      </c>
      <c r="P3399">
        <v>0</v>
      </c>
      <c r="Q3399">
        <v>0</v>
      </c>
      <c r="R3399" t="e">
        <v>#DIV/0!</v>
      </c>
      <c r="S3399">
        <v>0</v>
      </c>
      <c r="T3399">
        <v>0.79</v>
      </c>
    </row>
    <row r="3400" spans="1:20" x14ac:dyDescent="0.25">
      <c r="A3400" s="177" t="s">
        <v>22129</v>
      </c>
      <c r="B3400" t="s">
        <v>22130</v>
      </c>
      <c r="C3400" t="s">
        <v>219</v>
      </c>
      <c r="D3400" s="20" t="s">
        <v>1002</v>
      </c>
      <c r="E3400" s="26">
        <v>41974</v>
      </c>
      <c r="F3400">
        <v>3</v>
      </c>
      <c r="G3400">
        <v>3</v>
      </c>
      <c r="H3400">
        <v>1</v>
      </c>
      <c r="I3400">
        <v>18</v>
      </c>
      <c r="J3400">
        <v>30</v>
      </c>
      <c r="K3400">
        <v>0.6</v>
      </c>
      <c r="L3400">
        <v>30</v>
      </c>
      <c r="M3400">
        <v>1</v>
      </c>
      <c r="N3400">
        <v>16</v>
      </c>
      <c r="P3400">
        <v>0</v>
      </c>
      <c r="Q3400">
        <v>4</v>
      </c>
      <c r="R3400">
        <v>0</v>
      </c>
      <c r="S3400">
        <v>2</v>
      </c>
    </row>
    <row r="3401" spans="1:20" x14ac:dyDescent="0.25">
      <c r="A3401" s="177" t="s">
        <v>11589</v>
      </c>
      <c r="B3401" t="s">
        <v>11590</v>
      </c>
      <c r="C3401" t="s">
        <v>198</v>
      </c>
      <c r="D3401" s="20" t="s">
        <v>1002</v>
      </c>
      <c r="E3401" s="26">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25">
      <c r="A3402" s="177" t="s">
        <v>13207</v>
      </c>
      <c r="B3402" t="s">
        <v>13119</v>
      </c>
      <c r="C3402" s="20" t="s">
        <v>1051</v>
      </c>
      <c r="D3402" s="20" t="s">
        <v>1002</v>
      </c>
      <c r="E3402" s="26">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25">
      <c r="A3403" s="177" t="s">
        <v>3029</v>
      </c>
      <c r="B3403" t="s">
        <v>3030</v>
      </c>
      <c r="C3403" t="s">
        <v>242</v>
      </c>
      <c r="D3403" s="20" t="s">
        <v>1000</v>
      </c>
      <c r="E3403" s="26">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25">
      <c r="A3404" s="177" t="s">
        <v>2854</v>
      </c>
      <c r="B3404" t="s">
        <v>2855</v>
      </c>
      <c r="C3404" t="s">
        <v>2724</v>
      </c>
      <c r="D3404" s="20" t="s">
        <v>1000</v>
      </c>
      <c r="E3404" s="26">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25">
      <c r="A3405" s="177" t="s">
        <v>2609</v>
      </c>
      <c r="B3405" t="s">
        <v>2610</v>
      </c>
      <c r="C3405" t="s">
        <v>237</v>
      </c>
      <c r="D3405" s="20" t="s">
        <v>1000</v>
      </c>
      <c r="E3405" s="26">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25">
      <c r="A3406" s="177" t="s">
        <v>2434</v>
      </c>
      <c r="B3406" t="s">
        <v>2435</v>
      </c>
      <c r="C3406" s="20" t="s">
        <v>238</v>
      </c>
      <c r="D3406" s="20" t="s">
        <v>1000</v>
      </c>
      <c r="E3406" s="26">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25">
      <c r="A3407" s="177" t="s">
        <v>2261</v>
      </c>
      <c r="B3407" t="s">
        <v>2262</v>
      </c>
      <c r="C3407" t="s">
        <v>239</v>
      </c>
      <c r="D3407" s="20" t="s">
        <v>1000</v>
      </c>
      <c r="E3407" s="26">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25">
      <c r="A3408" s="177" t="s">
        <v>2086</v>
      </c>
      <c r="B3408" t="s">
        <v>2087</v>
      </c>
      <c r="C3408" t="s">
        <v>1988</v>
      </c>
      <c r="D3408" s="20" t="s">
        <v>1000</v>
      </c>
      <c r="E3408" s="26">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25">
      <c r="A3409" s="177" t="s">
        <v>1838</v>
      </c>
      <c r="B3409" t="s">
        <v>1839</v>
      </c>
      <c r="C3409" t="s">
        <v>240</v>
      </c>
      <c r="D3409" s="20" t="s">
        <v>1000</v>
      </c>
      <c r="E3409" s="26">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25">
      <c r="A3410" s="177" t="s">
        <v>1663</v>
      </c>
      <c r="B3410" t="s">
        <v>1664</v>
      </c>
      <c r="C3410" t="s">
        <v>241</v>
      </c>
      <c r="D3410" s="20" t="s">
        <v>1000</v>
      </c>
      <c r="E3410" s="26">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25">
      <c r="A3411" s="177" t="s">
        <v>1488</v>
      </c>
      <c r="B3411" t="s">
        <v>1489</v>
      </c>
      <c r="C3411" t="s">
        <v>318</v>
      </c>
      <c r="D3411" s="20" t="s">
        <v>1000</v>
      </c>
      <c r="E3411" s="26">
        <v>42005</v>
      </c>
      <c r="F3411">
        <v>0</v>
      </c>
      <c r="G3411">
        <v>0</v>
      </c>
      <c r="I3411">
        <v>0</v>
      </c>
      <c r="J3411">
        <v>0</v>
      </c>
      <c r="L3411">
        <v>0</v>
      </c>
      <c r="N3411">
        <v>0</v>
      </c>
      <c r="P3411">
        <v>0</v>
      </c>
      <c r="Q3411">
        <v>0</v>
      </c>
      <c r="R3411" t="e">
        <v>#DIV/0!</v>
      </c>
      <c r="S3411">
        <v>0</v>
      </c>
    </row>
    <row r="3412" spans="1:20" x14ac:dyDescent="0.25">
      <c r="A3412" s="177" t="s">
        <v>1096</v>
      </c>
      <c r="B3412" t="s">
        <v>1181</v>
      </c>
      <c r="C3412" t="s">
        <v>235</v>
      </c>
      <c r="D3412" s="20" t="s">
        <v>1002</v>
      </c>
      <c r="E3412" s="26">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25">
      <c r="A3413" s="177" t="s">
        <v>11591</v>
      </c>
      <c r="B3413" t="s">
        <v>11592</v>
      </c>
      <c r="C3413" s="20" t="s">
        <v>199</v>
      </c>
      <c r="D3413" s="20" t="s">
        <v>1002</v>
      </c>
      <c r="E3413" s="26">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25">
      <c r="A3414" s="177" t="s">
        <v>12240</v>
      </c>
      <c r="B3414" t="s">
        <v>12241</v>
      </c>
      <c r="C3414" t="s">
        <v>200</v>
      </c>
      <c r="D3414" s="20" t="s">
        <v>1000</v>
      </c>
      <c r="E3414" s="26">
        <v>42005</v>
      </c>
      <c r="F3414">
        <v>5</v>
      </c>
      <c r="G3414">
        <v>5</v>
      </c>
      <c r="H3414">
        <v>1</v>
      </c>
      <c r="I3414">
        <v>12</v>
      </c>
      <c r="J3414">
        <v>25</v>
      </c>
      <c r="K3414">
        <v>0.48</v>
      </c>
      <c r="L3414">
        <v>25</v>
      </c>
      <c r="M3414">
        <v>1</v>
      </c>
      <c r="N3414">
        <v>8</v>
      </c>
      <c r="P3414">
        <v>1</v>
      </c>
      <c r="Q3414">
        <v>2</v>
      </c>
      <c r="R3414">
        <v>0.5</v>
      </c>
      <c r="S3414">
        <v>4</v>
      </c>
    </row>
    <row r="3415" spans="1:20" x14ac:dyDescent="0.25">
      <c r="A3415" s="177" t="s">
        <v>12525</v>
      </c>
      <c r="B3415" t="s">
        <v>12526</v>
      </c>
      <c r="C3415" t="s">
        <v>202</v>
      </c>
      <c r="D3415" s="20" t="s">
        <v>1000</v>
      </c>
      <c r="E3415" s="26">
        <v>42005</v>
      </c>
      <c r="F3415">
        <v>8</v>
      </c>
      <c r="G3415">
        <v>8</v>
      </c>
      <c r="H3415">
        <v>1</v>
      </c>
      <c r="I3415">
        <v>91</v>
      </c>
      <c r="J3415">
        <v>70</v>
      </c>
      <c r="K3415">
        <v>1.3</v>
      </c>
      <c r="L3415">
        <v>70</v>
      </c>
      <c r="M3415">
        <v>1</v>
      </c>
      <c r="N3415">
        <v>89</v>
      </c>
      <c r="P3415">
        <v>0</v>
      </c>
      <c r="Q3415">
        <v>1</v>
      </c>
      <c r="R3415">
        <v>0</v>
      </c>
      <c r="S3415">
        <v>2</v>
      </c>
      <c r="T3415">
        <v>0.37</v>
      </c>
    </row>
    <row r="3416" spans="1:20" x14ac:dyDescent="0.25">
      <c r="A3416" s="177" t="s">
        <v>11062</v>
      </c>
      <c r="B3416" t="s">
        <v>11063</v>
      </c>
      <c r="C3416" t="s">
        <v>228</v>
      </c>
      <c r="D3416" s="20" t="s">
        <v>1000</v>
      </c>
      <c r="E3416" s="26">
        <v>42005</v>
      </c>
      <c r="F3416">
        <v>2</v>
      </c>
      <c r="G3416">
        <v>2</v>
      </c>
      <c r="H3416">
        <v>1</v>
      </c>
      <c r="I3416">
        <v>0</v>
      </c>
      <c r="J3416">
        <v>14</v>
      </c>
      <c r="K3416">
        <v>0</v>
      </c>
      <c r="L3416">
        <v>28</v>
      </c>
      <c r="M3416">
        <v>0.5</v>
      </c>
      <c r="P3416">
        <v>0</v>
      </c>
      <c r="Q3416">
        <v>0</v>
      </c>
      <c r="R3416" t="e">
        <v>#DIV/0!</v>
      </c>
      <c r="S3416">
        <v>0</v>
      </c>
      <c r="T3416">
        <v>1.05</v>
      </c>
    </row>
    <row r="3417" spans="1:20" x14ac:dyDescent="0.25">
      <c r="A3417" s="177" t="s">
        <v>10887</v>
      </c>
      <c r="B3417" t="s">
        <v>10888</v>
      </c>
      <c r="C3417" s="20" t="s">
        <v>227</v>
      </c>
      <c r="D3417" s="20" t="s">
        <v>1002</v>
      </c>
      <c r="E3417" s="26">
        <v>42005</v>
      </c>
      <c r="F3417">
        <v>2</v>
      </c>
      <c r="G3417">
        <v>2</v>
      </c>
      <c r="H3417">
        <v>1</v>
      </c>
      <c r="I3417">
        <v>0</v>
      </c>
      <c r="J3417">
        <v>14</v>
      </c>
      <c r="K3417">
        <v>0</v>
      </c>
      <c r="L3417">
        <v>28</v>
      </c>
      <c r="M3417">
        <v>0.5</v>
      </c>
      <c r="P3417">
        <v>0</v>
      </c>
      <c r="Q3417">
        <v>0</v>
      </c>
      <c r="R3417" t="e">
        <v>#DIV/0!</v>
      </c>
      <c r="S3417">
        <v>0</v>
      </c>
      <c r="T3417">
        <v>0.8</v>
      </c>
    </row>
    <row r="3418" spans="1:20" x14ac:dyDescent="0.25">
      <c r="A3418" s="177" t="s">
        <v>10712</v>
      </c>
      <c r="B3418" t="s">
        <v>10713</v>
      </c>
      <c r="C3418" t="s">
        <v>203</v>
      </c>
      <c r="D3418" s="20" t="s">
        <v>1002</v>
      </c>
      <c r="E3418" s="26">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25">
      <c r="A3419" s="177" t="s">
        <v>10537</v>
      </c>
      <c r="B3419" t="s">
        <v>10538</v>
      </c>
      <c r="C3419" t="s">
        <v>205</v>
      </c>
      <c r="D3419" s="20" t="s">
        <v>1000</v>
      </c>
      <c r="E3419" s="26">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25">
      <c r="A3420" s="177" t="s">
        <v>10361</v>
      </c>
      <c r="B3420" t="s">
        <v>10362</v>
      </c>
      <c r="C3420" t="s">
        <v>204</v>
      </c>
      <c r="D3420" s="20" t="s">
        <v>1000</v>
      </c>
      <c r="E3420" s="26">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25">
      <c r="A3421" s="177" t="s">
        <v>9865</v>
      </c>
      <c r="B3421" t="s">
        <v>9866</v>
      </c>
      <c r="C3421" t="s">
        <v>223</v>
      </c>
      <c r="D3421" s="20" t="s">
        <v>1002</v>
      </c>
      <c r="E3421" s="26">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25">
      <c r="A3422" s="177" t="s">
        <v>9690</v>
      </c>
      <c r="B3422" t="s">
        <v>9691</v>
      </c>
      <c r="C3422" t="s">
        <v>224</v>
      </c>
      <c r="D3422" s="20" t="s">
        <v>1000</v>
      </c>
      <c r="E3422" s="26">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25">
      <c r="A3423" s="177" t="s">
        <v>9299</v>
      </c>
      <c r="B3423" t="s">
        <v>9300</v>
      </c>
      <c r="C3423" t="s">
        <v>211</v>
      </c>
      <c r="D3423" s="20" t="s">
        <v>1000</v>
      </c>
      <c r="E3423" s="26">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25">
      <c r="A3424" s="177" t="s">
        <v>9124</v>
      </c>
      <c r="B3424" t="s">
        <v>9125</v>
      </c>
      <c r="C3424" t="s">
        <v>207</v>
      </c>
      <c r="D3424" s="20" t="s">
        <v>1002</v>
      </c>
      <c r="E3424" s="26">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25">
      <c r="A3425" s="177" t="s">
        <v>8884</v>
      </c>
      <c r="B3425" t="s">
        <v>8885</v>
      </c>
      <c r="C3425" t="s">
        <v>210</v>
      </c>
      <c r="D3425" s="20" t="s">
        <v>1000</v>
      </c>
      <c r="E3425" s="26">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25">
      <c r="A3426" s="177" t="s">
        <v>8709</v>
      </c>
      <c r="B3426" t="s">
        <v>8710</v>
      </c>
      <c r="C3426" s="20" t="s">
        <v>208</v>
      </c>
      <c r="D3426" s="20" t="s">
        <v>1000</v>
      </c>
      <c r="E3426" s="26">
        <v>42005</v>
      </c>
      <c r="F3426">
        <v>2</v>
      </c>
      <c r="G3426">
        <v>2</v>
      </c>
      <c r="H3426">
        <v>1</v>
      </c>
      <c r="I3426">
        <v>7</v>
      </c>
      <c r="J3426">
        <v>10</v>
      </c>
      <c r="K3426">
        <v>0.7</v>
      </c>
      <c r="L3426">
        <v>10</v>
      </c>
      <c r="M3426">
        <v>1</v>
      </c>
      <c r="N3426">
        <v>7</v>
      </c>
      <c r="P3426">
        <v>0</v>
      </c>
      <c r="Q3426">
        <v>0</v>
      </c>
      <c r="R3426" t="e">
        <v>#DIV/0!</v>
      </c>
      <c r="S3426">
        <v>0</v>
      </c>
      <c r="T3426">
        <v>0.88</v>
      </c>
    </row>
    <row r="3427" spans="1:20" x14ac:dyDescent="0.25">
      <c r="A3427" s="177" t="s">
        <v>8460</v>
      </c>
      <c r="B3427" t="s">
        <v>8461</v>
      </c>
      <c r="C3427" s="20" t="s">
        <v>213</v>
      </c>
      <c r="D3427" s="20" t="s">
        <v>1000</v>
      </c>
      <c r="E3427" s="26">
        <v>42005</v>
      </c>
      <c r="F3427">
        <v>2</v>
      </c>
      <c r="G3427">
        <v>3</v>
      </c>
      <c r="H3427">
        <v>0.66666666666666663</v>
      </c>
      <c r="I3427">
        <v>12</v>
      </c>
      <c r="J3427">
        <v>12</v>
      </c>
      <c r="K3427">
        <v>1</v>
      </c>
      <c r="L3427">
        <v>20</v>
      </c>
      <c r="M3427">
        <v>0.6</v>
      </c>
      <c r="N3427">
        <v>12</v>
      </c>
      <c r="P3427">
        <v>0</v>
      </c>
      <c r="Q3427">
        <v>2</v>
      </c>
      <c r="R3427">
        <v>0</v>
      </c>
      <c r="S3427">
        <v>0</v>
      </c>
    </row>
    <row r="3428" spans="1:20" x14ac:dyDescent="0.25">
      <c r="A3428" s="177" t="s">
        <v>8285</v>
      </c>
      <c r="B3428" t="s">
        <v>8286</v>
      </c>
      <c r="C3428" t="s">
        <v>212</v>
      </c>
      <c r="D3428" s="20" t="s">
        <v>1002</v>
      </c>
      <c r="E3428" s="26">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25">
      <c r="A3429" s="177" t="s">
        <v>7984</v>
      </c>
      <c r="B3429" t="s">
        <v>7985</v>
      </c>
      <c r="C3429" t="s">
        <v>225</v>
      </c>
      <c r="D3429" s="20" t="s">
        <v>1002</v>
      </c>
      <c r="E3429" s="26">
        <v>42005</v>
      </c>
      <c r="F3429">
        <v>5</v>
      </c>
      <c r="G3429">
        <v>5</v>
      </c>
      <c r="H3429">
        <v>1</v>
      </c>
      <c r="I3429">
        <v>33</v>
      </c>
      <c r="J3429">
        <v>50</v>
      </c>
      <c r="K3429">
        <v>0.66</v>
      </c>
      <c r="L3429">
        <v>50</v>
      </c>
      <c r="M3429">
        <v>1</v>
      </c>
      <c r="N3429">
        <v>33</v>
      </c>
      <c r="P3429">
        <v>0</v>
      </c>
      <c r="Q3429">
        <v>0</v>
      </c>
      <c r="R3429" t="e">
        <v>#DIV/0!</v>
      </c>
      <c r="S3429">
        <v>0</v>
      </c>
      <c r="T3429">
        <v>0</v>
      </c>
    </row>
    <row r="3430" spans="1:20" x14ac:dyDescent="0.25">
      <c r="A3430" s="177" t="s">
        <v>7783</v>
      </c>
      <c r="B3430" t="s">
        <v>7784</v>
      </c>
      <c r="C3430" t="s">
        <v>226</v>
      </c>
      <c r="D3430" s="20" t="s">
        <v>1000</v>
      </c>
      <c r="E3430" s="26">
        <v>42005</v>
      </c>
      <c r="F3430">
        <v>5</v>
      </c>
      <c r="G3430">
        <v>5</v>
      </c>
      <c r="H3430">
        <v>1</v>
      </c>
      <c r="I3430">
        <v>33</v>
      </c>
      <c r="J3430">
        <v>50</v>
      </c>
      <c r="K3430">
        <v>0.66</v>
      </c>
      <c r="L3430">
        <v>50</v>
      </c>
      <c r="M3430">
        <v>1</v>
      </c>
      <c r="N3430">
        <v>33</v>
      </c>
      <c r="P3430">
        <v>0</v>
      </c>
      <c r="Q3430">
        <v>0</v>
      </c>
      <c r="R3430" t="e">
        <v>#DIV/0!</v>
      </c>
      <c r="S3430">
        <v>0</v>
      </c>
      <c r="T3430">
        <v>0.11</v>
      </c>
    </row>
    <row r="3431" spans="1:20" x14ac:dyDescent="0.25">
      <c r="A3431" s="177" t="s">
        <v>7596</v>
      </c>
      <c r="B3431" t="s">
        <v>7597</v>
      </c>
      <c r="C3431" t="s">
        <v>901</v>
      </c>
      <c r="D3431" s="20" t="s">
        <v>1000</v>
      </c>
      <c r="E3431" s="26">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25">
      <c r="A3432" s="177" t="s">
        <v>7249</v>
      </c>
      <c r="B3432" t="s">
        <v>7250</v>
      </c>
      <c r="C3432" t="s">
        <v>1052</v>
      </c>
      <c r="D3432" s="20" t="s">
        <v>1000</v>
      </c>
      <c r="E3432" s="26">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25">
      <c r="A3433" s="177" t="s">
        <v>7044</v>
      </c>
      <c r="B3433" t="s">
        <v>7045</v>
      </c>
      <c r="C3433" s="20" t="s">
        <v>232</v>
      </c>
      <c r="D3433" s="20" t="s">
        <v>1002</v>
      </c>
      <c r="E3433" s="26">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25">
      <c r="A3434" s="177" t="s">
        <v>6853</v>
      </c>
      <c r="B3434" t="s">
        <v>6854</v>
      </c>
      <c r="C3434" s="20" t="s">
        <v>231</v>
      </c>
      <c r="D3434" s="20" t="s">
        <v>1000</v>
      </c>
      <c r="E3434" s="26">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25">
      <c r="A3435" s="177" t="s">
        <v>6503</v>
      </c>
      <c r="B3435" t="s">
        <v>6504</v>
      </c>
      <c r="C3435" t="s">
        <v>316</v>
      </c>
      <c r="D3435" s="20" t="s">
        <v>1000</v>
      </c>
      <c r="E3435" s="26">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25">
      <c r="A3436" s="177" t="s">
        <v>6678</v>
      </c>
      <c r="B3436" t="s">
        <v>6679</v>
      </c>
      <c r="C3436" t="s">
        <v>317</v>
      </c>
      <c r="D3436" s="20" t="s">
        <v>1002</v>
      </c>
      <c r="E3436" s="26">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25">
      <c r="A3437" s="177" t="s">
        <v>6254</v>
      </c>
      <c r="B3437" t="s">
        <v>6255</v>
      </c>
      <c r="C3437" t="s">
        <v>214</v>
      </c>
      <c r="D3437" s="20" t="s">
        <v>1002</v>
      </c>
      <c r="E3437" s="26">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25">
      <c r="A3438" s="177" t="s">
        <v>6079</v>
      </c>
      <c r="B3438" t="s">
        <v>6080</v>
      </c>
      <c r="C3438" t="s">
        <v>215</v>
      </c>
      <c r="D3438" s="20" t="s">
        <v>1000</v>
      </c>
      <c r="E3438" s="26">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25">
      <c r="A3439" s="177" t="s">
        <v>5904</v>
      </c>
      <c r="B3439" t="s">
        <v>5905</v>
      </c>
      <c r="C3439" t="s">
        <v>216</v>
      </c>
      <c r="D3439" s="20" t="s">
        <v>1000</v>
      </c>
      <c r="E3439" s="26">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25">
      <c r="A3440" s="177" t="s">
        <v>5476</v>
      </c>
      <c r="B3440" t="s">
        <v>5477</v>
      </c>
      <c r="C3440" t="s">
        <v>903</v>
      </c>
      <c r="D3440" s="20" t="s">
        <v>1000</v>
      </c>
      <c r="E3440" s="26">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25">
      <c r="A3441" s="177" t="s">
        <v>5660</v>
      </c>
      <c r="B3441" t="s">
        <v>5661</v>
      </c>
      <c r="C3441" t="s">
        <v>1047</v>
      </c>
      <c r="D3441" s="20" t="s">
        <v>1000</v>
      </c>
      <c r="E3441" s="26">
        <v>42005</v>
      </c>
      <c r="F3441">
        <v>5</v>
      </c>
      <c r="G3441">
        <v>5</v>
      </c>
      <c r="H3441">
        <v>1</v>
      </c>
      <c r="I3441">
        <v>16</v>
      </c>
      <c r="J3441">
        <v>25</v>
      </c>
      <c r="K3441">
        <v>0.64</v>
      </c>
      <c r="L3441">
        <v>25</v>
      </c>
      <c r="M3441">
        <v>1</v>
      </c>
      <c r="N3441">
        <v>16</v>
      </c>
      <c r="P3441">
        <v>0</v>
      </c>
      <c r="Q3441">
        <v>0</v>
      </c>
      <c r="R3441" t="e">
        <v>#DIV/0!</v>
      </c>
      <c r="S3441">
        <v>0</v>
      </c>
      <c r="T3441">
        <v>0.7</v>
      </c>
    </row>
    <row r="3442" spans="1:20" x14ac:dyDescent="0.25">
      <c r="A3442" s="177" t="s">
        <v>5241</v>
      </c>
      <c r="B3442" t="s">
        <v>5242</v>
      </c>
      <c r="C3442" t="s">
        <v>1053</v>
      </c>
      <c r="D3442" s="20" t="s">
        <v>1000</v>
      </c>
      <c r="E3442" s="26">
        <v>42005</v>
      </c>
      <c r="F3442">
        <v>5</v>
      </c>
      <c r="G3442">
        <v>5</v>
      </c>
      <c r="H3442">
        <v>1</v>
      </c>
      <c r="I3442">
        <v>12</v>
      </c>
      <c r="J3442">
        <v>25</v>
      </c>
      <c r="K3442">
        <v>0.48</v>
      </c>
      <c r="L3442">
        <v>25</v>
      </c>
      <c r="M3442">
        <v>1</v>
      </c>
      <c r="N3442">
        <v>11</v>
      </c>
      <c r="P3442">
        <v>0</v>
      </c>
      <c r="Q3442">
        <v>1</v>
      </c>
      <c r="R3442">
        <v>0</v>
      </c>
      <c r="S3442">
        <v>1</v>
      </c>
      <c r="T3442">
        <v>0.73</v>
      </c>
    </row>
    <row r="3443" spans="1:20" x14ac:dyDescent="0.25">
      <c r="A3443" s="177" t="s">
        <v>5036</v>
      </c>
      <c r="B3443" t="s">
        <v>5037</v>
      </c>
      <c r="C3443" t="s">
        <v>229</v>
      </c>
      <c r="D3443" s="20" t="s">
        <v>1000</v>
      </c>
      <c r="E3443" s="26">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25">
      <c r="A3444" s="177" t="s">
        <v>4861</v>
      </c>
      <c r="B3444" t="s">
        <v>4862</v>
      </c>
      <c r="C3444" t="s">
        <v>230</v>
      </c>
      <c r="D3444" s="20" t="s">
        <v>1002</v>
      </c>
      <c r="E3444" s="26">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25">
      <c r="A3445" s="177" t="s">
        <v>4686</v>
      </c>
      <c r="B3445" t="s">
        <v>4687</v>
      </c>
      <c r="C3445" t="s">
        <v>234</v>
      </c>
      <c r="D3445" s="20" t="s">
        <v>1002</v>
      </c>
      <c r="E3445" s="26">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25">
      <c r="A3446" s="177" t="s">
        <v>4511</v>
      </c>
      <c r="B3446" t="s">
        <v>4512</v>
      </c>
      <c r="C3446" t="s">
        <v>233</v>
      </c>
      <c r="D3446" s="20" t="s">
        <v>1000</v>
      </c>
      <c r="E3446" s="26">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25">
      <c r="A3447" s="177" t="s">
        <v>4336</v>
      </c>
      <c r="B3447" t="s">
        <v>4337</v>
      </c>
      <c r="C3447" t="s">
        <v>217</v>
      </c>
      <c r="D3447" s="20" t="s">
        <v>1002</v>
      </c>
      <c r="E3447" s="26">
        <v>42005</v>
      </c>
      <c r="F3447">
        <v>7</v>
      </c>
      <c r="G3447">
        <v>7</v>
      </c>
      <c r="H3447">
        <v>1</v>
      </c>
      <c r="I3447">
        <v>19</v>
      </c>
      <c r="J3447">
        <v>50</v>
      </c>
      <c r="K3447">
        <v>0.38</v>
      </c>
      <c r="L3447">
        <v>50</v>
      </c>
      <c r="M3447">
        <v>1</v>
      </c>
      <c r="N3447">
        <v>19</v>
      </c>
      <c r="P3447">
        <v>0</v>
      </c>
      <c r="Q3447">
        <v>1</v>
      </c>
      <c r="R3447">
        <v>0</v>
      </c>
      <c r="S3447">
        <v>0</v>
      </c>
      <c r="T3447" t="e">
        <v>#DIV/0!</v>
      </c>
    </row>
    <row r="3448" spans="1:20" x14ac:dyDescent="0.25">
      <c r="A3448" s="177" t="s">
        <v>4096</v>
      </c>
      <c r="B3448" t="s">
        <v>4097</v>
      </c>
      <c r="C3448" t="s">
        <v>218</v>
      </c>
      <c r="D3448" s="20" t="s">
        <v>1000</v>
      </c>
      <c r="E3448" s="26">
        <v>42005</v>
      </c>
      <c r="F3448">
        <v>4</v>
      </c>
      <c r="G3448">
        <v>4</v>
      </c>
      <c r="H3448">
        <v>1</v>
      </c>
      <c r="I3448">
        <v>2</v>
      </c>
      <c r="J3448">
        <v>20</v>
      </c>
      <c r="K3448">
        <v>0.1</v>
      </c>
      <c r="L3448">
        <v>20</v>
      </c>
      <c r="M3448">
        <v>1</v>
      </c>
      <c r="N3448">
        <v>2</v>
      </c>
      <c r="P3448">
        <v>0</v>
      </c>
      <c r="Q3448">
        <v>0</v>
      </c>
      <c r="R3448" t="e">
        <v>#DIV/0!</v>
      </c>
      <c r="S3448">
        <v>0</v>
      </c>
      <c r="T3448" t="e">
        <v>#DIV/0!</v>
      </c>
    </row>
    <row r="3449" spans="1:20" x14ac:dyDescent="0.25">
      <c r="A3449" s="177" t="s">
        <v>3921</v>
      </c>
      <c r="B3449" t="s">
        <v>3922</v>
      </c>
      <c r="C3449" t="s">
        <v>219</v>
      </c>
      <c r="D3449" s="20" t="s">
        <v>1000</v>
      </c>
      <c r="E3449" s="26">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25">
      <c r="A3450" s="177" t="s">
        <v>3554</v>
      </c>
      <c r="B3450" t="s">
        <v>3555</v>
      </c>
      <c r="C3450" t="s">
        <v>220</v>
      </c>
      <c r="D3450" s="20" t="s">
        <v>1002</v>
      </c>
      <c r="E3450" s="26">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25">
      <c r="A3451" s="177" t="s">
        <v>3379</v>
      </c>
      <c r="B3451" t="s">
        <v>3380</v>
      </c>
      <c r="C3451" t="s">
        <v>221</v>
      </c>
      <c r="D3451" s="20" t="s">
        <v>1000</v>
      </c>
      <c r="E3451" s="26">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25">
      <c r="A3452" s="177" t="s">
        <v>3204</v>
      </c>
      <c r="B3452" t="s">
        <v>3205</v>
      </c>
      <c r="C3452" t="s">
        <v>222</v>
      </c>
      <c r="D3452" s="20" t="s">
        <v>1000</v>
      </c>
      <c r="E3452" s="26">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25">
      <c r="A3453" s="177" t="s">
        <v>12038</v>
      </c>
      <c r="B3453" t="s">
        <v>12039</v>
      </c>
      <c r="C3453" t="s">
        <v>1051</v>
      </c>
      <c r="D3453" s="20" t="s">
        <v>1000</v>
      </c>
      <c r="E3453" s="26">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25">
      <c r="A3454" s="177" t="s">
        <v>13404</v>
      </c>
      <c r="B3454" t="s">
        <v>13405</v>
      </c>
      <c r="C3454" t="s">
        <v>242</v>
      </c>
      <c r="D3454" s="20" t="s">
        <v>1002</v>
      </c>
      <c r="E3454" s="26">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25">
      <c r="A3455" s="177" t="s">
        <v>13581</v>
      </c>
      <c r="B3455" t="s">
        <v>13582</v>
      </c>
      <c r="C3455" t="s">
        <v>237</v>
      </c>
      <c r="D3455" s="20" t="s">
        <v>1002</v>
      </c>
      <c r="E3455" s="26">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25">
      <c r="A3456" s="177" t="s">
        <v>13756</v>
      </c>
      <c r="B3456" t="s">
        <v>13757</v>
      </c>
      <c r="C3456" t="s">
        <v>238</v>
      </c>
      <c r="D3456" s="20" t="s">
        <v>1002</v>
      </c>
      <c r="E3456" s="26">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25">
      <c r="A3457" s="177" t="s">
        <v>13933</v>
      </c>
      <c r="B3457" t="s">
        <v>13934</v>
      </c>
      <c r="C3457" t="s">
        <v>239</v>
      </c>
      <c r="D3457" s="20" t="s">
        <v>1002</v>
      </c>
      <c r="E3457" s="26">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25">
      <c r="A3458" s="177" t="s">
        <v>14120</v>
      </c>
      <c r="B3458" t="s">
        <v>14121</v>
      </c>
      <c r="C3458" t="s">
        <v>240</v>
      </c>
      <c r="D3458" s="20" t="s">
        <v>1002</v>
      </c>
      <c r="E3458" s="26">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25">
      <c r="A3459" s="177" t="s">
        <v>14297</v>
      </c>
      <c r="B3459" t="s">
        <v>14298</v>
      </c>
      <c r="C3459" t="s">
        <v>241</v>
      </c>
      <c r="D3459" s="20" t="s">
        <v>1002</v>
      </c>
      <c r="E3459" s="26">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25">
      <c r="A3460" s="177" t="s">
        <v>14409</v>
      </c>
      <c r="B3460" t="s">
        <v>14410</v>
      </c>
      <c r="C3460" t="s">
        <v>318</v>
      </c>
      <c r="D3460" s="20" t="s">
        <v>1002</v>
      </c>
      <c r="E3460" s="26">
        <v>42005</v>
      </c>
      <c r="F3460">
        <v>0</v>
      </c>
      <c r="G3460">
        <v>0</v>
      </c>
      <c r="I3460">
        <v>0</v>
      </c>
      <c r="J3460">
        <v>0</v>
      </c>
      <c r="L3460">
        <v>0</v>
      </c>
      <c r="N3460">
        <v>0</v>
      </c>
      <c r="P3460">
        <v>0</v>
      </c>
      <c r="Q3460">
        <v>0</v>
      </c>
      <c r="R3460" t="e">
        <v>#DIV/0!</v>
      </c>
      <c r="S3460">
        <v>0</v>
      </c>
      <c r="T3460" t="e">
        <v>#DIV/0!</v>
      </c>
    </row>
    <row r="3461" spans="1:20" x14ac:dyDescent="0.25">
      <c r="A3461" s="177" t="s">
        <v>14626</v>
      </c>
      <c r="B3461" t="s">
        <v>14627</v>
      </c>
      <c r="C3461" t="s">
        <v>199</v>
      </c>
      <c r="D3461" s="20" t="s">
        <v>1000</v>
      </c>
      <c r="E3461" s="26">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25">
      <c r="A3462" s="177" t="s">
        <v>14892</v>
      </c>
      <c r="B3462" t="s">
        <v>14893</v>
      </c>
      <c r="C3462" t="s">
        <v>200</v>
      </c>
      <c r="D3462" s="20" t="s">
        <v>1002</v>
      </c>
      <c r="E3462" s="26">
        <v>42005</v>
      </c>
      <c r="F3462">
        <v>5</v>
      </c>
      <c r="G3462">
        <v>5</v>
      </c>
      <c r="H3462">
        <v>1</v>
      </c>
      <c r="I3462">
        <v>12</v>
      </c>
      <c r="J3462">
        <v>25</v>
      </c>
      <c r="K3462">
        <v>0.48</v>
      </c>
      <c r="L3462">
        <v>25</v>
      </c>
      <c r="M3462">
        <v>1</v>
      </c>
      <c r="N3462">
        <v>8</v>
      </c>
      <c r="P3462">
        <v>1</v>
      </c>
      <c r="Q3462">
        <v>2</v>
      </c>
      <c r="R3462">
        <v>0.5</v>
      </c>
      <c r="S3462">
        <v>4</v>
      </c>
      <c r="T3462" t="e">
        <v>#DIV/0!</v>
      </c>
    </row>
    <row r="3463" spans="1:20" x14ac:dyDescent="0.25">
      <c r="A3463" s="177" t="s">
        <v>15069</v>
      </c>
      <c r="B3463" t="s">
        <v>15070</v>
      </c>
      <c r="C3463" t="s">
        <v>202</v>
      </c>
      <c r="D3463" s="20" t="s">
        <v>1002</v>
      </c>
      <c r="E3463" s="26">
        <v>42005</v>
      </c>
      <c r="F3463">
        <v>8</v>
      </c>
      <c r="G3463">
        <v>8</v>
      </c>
      <c r="H3463">
        <v>1</v>
      </c>
      <c r="I3463">
        <v>91</v>
      </c>
      <c r="J3463">
        <v>70</v>
      </c>
      <c r="K3463">
        <v>1.3</v>
      </c>
      <c r="L3463">
        <v>70</v>
      </c>
      <c r="M3463">
        <v>1</v>
      </c>
      <c r="N3463">
        <v>89</v>
      </c>
      <c r="P3463">
        <v>0</v>
      </c>
      <c r="Q3463">
        <v>1</v>
      </c>
      <c r="R3463">
        <v>0</v>
      </c>
      <c r="S3463">
        <v>2</v>
      </c>
      <c r="T3463">
        <v>0.96</v>
      </c>
    </row>
    <row r="3464" spans="1:20" x14ac:dyDescent="0.25">
      <c r="A3464" s="177" t="s">
        <v>15612</v>
      </c>
      <c r="B3464" t="s">
        <v>15613</v>
      </c>
      <c r="C3464" t="s">
        <v>228</v>
      </c>
      <c r="D3464" s="20" t="s">
        <v>1002</v>
      </c>
      <c r="E3464" s="26">
        <v>42005</v>
      </c>
      <c r="F3464">
        <v>2</v>
      </c>
      <c r="G3464">
        <v>2</v>
      </c>
      <c r="H3464">
        <v>1</v>
      </c>
      <c r="I3464">
        <v>0</v>
      </c>
      <c r="J3464">
        <v>14</v>
      </c>
      <c r="K3464">
        <v>0</v>
      </c>
      <c r="L3464">
        <v>28</v>
      </c>
      <c r="M3464">
        <v>0.5</v>
      </c>
      <c r="P3464">
        <v>0</v>
      </c>
      <c r="Q3464">
        <v>0</v>
      </c>
      <c r="R3464" t="e">
        <v>#DIV/0!</v>
      </c>
      <c r="S3464">
        <v>0</v>
      </c>
      <c r="T3464">
        <v>0.8</v>
      </c>
    </row>
    <row r="3465" spans="1:20" x14ac:dyDescent="0.25">
      <c r="A3465" s="177" t="s">
        <v>15773</v>
      </c>
      <c r="B3465" t="s">
        <v>15774</v>
      </c>
      <c r="C3465" t="s">
        <v>227</v>
      </c>
      <c r="D3465" s="20" t="s">
        <v>1000</v>
      </c>
      <c r="E3465" s="26">
        <v>42005</v>
      </c>
      <c r="F3465">
        <v>2</v>
      </c>
      <c r="G3465">
        <v>2</v>
      </c>
      <c r="H3465">
        <v>1</v>
      </c>
      <c r="I3465">
        <v>0</v>
      </c>
      <c r="J3465">
        <v>14</v>
      </c>
      <c r="K3465">
        <v>0</v>
      </c>
      <c r="L3465">
        <v>28</v>
      </c>
      <c r="M3465">
        <v>0.5</v>
      </c>
      <c r="P3465">
        <v>0</v>
      </c>
      <c r="Q3465">
        <v>0</v>
      </c>
      <c r="R3465" t="e">
        <v>#DIV/0!</v>
      </c>
      <c r="S3465">
        <v>0</v>
      </c>
    </row>
    <row r="3466" spans="1:20" x14ac:dyDescent="0.25">
      <c r="A3466" s="177" t="s">
        <v>15950</v>
      </c>
      <c r="B3466" t="s">
        <v>15951</v>
      </c>
      <c r="C3466" t="s">
        <v>203</v>
      </c>
      <c r="D3466" s="20" t="s">
        <v>1000</v>
      </c>
      <c r="E3466" s="26">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25">
      <c r="A3467" s="177" t="s">
        <v>16129</v>
      </c>
      <c r="B3467" t="s">
        <v>16130</v>
      </c>
      <c r="C3467" s="20" t="s">
        <v>205</v>
      </c>
      <c r="D3467" s="20" t="s">
        <v>1002</v>
      </c>
      <c r="E3467" s="26">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25">
      <c r="A3468" s="177" t="s">
        <v>16306</v>
      </c>
      <c r="B3468" t="s">
        <v>16307</v>
      </c>
      <c r="C3468" t="s">
        <v>204</v>
      </c>
      <c r="D3468" s="20" t="s">
        <v>1002</v>
      </c>
      <c r="E3468" s="26">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25">
      <c r="A3469" s="177" t="s">
        <v>16624</v>
      </c>
      <c r="B3469" t="s">
        <v>16625</v>
      </c>
      <c r="C3469" t="s">
        <v>223</v>
      </c>
      <c r="D3469" s="20" t="s">
        <v>1000</v>
      </c>
      <c r="E3469" s="26">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25">
      <c r="A3470" s="177" t="s">
        <v>16803</v>
      </c>
      <c r="B3470" t="s">
        <v>16804</v>
      </c>
      <c r="C3470" t="s">
        <v>224</v>
      </c>
      <c r="D3470" s="20" t="s">
        <v>1002</v>
      </c>
      <c r="E3470" s="26">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25">
      <c r="A3471" s="177" t="s">
        <v>17240</v>
      </c>
      <c r="B3471" t="s">
        <v>17241</v>
      </c>
      <c r="C3471" s="20" t="s">
        <v>225</v>
      </c>
      <c r="D3471" s="20" t="s">
        <v>1000</v>
      </c>
      <c r="E3471" s="26">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25">
      <c r="A3472" s="177" t="s">
        <v>17447</v>
      </c>
      <c r="B3472" t="s">
        <v>17448</v>
      </c>
      <c r="C3472" t="s">
        <v>226</v>
      </c>
      <c r="D3472" s="20" t="s">
        <v>1002</v>
      </c>
      <c r="E3472" s="26">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25">
      <c r="A3473" s="177" t="s">
        <v>17624</v>
      </c>
      <c r="B3473" t="s">
        <v>17625</v>
      </c>
      <c r="C3473" t="s">
        <v>232</v>
      </c>
      <c r="D3473" s="20" t="s">
        <v>1000</v>
      </c>
      <c r="E3473" s="26">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25">
      <c r="A3474" s="177" t="s">
        <v>17821</v>
      </c>
      <c r="B3474" t="s">
        <v>17822</v>
      </c>
      <c r="C3474" t="s">
        <v>231</v>
      </c>
      <c r="D3474" s="20" t="s">
        <v>1002</v>
      </c>
      <c r="E3474" s="26">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25">
      <c r="A3475" s="177" t="s">
        <v>17998</v>
      </c>
      <c r="B3475" t="s">
        <v>17999</v>
      </c>
      <c r="C3475" t="s">
        <v>317</v>
      </c>
      <c r="D3475" s="20" t="s">
        <v>1000</v>
      </c>
      <c r="E3475" s="26">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25">
      <c r="A3476" s="177" t="s">
        <v>18177</v>
      </c>
      <c r="B3476" t="s">
        <v>18178</v>
      </c>
      <c r="C3476" t="s">
        <v>316</v>
      </c>
      <c r="D3476" s="20" t="s">
        <v>1002</v>
      </c>
      <c r="E3476" s="26">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25">
      <c r="A3477" s="177" t="s">
        <v>18430</v>
      </c>
      <c r="B3477" t="s">
        <v>18431</v>
      </c>
      <c r="C3477" t="s">
        <v>214</v>
      </c>
      <c r="D3477" s="20" t="s">
        <v>1000</v>
      </c>
      <c r="E3477" s="26">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25">
      <c r="A3478" s="177" t="s">
        <v>18609</v>
      </c>
      <c r="B3478" t="s">
        <v>18610</v>
      </c>
      <c r="C3478" s="20" t="s">
        <v>215</v>
      </c>
      <c r="D3478" s="20" t="s">
        <v>1002</v>
      </c>
      <c r="E3478" s="26">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25">
      <c r="A3479" s="177" t="s">
        <v>18786</v>
      </c>
      <c r="B3479" t="s">
        <v>18787</v>
      </c>
      <c r="C3479" t="s">
        <v>216</v>
      </c>
      <c r="D3479" s="20" t="s">
        <v>1002</v>
      </c>
      <c r="E3479" s="26">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25">
      <c r="A3480" s="177" t="s">
        <v>18963</v>
      </c>
      <c r="B3480" t="s">
        <v>18964</v>
      </c>
      <c r="C3480" t="s">
        <v>229</v>
      </c>
      <c r="D3480" s="20" t="s">
        <v>1002</v>
      </c>
      <c r="E3480" s="26">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25">
      <c r="A3481" s="177" t="s">
        <v>19140</v>
      </c>
      <c r="B3481" t="s">
        <v>19141</v>
      </c>
      <c r="C3481" t="s">
        <v>230</v>
      </c>
      <c r="D3481" s="20" t="s">
        <v>1000</v>
      </c>
      <c r="E3481" s="26">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25">
      <c r="A3482" s="177" t="s">
        <v>19319</v>
      </c>
      <c r="B3482" t="s">
        <v>19320</v>
      </c>
      <c r="C3482" s="20" t="s">
        <v>234</v>
      </c>
      <c r="D3482" s="20" t="s">
        <v>1000</v>
      </c>
      <c r="E3482" s="26">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25">
      <c r="A3483" s="177" t="s">
        <v>19498</v>
      </c>
      <c r="B3483" t="s">
        <v>19499</v>
      </c>
      <c r="C3483" t="s">
        <v>233</v>
      </c>
      <c r="D3483" s="20" t="s">
        <v>1002</v>
      </c>
      <c r="E3483" s="26">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25">
      <c r="A3484" s="177" t="s">
        <v>19873</v>
      </c>
      <c r="B3484" t="s">
        <v>19874</v>
      </c>
      <c r="C3484" t="s">
        <v>220</v>
      </c>
      <c r="D3484" s="20" t="s">
        <v>1000</v>
      </c>
      <c r="E3484" s="26">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25">
      <c r="A3485" s="177" t="s">
        <v>20052</v>
      </c>
      <c r="B3485" t="s">
        <v>20053</v>
      </c>
      <c r="C3485" t="s">
        <v>221</v>
      </c>
      <c r="D3485" s="20" t="s">
        <v>1002</v>
      </c>
      <c r="E3485" s="26">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25">
      <c r="A3486" s="177" t="s">
        <v>20229</v>
      </c>
      <c r="B3486" t="s">
        <v>20230</v>
      </c>
      <c r="C3486" t="s">
        <v>222</v>
      </c>
      <c r="D3486" s="20" t="s">
        <v>1002</v>
      </c>
      <c r="E3486" s="26">
        <v>42005</v>
      </c>
      <c r="F3486">
        <v>4</v>
      </c>
      <c r="G3486">
        <v>4</v>
      </c>
      <c r="H3486">
        <v>1</v>
      </c>
      <c r="I3486">
        <v>4</v>
      </c>
      <c r="J3486">
        <v>8</v>
      </c>
      <c r="K3486">
        <v>0.5</v>
      </c>
      <c r="L3486">
        <v>8</v>
      </c>
      <c r="M3486">
        <v>1</v>
      </c>
      <c r="N3486">
        <v>2</v>
      </c>
      <c r="O3486">
        <v>0.74</v>
      </c>
      <c r="P3486">
        <v>2</v>
      </c>
      <c r="Q3486">
        <v>2</v>
      </c>
      <c r="R3486">
        <v>1</v>
      </c>
      <c r="S3486">
        <v>2</v>
      </c>
      <c r="T3486">
        <v>0.83</v>
      </c>
    </row>
    <row r="3487" spans="1:20" x14ac:dyDescent="0.25">
      <c r="A3487" s="177" t="s">
        <v>20406</v>
      </c>
      <c r="B3487" t="s">
        <v>20407</v>
      </c>
      <c r="C3487" t="s">
        <v>211</v>
      </c>
      <c r="D3487" s="20" t="s">
        <v>1002</v>
      </c>
      <c r="E3487" s="26">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25">
      <c r="A3488" s="177" t="s">
        <v>20583</v>
      </c>
      <c r="B3488" t="s">
        <v>20584</v>
      </c>
      <c r="C3488" t="s">
        <v>207</v>
      </c>
      <c r="D3488" s="20" t="s">
        <v>1000</v>
      </c>
      <c r="E3488" s="26">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25">
      <c r="A3489" s="177" t="s">
        <v>20827</v>
      </c>
      <c r="B3489" t="s">
        <v>20828</v>
      </c>
      <c r="C3489" t="s">
        <v>210</v>
      </c>
      <c r="D3489" s="20" t="s">
        <v>1002</v>
      </c>
      <c r="E3489" s="26">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25">
      <c r="A3490" s="177" t="s">
        <v>21004</v>
      </c>
      <c r="B3490" t="s">
        <v>21005</v>
      </c>
      <c r="C3490" t="s">
        <v>208</v>
      </c>
      <c r="D3490" s="20" t="s">
        <v>1002</v>
      </c>
      <c r="E3490" s="26">
        <v>42005</v>
      </c>
      <c r="F3490">
        <v>2</v>
      </c>
      <c r="G3490">
        <v>2</v>
      </c>
      <c r="H3490">
        <v>1</v>
      </c>
      <c r="I3490">
        <v>7</v>
      </c>
      <c r="J3490">
        <v>10</v>
      </c>
      <c r="K3490">
        <v>0.7</v>
      </c>
      <c r="L3490">
        <v>10</v>
      </c>
      <c r="M3490">
        <v>1</v>
      </c>
      <c r="N3490">
        <v>7</v>
      </c>
      <c r="P3490">
        <v>0</v>
      </c>
      <c r="Q3490">
        <v>0</v>
      </c>
      <c r="R3490" t="e">
        <v>#DIV/0!</v>
      </c>
      <c r="S3490">
        <v>0</v>
      </c>
      <c r="T3490">
        <v>0.36</v>
      </c>
    </row>
    <row r="3491" spans="1:20" x14ac:dyDescent="0.25">
      <c r="A3491" s="177" t="s">
        <v>21259</v>
      </c>
      <c r="B3491" t="s">
        <v>21260</v>
      </c>
      <c r="C3491" s="20" t="s">
        <v>213</v>
      </c>
      <c r="D3491" s="20" t="s">
        <v>1002</v>
      </c>
      <c r="E3491" s="26">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25">
      <c r="A3492" s="177" t="s">
        <v>21501</v>
      </c>
      <c r="B3492" t="s">
        <v>21502</v>
      </c>
      <c r="C3492" s="20" t="s">
        <v>212</v>
      </c>
      <c r="D3492" s="20" t="s">
        <v>1000</v>
      </c>
      <c r="E3492" s="26">
        <v>42005</v>
      </c>
      <c r="F3492">
        <v>2</v>
      </c>
      <c r="G3492">
        <v>3</v>
      </c>
      <c r="H3492">
        <v>0.66666666666666663</v>
      </c>
      <c r="I3492">
        <v>12</v>
      </c>
      <c r="J3492">
        <v>12</v>
      </c>
      <c r="K3492">
        <v>1</v>
      </c>
      <c r="L3492">
        <v>20</v>
      </c>
      <c r="M3492">
        <v>0.6</v>
      </c>
      <c r="N3492">
        <v>12</v>
      </c>
      <c r="P3492">
        <v>0</v>
      </c>
      <c r="Q3492">
        <v>2</v>
      </c>
      <c r="R3492">
        <v>0</v>
      </c>
      <c r="S3492">
        <v>0</v>
      </c>
    </row>
    <row r="3493" spans="1:20" x14ac:dyDescent="0.25">
      <c r="A3493" s="177" t="s">
        <v>21710</v>
      </c>
      <c r="B3493" t="s">
        <v>21711</v>
      </c>
      <c r="C3493" t="s">
        <v>217</v>
      </c>
      <c r="D3493" s="20" t="s">
        <v>1000</v>
      </c>
      <c r="E3493" s="26">
        <v>42005</v>
      </c>
      <c r="F3493">
        <v>7</v>
      </c>
      <c r="G3493">
        <v>7</v>
      </c>
      <c r="H3493">
        <v>1</v>
      </c>
      <c r="I3493">
        <v>19</v>
      </c>
      <c r="J3493">
        <v>50</v>
      </c>
      <c r="K3493">
        <v>0.38</v>
      </c>
      <c r="L3493">
        <v>50</v>
      </c>
      <c r="M3493">
        <v>1</v>
      </c>
      <c r="N3493">
        <v>19</v>
      </c>
      <c r="P3493">
        <v>0</v>
      </c>
      <c r="Q3493">
        <v>1</v>
      </c>
      <c r="R3493">
        <v>0</v>
      </c>
      <c r="S3493">
        <v>0</v>
      </c>
      <c r="T3493">
        <v>0.43</v>
      </c>
    </row>
    <row r="3494" spans="1:20" x14ac:dyDescent="0.25">
      <c r="A3494" s="177" t="s">
        <v>21954</v>
      </c>
      <c r="B3494" t="s">
        <v>21955</v>
      </c>
      <c r="C3494" t="s">
        <v>218</v>
      </c>
      <c r="D3494" s="20" t="s">
        <v>1002</v>
      </c>
      <c r="E3494" s="26">
        <v>42005</v>
      </c>
      <c r="F3494">
        <v>4</v>
      </c>
      <c r="G3494">
        <v>4</v>
      </c>
      <c r="H3494">
        <v>1</v>
      </c>
      <c r="I3494">
        <v>2</v>
      </c>
      <c r="J3494">
        <v>20</v>
      </c>
      <c r="K3494">
        <v>0.1</v>
      </c>
      <c r="L3494">
        <v>20</v>
      </c>
      <c r="M3494">
        <v>1</v>
      </c>
      <c r="N3494">
        <v>2</v>
      </c>
      <c r="P3494">
        <v>0</v>
      </c>
      <c r="Q3494">
        <v>0</v>
      </c>
      <c r="R3494" t="e">
        <v>#DIV/0!</v>
      </c>
      <c r="S3494">
        <v>0</v>
      </c>
      <c r="T3494">
        <v>0</v>
      </c>
    </row>
    <row r="3495" spans="1:20" x14ac:dyDescent="0.25">
      <c r="A3495" s="177" t="s">
        <v>22131</v>
      </c>
      <c r="B3495" t="s">
        <v>22132</v>
      </c>
      <c r="C3495" t="s">
        <v>219</v>
      </c>
      <c r="D3495" s="20" t="s">
        <v>1002</v>
      </c>
      <c r="E3495" s="26">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25">
      <c r="A3496" s="177" t="s">
        <v>11064</v>
      </c>
      <c r="B3496" t="s">
        <v>11065</v>
      </c>
      <c r="C3496" t="s">
        <v>228</v>
      </c>
      <c r="D3496" s="20" t="s">
        <v>1000</v>
      </c>
      <c r="E3496" s="26">
        <v>42036</v>
      </c>
      <c r="F3496">
        <v>3</v>
      </c>
      <c r="G3496">
        <v>5</v>
      </c>
      <c r="H3496">
        <v>0.6</v>
      </c>
      <c r="I3496">
        <v>0</v>
      </c>
      <c r="J3496">
        <v>14</v>
      </c>
      <c r="K3496">
        <v>0</v>
      </c>
      <c r="L3496">
        <v>28</v>
      </c>
      <c r="M3496">
        <v>0.5</v>
      </c>
      <c r="N3496">
        <v>0</v>
      </c>
      <c r="P3496">
        <v>0</v>
      </c>
      <c r="Q3496">
        <v>0</v>
      </c>
      <c r="R3496" t="e">
        <v>#DIV/0!</v>
      </c>
      <c r="S3496">
        <v>0</v>
      </c>
    </row>
    <row r="3497" spans="1:20" x14ac:dyDescent="0.25">
      <c r="A3497" s="177" t="s">
        <v>9301</v>
      </c>
      <c r="B3497" t="s">
        <v>9302</v>
      </c>
      <c r="C3497" t="s">
        <v>211</v>
      </c>
      <c r="D3497" s="20" t="s">
        <v>1000</v>
      </c>
      <c r="E3497" s="26">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25">
      <c r="A3498" s="177" t="s">
        <v>8462</v>
      </c>
      <c r="B3498" t="s">
        <v>8463</v>
      </c>
      <c r="C3498" s="20" t="s">
        <v>213</v>
      </c>
      <c r="D3498" s="20" t="s">
        <v>1000</v>
      </c>
      <c r="E3498" s="26">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25">
      <c r="A3499" s="177" t="s">
        <v>5038</v>
      </c>
      <c r="B3499" t="s">
        <v>5039</v>
      </c>
      <c r="C3499" s="20" t="s">
        <v>229</v>
      </c>
      <c r="D3499" s="20" t="s">
        <v>1000</v>
      </c>
      <c r="E3499" s="26">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25">
      <c r="A3500" s="177" t="s">
        <v>5662</v>
      </c>
      <c r="B3500" t="s">
        <v>5663</v>
      </c>
      <c r="C3500" t="s">
        <v>1047</v>
      </c>
      <c r="D3500" s="20" t="s">
        <v>1000</v>
      </c>
      <c r="E3500" s="26">
        <v>42036</v>
      </c>
      <c r="F3500">
        <v>5</v>
      </c>
      <c r="G3500">
        <v>5</v>
      </c>
      <c r="H3500">
        <v>1</v>
      </c>
      <c r="I3500">
        <v>12</v>
      </c>
      <c r="J3500">
        <v>25</v>
      </c>
      <c r="K3500">
        <v>0.48</v>
      </c>
      <c r="L3500">
        <v>25</v>
      </c>
      <c r="M3500">
        <v>1</v>
      </c>
      <c r="N3500">
        <v>12</v>
      </c>
      <c r="P3500">
        <v>0</v>
      </c>
      <c r="Q3500">
        <v>0</v>
      </c>
      <c r="R3500" t="e">
        <v>#DIV/0!</v>
      </c>
      <c r="S3500">
        <v>0</v>
      </c>
      <c r="T3500">
        <v>0.47</v>
      </c>
    </row>
    <row r="3501" spans="1:20" x14ac:dyDescent="0.25">
      <c r="A3501" s="177" t="s">
        <v>13208</v>
      </c>
      <c r="B3501" t="s">
        <v>13120</v>
      </c>
      <c r="C3501" t="s">
        <v>1051</v>
      </c>
      <c r="D3501" s="20" t="s">
        <v>1002</v>
      </c>
      <c r="E3501" s="26">
        <v>42036</v>
      </c>
      <c r="F3501">
        <v>5</v>
      </c>
      <c r="G3501">
        <v>5</v>
      </c>
      <c r="H3501">
        <v>1</v>
      </c>
      <c r="I3501">
        <v>3</v>
      </c>
      <c r="J3501">
        <v>15</v>
      </c>
      <c r="K3501">
        <v>0.2</v>
      </c>
      <c r="L3501">
        <v>15</v>
      </c>
      <c r="M3501">
        <v>1</v>
      </c>
      <c r="N3501">
        <v>3</v>
      </c>
      <c r="P3501">
        <v>0</v>
      </c>
      <c r="Q3501">
        <v>0</v>
      </c>
      <c r="R3501" t="e">
        <v>#DIV/0!</v>
      </c>
      <c r="S3501">
        <v>0</v>
      </c>
    </row>
    <row r="3502" spans="1:20" x14ac:dyDescent="0.25">
      <c r="A3502" s="177" t="s">
        <v>10539</v>
      </c>
      <c r="B3502" t="s">
        <v>10540</v>
      </c>
      <c r="C3502" t="s">
        <v>205</v>
      </c>
      <c r="D3502" s="20" t="s">
        <v>1000</v>
      </c>
      <c r="E3502" s="26">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25">
      <c r="A3503" s="177" t="s">
        <v>8886</v>
      </c>
      <c r="B3503" t="s">
        <v>8887</v>
      </c>
      <c r="C3503" t="s">
        <v>210</v>
      </c>
      <c r="D3503" s="20" t="s">
        <v>1000</v>
      </c>
      <c r="E3503" s="26">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25">
      <c r="A3504" s="177" t="s">
        <v>6081</v>
      </c>
      <c r="B3504" t="s">
        <v>6082</v>
      </c>
      <c r="C3504" t="s">
        <v>215</v>
      </c>
      <c r="D3504" s="20" t="s">
        <v>1000</v>
      </c>
      <c r="E3504" s="26">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25">
      <c r="A3505" s="177" t="s">
        <v>3381</v>
      </c>
      <c r="B3505" t="s">
        <v>3382</v>
      </c>
      <c r="C3505" t="s">
        <v>221</v>
      </c>
      <c r="D3505" s="20" t="s">
        <v>1000</v>
      </c>
      <c r="E3505" s="26">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25">
      <c r="A3506" s="177" t="s">
        <v>3206</v>
      </c>
      <c r="B3506" t="s">
        <v>3207</v>
      </c>
      <c r="C3506" t="s">
        <v>222</v>
      </c>
      <c r="D3506" s="20" t="s">
        <v>1000</v>
      </c>
      <c r="E3506" s="26">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25">
      <c r="A3507" s="177" t="s">
        <v>7251</v>
      </c>
      <c r="B3507" t="s">
        <v>7252</v>
      </c>
      <c r="C3507" t="s">
        <v>1052</v>
      </c>
      <c r="D3507" s="20" t="s">
        <v>1000</v>
      </c>
      <c r="E3507" s="26">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25">
      <c r="A3508" s="177" t="s">
        <v>5243</v>
      </c>
      <c r="B3508" t="s">
        <v>5244</v>
      </c>
      <c r="C3508" t="s">
        <v>1053</v>
      </c>
      <c r="D3508" s="20" t="s">
        <v>1000</v>
      </c>
      <c r="E3508" s="26">
        <v>42036</v>
      </c>
      <c r="F3508">
        <v>5</v>
      </c>
      <c r="G3508">
        <v>5</v>
      </c>
      <c r="H3508">
        <v>1</v>
      </c>
      <c r="I3508">
        <v>12</v>
      </c>
      <c r="J3508">
        <v>25</v>
      </c>
      <c r="K3508">
        <v>0.48</v>
      </c>
      <c r="L3508">
        <v>25</v>
      </c>
      <c r="M3508">
        <v>1</v>
      </c>
      <c r="N3508">
        <v>11</v>
      </c>
      <c r="P3508">
        <v>0</v>
      </c>
      <c r="Q3508">
        <v>0</v>
      </c>
      <c r="R3508" t="e">
        <v>#DIV/0!</v>
      </c>
      <c r="S3508">
        <v>1</v>
      </c>
      <c r="T3508">
        <v>0.38</v>
      </c>
    </row>
    <row r="3509" spans="1:20" x14ac:dyDescent="0.25">
      <c r="A3509" s="177" t="s">
        <v>12242</v>
      </c>
      <c r="B3509" t="s">
        <v>12243</v>
      </c>
      <c r="C3509" t="s">
        <v>200</v>
      </c>
      <c r="D3509" s="20" t="s">
        <v>1000</v>
      </c>
      <c r="E3509" s="26">
        <v>42036</v>
      </c>
      <c r="F3509">
        <v>5</v>
      </c>
      <c r="G3509">
        <v>5</v>
      </c>
      <c r="H3509">
        <v>1</v>
      </c>
      <c r="I3509">
        <v>12</v>
      </c>
      <c r="J3509">
        <v>25</v>
      </c>
      <c r="K3509">
        <v>0.48</v>
      </c>
      <c r="L3509">
        <v>25</v>
      </c>
      <c r="M3509">
        <v>1</v>
      </c>
      <c r="N3509">
        <v>10</v>
      </c>
      <c r="P3509">
        <v>1</v>
      </c>
      <c r="Q3509">
        <v>1</v>
      </c>
      <c r="R3509">
        <v>1</v>
      </c>
      <c r="S3509">
        <v>2</v>
      </c>
      <c r="T3509" t="e">
        <v>#DIV/0!</v>
      </c>
    </row>
    <row r="3510" spans="1:20" x14ac:dyDescent="0.25">
      <c r="A3510" s="177" t="s">
        <v>10363</v>
      </c>
      <c r="B3510" t="s">
        <v>10364</v>
      </c>
      <c r="C3510" t="s">
        <v>204</v>
      </c>
      <c r="D3510" s="20" t="s">
        <v>1000</v>
      </c>
      <c r="E3510" s="26">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25">
      <c r="A3511" s="177" t="s">
        <v>8711</v>
      </c>
      <c r="B3511" t="s">
        <v>8712</v>
      </c>
      <c r="C3511" t="s">
        <v>208</v>
      </c>
      <c r="D3511" s="20" t="s">
        <v>1000</v>
      </c>
      <c r="E3511" s="26">
        <v>42036</v>
      </c>
      <c r="F3511">
        <v>2</v>
      </c>
      <c r="G3511">
        <v>2</v>
      </c>
      <c r="H3511">
        <v>1</v>
      </c>
      <c r="I3511">
        <v>7</v>
      </c>
      <c r="J3511">
        <v>10</v>
      </c>
      <c r="K3511">
        <v>0.7</v>
      </c>
      <c r="L3511">
        <v>10</v>
      </c>
      <c r="M3511">
        <v>1</v>
      </c>
      <c r="N3511">
        <v>6</v>
      </c>
      <c r="P3511">
        <v>0</v>
      </c>
      <c r="Q3511">
        <v>0</v>
      </c>
      <c r="R3511" t="e">
        <v>#DIV/0!</v>
      </c>
      <c r="S3511">
        <v>1</v>
      </c>
      <c r="T3511">
        <v>0</v>
      </c>
    </row>
    <row r="3512" spans="1:20" x14ac:dyDescent="0.25">
      <c r="A3512" s="177" t="s">
        <v>6505</v>
      </c>
      <c r="B3512" t="s">
        <v>6506</v>
      </c>
      <c r="C3512" t="s">
        <v>316</v>
      </c>
      <c r="D3512" s="20" t="s">
        <v>1000</v>
      </c>
      <c r="E3512" s="26">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25">
      <c r="A3513" s="177" t="s">
        <v>4098</v>
      </c>
      <c r="B3513" t="s">
        <v>4099</v>
      </c>
      <c r="C3513" t="s">
        <v>218</v>
      </c>
      <c r="D3513" s="20" t="s">
        <v>1000</v>
      </c>
      <c r="E3513" s="26">
        <v>42036</v>
      </c>
      <c r="F3513">
        <v>4</v>
      </c>
      <c r="G3513">
        <v>4</v>
      </c>
      <c r="H3513">
        <v>1</v>
      </c>
      <c r="I3513">
        <v>3</v>
      </c>
      <c r="J3513">
        <v>20</v>
      </c>
      <c r="K3513">
        <v>0.15</v>
      </c>
      <c r="L3513">
        <v>20</v>
      </c>
      <c r="M3513">
        <v>1</v>
      </c>
      <c r="N3513">
        <v>2</v>
      </c>
      <c r="P3513">
        <v>0</v>
      </c>
      <c r="Q3513">
        <v>0</v>
      </c>
      <c r="R3513" t="e">
        <v>#DIV/0!</v>
      </c>
      <c r="S3513">
        <v>1</v>
      </c>
      <c r="T3513" t="e">
        <v>#DIV/0!</v>
      </c>
    </row>
    <row r="3514" spans="1:20" x14ac:dyDescent="0.25">
      <c r="A3514" s="177" t="s">
        <v>12527</v>
      </c>
      <c r="B3514" t="s">
        <v>12528</v>
      </c>
      <c r="C3514" t="s">
        <v>202</v>
      </c>
      <c r="D3514" s="20" t="s">
        <v>1000</v>
      </c>
      <c r="E3514" s="26">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25">
      <c r="A3515" s="177" t="s">
        <v>9692</v>
      </c>
      <c r="B3515" t="s">
        <v>9693</v>
      </c>
      <c r="C3515" t="s">
        <v>224</v>
      </c>
      <c r="D3515" s="20" t="s">
        <v>1000</v>
      </c>
      <c r="E3515" s="26">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25">
      <c r="A3516" s="177" t="s">
        <v>7785</v>
      </c>
      <c r="B3516" t="s">
        <v>7786</v>
      </c>
      <c r="C3516" t="s">
        <v>226</v>
      </c>
      <c r="D3516" s="20" t="s">
        <v>1000</v>
      </c>
      <c r="E3516" s="26">
        <v>42036</v>
      </c>
      <c r="F3516">
        <v>5</v>
      </c>
      <c r="G3516">
        <v>5</v>
      </c>
      <c r="H3516">
        <v>1</v>
      </c>
      <c r="I3516">
        <v>32</v>
      </c>
      <c r="J3516">
        <v>50</v>
      </c>
      <c r="K3516">
        <v>0.64</v>
      </c>
      <c r="L3516">
        <v>50</v>
      </c>
      <c r="M3516">
        <v>1</v>
      </c>
      <c r="N3516">
        <v>32</v>
      </c>
      <c r="P3516">
        <v>0</v>
      </c>
      <c r="Q3516">
        <v>1</v>
      </c>
      <c r="R3516">
        <v>0</v>
      </c>
      <c r="S3516">
        <v>0</v>
      </c>
      <c r="T3516" t="e">
        <v>#DIV/0!</v>
      </c>
    </row>
    <row r="3517" spans="1:20" x14ac:dyDescent="0.25">
      <c r="A3517" s="177" t="s">
        <v>6855</v>
      </c>
      <c r="B3517" t="s">
        <v>6856</v>
      </c>
      <c r="C3517" t="s">
        <v>231</v>
      </c>
      <c r="D3517" s="20" t="s">
        <v>1000</v>
      </c>
      <c r="E3517" s="26">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25">
      <c r="A3518" s="177" t="s">
        <v>5906</v>
      </c>
      <c r="B3518" t="s">
        <v>5907</v>
      </c>
      <c r="C3518" t="s">
        <v>216</v>
      </c>
      <c r="D3518" s="20" t="s">
        <v>1000</v>
      </c>
      <c r="E3518" s="26">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25">
      <c r="A3519" s="177" t="s">
        <v>4513</v>
      </c>
      <c r="B3519" t="s">
        <v>4514</v>
      </c>
      <c r="C3519" t="s">
        <v>233</v>
      </c>
      <c r="D3519" s="20" t="s">
        <v>1000</v>
      </c>
      <c r="E3519" s="26">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25">
      <c r="A3520" s="177" t="s">
        <v>3923</v>
      </c>
      <c r="B3520" t="s">
        <v>3924</v>
      </c>
      <c r="C3520" t="s">
        <v>219</v>
      </c>
      <c r="D3520" s="20" t="s">
        <v>1000</v>
      </c>
      <c r="E3520" s="26">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25">
      <c r="A3521" s="177" t="s">
        <v>7598</v>
      </c>
      <c r="B3521" t="s">
        <v>7599</v>
      </c>
      <c r="C3521" t="s">
        <v>901</v>
      </c>
      <c r="D3521" s="20" t="s">
        <v>1000</v>
      </c>
      <c r="E3521" s="26">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25">
      <c r="A3522" s="177" t="s">
        <v>5478</v>
      </c>
      <c r="B3522" t="s">
        <v>5479</v>
      </c>
      <c r="C3522" t="s">
        <v>903</v>
      </c>
      <c r="D3522" s="20" t="s">
        <v>1000</v>
      </c>
      <c r="E3522" s="26">
        <v>42036</v>
      </c>
      <c r="F3522">
        <v>10</v>
      </c>
      <c r="G3522">
        <v>10</v>
      </c>
      <c r="H3522">
        <v>1</v>
      </c>
      <c r="I3522">
        <v>24</v>
      </c>
      <c r="J3522">
        <v>50</v>
      </c>
      <c r="K3522">
        <v>0.48</v>
      </c>
      <c r="L3522">
        <v>50</v>
      </c>
      <c r="M3522">
        <v>1</v>
      </c>
      <c r="N3522">
        <v>23</v>
      </c>
      <c r="P3522">
        <v>0</v>
      </c>
      <c r="Q3522">
        <v>0</v>
      </c>
      <c r="R3522" t="e">
        <v>#DIV/0!</v>
      </c>
      <c r="S3522">
        <v>1</v>
      </c>
      <c r="T3522">
        <v>0.81</v>
      </c>
    </row>
    <row r="3523" spans="1:20" x14ac:dyDescent="0.25">
      <c r="A3523" s="177" t="s">
        <v>11593</v>
      </c>
      <c r="B3523" t="s">
        <v>11594</v>
      </c>
      <c r="C3523" t="s">
        <v>199</v>
      </c>
      <c r="D3523" s="20" t="s">
        <v>1002</v>
      </c>
      <c r="E3523" s="26">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25">
      <c r="A3524" s="177" t="s">
        <v>10889</v>
      </c>
      <c r="B3524" t="s">
        <v>10890</v>
      </c>
      <c r="C3524" t="s">
        <v>227</v>
      </c>
      <c r="D3524" s="20" t="s">
        <v>1002</v>
      </c>
      <c r="E3524" s="26">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25">
      <c r="A3525" s="177" t="s">
        <v>9126</v>
      </c>
      <c r="B3525" t="s">
        <v>9127</v>
      </c>
      <c r="C3525" t="s">
        <v>207</v>
      </c>
      <c r="D3525" s="20" t="s">
        <v>1002</v>
      </c>
      <c r="E3525" s="26">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25">
      <c r="A3526" s="177" t="s">
        <v>8287</v>
      </c>
      <c r="B3526" t="s">
        <v>8288</v>
      </c>
      <c r="C3526" t="s">
        <v>212</v>
      </c>
      <c r="D3526" s="20" t="s">
        <v>1002</v>
      </c>
      <c r="E3526" s="26">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25">
      <c r="A3527" s="177" t="s">
        <v>4863</v>
      </c>
      <c r="B3527" t="s">
        <v>4864</v>
      </c>
      <c r="C3527" t="s">
        <v>230</v>
      </c>
      <c r="D3527" s="20" t="s">
        <v>1002</v>
      </c>
      <c r="E3527" s="26">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25">
      <c r="A3528" s="177" t="s">
        <v>11595</v>
      </c>
      <c r="B3528" t="s">
        <v>11596</v>
      </c>
      <c r="C3528" t="s">
        <v>198</v>
      </c>
      <c r="D3528" s="20" t="s">
        <v>1002</v>
      </c>
      <c r="E3528" s="26">
        <v>42036</v>
      </c>
      <c r="F3528">
        <v>5</v>
      </c>
      <c r="G3528">
        <v>5</v>
      </c>
      <c r="H3528">
        <v>1</v>
      </c>
      <c r="I3528">
        <v>3</v>
      </c>
      <c r="J3528">
        <v>15</v>
      </c>
      <c r="K3528">
        <v>0.2</v>
      </c>
      <c r="L3528">
        <v>15</v>
      </c>
      <c r="M3528">
        <v>1</v>
      </c>
      <c r="N3528">
        <v>3</v>
      </c>
      <c r="P3528">
        <v>0</v>
      </c>
      <c r="Q3528">
        <v>0</v>
      </c>
      <c r="R3528" t="e">
        <v>#DIV/0!</v>
      </c>
      <c r="S3528">
        <v>0</v>
      </c>
      <c r="T3528">
        <v>1</v>
      </c>
    </row>
    <row r="3529" spans="1:20" x14ac:dyDescent="0.25">
      <c r="A3529" s="177" t="s">
        <v>10714</v>
      </c>
      <c r="B3529" t="s">
        <v>10715</v>
      </c>
      <c r="C3529" t="s">
        <v>203</v>
      </c>
      <c r="D3529" s="20" t="s">
        <v>1002</v>
      </c>
      <c r="E3529" s="26">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25">
      <c r="A3530" s="177" t="s">
        <v>6256</v>
      </c>
      <c r="B3530" t="s">
        <v>6257</v>
      </c>
      <c r="C3530" t="s">
        <v>214</v>
      </c>
      <c r="D3530" s="20" t="s">
        <v>1002</v>
      </c>
      <c r="E3530" s="26">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25">
      <c r="A3531" s="177" t="s">
        <v>3556</v>
      </c>
      <c r="B3531" t="s">
        <v>3557</v>
      </c>
      <c r="C3531" t="s">
        <v>220</v>
      </c>
      <c r="D3531" s="20" t="s">
        <v>1002</v>
      </c>
      <c r="E3531" s="26">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25">
      <c r="A3532" s="177" t="s">
        <v>6680</v>
      </c>
      <c r="B3532" t="s">
        <v>6681</v>
      </c>
      <c r="C3532" s="20" t="s">
        <v>317</v>
      </c>
      <c r="D3532" s="20" t="s">
        <v>1002</v>
      </c>
      <c r="E3532" s="26">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25">
      <c r="A3533" s="177" t="s">
        <v>4338</v>
      </c>
      <c r="B3533" t="s">
        <v>4339</v>
      </c>
      <c r="C3533" t="s">
        <v>217</v>
      </c>
      <c r="D3533" s="20" t="s">
        <v>1002</v>
      </c>
      <c r="E3533" s="26">
        <v>42036</v>
      </c>
      <c r="F3533">
        <v>7</v>
      </c>
      <c r="G3533">
        <v>7</v>
      </c>
      <c r="H3533">
        <v>1</v>
      </c>
      <c r="I3533">
        <v>20</v>
      </c>
      <c r="J3533">
        <v>50</v>
      </c>
      <c r="K3533">
        <v>0.4</v>
      </c>
      <c r="L3533">
        <v>50</v>
      </c>
      <c r="M3533">
        <v>1</v>
      </c>
      <c r="N3533">
        <v>19</v>
      </c>
      <c r="P3533">
        <v>0</v>
      </c>
      <c r="Q3533">
        <v>0</v>
      </c>
      <c r="R3533" t="e">
        <v>#DIV/0!</v>
      </c>
      <c r="S3533">
        <v>1</v>
      </c>
      <c r="T3533">
        <v>0.82</v>
      </c>
    </row>
    <row r="3534" spans="1:20" x14ac:dyDescent="0.25">
      <c r="A3534" s="177" t="s">
        <v>9867</v>
      </c>
      <c r="B3534" t="s">
        <v>9868</v>
      </c>
      <c r="C3534" t="s">
        <v>223</v>
      </c>
      <c r="D3534" s="20" t="s">
        <v>1002</v>
      </c>
      <c r="E3534" s="26">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25">
      <c r="A3535" s="177" t="s">
        <v>7986</v>
      </c>
      <c r="B3535" t="s">
        <v>7987</v>
      </c>
      <c r="C3535" t="s">
        <v>225</v>
      </c>
      <c r="D3535" s="20" t="s">
        <v>1002</v>
      </c>
      <c r="E3535" s="26">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25">
      <c r="A3536" s="177" t="s">
        <v>7046</v>
      </c>
      <c r="B3536" t="s">
        <v>7047</v>
      </c>
      <c r="C3536" s="20" t="s">
        <v>232</v>
      </c>
      <c r="D3536" s="20" t="s">
        <v>1002</v>
      </c>
      <c r="E3536" s="26">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25">
      <c r="A3537" s="177" t="s">
        <v>4688</v>
      </c>
      <c r="B3537" t="s">
        <v>4689</v>
      </c>
      <c r="C3537" t="s">
        <v>234</v>
      </c>
      <c r="D3537" s="20" t="s">
        <v>1002</v>
      </c>
      <c r="E3537" s="26">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25">
      <c r="A3538" s="177" t="s">
        <v>3031</v>
      </c>
      <c r="B3538" t="s">
        <v>3032</v>
      </c>
      <c r="C3538" t="s">
        <v>242</v>
      </c>
      <c r="D3538" s="20" t="s">
        <v>1000</v>
      </c>
      <c r="E3538" s="26">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25">
      <c r="A3539" s="177" t="s">
        <v>2856</v>
      </c>
      <c r="B3539" t="s">
        <v>2857</v>
      </c>
      <c r="C3539" t="s">
        <v>2724</v>
      </c>
      <c r="D3539" s="20" t="s">
        <v>1000</v>
      </c>
      <c r="E3539" s="26">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25">
      <c r="A3540" s="177" t="s">
        <v>2611</v>
      </c>
      <c r="B3540" t="s">
        <v>2612</v>
      </c>
      <c r="C3540" t="s">
        <v>237</v>
      </c>
      <c r="D3540" s="20" t="s">
        <v>1000</v>
      </c>
      <c r="E3540" s="26">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25">
      <c r="A3541" s="177" t="s">
        <v>2436</v>
      </c>
      <c r="B3541" t="s">
        <v>2437</v>
      </c>
      <c r="C3541" t="s">
        <v>238</v>
      </c>
      <c r="D3541" s="20" t="s">
        <v>1000</v>
      </c>
      <c r="E3541" s="26">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25">
      <c r="A3542" s="177" t="s">
        <v>2263</v>
      </c>
      <c r="B3542" t="s">
        <v>2264</v>
      </c>
      <c r="C3542" t="s">
        <v>239</v>
      </c>
      <c r="D3542" s="20" t="s">
        <v>1000</v>
      </c>
      <c r="E3542" s="26">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25">
      <c r="A3543" s="177" t="s">
        <v>2088</v>
      </c>
      <c r="B3543" t="s">
        <v>2089</v>
      </c>
      <c r="C3543" s="20" t="s">
        <v>1988</v>
      </c>
      <c r="D3543" s="20" t="s">
        <v>1000</v>
      </c>
      <c r="E3543" s="26">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25">
      <c r="A3544" s="177" t="s">
        <v>1840</v>
      </c>
      <c r="B3544" t="s">
        <v>1841</v>
      </c>
      <c r="C3544" t="s">
        <v>240</v>
      </c>
      <c r="D3544" s="20" t="s">
        <v>1000</v>
      </c>
      <c r="E3544" s="26">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25">
      <c r="A3545" s="177" t="s">
        <v>1665</v>
      </c>
      <c r="B3545" t="s">
        <v>1666</v>
      </c>
      <c r="C3545" t="s">
        <v>241</v>
      </c>
      <c r="D3545" s="20" t="s">
        <v>1000</v>
      </c>
      <c r="E3545" s="26">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25">
      <c r="A3546" s="177" t="s">
        <v>1490</v>
      </c>
      <c r="B3546" t="s">
        <v>1491</v>
      </c>
      <c r="C3546" t="s">
        <v>318</v>
      </c>
      <c r="D3546" s="20" t="s">
        <v>1000</v>
      </c>
      <c r="E3546" s="26">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25">
      <c r="A3547" s="177" t="s">
        <v>1097</v>
      </c>
      <c r="B3547" t="s">
        <v>1182</v>
      </c>
      <c r="C3547" s="20" t="s">
        <v>235</v>
      </c>
      <c r="D3547" s="20" t="s">
        <v>1002</v>
      </c>
      <c r="E3547" s="26">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25">
      <c r="A3548" s="177" t="s">
        <v>12040</v>
      </c>
      <c r="B3548" t="s">
        <v>12041</v>
      </c>
      <c r="C3548" t="s">
        <v>1051</v>
      </c>
      <c r="D3548" s="20" t="s">
        <v>1000</v>
      </c>
      <c r="E3548" s="26">
        <v>42036</v>
      </c>
      <c r="F3548">
        <v>5</v>
      </c>
      <c r="G3548">
        <v>5</v>
      </c>
      <c r="H3548">
        <v>1</v>
      </c>
      <c r="I3548">
        <v>3</v>
      </c>
      <c r="J3548">
        <v>15</v>
      </c>
      <c r="K3548">
        <v>0.2</v>
      </c>
      <c r="L3548">
        <v>15</v>
      </c>
      <c r="M3548">
        <v>1</v>
      </c>
      <c r="N3548">
        <v>3</v>
      </c>
      <c r="P3548">
        <v>0</v>
      </c>
      <c r="Q3548">
        <v>0</v>
      </c>
      <c r="R3548" t="e">
        <v>#DIV/0!</v>
      </c>
      <c r="S3548">
        <v>0</v>
      </c>
      <c r="T3548">
        <v>1.125</v>
      </c>
    </row>
    <row r="3549" spans="1:20" x14ac:dyDescent="0.25">
      <c r="A3549" s="177" t="s">
        <v>13406</v>
      </c>
      <c r="B3549" t="s">
        <v>13407</v>
      </c>
      <c r="C3549" t="s">
        <v>242</v>
      </c>
      <c r="D3549" s="20" t="s">
        <v>1002</v>
      </c>
      <c r="E3549" s="26">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25">
      <c r="A3550" s="177" t="s">
        <v>13583</v>
      </c>
      <c r="B3550" t="s">
        <v>13584</v>
      </c>
      <c r="C3550" t="s">
        <v>237</v>
      </c>
      <c r="D3550" s="20" t="s">
        <v>1002</v>
      </c>
      <c r="E3550" s="26">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25">
      <c r="A3551" s="177" t="s">
        <v>13758</v>
      </c>
      <c r="B3551" t="s">
        <v>13759</v>
      </c>
      <c r="C3551" t="s">
        <v>238</v>
      </c>
      <c r="D3551" s="20" t="s">
        <v>1002</v>
      </c>
      <c r="E3551" s="26">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25">
      <c r="A3552" s="177" t="s">
        <v>13935</v>
      </c>
      <c r="B3552" t="s">
        <v>13936</v>
      </c>
      <c r="C3552" t="s">
        <v>239</v>
      </c>
      <c r="D3552" s="20" t="s">
        <v>1002</v>
      </c>
      <c r="E3552" s="26">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25">
      <c r="A3553" s="177" t="s">
        <v>14122</v>
      </c>
      <c r="B3553" t="s">
        <v>14123</v>
      </c>
      <c r="C3553" t="s">
        <v>240</v>
      </c>
      <c r="D3553" s="20" t="s">
        <v>1002</v>
      </c>
      <c r="E3553" s="26">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25">
      <c r="A3554" s="177" t="s">
        <v>14299</v>
      </c>
      <c r="B3554" t="s">
        <v>14300</v>
      </c>
      <c r="C3554" t="s">
        <v>241</v>
      </c>
      <c r="D3554" s="20" t="s">
        <v>1002</v>
      </c>
      <c r="E3554" s="26">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25">
      <c r="A3555" s="177" t="s">
        <v>14411</v>
      </c>
      <c r="B3555" t="s">
        <v>14412</v>
      </c>
      <c r="C3555" t="s">
        <v>318</v>
      </c>
      <c r="D3555" s="20" t="s">
        <v>1002</v>
      </c>
      <c r="E3555" s="26">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25">
      <c r="A3556" s="177" t="s">
        <v>14628</v>
      </c>
      <c r="B3556" t="s">
        <v>14629</v>
      </c>
      <c r="C3556" t="s">
        <v>199</v>
      </c>
      <c r="D3556" s="20" t="s">
        <v>1000</v>
      </c>
      <c r="E3556" s="26">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25">
      <c r="A3557" s="177" t="s">
        <v>14894</v>
      </c>
      <c r="B3557" t="s">
        <v>14895</v>
      </c>
      <c r="C3557" s="20" t="s">
        <v>200</v>
      </c>
      <c r="D3557" s="20" t="s">
        <v>1002</v>
      </c>
      <c r="E3557" s="26">
        <v>42036</v>
      </c>
      <c r="F3557">
        <v>5</v>
      </c>
      <c r="G3557">
        <v>5</v>
      </c>
      <c r="H3557">
        <v>1</v>
      </c>
      <c r="I3557">
        <v>12</v>
      </c>
      <c r="J3557">
        <v>25</v>
      </c>
      <c r="K3557">
        <v>0.48</v>
      </c>
      <c r="L3557">
        <v>25</v>
      </c>
      <c r="M3557">
        <v>1</v>
      </c>
      <c r="N3557">
        <v>10</v>
      </c>
      <c r="P3557">
        <v>1</v>
      </c>
      <c r="Q3557">
        <v>1</v>
      </c>
      <c r="R3557">
        <v>1</v>
      </c>
      <c r="S3557">
        <v>2</v>
      </c>
      <c r="T3557">
        <v>0.72</v>
      </c>
    </row>
    <row r="3558" spans="1:20" x14ac:dyDescent="0.25">
      <c r="A3558" s="177" t="s">
        <v>15071</v>
      </c>
      <c r="B3558" t="s">
        <v>15072</v>
      </c>
      <c r="C3558" s="20" t="s">
        <v>202</v>
      </c>
      <c r="D3558" s="20" t="s">
        <v>1002</v>
      </c>
      <c r="E3558" s="26">
        <v>42036</v>
      </c>
      <c r="F3558">
        <v>8</v>
      </c>
      <c r="G3558">
        <v>8</v>
      </c>
      <c r="H3558">
        <v>1</v>
      </c>
      <c r="I3558">
        <v>95</v>
      </c>
      <c r="J3558">
        <v>70</v>
      </c>
      <c r="K3558">
        <v>1.3571428571428572</v>
      </c>
      <c r="L3558">
        <v>70</v>
      </c>
      <c r="M3558">
        <v>1</v>
      </c>
      <c r="N3558">
        <v>95</v>
      </c>
      <c r="P3558">
        <v>0</v>
      </c>
      <c r="Q3558">
        <v>0</v>
      </c>
      <c r="R3558" t="e">
        <v>#DIV/0!</v>
      </c>
      <c r="S3558">
        <v>0</v>
      </c>
    </row>
    <row r="3559" spans="1:20" x14ac:dyDescent="0.25">
      <c r="A3559" s="177" t="s">
        <v>15614</v>
      </c>
      <c r="B3559" t="s">
        <v>15615</v>
      </c>
      <c r="C3559" t="s">
        <v>228</v>
      </c>
      <c r="D3559" s="20" t="s">
        <v>1002</v>
      </c>
      <c r="E3559" s="26">
        <v>42036</v>
      </c>
      <c r="F3559">
        <v>3</v>
      </c>
      <c r="G3559">
        <v>5</v>
      </c>
      <c r="H3559">
        <v>0.6</v>
      </c>
      <c r="I3559">
        <v>0</v>
      </c>
      <c r="J3559">
        <v>14</v>
      </c>
      <c r="K3559">
        <v>0</v>
      </c>
      <c r="L3559">
        <v>28</v>
      </c>
      <c r="M3559">
        <v>0.5</v>
      </c>
      <c r="N3559">
        <v>0</v>
      </c>
      <c r="P3559">
        <v>0</v>
      </c>
      <c r="Q3559">
        <v>0</v>
      </c>
      <c r="R3559" t="e">
        <v>#DIV/0!</v>
      </c>
      <c r="S3559">
        <v>0</v>
      </c>
      <c r="T3559">
        <v>0.34</v>
      </c>
    </row>
    <row r="3560" spans="1:20" x14ac:dyDescent="0.25">
      <c r="A3560" s="177" t="s">
        <v>15775</v>
      </c>
      <c r="B3560" t="s">
        <v>15776</v>
      </c>
      <c r="C3560" t="s">
        <v>227</v>
      </c>
      <c r="D3560" s="20" t="s">
        <v>1000</v>
      </c>
      <c r="E3560" s="26">
        <v>42036</v>
      </c>
      <c r="F3560">
        <v>3</v>
      </c>
      <c r="G3560">
        <v>5</v>
      </c>
      <c r="H3560">
        <v>0.6</v>
      </c>
      <c r="I3560">
        <v>0</v>
      </c>
      <c r="J3560">
        <v>14</v>
      </c>
      <c r="K3560">
        <v>0</v>
      </c>
      <c r="L3560">
        <v>28</v>
      </c>
      <c r="M3560">
        <v>0.5</v>
      </c>
      <c r="N3560">
        <v>0</v>
      </c>
      <c r="P3560">
        <v>0</v>
      </c>
      <c r="Q3560">
        <v>0</v>
      </c>
      <c r="R3560" t="e">
        <v>#DIV/0!</v>
      </c>
      <c r="S3560">
        <v>0</v>
      </c>
      <c r="T3560">
        <v>0.2</v>
      </c>
    </row>
    <row r="3561" spans="1:20" x14ac:dyDescent="0.25">
      <c r="A3561" s="177" t="s">
        <v>15952</v>
      </c>
      <c r="B3561" t="s">
        <v>15953</v>
      </c>
      <c r="C3561" t="s">
        <v>203</v>
      </c>
      <c r="D3561" s="20" t="s">
        <v>1000</v>
      </c>
      <c r="E3561" s="26">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25">
      <c r="A3562" s="177" t="s">
        <v>16131</v>
      </c>
      <c r="B3562" t="s">
        <v>16132</v>
      </c>
      <c r="C3562" t="s">
        <v>205</v>
      </c>
      <c r="D3562" s="20" t="s">
        <v>1002</v>
      </c>
      <c r="E3562" s="26">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25">
      <c r="A3563" s="177" t="s">
        <v>16308</v>
      </c>
      <c r="B3563" t="s">
        <v>16309</v>
      </c>
      <c r="C3563" t="s">
        <v>204</v>
      </c>
      <c r="D3563" s="20" t="s">
        <v>1002</v>
      </c>
      <c r="E3563" s="26">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25">
      <c r="A3564" s="177" t="s">
        <v>16626</v>
      </c>
      <c r="B3564" t="s">
        <v>16627</v>
      </c>
      <c r="C3564" s="20" t="s">
        <v>223</v>
      </c>
      <c r="D3564" s="20" t="s">
        <v>1000</v>
      </c>
      <c r="E3564" s="26">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25">
      <c r="A3565" s="177" t="s">
        <v>16805</v>
      </c>
      <c r="B3565" t="s">
        <v>16806</v>
      </c>
      <c r="C3565" s="20" t="s">
        <v>224</v>
      </c>
      <c r="D3565" s="20" t="s">
        <v>1002</v>
      </c>
      <c r="E3565" s="26">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25">
      <c r="A3566" s="177" t="s">
        <v>17242</v>
      </c>
      <c r="B3566" t="s">
        <v>17243</v>
      </c>
      <c r="C3566" t="s">
        <v>225</v>
      </c>
      <c r="D3566" s="20" t="s">
        <v>1000</v>
      </c>
      <c r="E3566" s="26">
        <v>42036</v>
      </c>
      <c r="F3566">
        <v>5</v>
      </c>
      <c r="G3566">
        <v>5</v>
      </c>
      <c r="H3566">
        <v>1</v>
      </c>
      <c r="I3566">
        <v>32</v>
      </c>
      <c r="J3566">
        <v>50</v>
      </c>
      <c r="K3566">
        <v>0.64</v>
      </c>
      <c r="L3566">
        <v>50</v>
      </c>
      <c r="M3566">
        <v>1</v>
      </c>
      <c r="N3566">
        <v>32</v>
      </c>
      <c r="P3566">
        <v>0</v>
      </c>
      <c r="Q3566">
        <v>1</v>
      </c>
      <c r="R3566">
        <v>0</v>
      </c>
      <c r="S3566">
        <v>0</v>
      </c>
      <c r="T3566">
        <v>0.59</v>
      </c>
    </row>
    <row r="3567" spans="1:20" x14ac:dyDescent="0.25">
      <c r="A3567" s="177" t="s">
        <v>17449</v>
      </c>
      <c r="B3567" t="s">
        <v>17450</v>
      </c>
      <c r="C3567" t="s">
        <v>226</v>
      </c>
      <c r="D3567" s="20" t="s">
        <v>1002</v>
      </c>
      <c r="E3567" s="26">
        <v>42036</v>
      </c>
      <c r="F3567">
        <v>5</v>
      </c>
      <c r="G3567">
        <v>5</v>
      </c>
      <c r="H3567">
        <v>1</v>
      </c>
      <c r="I3567">
        <v>32</v>
      </c>
      <c r="J3567">
        <v>50</v>
      </c>
      <c r="K3567">
        <v>0.64</v>
      </c>
      <c r="L3567">
        <v>50</v>
      </c>
      <c r="M3567">
        <v>1</v>
      </c>
      <c r="N3567">
        <v>32</v>
      </c>
      <c r="P3567">
        <v>0</v>
      </c>
      <c r="Q3567">
        <v>1</v>
      </c>
      <c r="R3567">
        <v>0</v>
      </c>
      <c r="S3567">
        <v>0</v>
      </c>
    </row>
    <row r="3568" spans="1:20" x14ac:dyDescent="0.25">
      <c r="A3568" s="177" t="s">
        <v>17626</v>
      </c>
      <c r="B3568" t="s">
        <v>17627</v>
      </c>
      <c r="C3568" t="s">
        <v>232</v>
      </c>
      <c r="D3568" s="20" t="s">
        <v>1000</v>
      </c>
      <c r="E3568" s="26">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25">
      <c r="A3569" s="177" t="s">
        <v>17823</v>
      </c>
      <c r="B3569" t="s">
        <v>17824</v>
      </c>
      <c r="C3569" t="s">
        <v>231</v>
      </c>
      <c r="D3569" s="20" t="s">
        <v>1002</v>
      </c>
      <c r="E3569" s="26">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25">
      <c r="A3570" s="177" t="s">
        <v>18000</v>
      </c>
      <c r="B3570" t="s">
        <v>18001</v>
      </c>
      <c r="C3570" t="s">
        <v>317</v>
      </c>
      <c r="D3570" s="20" t="s">
        <v>1000</v>
      </c>
      <c r="E3570" s="26">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25">
      <c r="A3571" s="177" t="s">
        <v>18179</v>
      </c>
      <c r="B3571" t="s">
        <v>18180</v>
      </c>
      <c r="C3571" t="s">
        <v>316</v>
      </c>
      <c r="D3571" s="20" t="s">
        <v>1002</v>
      </c>
      <c r="E3571" s="26">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25">
      <c r="A3572" s="177" t="s">
        <v>18432</v>
      </c>
      <c r="B3572" t="s">
        <v>18433</v>
      </c>
      <c r="C3572" t="s">
        <v>214</v>
      </c>
      <c r="D3572" s="20" t="s">
        <v>1000</v>
      </c>
      <c r="E3572" s="26">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25">
      <c r="A3573" s="177" t="s">
        <v>18611</v>
      </c>
      <c r="B3573" t="s">
        <v>18612</v>
      </c>
      <c r="C3573" t="s">
        <v>215</v>
      </c>
      <c r="D3573" s="20" t="s">
        <v>1002</v>
      </c>
      <c r="E3573" s="26">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25">
      <c r="A3574" s="177" t="s">
        <v>18788</v>
      </c>
      <c r="B3574" t="s">
        <v>18789</v>
      </c>
      <c r="C3574" t="s">
        <v>216</v>
      </c>
      <c r="D3574" s="20" t="s">
        <v>1002</v>
      </c>
      <c r="E3574" s="26">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25">
      <c r="A3575" s="177" t="s">
        <v>18965</v>
      </c>
      <c r="B3575" t="s">
        <v>18966</v>
      </c>
      <c r="C3575" t="s">
        <v>229</v>
      </c>
      <c r="D3575" s="20" t="s">
        <v>1002</v>
      </c>
      <c r="E3575" s="26">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25">
      <c r="A3576" s="177" t="s">
        <v>19142</v>
      </c>
      <c r="B3576" t="s">
        <v>19143</v>
      </c>
      <c r="C3576" t="s">
        <v>230</v>
      </c>
      <c r="D3576" s="20" t="s">
        <v>1000</v>
      </c>
      <c r="E3576" s="26">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25">
      <c r="A3577" s="177" t="s">
        <v>19321</v>
      </c>
      <c r="B3577" t="s">
        <v>19322</v>
      </c>
      <c r="C3577" t="s">
        <v>234</v>
      </c>
      <c r="D3577" s="20" t="s">
        <v>1000</v>
      </c>
      <c r="E3577" s="26">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25">
      <c r="A3578" s="177" t="s">
        <v>19500</v>
      </c>
      <c r="B3578" t="s">
        <v>19501</v>
      </c>
      <c r="C3578" t="s">
        <v>233</v>
      </c>
      <c r="D3578" s="20" t="s">
        <v>1002</v>
      </c>
      <c r="E3578" s="26">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25">
      <c r="A3579" s="177" t="s">
        <v>19875</v>
      </c>
      <c r="B3579" t="s">
        <v>19876</v>
      </c>
      <c r="C3579" t="s">
        <v>220</v>
      </c>
      <c r="D3579" s="20" t="s">
        <v>1000</v>
      </c>
      <c r="E3579" s="26">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25">
      <c r="A3580" s="177" t="s">
        <v>20054</v>
      </c>
      <c r="B3580" t="s">
        <v>20055</v>
      </c>
      <c r="C3580" t="s">
        <v>221</v>
      </c>
      <c r="D3580" s="20" t="s">
        <v>1002</v>
      </c>
      <c r="E3580" s="26">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25">
      <c r="A3581" s="177" t="s">
        <v>20231</v>
      </c>
      <c r="B3581" t="s">
        <v>20232</v>
      </c>
      <c r="C3581" t="s">
        <v>222</v>
      </c>
      <c r="D3581" s="20" t="s">
        <v>1002</v>
      </c>
      <c r="E3581" s="26">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25">
      <c r="A3582" s="177" t="s">
        <v>20408</v>
      </c>
      <c r="B3582" t="s">
        <v>20409</v>
      </c>
      <c r="C3582" t="s">
        <v>211</v>
      </c>
      <c r="D3582" s="20" t="s">
        <v>1002</v>
      </c>
      <c r="E3582" s="26">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25">
      <c r="A3583" s="177" t="s">
        <v>20585</v>
      </c>
      <c r="B3583" t="s">
        <v>20586</v>
      </c>
      <c r="C3583" t="s">
        <v>207</v>
      </c>
      <c r="D3583" s="20" t="s">
        <v>1000</v>
      </c>
      <c r="E3583" s="26">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25">
      <c r="A3584" s="177" t="s">
        <v>20829</v>
      </c>
      <c r="B3584" t="s">
        <v>20830</v>
      </c>
      <c r="C3584" t="s">
        <v>210</v>
      </c>
      <c r="D3584" s="20" t="s">
        <v>1002</v>
      </c>
      <c r="E3584" s="26">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25">
      <c r="A3585" s="177" t="s">
        <v>21006</v>
      </c>
      <c r="B3585" t="s">
        <v>21007</v>
      </c>
      <c r="C3585" t="s">
        <v>208</v>
      </c>
      <c r="D3585" s="20" t="s">
        <v>1002</v>
      </c>
      <c r="E3585" s="26">
        <v>42036</v>
      </c>
      <c r="F3585">
        <v>2</v>
      </c>
      <c r="G3585">
        <v>2</v>
      </c>
      <c r="H3585">
        <v>1</v>
      </c>
      <c r="I3585">
        <v>7</v>
      </c>
      <c r="J3585">
        <v>10</v>
      </c>
      <c r="K3585">
        <v>0.7</v>
      </c>
      <c r="L3585">
        <v>10</v>
      </c>
      <c r="M3585">
        <v>1</v>
      </c>
      <c r="N3585">
        <v>6</v>
      </c>
      <c r="P3585">
        <v>0</v>
      </c>
      <c r="Q3585">
        <v>0</v>
      </c>
      <c r="R3585" t="e">
        <v>#DIV/0!</v>
      </c>
      <c r="S3585">
        <v>1</v>
      </c>
      <c r="T3585">
        <v>0.7</v>
      </c>
    </row>
    <row r="3586" spans="1:20" x14ac:dyDescent="0.25">
      <c r="A3586" s="177" t="s">
        <v>21261</v>
      </c>
      <c r="B3586" t="s">
        <v>21262</v>
      </c>
      <c r="C3586" t="s">
        <v>213</v>
      </c>
      <c r="D3586" s="20" t="s">
        <v>1002</v>
      </c>
      <c r="E3586" s="26">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25">
      <c r="A3587" s="177" t="s">
        <v>21503</v>
      </c>
      <c r="B3587" t="s">
        <v>21504</v>
      </c>
      <c r="C3587" t="s">
        <v>212</v>
      </c>
      <c r="D3587" s="20" t="s">
        <v>1000</v>
      </c>
      <c r="E3587" s="26">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25">
      <c r="A3588" s="177" t="s">
        <v>21712</v>
      </c>
      <c r="B3588" t="s">
        <v>21713</v>
      </c>
      <c r="C3588" t="s">
        <v>217</v>
      </c>
      <c r="D3588" s="20" t="s">
        <v>1000</v>
      </c>
      <c r="E3588" s="26">
        <v>42036</v>
      </c>
      <c r="F3588">
        <v>7</v>
      </c>
      <c r="G3588">
        <v>7</v>
      </c>
      <c r="H3588">
        <v>1</v>
      </c>
      <c r="I3588">
        <v>20</v>
      </c>
      <c r="J3588">
        <v>50</v>
      </c>
      <c r="K3588">
        <v>0.4</v>
      </c>
      <c r="L3588">
        <v>50</v>
      </c>
      <c r="M3588">
        <v>1</v>
      </c>
      <c r="N3588">
        <v>19</v>
      </c>
      <c r="P3588">
        <v>0</v>
      </c>
      <c r="Q3588">
        <v>0</v>
      </c>
      <c r="R3588" t="e">
        <v>#DIV/0!</v>
      </c>
      <c r="S3588">
        <v>1</v>
      </c>
      <c r="T3588">
        <v>0.72</v>
      </c>
    </row>
    <row r="3589" spans="1:20" x14ac:dyDescent="0.25">
      <c r="A3589" s="177" t="s">
        <v>21956</v>
      </c>
      <c r="B3589" t="s">
        <v>21957</v>
      </c>
      <c r="C3589" t="s">
        <v>218</v>
      </c>
      <c r="D3589" s="20" t="s">
        <v>1002</v>
      </c>
      <c r="E3589" s="26">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25">
      <c r="A3590" s="177" t="s">
        <v>22133</v>
      </c>
      <c r="B3590" t="s">
        <v>22134</v>
      </c>
      <c r="C3590" t="s">
        <v>219</v>
      </c>
      <c r="D3590" s="20" t="s">
        <v>1002</v>
      </c>
      <c r="E3590" s="26">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25">
      <c r="A3591" s="177" t="s">
        <v>11066</v>
      </c>
      <c r="B3591" t="s">
        <v>11067</v>
      </c>
      <c r="C3591" t="s">
        <v>228</v>
      </c>
      <c r="D3591" s="20" t="s">
        <v>1000</v>
      </c>
      <c r="E3591" s="26">
        <v>42064</v>
      </c>
      <c r="F3591">
        <v>2</v>
      </c>
      <c r="G3591">
        <v>2</v>
      </c>
      <c r="H3591">
        <v>1</v>
      </c>
      <c r="I3591">
        <v>0</v>
      </c>
      <c r="J3591">
        <v>14</v>
      </c>
      <c r="K3591">
        <v>0</v>
      </c>
      <c r="L3591">
        <v>14</v>
      </c>
      <c r="M3591">
        <v>1</v>
      </c>
      <c r="N3591">
        <v>0</v>
      </c>
      <c r="P3591">
        <v>0</v>
      </c>
      <c r="Q3591">
        <v>0</v>
      </c>
      <c r="R3591" t="e">
        <v>#DIV/0!</v>
      </c>
      <c r="S3591">
        <v>0</v>
      </c>
      <c r="T3591" t="e">
        <v>#DIV/0!</v>
      </c>
    </row>
    <row r="3592" spans="1:20" x14ac:dyDescent="0.25">
      <c r="A3592" s="177" t="s">
        <v>9303</v>
      </c>
      <c r="B3592" t="s">
        <v>9304</v>
      </c>
      <c r="C3592" t="s">
        <v>211</v>
      </c>
      <c r="D3592" s="20" t="s">
        <v>1000</v>
      </c>
      <c r="E3592" s="26">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25">
      <c r="A3593" s="177" t="s">
        <v>8464</v>
      </c>
      <c r="B3593" t="s">
        <v>8465</v>
      </c>
      <c r="C3593" t="s">
        <v>213</v>
      </c>
      <c r="D3593" s="20" t="s">
        <v>1000</v>
      </c>
      <c r="E3593" s="26">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25">
      <c r="A3594" s="177" t="s">
        <v>5040</v>
      </c>
      <c r="B3594" t="s">
        <v>5041</v>
      </c>
      <c r="C3594" t="s">
        <v>229</v>
      </c>
      <c r="D3594" s="20" t="s">
        <v>1000</v>
      </c>
      <c r="E3594" s="26">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25">
      <c r="A3595" s="177" t="s">
        <v>5664</v>
      </c>
      <c r="B3595" t="s">
        <v>5665</v>
      </c>
      <c r="C3595" t="s">
        <v>1047</v>
      </c>
      <c r="D3595" s="20" t="s">
        <v>1000</v>
      </c>
      <c r="E3595" s="26">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25">
      <c r="A3596" s="177" t="s">
        <v>13209</v>
      </c>
      <c r="B3596" t="s">
        <v>13121</v>
      </c>
      <c r="C3596" t="s">
        <v>1051</v>
      </c>
      <c r="D3596" s="20" t="s">
        <v>1002</v>
      </c>
      <c r="E3596" s="26">
        <v>42064</v>
      </c>
      <c r="F3596">
        <v>5</v>
      </c>
      <c r="G3596">
        <v>5</v>
      </c>
      <c r="H3596">
        <v>1</v>
      </c>
      <c r="I3596">
        <v>3</v>
      </c>
      <c r="J3596">
        <v>15</v>
      </c>
      <c r="K3596">
        <v>0.2</v>
      </c>
      <c r="L3596">
        <v>15</v>
      </c>
      <c r="M3596">
        <v>1</v>
      </c>
      <c r="N3596">
        <v>3</v>
      </c>
      <c r="P3596">
        <v>0</v>
      </c>
      <c r="Q3596">
        <v>0</v>
      </c>
      <c r="R3596" t="e">
        <v>#DIV/0!</v>
      </c>
      <c r="S3596">
        <v>0</v>
      </c>
    </row>
    <row r="3597" spans="1:20" x14ac:dyDescent="0.25">
      <c r="A3597" s="177" t="s">
        <v>10541</v>
      </c>
      <c r="B3597" t="s">
        <v>10542</v>
      </c>
      <c r="C3597" t="s">
        <v>205</v>
      </c>
      <c r="D3597" s="20" t="s">
        <v>1000</v>
      </c>
      <c r="E3597" s="26">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25">
      <c r="A3598" s="177" t="s">
        <v>8888</v>
      </c>
      <c r="B3598" t="s">
        <v>8889</v>
      </c>
      <c r="C3598" s="20" t="s">
        <v>210</v>
      </c>
      <c r="D3598" s="20" t="s">
        <v>1000</v>
      </c>
      <c r="E3598" s="26">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25">
      <c r="A3599" s="177" t="s">
        <v>6083</v>
      </c>
      <c r="B3599" t="s">
        <v>6084</v>
      </c>
      <c r="C3599" t="s">
        <v>215</v>
      </c>
      <c r="D3599" s="20" t="s">
        <v>1000</v>
      </c>
      <c r="E3599" s="26">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25">
      <c r="A3600" s="177" t="s">
        <v>3383</v>
      </c>
      <c r="B3600" t="s">
        <v>3384</v>
      </c>
      <c r="C3600" t="s">
        <v>221</v>
      </c>
      <c r="D3600" s="20" t="s">
        <v>1000</v>
      </c>
      <c r="E3600" s="26">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25">
      <c r="A3601" s="177" t="s">
        <v>3208</v>
      </c>
      <c r="B3601" t="s">
        <v>3209</v>
      </c>
      <c r="C3601" t="s">
        <v>222</v>
      </c>
      <c r="D3601" s="20" t="s">
        <v>1000</v>
      </c>
      <c r="E3601" s="26">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25">
      <c r="A3602" s="177" t="s">
        <v>7253</v>
      </c>
      <c r="B3602" t="s">
        <v>7254</v>
      </c>
      <c r="C3602" s="20" t="s">
        <v>1052</v>
      </c>
      <c r="D3602" s="20" t="s">
        <v>1000</v>
      </c>
      <c r="E3602" s="26">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25">
      <c r="A3603" s="177" t="s">
        <v>5245</v>
      </c>
      <c r="B3603" t="s">
        <v>5246</v>
      </c>
      <c r="C3603" t="s">
        <v>1053</v>
      </c>
      <c r="D3603" s="20" t="s">
        <v>1000</v>
      </c>
      <c r="E3603" s="26">
        <v>42064</v>
      </c>
      <c r="F3603">
        <v>5</v>
      </c>
      <c r="G3603">
        <v>5</v>
      </c>
      <c r="H3603">
        <v>1</v>
      </c>
      <c r="I3603">
        <v>11</v>
      </c>
      <c r="J3603">
        <v>25</v>
      </c>
      <c r="K3603">
        <v>0.44</v>
      </c>
      <c r="L3603">
        <v>25</v>
      </c>
      <c r="M3603">
        <v>1</v>
      </c>
      <c r="N3603">
        <v>9</v>
      </c>
      <c r="P3603">
        <v>0</v>
      </c>
      <c r="Q3603">
        <v>0</v>
      </c>
      <c r="R3603" t="e">
        <v>#DIV/0!</v>
      </c>
      <c r="S3603">
        <v>2</v>
      </c>
      <c r="T3603">
        <v>0.505</v>
      </c>
    </row>
    <row r="3604" spans="1:20" x14ac:dyDescent="0.25">
      <c r="A3604" s="177" t="s">
        <v>12244</v>
      </c>
      <c r="B3604" t="s">
        <v>12245</v>
      </c>
      <c r="C3604" t="s">
        <v>200</v>
      </c>
      <c r="D3604" s="20" t="s">
        <v>1000</v>
      </c>
      <c r="E3604" s="26">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25">
      <c r="A3605" s="177" t="s">
        <v>10365</v>
      </c>
      <c r="B3605" t="s">
        <v>10366</v>
      </c>
      <c r="C3605" t="s">
        <v>204</v>
      </c>
      <c r="D3605" s="20" t="s">
        <v>1000</v>
      </c>
      <c r="E3605" s="26">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25">
      <c r="A3606" s="177" t="s">
        <v>8713</v>
      </c>
      <c r="B3606" t="s">
        <v>8714</v>
      </c>
      <c r="C3606" t="s">
        <v>208</v>
      </c>
      <c r="D3606" s="20" t="s">
        <v>1000</v>
      </c>
      <c r="E3606" s="26">
        <v>42064</v>
      </c>
      <c r="F3606">
        <v>2</v>
      </c>
      <c r="G3606">
        <v>2</v>
      </c>
      <c r="H3606">
        <v>1</v>
      </c>
      <c r="I3606">
        <v>11</v>
      </c>
      <c r="J3606">
        <v>10</v>
      </c>
      <c r="K3606">
        <v>1.1000000000000001</v>
      </c>
      <c r="L3606">
        <v>10</v>
      </c>
      <c r="M3606">
        <v>1</v>
      </c>
      <c r="N3606">
        <v>7</v>
      </c>
      <c r="P3606">
        <v>0</v>
      </c>
      <c r="Q3606">
        <v>0</v>
      </c>
      <c r="R3606" t="e">
        <v>#DIV/0!</v>
      </c>
      <c r="S3606">
        <v>4</v>
      </c>
    </row>
    <row r="3607" spans="1:20" x14ac:dyDescent="0.25">
      <c r="A3607" s="177" t="s">
        <v>6507</v>
      </c>
      <c r="B3607" t="s">
        <v>6508</v>
      </c>
      <c r="C3607" t="s">
        <v>316</v>
      </c>
      <c r="D3607" s="20" t="s">
        <v>1000</v>
      </c>
      <c r="E3607" s="26">
        <v>42064</v>
      </c>
      <c r="F3607">
        <v>11</v>
      </c>
      <c r="G3607">
        <v>11</v>
      </c>
      <c r="H3607">
        <v>1</v>
      </c>
      <c r="I3607">
        <v>19</v>
      </c>
      <c r="J3607">
        <v>26</v>
      </c>
      <c r="K3607">
        <v>0.73076923076923073</v>
      </c>
      <c r="L3607">
        <v>26</v>
      </c>
      <c r="M3607">
        <v>1</v>
      </c>
      <c r="N3607">
        <v>17</v>
      </c>
      <c r="P3607">
        <v>0</v>
      </c>
      <c r="Q3607">
        <v>4</v>
      </c>
      <c r="R3607">
        <v>0</v>
      </c>
      <c r="S3607">
        <v>2</v>
      </c>
    </row>
    <row r="3608" spans="1:20" x14ac:dyDescent="0.25">
      <c r="A3608" s="177" t="s">
        <v>4100</v>
      </c>
      <c r="B3608" t="s">
        <v>4101</v>
      </c>
      <c r="C3608" t="s">
        <v>218</v>
      </c>
      <c r="D3608" s="20" t="s">
        <v>1000</v>
      </c>
      <c r="E3608" s="26">
        <v>42064</v>
      </c>
      <c r="F3608">
        <v>4</v>
      </c>
      <c r="G3608">
        <v>4</v>
      </c>
      <c r="H3608">
        <v>1</v>
      </c>
      <c r="I3608">
        <v>2</v>
      </c>
      <c r="J3608">
        <v>20</v>
      </c>
      <c r="K3608">
        <v>0.1</v>
      </c>
      <c r="L3608">
        <v>20</v>
      </c>
      <c r="M3608">
        <v>1</v>
      </c>
      <c r="N3608">
        <v>2</v>
      </c>
      <c r="P3608">
        <v>0</v>
      </c>
      <c r="Q3608">
        <v>0</v>
      </c>
      <c r="R3608" t="e">
        <v>#DIV/0!</v>
      </c>
      <c r="S3608">
        <v>0</v>
      </c>
    </row>
    <row r="3609" spans="1:20" x14ac:dyDescent="0.25">
      <c r="A3609" s="177" t="s">
        <v>12529</v>
      </c>
      <c r="B3609" t="s">
        <v>12530</v>
      </c>
      <c r="C3609" s="20" t="s">
        <v>202</v>
      </c>
      <c r="D3609" s="20" t="s">
        <v>1000</v>
      </c>
      <c r="E3609" s="26">
        <v>42064</v>
      </c>
      <c r="F3609">
        <v>8</v>
      </c>
      <c r="G3609">
        <v>8</v>
      </c>
      <c r="H3609">
        <v>1</v>
      </c>
      <c r="I3609">
        <v>96</v>
      </c>
      <c r="J3609">
        <v>70</v>
      </c>
      <c r="K3609">
        <v>1.3714285714285714</v>
      </c>
      <c r="L3609">
        <v>70</v>
      </c>
      <c r="M3609">
        <v>1</v>
      </c>
      <c r="N3609">
        <v>96</v>
      </c>
      <c r="P3609">
        <v>0</v>
      </c>
      <c r="Q3609">
        <v>0</v>
      </c>
      <c r="R3609" t="e">
        <v>#DIV/0!</v>
      </c>
      <c r="S3609">
        <v>0</v>
      </c>
    </row>
    <row r="3610" spans="1:20" x14ac:dyDescent="0.25">
      <c r="A3610" s="177" t="s">
        <v>9694</v>
      </c>
      <c r="B3610" t="s">
        <v>9695</v>
      </c>
      <c r="C3610" t="s">
        <v>224</v>
      </c>
      <c r="D3610" s="20" t="s">
        <v>1000</v>
      </c>
      <c r="E3610" s="26">
        <v>42064</v>
      </c>
      <c r="F3610">
        <v>3</v>
      </c>
      <c r="G3610">
        <v>3</v>
      </c>
      <c r="H3610">
        <v>1</v>
      </c>
      <c r="I3610">
        <v>34</v>
      </c>
      <c r="J3610">
        <v>30</v>
      </c>
      <c r="K3610">
        <v>1.1333333333333333</v>
      </c>
      <c r="L3610">
        <v>30</v>
      </c>
      <c r="M3610">
        <v>1</v>
      </c>
      <c r="N3610">
        <v>31</v>
      </c>
      <c r="P3610">
        <v>0</v>
      </c>
      <c r="Q3610">
        <v>0</v>
      </c>
      <c r="R3610" t="e">
        <v>#DIV/0!</v>
      </c>
      <c r="S3610">
        <v>3</v>
      </c>
    </row>
    <row r="3611" spans="1:20" x14ac:dyDescent="0.25">
      <c r="A3611" s="177" t="s">
        <v>7787</v>
      </c>
      <c r="B3611" t="s">
        <v>7788</v>
      </c>
      <c r="C3611" t="s">
        <v>226</v>
      </c>
      <c r="D3611" s="20" t="s">
        <v>1000</v>
      </c>
      <c r="E3611" s="26">
        <v>42064</v>
      </c>
      <c r="F3611">
        <v>5</v>
      </c>
      <c r="G3611">
        <v>5</v>
      </c>
      <c r="H3611">
        <v>1</v>
      </c>
      <c r="I3611">
        <v>0</v>
      </c>
      <c r="J3611">
        <v>50</v>
      </c>
      <c r="K3611">
        <v>0</v>
      </c>
      <c r="L3611">
        <v>50</v>
      </c>
      <c r="M3611">
        <v>1</v>
      </c>
      <c r="N3611">
        <v>0</v>
      </c>
      <c r="P3611">
        <v>0</v>
      </c>
      <c r="Q3611">
        <v>0</v>
      </c>
      <c r="R3611" t="e">
        <v>#DIV/0!</v>
      </c>
      <c r="S3611">
        <v>0</v>
      </c>
      <c r="T3611">
        <v>0.23</v>
      </c>
    </row>
    <row r="3612" spans="1:20" x14ac:dyDescent="0.25">
      <c r="A3612" s="177" t="s">
        <v>6857</v>
      </c>
      <c r="B3612" t="s">
        <v>6858</v>
      </c>
      <c r="C3612" t="s">
        <v>231</v>
      </c>
      <c r="D3612" s="20" t="s">
        <v>1000</v>
      </c>
      <c r="E3612" s="26">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25">
      <c r="A3613" s="177" t="s">
        <v>5908</v>
      </c>
      <c r="B3613" t="s">
        <v>5909</v>
      </c>
      <c r="C3613" s="20" t="s">
        <v>216</v>
      </c>
      <c r="D3613" s="20" t="s">
        <v>1000</v>
      </c>
      <c r="E3613" s="26">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25">
      <c r="A3614" s="177" t="s">
        <v>4515</v>
      </c>
      <c r="B3614" t="s">
        <v>4516</v>
      </c>
      <c r="C3614" t="s">
        <v>233</v>
      </c>
      <c r="D3614" s="20" t="s">
        <v>1000</v>
      </c>
      <c r="E3614" s="26">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25">
      <c r="A3615" s="177" t="s">
        <v>3925</v>
      </c>
      <c r="B3615" t="s">
        <v>3926</v>
      </c>
      <c r="C3615" t="s">
        <v>219</v>
      </c>
      <c r="D3615" s="20" t="s">
        <v>1000</v>
      </c>
      <c r="E3615" s="26">
        <v>42064</v>
      </c>
      <c r="F3615">
        <v>3</v>
      </c>
      <c r="G3615">
        <v>3</v>
      </c>
      <c r="H3615">
        <v>1</v>
      </c>
      <c r="I3615">
        <v>17</v>
      </c>
      <c r="J3615">
        <v>30</v>
      </c>
      <c r="K3615">
        <v>0.56666666666666665</v>
      </c>
      <c r="L3615">
        <v>30</v>
      </c>
      <c r="M3615">
        <v>1</v>
      </c>
      <c r="N3615">
        <v>17</v>
      </c>
      <c r="P3615">
        <v>0</v>
      </c>
      <c r="Q3615">
        <v>0</v>
      </c>
      <c r="R3615" t="e">
        <v>#DIV/0!</v>
      </c>
      <c r="S3615">
        <v>0</v>
      </c>
    </row>
    <row r="3616" spans="1:20" x14ac:dyDescent="0.25">
      <c r="A3616" s="177" t="s">
        <v>7600</v>
      </c>
      <c r="B3616" t="s">
        <v>7601</v>
      </c>
      <c r="C3616" t="s">
        <v>901</v>
      </c>
      <c r="D3616" s="20" t="s">
        <v>1000</v>
      </c>
      <c r="E3616" s="26">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25">
      <c r="A3617" s="177" t="s">
        <v>5480</v>
      </c>
      <c r="B3617" t="s">
        <v>5481</v>
      </c>
      <c r="C3617" t="s">
        <v>903</v>
      </c>
      <c r="D3617" s="20" t="s">
        <v>1000</v>
      </c>
      <c r="E3617" s="26">
        <v>42064</v>
      </c>
      <c r="F3617">
        <v>10</v>
      </c>
      <c r="G3617">
        <v>10</v>
      </c>
      <c r="H3617">
        <v>1</v>
      </c>
      <c r="I3617">
        <v>23</v>
      </c>
      <c r="J3617">
        <v>50</v>
      </c>
      <c r="K3617">
        <v>0.46</v>
      </c>
      <c r="L3617">
        <v>50</v>
      </c>
      <c r="M3617">
        <v>1</v>
      </c>
      <c r="N3617">
        <v>21</v>
      </c>
      <c r="P3617">
        <v>0</v>
      </c>
      <c r="Q3617">
        <v>0</v>
      </c>
      <c r="R3617" t="e">
        <v>#DIV/0!</v>
      </c>
      <c r="S3617">
        <v>2</v>
      </c>
    </row>
    <row r="3618" spans="1:20" x14ac:dyDescent="0.25">
      <c r="A3618" s="177" t="s">
        <v>11597</v>
      </c>
      <c r="B3618" t="s">
        <v>11598</v>
      </c>
      <c r="C3618" t="s">
        <v>199</v>
      </c>
      <c r="D3618" s="20" t="s">
        <v>1002</v>
      </c>
      <c r="E3618" s="26">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25">
      <c r="A3619" s="177" t="s">
        <v>10891</v>
      </c>
      <c r="B3619" t="s">
        <v>10892</v>
      </c>
      <c r="C3619" t="s">
        <v>227</v>
      </c>
      <c r="D3619" s="20" t="s">
        <v>1002</v>
      </c>
      <c r="E3619" s="26">
        <v>42064</v>
      </c>
      <c r="F3619">
        <v>2</v>
      </c>
      <c r="G3619">
        <v>2</v>
      </c>
      <c r="H3619">
        <v>1</v>
      </c>
      <c r="I3619">
        <v>0</v>
      </c>
      <c r="J3619">
        <v>14</v>
      </c>
      <c r="K3619">
        <v>0</v>
      </c>
      <c r="L3619">
        <v>14</v>
      </c>
      <c r="M3619">
        <v>1</v>
      </c>
      <c r="N3619">
        <v>0</v>
      </c>
      <c r="P3619">
        <v>0</v>
      </c>
      <c r="Q3619">
        <v>0</v>
      </c>
      <c r="R3619" t="e">
        <v>#DIV/0!</v>
      </c>
      <c r="S3619">
        <v>0</v>
      </c>
      <c r="T3619">
        <v>0.95</v>
      </c>
    </row>
    <row r="3620" spans="1:20" x14ac:dyDescent="0.25">
      <c r="A3620" s="177" t="s">
        <v>9128</v>
      </c>
      <c r="B3620" t="s">
        <v>9129</v>
      </c>
      <c r="C3620" t="s">
        <v>207</v>
      </c>
      <c r="D3620" s="20" t="s">
        <v>1002</v>
      </c>
      <c r="E3620" s="26">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25">
      <c r="A3621" s="177" t="s">
        <v>8289</v>
      </c>
      <c r="B3621" t="s">
        <v>8290</v>
      </c>
      <c r="C3621" t="s">
        <v>212</v>
      </c>
      <c r="D3621" s="20" t="s">
        <v>1002</v>
      </c>
      <c r="E3621" s="26">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25">
      <c r="A3622" s="177" t="s">
        <v>4865</v>
      </c>
      <c r="B3622" t="s">
        <v>4866</v>
      </c>
      <c r="C3622" t="s">
        <v>230</v>
      </c>
      <c r="D3622" s="20" t="s">
        <v>1002</v>
      </c>
      <c r="E3622" s="26">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25">
      <c r="A3623" s="177" t="s">
        <v>11599</v>
      </c>
      <c r="B3623" t="s">
        <v>11600</v>
      </c>
      <c r="C3623" s="20" t="s">
        <v>198</v>
      </c>
      <c r="D3623" s="20" t="s">
        <v>1002</v>
      </c>
      <c r="E3623" s="26">
        <v>42064</v>
      </c>
      <c r="F3623">
        <v>5</v>
      </c>
      <c r="G3623">
        <v>5</v>
      </c>
      <c r="H3623">
        <v>1</v>
      </c>
      <c r="I3623">
        <v>3</v>
      </c>
      <c r="J3623">
        <v>15</v>
      </c>
      <c r="K3623">
        <v>0.2</v>
      </c>
      <c r="L3623">
        <v>15</v>
      </c>
      <c r="M3623">
        <v>1</v>
      </c>
      <c r="N3623">
        <v>3</v>
      </c>
      <c r="P3623">
        <v>0</v>
      </c>
      <c r="Q3623">
        <v>0</v>
      </c>
      <c r="R3623" t="e">
        <v>#DIV/0!</v>
      </c>
      <c r="S3623">
        <v>0</v>
      </c>
      <c r="T3623">
        <v>0.72</v>
      </c>
    </row>
    <row r="3624" spans="1:20" x14ac:dyDescent="0.25">
      <c r="A3624" s="177" t="s">
        <v>10716</v>
      </c>
      <c r="B3624" t="s">
        <v>10717</v>
      </c>
      <c r="C3624" s="20" t="s">
        <v>203</v>
      </c>
      <c r="D3624" s="20" t="s">
        <v>1002</v>
      </c>
      <c r="E3624" s="26">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25">
      <c r="A3625" s="177" t="s">
        <v>6258</v>
      </c>
      <c r="B3625" t="s">
        <v>6259</v>
      </c>
      <c r="C3625" t="s">
        <v>214</v>
      </c>
      <c r="D3625" s="20" t="s">
        <v>1002</v>
      </c>
      <c r="E3625" s="26">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25">
      <c r="A3626" s="177" t="s">
        <v>3558</v>
      </c>
      <c r="B3626" t="s">
        <v>3559</v>
      </c>
      <c r="C3626" t="s">
        <v>220</v>
      </c>
      <c r="D3626" s="20" t="s">
        <v>1002</v>
      </c>
      <c r="E3626" s="26">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25">
      <c r="A3627" s="177" t="s">
        <v>6682</v>
      </c>
      <c r="B3627" t="s">
        <v>6683</v>
      </c>
      <c r="C3627" t="s">
        <v>317</v>
      </c>
      <c r="D3627" s="20" t="s">
        <v>1002</v>
      </c>
      <c r="E3627" s="26">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25">
      <c r="A3628" s="177" t="s">
        <v>4340</v>
      </c>
      <c r="B3628" t="s">
        <v>4341</v>
      </c>
      <c r="C3628" t="s">
        <v>217</v>
      </c>
      <c r="D3628" s="20" t="s">
        <v>1002</v>
      </c>
      <c r="E3628" s="26">
        <v>42064</v>
      </c>
      <c r="F3628">
        <v>7</v>
      </c>
      <c r="G3628">
        <v>7</v>
      </c>
      <c r="H3628">
        <v>1</v>
      </c>
      <c r="I3628">
        <v>19</v>
      </c>
      <c r="J3628">
        <v>50</v>
      </c>
      <c r="K3628">
        <v>0.38</v>
      </c>
      <c r="L3628">
        <v>50</v>
      </c>
      <c r="M3628">
        <v>1</v>
      </c>
      <c r="N3628">
        <v>19</v>
      </c>
      <c r="P3628">
        <v>0</v>
      </c>
      <c r="Q3628">
        <v>0</v>
      </c>
      <c r="R3628" t="e">
        <v>#DIV/0!</v>
      </c>
      <c r="S3628">
        <v>0</v>
      </c>
    </row>
    <row r="3629" spans="1:20" x14ac:dyDescent="0.25">
      <c r="A3629" s="177" t="s">
        <v>9869</v>
      </c>
      <c r="B3629" t="s">
        <v>9870</v>
      </c>
      <c r="C3629" t="s">
        <v>223</v>
      </c>
      <c r="D3629" s="20" t="s">
        <v>1002</v>
      </c>
      <c r="E3629" s="26">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25">
      <c r="A3630" s="177" t="s">
        <v>7988</v>
      </c>
      <c r="B3630" t="s">
        <v>7989</v>
      </c>
      <c r="C3630" s="20" t="s">
        <v>225</v>
      </c>
      <c r="D3630" s="20" t="s">
        <v>1002</v>
      </c>
      <c r="E3630" s="26">
        <v>42064</v>
      </c>
      <c r="F3630">
        <v>5</v>
      </c>
      <c r="G3630">
        <v>5</v>
      </c>
      <c r="H3630">
        <v>1</v>
      </c>
      <c r="I3630">
        <v>0</v>
      </c>
      <c r="J3630">
        <v>50</v>
      </c>
      <c r="K3630">
        <v>0</v>
      </c>
      <c r="L3630">
        <v>50</v>
      </c>
      <c r="M3630">
        <v>1</v>
      </c>
      <c r="N3630">
        <v>0</v>
      </c>
      <c r="P3630">
        <v>0</v>
      </c>
      <c r="Q3630">
        <v>0</v>
      </c>
      <c r="R3630" t="e">
        <v>#DIV/0!</v>
      </c>
      <c r="S3630">
        <v>0</v>
      </c>
      <c r="T3630">
        <v>0.44</v>
      </c>
    </row>
    <row r="3631" spans="1:20" x14ac:dyDescent="0.25">
      <c r="A3631" s="177" t="s">
        <v>7048</v>
      </c>
      <c r="B3631" t="s">
        <v>7049</v>
      </c>
      <c r="C3631" s="20" t="s">
        <v>232</v>
      </c>
      <c r="D3631" s="20" t="s">
        <v>1002</v>
      </c>
      <c r="E3631" s="26">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25">
      <c r="A3632" s="177" t="s">
        <v>4690</v>
      </c>
      <c r="B3632" t="s">
        <v>4691</v>
      </c>
      <c r="C3632" t="s">
        <v>234</v>
      </c>
      <c r="D3632" s="20" t="s">
        <v>1002</v>
      </c>
      <c r="E3632" s="26">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25">
      <c r="A3633" s="177" t="s">
        <v>3033</v>
      </c>
      <c r="B3633" t="s">
        <v>3034</v>
      </c>
      <c r="C3633" t="s">
        <v>242</v>
      </c>
      <c r="D3633" s="20" t="s">
        <v>1000</v>
      </c>
      <c r="E3633" s="26">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25">
      <c r="A3634" s="177" t="s">
        <v>2858</v>
      </c>
      <c r="B3634" t="s">
        <v>2859</v>
      </c>
      <c r="C3634" t="s">
        <v>2724</v>
      </c>
      <c r="D3634" s="20" t="s">
        <v>1000</v>
      </c>
      <c r="E3634" s="26">
        <v>42064</v>
      </c>
      <c r="F3634">
        <v>10</v>
      </c>
      <c r="G3634">
        <v>10</v>
      </c>
      <c r="H3634">
        <v>1</v>
      </c>
      <c r="I3634">
        <v>15</v>
      </c>
      <c r="J3634">
        <v>40</v>
      </c>
      <c r="K3634">
        <v>0.375</v>
      </c>
      <c r="L3634">
        <v>40</v>
      </c>
      <c r="M3634">
        <v>1</v>
      </c>
      <c r="N3634">
        <v>15</v>
      </c>
      <c r="P3634">
        <v>0</v>
      </c>
      <c r="Q3634">
        <v>0</v>
      </c>
      <c r="R3634" t="e">
        <v>#DIV/0!</v>
      </c>
      <c r="S3634">
        <v>0</v>
      </c>
      <c r="T3634">
        <v>0.91</v>
      </c>
    </row>
    <row r="3635" spans="1:20" x14ac:dyDescent="0.25">
      <c r="A3635" s="177" t="s">
        <v>2613</v>
      </c>
      <c r="B3635" t="s">
        <v>2614</v>
      </c>
      <c r="C3635" t="s">
        <v>237</v>
      </c>
      <c r="D3635" s="20" t="s">
        <v>1000</v>
      </c>
      <c r="E3635" s="26">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25">
      <c r="A3636" s="177" t="s">
        <v>2438</v>
      </c>
      <c r="B3636" t="s">
        <v>2439</v>
      </c>
      <c r="C3636" t="s">
        <v>238</v>
      </c>
      <c r="D3636" s="20" t="s">
        <v>1000</v>
      </c>
      <c r="E3636" s="26">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25">
      <c r="A3637" s="177" t="s">
        <v>2265</v>
      </c>
      <c r="B3637" t="s">
        <v>2266</v>
      </c>
      <c r="C3637" t="s">
        <v>239</v>
      </c>
      <c r="D3637" s="20" t="s">
        <v>1000</v>
      </c>
      <c r="E3637" s="26">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25">
      <c r="A3638" s="177" t="s">
        <v>2090</v>
      </c>
      <c r="B3638" t="s">
        <v>2091</v>
      </c>
      <c r="C3638" t="s">
        <v>1988</v>
      </c>
      <c r="D3638" s="20" t="s">
        <v>1000</v>
      </c>
      <c r="E3638" s="26">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25">
      <c r="A3639" s="177" t="s">
        <v>1842</v>
      </c>
      <c r="B3639" t="s">
        <v>1843</v>
      </c>
      <c r="C3639" t="s">
        <v>240</v>
      </c>
      <c r="D3639" s="20" t="s">
        <v>1000</v>
      </c>
      <c r="E3639" s="26">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25">
      <c r="A3640" s="177" t="s">
        <v>1667</v>
      </c>
      <c r="B3640" t="s">
        <v>1668</v>
      </c>
      <c r="C3640" t="s">
        <v>241</v>
      </c>
      <c r="D3640" s="20" t="s">
        <v>1000</v>
      </c>
      <c r="E3640" s="26">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25">
      <c r="A3641" s="177" t="s">
        <v>1492</v>
      </c>
      <c r="B3641" t="s">
        <v>1493</v>
      </c>
      <c r="C3641" t="s">
        <v>318</v>
      </c>
      <c r="D3641" s="20" t="s">
        <v>1000</v>
      </c>
      <c r="E3641" s="26">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25">
      <c r="A3642" s="177" t="s">
        <v>1098</v>
      </c>
      <c r="B3642" t="s">
        <v>1183</v>
      </c>
      <c r="C3642" t="s">
        <v>235</v>
      </c>
      <c r="D3642" s="20" t="s">
        <v>1002</v>
      </c>
      <c r="E3642" s="26">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25">
      <c r="A3643" s="177" t="s">
        <v>12042</v>
      </c>
      <c r="B3643" t="s">
        <v>12043</v>
      </c>
      <c r="C3643" t="s">
        <v>1051</v>
      </c>
      <c r="D3643" s="20" t="s">
        <v>1000</v>
      </c>
      <c r="E3643" s="26">
        <v>42064</v>
      </c>
      <c r="F3643">
        <v>5</v>
      </c>
      <c r="G3643">
        <v>5</v>
      </c>
      <c r="H3643">
        <v>1</v>
      </c>
      <c r="I3643">
        <v>3</v>
      </c>
      <c r="J3643">
        <v>15</v>
      </c>
      <c r="K3643">
        <v>0.2</v>
      </c>
      <c r="L3643">
        <v>15</v>
      </c>
      <c r="M3643">
        <v>1</v>
      </c>
      <c r="N3643">
        <v>3</v>
      </c>
      <c r="P3643">
        <v>0</v>
      </c>
      <c r="Q3643">
        <v>0</v>
      </c>
      <c r="R3643" t="e">
        <v>#DIV/0!</v>
      </c>
      <c r="S3643">
        <v>0</v>
      </c>
      <c r="T3643">
        <v>0.44</v>
      </c>
    </row>
    <row r="3644" spans="1:20" x14ac:dyDescent="0.25">
      <c r="A3644" s="177" t="s">
        <v>13408</v>
      </c>
      <c r="B3644" t="s">
        <v>13409</v>
      </c>
      <c r="C3644" t="s">
        <v>242</v>
      </c>
      <c r="D3644" s="20" t="s">
        <v>1002</v>
      </c>
      <c r="E3644" s="26">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25">
      <c r="A3645" s="177" t="s">
        <v>13585</v>
      </c>
      <c r="B3645" t="s">
        <v>13586</v>
      </c>
      <c r="C3645" t="s">
        <v>237</v>
      </c>
      <c r="D3645" s="20" t="s">
        <v>1002</v>
      </c>
      <c r="E3645" s="26">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25">
      <c r="A3646" s="177" t="s">
        <v>13760</v>
      </c>
      <c r="B3646" t="s">
        <v>13761</v>
      </c>
      <c r="C3646" t="s">
        <v>238</v>
      </c>
      <c r="D3646" s="20" t="s">
        <v>1002</v>
      </c>
      <c r="E3646" s="26">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25">
      <c r="A3647" s="177" t="s">
        <v>13937</v>
      </c>
      <c r="B3647" t="s">
        <v>13938</v>
      </c>
      <c r="C3647" t="s">
        <v>239</v>
      </c>
      <c r="D3647" s="20" t="s">
        <v>1002</v>
      </c>
      <c r="E3647" s="26">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25">
      <c r="A3648" s="177" t="s">
        <v>14124</v>
      </c>
      <c r="B3648" t="s">
        <v>14125</v>
      </c>
      <c r="C3648" t="s">
        <v>240</v>
      </c>
      <c r="D3648" s="20" t="s">
        <v>1002</v>
      </c>
      <c r="E3648" s="26">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25">
      <c r="A3649" s="177" t="s">
        <v>14301</v>
      </c>
      <c r="B3649" t="s">
        <v>14302</v>
      </c>
      <c r="C3649" t="s">
        <v>241</v>
      </c>
      <c r="D3649" s="20" t="s">
        <v>1002</v>
      </c>
      <c r="E3649" s="26">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25">
      <c r="A3650" s="177" t="s">
        <v>14413</v>
      </c>
      <c r="B3650" t="s">
        <v>14414</v>
      </c>
      <c r="C3650" t="s">
        <v>318</v>
      </c>
      <c r="D3650" s="20" t="s">
        <v>1002</v>
      </c>
      <c r="E3650" s="26">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25">
      <c r="A3651" s="177" t="s">
        <v>14630</v>
      </c>
      <c r="B3651" t="s">
        <v>14631</v>
      </c>
      <c r="C3651" t="s">
        <v>199</v>
      </c>
      <c r="D3651" s="20" t="s">
        <v>1000</v>
      </c>
      <c r="E3651" s="26">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25">
      <c r="A3652" s="177" t="s">
        <v>14896</v>
      </c>
      <c r="B3652" t="s">
        <v>14897</v>
      </c>
      <c r="C3652" t="s">
        <v>200</v>
      </c>
      <c r="D3652" s="20" t="s">
        <v>1002</v>
      </c>
      <c r="E3652" s="26">
        <v>42064</v>
      </c>
      <c r="F3652">
        <v>5</v>
      </c>
      <c r="G3652">
        <v>5</v>
      </c>
      <c r="H3652">
        <v>1</v>
      </c>
      <c r="I3652">
        <v>15</v>
      </c>
      <c r="J3652">
        <v>25</v>
      </c>
      <c r="K3652">
        <v>0.6</v>
      </c>
      <c r="L3652">
        <v>25</v>
      </c>
      <c r="M3652">
        <v>1</v>
      </c>
      <c r="N3652">
        <v>12</v>
      </c>
      <c r="P3652">
        <v>0</v>
      </c>
      <c r="Q3652">
        <v>0</v>
      </c>
      <c r="R3652" t="e">
        <v>#DIV/0!</v>
      </c>
      <c r="S3652">
        <v>3</v>
      </c>
      <c r="T3652">
        <v>0.83</v>
      </c>
    </row>
    <row r="3653" spans="1:20" x14ac:dyDescent="0.25">
      <c r="A3653" s="177" t="s">
        <v>15073</v>
      </c>
      <c r="B3653" t="s">
        <v>15074</v>
      </c>
      <c r="C3653" t="s">
        <v>202</v>
      </c>
      <c r="D3653" s="20" t="s">
        <v>1002</v>
      </c>
      <c r="E3653" s="26">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25">
      <c r="A3654" s="177" t="s">
        <v>15616</v>
      </c>
      <c r="B3654" t="s">
        <v>15617</v>
      </c>
      <c r="C3654" t="s">
        <v>228</v>
      </c>
      <c r="D3654" s="20" t="s">
        <v>1002</v>
      </c>
      <c r="E3654" s="26">
        <v>42064</v>
      </c>
      <c r="F3654">
        <v>2</v>
      </c>
      <c r="G3654">
        <v>2</v>
      </c>
      <c r="H3654">
        <v>1</v>
      </c>
      <c r="I3654">
        <v>0</v>
      </c>
      <c r="J3654">
        <v>14</v>
      </c>
      <c r="K3654">
        <v>0</v>
      </c>
      <c r="L3654">
        <v>14</v>
      </c>
      <c r="M3654">
        <v>1</v>
      </c>
      <c r="N3654">
        <v>0</v>
      </c>
      <c r="P3654">
        <v>0</v>
      </c>
      <c r="Q3654">
        <v>0</v>
      </c>
      <c r="R3654" t="e">
        <v>#DIV/0!</v>
      </c>
      <c r="S3654">
        <v>0</v>
      </c>
      <c r="T3654">
        <v>0.72</v>
      </c>
    </row>
    <row r="3655" spans="1:20" x14ac:dyDescent="0.25">
      <c r="A3655" s="177" t="s">
        <v>15777</v>
      </c>
      <c r="B3655" t="s">
        <v>15778</v>
      </c>
      <c r="C3655" t="s">
        <v>227</v>
      </c>
      <c r="D3655" s="20" t="s">
        <v>1000</v>
      </c>
      <c r="E3655" s="26">
        <v>42064</v>
      </c>
      <c r="F3655">
        <v>2</v>
      </c>
      <c r="G3655">
        <v>2</v>
      </c>
      <c r="H3655">
        <v>1</v>
      </c>
      <c r="I3655">
        <v>0</v>
      </c>
      <c r="J3655">
        <v>14</v>
      </c>
      <c r="K3655">
        <v>0</v>
      </c>
      <c r="L3655">
        <v>14</v>
      </c>
      <c r="M3655">
        <v>1</v>
      </c>
      <c r="N3655">
        <v>0</v>
      </c>
      <c r="P3655">
        <v>0</v>
      </c>
      <c r="Q3655">
        <v>0</v>
      </c>
      <c r="R3655" t="e">
        <v>#DIV/0!</v>
      </c>
      <c r="S3655">
        <v>0</v>
      </c>
      <c r="T3655">
        <v>0.87</v>
      </c>
    </row>
    <row r="3656" spans="1:20" x14ac:dyDescent="0.25">
      <c r="A3656" s="177" t="s">
        <v>15954</v>
      </c>
      <c r="B3656" t="s">
        <v>15955</v>
      </c>
      <c r="C3656" t="s">
        <v>203</v>
      </c>
      <c r="D3656" s="20" t="s">
        <v>1000</v>
      </c>
      <c r="E3656" s="26">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25">
      <c r="A3657" s="177" t="s">
        <v>16133</v>
      </c>
      <c r="B3657" t="s">
        <v>16134</v>
      </c>
      <c r="C3657" t="s">
        <v>205</v>
      </c>
      <c r="D3657" s="20" t="s">
        <v>1002</v>
      </c>
      <c r="E3657" s="26">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25">
      <c r="A3658" s="177" t="s">
        <v>16310</v>
      </c>
      <c r="B3658" t="s">
        <v>16311</v>
      </c>
      <c r="C3658" t="s">
        <v>204</v>
      </c>
      <c r="D3658" s="20" t="s">
        <v>1002</v>
      </c>
      <c r="E3658" s="26">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25">
      <c r="A3659" s="177" t="s">
        <v>16628</v>
      </c>
      <c r="B3659" t="s">
        <v>16629</v>
      </c>
      <c r="C3659" t="s">
        <v>223</v>
      </c>
      <c r="D3659" s="20" t="s">
        <v>1000</v>
      </c>
      <c r="E3659" s="26">
        <v>42064</v>
      </c>
      <c r="F3659">
        <v>3</v>
      </c>
      <c r="G3659">
        <v>3</v>
      </c>
      <c r="H3659">
        <v>1</v>
      </c>
      <c r="I3659">
        <v>34</v>
      </c>
      <c r="J3659">
        <v>30</v>
      </c>
      <c r="K3659">
        <v>1.1333333333333333</v>
      </c>
      <c r="L3659">
        <v>30</v>
      </c>
      <c r="M3659">
        <v>1</v>
      </c>
      <c r="N3659">
        <v>31</v>
      </c>
      <c r="P3659">
        <v>0</v>
      </c>
      <c r="Q3659">
        <v>0</v>
      </c>
      <c r="R3659" t="e">
        <v>#DIV/0!</v>
      </c>
      <c r="S3659">
        <v>3</v>
      </c>
    </row>
    <row r="3660" spans="1:20" x14ac:dyDescent="0.25">
      <c r="A3660" s="177" t="s">
        <v>16807</v>
      </c>
      <c r="B3660" t="s">
        <v>16808</v>
      </c>
      <c r="C3660" t="s">
        <v>224</v>
      </c>
      <c r="D3660" s="20" t="s">
        <v>1002</v>
      </c>
      <c r="E3660" s="26">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25">
      <c r="A3661" s="177" t="s">
        <v>17244</v>
      </c>
      <c r="B3661" t="s">
        <v>17245</v>
      </c>
      <c r="C3661" t="s">
        <v>225</v>
      </c>
      <c r="D3661" s="20" t="s">
        <v>1000</v>
      </c>
      <c r="E3661" s="26">
        <v>42064</v>
      </c>
      <c r="F3661">
        <v>5</v>
      </c>
      <c r="G3661">
        <v>5</v>
      </c>
      <c r="H3661">
        <v>1</v>
      </c>
      <c r="I3661">
        <v>0</v>
      </c>
      <c r="J3661">
        <v>50</v>
      </c>
      <c r="K3661">
        <v>0</v>
      </c>
      <c r="L3661">
        <v>50</v>
      </c>
      <c r="M3661">
        <v>1</v>
      </c>
      <c r="N3661">
        <v>0</v>
      </c>
      <c r="P3661">
        <v>0</v>
      </c>
      <c r="Q3661">
        <v>0</v>
      </c>
      <c r="R3661" t="e">
        <v>#DIV/0!</v>
      </c>
      <c r="S3661">
        <v>0</v>
      </c>
    </row>
    <row r="3662" spans="1:20" x14ac:dyDescent="0.25">
      <c r="A3662" s="177" t="s">
        <v>17451</v>
      </c>
      <c r="B3662" t="s">
        <v>17452</v>
      </c>
      <c r="C3662" t="s">
        <v>226</v>
      </c>
      <c r="D3662" s="20" t="s">
        <v>1002</v>
      </c>
      <c r="E3662" s="26">
        <v>42064</v>
      </c>
      <c r="F3662">
        <v>5</v>
      </c>
      <c r="G3662">
        <v>5</v>
      </c>
      <c r="H3662">
        <v>1</v>
      </c>
      <c r="I3662">
        <v>0</v>
      </c>
      <c r="J3662">
        <v>50</v>
      </c>
      <c r="K3662">
        <v>0</v>
      </c>
      <c r="L3662">
        <v>50</v>
      </c>
      <c r="M3662">
        <v>1</v>
      </c>
      <c r="N3662">
        <v>0</v>
      </c>
      <c r="P3662">
        <v>0</v>
      </c>
      <c r="Q3662">
        <v>0</v>
      </c>
      <c r="R3662" t="e">
        <v>#DIV/0!</v>
      </c>
      <c r="S3662">
        <v>0</v>
      </c>
    </row>
    <row r="3663" spans="1:20" x14ac:dyDescent="0.25">
      <c r="A3663" s="177" t="s">
        <v>17628</v>
      </c>
      <c r="B3663" t="s">
        <v>17629</v>
      </c>
      <c r="C3663" t="s">
        <v>232</v>
      </c>
      <c r="D3663" s="20" t="s">
        <v>1000</v>
      </c>
      <c r="E3663" s="26">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25">
      <c r="A3664" s="177" t="s">
        <v>17825</v>
      </c>
      <c r="B3664" t="s">
        <v>17826</v>
      </c>
      <c r="C3664" s="20" t="s">
        <v>231</v>
      </c>
      <c r="D3664" s="20" t="s">
        <v>1002</v>
      </c>
      <c r="E3664" s="26">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25">
      <c r="A3665" s="177" t="s">
        <v>18002</v>
      </c>
      <c r="B3665" t="s">
        <v>18003</v>
      </c>
      <c r="C3665" t="s">
        <v>317</v>
      </c>
      <c r="D3665" s="20" t="s">
        <v>1000</v>
      </c>
      <c r="E3665" s="26">
        <v>42064</v>
      </c>
      <c r="F3665">
        <v>11</v>
      </c>
      <c r="G3665">
        <v>11</v>
      </c>
      <c r="H3665">
        <v>1</v>
      </c>
      <c r="I3665">
        <v>19</v>
      </c>
      <c r="J3665">
        <v>26</v>
      </c>
      <c r="K3665">
        <v>0.73076923076923073</v>
      </c>
      <c r="L3665">
        <v>26</v>
      </c>
      <c r="M3665">
        <v>1</v>
      </c>
      <c r="N3665">
        <v>17</v>
      </c>
      <c r="P3665">
        <v>0</v>
      </c>
      <c r="Q3665">
        <v>4</v>
      </c>
      <c r="R3665">
        <v>0</v>
      </c>
      <c r="S3665">
        <v>2</v>
      </c>
    </row>
    <row r="3666" spans="1:20" x14ac:dyDescent="0.25">
      <c r="A3666" s="177" t="s">
        <v>18181</v>
      </c>
      <c r="B3666" t="s">
        <v>18182</v>
      </c>
      <c r="C3666" t="s">
        <v>316</v>
      </c>
      <c r="D3666" s="20" t="s">
        <v>1002</v>
      </c>
      <c r="E3666" s="26">
        <v>42064</v>
      </c>
      <c r="F3666">
        <v>11</v>
      </c>
      <c r="G3666">
        <v>11</v>
      </c>
      <c r="H3666">
        <v>1</v>
      </c>
      <c r="I3666">
        <v>19</v>
      </c>
      <c r="J3666">
        <v>26</v>
      </c>
      <c r="K3666">
        <v>0.73076923076923073</v>
      </c>
      <c r="L3666">
        <v>26</v>
      </c>
      <c r="M3666">
        <v>1</v>
      </c>
      <c r="N3666">
        <v>17</v>
      </c>
      <c r="P3666">
        <v>0</v>
      </c>
      <c r="Q3666">
        <v>4</v>
      </c>
      <c r="R3666">
        <v>0</v>
      </c>
      <c r="S3666">
        <v>2</v>
      </c>
    </row>
    <row r="3667" spans="1:20" x14ac:dyDescent="0.25">
      <c r="A3667" s="177" t="s">
        <v>18434</v>
      </c>
      <c r="B3667" t="s">
        <v>18435</v>
      </c>
      <c r="C3667" t="s">
        <v>214</v>
      </c>
      <c r="D3667" s="20" t="s">
        <v>1000</v>
      </c>
      <c r="E3667" s="26">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25">
      <c r="A3668" s="177" t="s">
        <v>18613</v>
      </c>
      <c r="B3668" t="s">
        <v>18614</v>
      </c>
      <c r="C3668" s="20" t="s">
        <v>215</v>
      </c>
      <c r="D3668" s="20" t="s">
        <v>1002</v>
      </c>
      <c r="E3668" s="26">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25">
      <c r="A3669" s="177" t="s">
        <v>18790</v>
      </c>
      <c r="B3669" t="s">
        <v>18791</v>
      </c>
      <c r="C3669" t="s">
        <v>216</v>
      </c>
      <c r="D3669" s="20" t="s">
        <v>1002</v>
      </c>
      <c r="E3669" s="26">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25">
      <c r="A3670" s="177" t="s">
        <v>18967</v>
      </c>
      <c r="B3670" t="s">
        <v>18968</v>
      </c>
      <c r="C3670" t="s">
        <v>229</v>
      </c>
      <c r="D3670" s="20" t="s">
        <v>1002</v>
      </c>
      <c r="E3670" s="26">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25">
      <c r="A3671" s="177" t="s">
        <v>19144</v>
      </c>
      <c r="B3671" t="s">
        <v>19145</v>
      </c>
      <c r="C3671" t="s">
        <v>230</v>
      </c>
      <c r="D3671" s="20" t="s">
        <v>1000</v>
      </c>
      <c r="E3671" s="26">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25">
      <c r="A3672" s="177" t="s">
        <v>19323</v>
      </c>
      <c r="B3672" t="s">
        <v>19324</v>
      </c>
      <c r="C3672" t="s">
        <v>234</v>
      </c>
      <c r="D3672" s="20" t="s">
        <v>1000</v>
      </c>
      <c r="E3672" s="26">
        <v>42064</v>
      </c>
      <c r="F3672">
        <v>7</v>
      </c>
      <c r="G3672">
        <v>7</v>
      </c>
      <c r="H3672">
        <v>1</v>
      </c>
      <c r="I3672">
        <v>13</v>
      </c>
      <c r="J3672">
        <v>70</v>
      </c>
      <c r="K3672">
        <v>0.18571428571428572</v>
      </c>
      <c r="L3672">
        <v>70</v>
      </c>
      <c r="M3672">
        <v>1</v>
      </c>
      <c r="N3672">
        <v>13</v>
      </c>
      <c r="P3672">
        <v>0</v>
      </c>
      <c r="Q3672">
        <v>0</v>
      </c>
      <c r="R3672" t="e">
        <v>#DIV/0!</v>
      </c>
      <c r="S3672">
        <v>0</v>
      </c>
    </row>
    <row r="3673" spans="1:20" x14ac:dyDescent="0.25">
      <c r="A3673" s="177" t="s">
        <v>19502</v>
      </c>
      <c r="B3673" t="s">
        <v>19503</v>
      </c>
      <c r="C3673" t="s">
        <v>233</v>
      </c>
      <c r="D3673" s="20" t="s">
        <v>1002</v>
      </c>
      <c r="E3673" s="26">
        <v>42064</v>
      </c>
      <c r="F3673">
        <v>7</v>
      </c>
      <c r="G3673">
        <v>7</v>
      </c>
      <c r="H3673">
        <v>1</v>
      </c>
      <c r="I3673">
        <v>13</v>
      </c>
      <c r="J3673">
        <v>70</v>
      </c>
      <c r="K3673">
        <v>0.18571428571428572</v>
      </c>
      <c r="L3673">
        <v>70</v>
      </c>
      <c r="M3673">
        <v>1</v>
      </c>
      <c r="N3673">
        <v>13</v>
      </c>
      <c r="P3673">
        <v>0</v>
      </c>
      <c r="Q3673">
        <v>0</v>
      </c>
      <c r="R3673" t="e">
        <v>#DIV/0!</v>
      </c>
      <c r="S3673">
        <v>0</v>
      </c>
    </row>
    <row r="3674" spans="1:20" x14ac:dyDescent="0.25">
      <c r="A3674" s="177" t="s">
        <v>19877</v>
      </c>
      <c r="B3674" t="s">
        <v>19878</v>
      </c>
      <c r="C3674" t="s">
        <v>220</v>
      </c>
      <c r="D3674" s="20" t="s">
        <v>1000</v>
      </c>
      <c r="E3674" s="26">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25">
      <c r="A3675" s="177" t="s">
        <v>20056</v>
      </c>
      <c r="B3675" t="s">
        <v>20057</v>
      </c>
      <c r="C3675" s="20" t="s">
        <v>221</v>
      </c>
      <c r="D3675" s="20" t="s">
        <v>1002</v>
      </c>
      <c r="E3675" s="26">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25">
      <c r="A3676" s="177" t="s">
        <v>20233</v>
      </c>
      <c r="B3676" t="s">
        <v>20234</v>
      </c>
      <c r="C3676" t="s">
        <v>222</v>
      </c>
      <c r="D3676" s="20" t="s">
        <v>1002</v>
      </c>
      <c r="E3676" s="26">
        <v>42064</v>
      </c>
      <c r="F3676">
        <v>4</v>
      </c>
      <c r="G3676">
        <v>4</v>
      </c>
      <c r="H3676">
        <v>1</v>
      </c>
      <c r="I3676">
        <v>5</v>
      </c>
      <c r="J3676">
        <v>8</v>
      </c>
      <c r="K3676">
        <v>0.625</v>
      </c>
      <c r="L3676">
        <v>8</v>
      </c>
      <c r="M3676">
        <v>1</v>
      </c>
      <c r="N3676">
        <v>3</v>
      </c>
      <c r="O3676">
        <v>0.68899999999999995</v>
      </c>
      <c r="P3676">
        <v>0</v>
      </c>
      <c r="Q3676">
        <v>1</v>
      </c>
      <c r="R3676">
        <v>0</v>
      </c>
      <c r="S3676">
        <v>2</v>
      </c>
    </row>
    <row r="3677" spans="1:20" x14ac:dyDescent="0.25">
      <c r="A3677" s="177" t="s">
        <v>20410</v>
      </c>
      <c r="B3677" t="s">
        <v>20411</v>
      </c>
      <c r="C3677" t="s">
        <v>211</v>
      </c>
      <c r="D3677" s="20" t="s">
        <v>1002</v>
      </c>
      <c r="E3677" s="26">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25">
      <c r="A3678" s="177" t="s">
        <v>20587</v>
      </c>
      <c r="B3678" t="s">
        <v>20588</v>
      </c>
      <c r="C3678" t="s">
        <v>207</v>
      </c>
      <c r="D3678" s="20" t="s">
        <v>1000</v>
      </c>
      <c r="E3678" s="26">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25">
      <c r="A3679" s="177" t="s">
        <v>20831</v>
      </c>
      <c r="B3679" t="s">
        <v>20832</v>
      </c>
      <c r="C3679" s="20" t="s">
        <v>210</v>
      </c>
      <c r="D3679" s="20" t="s">
        <v>1002</v>
      </c>
      <c r="E3679" s="26">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25">
      <c r="A3680" s="177" t="s">
        <v>21008</v>
      </c>
      <c r="B3680" t="s">
        <v>21009</v>
      </c>
      <c r="C3680" t="s">
        <v>208</v>
      </c>
      <c r="D3680" s="20" t="s">
        <v>1002</v>
      </c>
      <c r="E3680" s="26">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25">
      <c r="A3681" s="177" t="s">
        <v>21263</v>
      </c>
      <c r="B3681" t="s">
        <v>21264</v>
      </c>
      <c r="C3681" t="s">
        <v>213</v>
      </c>
      <c r="D3681" s="20" t="s">
        <v>1002</v>
      </c>
      <c r="E3681" s="26">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25">
      <c r="A3682" s="177" t="s">
        <v>21505</v>
      </c>
      <c r="B3682" t="s">
        <v>21506</v>
      </c>
      <c r="C3682" t="s">
        <v>212</v>
      </c>
      <c r="D3682" s="20" t="s">
        <v>1000</v>
      </c>
      <c r="E3682" s="26">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25">
      <c r="A3683" s="177" t="s">
        <v>21714</v>
      </c>
      <c r="B3683" t="s">
        <v>21715</v>
      </c>
      <c r="C3683" t="s">
        <v>217</v>
      </c>
      <c r="D3683" s="20" t="s">
        <v>1000</v>
      </c>
      <c r="E3683" s="26">
        <v>42064</v>
      </c>
      <c r="F3683">
        <v>7</v>
      </c>
      <c r="G3683">
        <v>7</v>
      </c>
      <c r="H3683">
        <v>1</v>
      </c>
      <c r="I3683">
        <v>19</v>
      </c>
      <c r="J3683">
        <v>50</v>
      </c>
      <c r="K3683">
        <v>0.38</v>
      </c>
      <c r="L3683">
        <v>50</v>
      </c>
      <c r="M3683">
        <v>1</v>
      </c>
      <c r="N3683">
        <v>19</v>
      </c>
      <c r="P3683">
        <v>0</v>
      </c>
      <c r="Q3683">
        <v>0</v>
      </c>
      <c r="R3683" t="e">
        <v>#DIV/0!</v>
      </c>
      <c r="S3683">
        <v>0</v>
      </c>
    </row>
    <row r="3684" spans="1:20" x14ac:dyDescent="0.25">
      <c r="A3684" s="177" t="s">
        <v>21958</v>
      </c>
      <c r="B3684" t="s">
        <v>21959</v>
      </c>
      <c r="C3684" t="s">
        <v>218</v>
      </c>
      <c r="D3684" s="20" t="s">
        <v>1002</v>
      </c>
      <c r="E3684" s="26">
        <v>42064</v>
      </c>
      <c r="F3684">
        <v>4</v>
      </c>
      <c r="G3684">
        <v>4</v>
      </c>
      <c r="H3684">
        <v>1</v>
      </c>
      <c r="I3684">
        <v>2</v>
      </c>
      <c r="J3684">
        <v>20</v>
      </c>
      <c r="K3684">
        <v>0.1</v>
      </c>
      <c r="L3684">
        <v>20</v>
      </c>
      <c r="M3684">
        <v>1</v>
      </c>
      <c r="N3684">
        <v>2</v>
      </c>
      <c r="P3684">
        <v>0</v>
      </c>
      <c r="Q3684">
        <v>0</v>
      </c>
      <c r="R3684" t="e">
        <v>#DIV/0!</v>
      </c>
      <c r="S3684">
        <v>0</v>
      </c>
      <c r="T3684">
        <v>0.83</v>
      </c>
    </row>
    <row r="3685" spans="1:20" x14ac:dyDescent="0.25">
      <c r="A3685" s="177" t="s">
        <v>22135</v>
      </c>
      <c r="B3685" t="s">
        <v>22136</v>
      </c>
      <c r="C3685" t="s">
        <v>219</v>
      </c>
      <c r="D3685" s="20" t="s">
        <v>1002</v>
      </c>
      <c r="E3685" s="26">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25">
      <c r="A3686" s="177" t="s">
        <v>11068</v>
      </c>
      <c r="B3686" t="s">
        <v>11069</v>
      </c>
      <c r="C3686" t="s">
        <v>228</v>
      </c>
      <c r="D3686" s="20" t="s">
        <v>1000</v>
      </c>
      <c r="E3686" s="26">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25">
      <c r="A3687" s="177" t="s">
        <v>9305</v>
      </c>
      <c r="B3687" t="s">
        <v>9306</v>
      </c>
      <c r="C3687" t="s">
        <v>211</v>
      </c>
      <c r="D3687" s="20" t="s">
        <v>1000</v>
      </c>
      <c r="E3687" s="26">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25">
      <c r="A3688" s="177" t="s">
        <v>8466</v>
      </c>
      <c r="B3688" t="s">
        <v>8467</v>
      </c>
      <c r="C3688" t="s">
        <v>213</v>
      </c>
      <c r="D3688" s="20" t="s">
        <v>1000</v>
      </c>
      <c r="E3688" s="26">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25">
      <c r="A3689" s="177" t="s">
        <v>5042</v>
      </c>
      <c r="B3689" t="s">
        <v>5043</v>
      </c>
      <c r="C3689" s="20" t="s">
        <v>229</v>
      </c>
      <c r="D3689" s="20" t="s">
        <v>1000</v>
      </c>
      <c r="E3689" s="26">
        <v>42095</v>
      </c>
      <c r="F3689">
        <v>1</v>
      </c>
      <c r="G3689">
        <v>2</v>
      </c>
      <c r="H3689">
        <v>0.5</v>
      </c>
      <c r="I3689">
        <v>12</v>
      </c>
      <c r="J3689">
        <v>6</v>
      </c>
      <c r="K3689">
        <v>2</v>
      </c>
      <c r="L3689">
        <v>12</v>
      </c>
      <c r="M3689">
        <v>0.5</v>
      </c>
      <c r="N3689">
        <v>9</v>
      </c>
      <c r="P3689">
        <v>1</v>
      </c>
      <c r="Q3689">
        <v>2</v>
      </c>
      <c r="R3689">
        <v>0.5</v>
      </c>
      <c r="S3689">
        <v>3</v>
      </c>
      <c r="T3689">
        <v>0.66</v>
      </c>
    </row>
    <row r="3690" spans="1:20" x14ac:dyDescent="0.25">
      <c r="A3690" s="177" t="s">
        <v>5666</v>
      </c>
      <c r="B3690" t="s">
        <v>5667</v>
      </c>
      <c r="C3690" s="20" t="s">
        <v>1047</v>
      </c>
      <c r="D3690" s="20" t="s">
        <v>1000</v>
      </c>
      <c r="E3690" s="26">
        <v>42095</v>
      </c>
      <c r="F3690">
        <v>5</v>
      </c>
      <c r="G3690">
        <v>5</v>
      </c>
      <c r="H3690">
        <v>1</v>
      </c>
      <c r="I3690">
        <v>13</v>
      </c>
      <c r="J3690">
        <v>25</v>
      </c>
      <c r="K3690">
        <v>0.52</v>
      </c>
      <c r="L3690">
        <v>25</v>
      </c>
      <c r="M3690">
        <v>1</v>
      </c>
      <c r="N3690">
        <v>12</v>
      </c>
      <c r="P3690">
        <v>0</v>
      </c>
      <c r="Q3690">
        <v>0</v>
      </c>
      <c r="R3690" t="e">
        <v>#DIV/0!</v>
      </c>
      <c r="S3690">
        <v>1</v>
      </c>
    </row>
    <row r="3691" spans="1:20" x14ac:dyDescent="0.25">
      <c r="A3691" s="177" t="s">
        <v>13210</v>
      </c>
      <c r="B3691" t="s">
        <v>13122</v>
      </c>
      <c r="C3691" t="s">
        <v>1051</v>
      </c>
      <c r="D3691" s="20" t="s">
        <v>1002</v>
      </c>
      <c r="E3691" s="26">
        <v>42095</v>
      </c>
      <c r="F3691">
        <v>5</v>
      </c>
      <c r="G3691">
        <v>5</v>
      </c>
      <c r="H3691">
        <v>1</v>
      </c>
      <c r="I3691">
        <v>3</v>
      </c>
      <c r="J3691">
        <v>15</v>
      </c>
      <c r="K3691">
        <v>0.2</v>
      </c>
      <c r="L3691">
        <v>15</v>
      </c>
      <c r="M3691">
        <v>1</v>
      </c>
      <c r="N3691">
        <v>3</v>
      </c>
      <c r="P3691">
        <v>0</v>
      </c>
      <c r="Q3691">
        <v>0</v>
      </c>
      <c r="R3691" t="e">
        <v>#DIV/0!</v>
      </c>
      <c r="S3691">
        <v>0</v>
      </c>
      <c r="T3691">
        <v>0.31</v>
      </c>
    </row>
    <row r="3692" spans="1:20" x14ac:dyDescent="0.25">
      <c r="A3692" s="177" t="s">
        <v>10543</v>
      </c>
      <c r="B3692" t="s">
        <v>10544</v>
      </c>
      <c r="C3692" t="s">
        <v>205</v>
      </c>
      <c r="D3692" s="20" t="s">
        <v>1000</v>
      </c>
      <c r="E3692" s="26">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25">
      <c r="A3693" s="177" t="s">
        <v>8890</v>
      </c>
      <c r="B3693" t="s">
        <v>8891</v>
      </c>
      <c r="C3693" t="s">
        <v>210</v>
      </c>
      <c r="D3693" s="20" t="s">
        <v>1000</v>
      </c>
      <c r="E3693" s="26">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25">
      <c r="A3694" s="177" t="s">
        <v>6085</v>
      </c>
      <c r="B3694" t="s">
        <v>6086</v>
      </c>
      <c r="C3694" t="s">
        <v>215</v>
      </c>
      <c r="D3694" s="20" t="s">
        <v>1000</v>
      </c>
      <c r="E3694" s="26">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25">
      <c r="A3695" s="177" t="s">
        <v>3385</v>
      </c>
      <c r="B3695" t="s">
        <v>3386</v>
      </c>
      <c r="C3695" t="s">
        <v>221</v>
      </c>
      <c r="D3695" s="20" t="s">
        <v>1000</v>
      </c>
      <c r="E3695" s="26">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25">
      <c r="A3696" s="177" t="s">
        <v>3210</v>
      </c>
      <c r="B3696" t="s">
        <v>3211</v>
      </c>
      <c r="C3696" s="20" t="s">
        <v>222</v>
      </c>
      <c r="D3696" s="20" t="s">
        <v>1000</v>
      </c>
      <c r="E3696" s="26">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25">
      <c r="A3697" s="177" t="s">
        <v>7255</v>
      </c>
      <c r="B3697" t="s">
        <v>7256</v>
      </c>
      <c r="C3697" s="20" t="s">
        <v>1052</v>
      </c>
      <c r="D3697" s="20" t="s">
        <v>1000</v>
      </c>
      <c r="E3697" s="26">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25">
      <c r="A3698" s="177" t="s">
        <v>5247</v>
      </c>
      <c r="B3698" t="s">
        <v>5248</v>
      </c>
      <c r="C3698" t="s">
        <v>1053</v>
      </c>
      <c r="D3698" s="20" t="s">
        <v>1000</v>
      </c>
      <c r="E3698" s="26">
        <v>42095</v>
      </c>
      <c r="F3698">
        <v>5</v>
      </c>
      <c r="G3698">
        <v>5</v>
      </c>
      <c r="H3698">
        <v>1</v>
      </c>
      <c r="I3698">
        <v>13</v>
      </c>
      <c r="J3698">
        <v>25</v>
      </c>
      <c r="K3698">
        <v>0.52</v>
      </c>
      <c r="L3698">
        <v>25</v>
      </c>
      <c r="M3698">
        <v>1</v>
      </c>
      <c r="N3698">
        <v>11</v>
      </c>
      <c r="P3698">
        <v>0</v>
      </c>
      <c r="Q3698">
        <v>0</v>
      </c>
      <c r="R3698" t="e">
        <v>#DIV/0!</v>
      </c>
      <c r="S3698">
        <v>2</v>
      </c>
      <c r="T3698">
        <v>0.8</v>
      </c>
    </row>
    <row r="3699" spans="1:20" x14ac:dyDescent="0.25">
      <c r="A3699" s="177" t="s">
        <v>12246</v>
      </c>
      <c r="B3699" t="s">
        <v>12247</v>
      </c>
      <c r="C3699" t="s">
        <v>200</v>
      </c>
      <c r="D3699" s="20" t="s">
        <v>1000</v>
      </c>
      <c r="E3699" s="26">
        <v>42095</v>
      </c>
      <c r="F3699">
        <v>5</v>
      </c>
      <c r="G3699">
        <v>5</v>
      </c>
      <c r="H3699">
        <v>1</v>
      </c>
      <c r="I3699">
        <v>15</v>
      </c>
      <c r="J3699">
        <v>25</v>
      </c>
      <c r="K3699">
        <v>0.6</v>
      </c>
      <c r="L3699">
        <v>25</v>
      </c>
      <c r="M3699">
        <v>1</v>
      </c>
      <c r="N3699">
        <v>12</v>
      </c>
      <c r="P3699">
        <v>0</v>
      </c>
      <c r="Q3699">
        <v>0</v>
      </c>
      <c r="R3699" t="e">
        <v>#DIV/0!</v>
      </c>
      <c r="S3699">
        <v>3</v>
      </c>
    </row>
    <row r="3700" spans="1:20" x14ac:dyDescent="0.25">
      <c r="A3700" s="177" t="s">
        <v>10367</v>
      </c>
      <c r="B3700" t="s">
        <v>10368</v>
      </c>
      <c r="C3700" t="s">
        <v>204</v>
      </c>
      <c r="D3700" s="20" t="s">
        <v>1000</v>
      </c>
      <c r="E3700" s="26">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25">
      <c r="A3701" s="177" t="s">
        <v>8715</v>
      </c>
      <c r="B3701" t="s">
        <v>8716</v>
      </c>
      <c r="C3701" t="s">
        <v>208</v>
      </c>
      <c r="D3701" s="20" t="s">
        <v>1000</v>
      </c>
      <c r="E3701" s="26">
        <v>42095</v>
      </c>
      <c r="F3701">
        <v>2</v>
      </c>
      <c r="G3701">
        <v>2</v>
      </c>
      <c r="H3701">
        <v>1</v>
      </c>
      <c r="I3701">
        <v>12</v>
      </c>
      <c r="J3701">
        <v>10</v>
      </c>
      <c r="K3701">
        <v>1.2</v>
      </c>
      <c r="L3701">
        <v>10</v>
      </c>
      <c r="M3701">
        <v>1</v>
      </c>
      <c r="N3701">
        <v>9</v>
      </c>
      <c r="P3701">
        <v>0</v>
      </c>
      <c r="Q3701">
        <v>0</v>
      </c>
      <c r="R3701" t="e">
        <v>#DIV/0!</v>
      </c>
      <c r="S3701">
        <v>3</v>
      </c>
      <c r="T3701">
        <v>0.67</v>
      </c>
    </row>
    <row r="3702" spans="1:20" x14ac:dyDescent="0.25">
      <c r="A3702" s="177" t="s">
        <v>6509</v>
      </c>
      <c r="B3702" t="s">
        <v>6510</v>
      </c>
      <c r="C3702" t="s">
        <v>316</v>
      </c>
      <c r="D3702" s="20" t="s">
        <v>1000</v>
      </c>
      <c r="E3702" s="26">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25">
      <c r="A3703" s="177" t="s">
        <v>4102</v>
      </c>
      <c r="B3703" t="s">
        <v>4103</v>
      </c>
      <c r="C3703" t="s">
        <v>218</v>
      </c>
      <c r="D3703" s="20" t="s">
        <v>1000</v>
      </c>
      <c r="E3703" s="26">
        <v>42095</v>
      </c>
      <c r="F3703">
        <v>4</v>
      </c>
      <c r="G3703">
        <v>4</v>
      </c>
      <c r="H3703">
        <v>1</v>
      </c>
      <c r="I3703">
        <v>2</v>
      </c>
      <c r="J3703">
        <v>20</v>
      </c>
      <c r="K3703">
        <v>0.1</v>
      </c>
      <c r="L3703">
        <v>20</v>
      </c>
      <c r="M3703">
        <v>1</v>
      </c>
      <c r="N3703">
        <v>2</v>
      </c>
      <c r="P3703">
        <v>0</v>
      </c>
      <c r="Q3703">
        <v>0</v>
      </c>
      <c r="R3703" t="e">
        <v>#DIV/0!</v>
      </c>
      <c r="S3703">
        <v>0</v>
      </c>
      <c r="T3703">
        <v>0</v>
      </c>
    </row>
    <row r="3704" spans="1:20" x14ac:dyDescent="0.25">
      <c r="A3704" s="177" t="s">
        <v>12531</v>
      </c>
      <c r="B3704" t="s">
        <v>12532</v>
      </c>
      <c r="C3704" t="s">
        <v>202</v>
      </c>
      <c r="D3704" s="20" t="s">
        <v>1000</v>
      </c>
      <c r="E3704" s="26">
        <v>42095</v>
      </c>
      <c r="F3704">
        <v>7</v>
      </c>
      <c r="G3704">
        <v>7</v>
      </c>
      <c r="H3704">
        <v>1</v>
      </c>
      <c r="I3704">
        <v>97</v>
      </c>
      <c r="J3704">
        <v>97</v>
      </c>
      <c r="K3704">
        <v>1</v>
      </c>
      <c r="L3704">
        <v>100</v>
      </c>
      <c r="M3704">
        <v>0.97</v>
      </c>
      <c r="N3704">
        <v>97</v>
      </c>
      <c r="P3704">
        <v>0</v>
      </c>
      <c r="Q3704">
        <v>0</v>
      </c>
      <c r="R3704" t="e">
        <v>#DIV/0!</v>
      </c>
      <c r="S3704">
        <v>0</v>
      </c>
      <c r="T3704">
        <v>0.64</v>
      </c>
    </row>
    <row r="3705" spans="1:20" x14ac:dyDescent="0.25">
      <c r="A3705" s="177" t="s">
        <v>9696</v>
      </c>
      <c r="B3705" t="s">
        <v>9697</v>
      </c>
      <c r="C3705" t="s">
        <v>224</v>
      </c>
      <c r="D3705" s="20" t="s">
        <v>1000</v>
      </c>
      <c r="E3705" s="26">
        <v>42095</v>
      </c>
      <c r="F3705">
        <v>3</v>
      </c>
      <c r="G3705">
        <v>3</v>
      </c>
      <c r="H3705">
        <v>1</v>
      </c>
      <c r="I3705">
        <v>36</v>
      </c>
      <c r="J3705">
        <v>60</v>
      </c>
      <c r="K3705">
        <v>0.6</v>
      </c>
      <c r="L3705">
        <v>30</v>
      </c>
      <c r="M3705">
        <v>2</v>
      </c>
      <c r="N3705">
        <v>34</v>
      </c>
      <c r="P3705">
        <v>6</v>
      </c>
      <c r="Q3705">
        <v>6</v>
      </c>
      <c r="R3705">
        <v>1</v>
      </c>
      <c r="S3705">
        <v>2</v>
      </c>
      <c r="T3705">
        <v>0.82</v>
      </c>
    </row>
    <row r="3706" spans="1:20" x14ac:dyDescent="0.25">
      <c r="A3706" s="177" t="s">
        <v>7789</v>
      </c>
      <c r="B3706" t="s">
        <v>7790</v>
      </c>
      <c r="C3706" t="s">
        <v>226</v>
      </c>
      <c r="D3706" s="20" t="s">
        <v>1000</v>
      </c>
      <c r="E3706" s="26">
        <v>42095</v>
      </c>
      <c r="F3706">
        <v>5</v>
      </c>
      <c r="G3706">
        <v>5</v>
      </c>
      <c r="H3706">
        <v>1</v>
      </c>
      <c r="I3706">
        <v>36</v>
      </c>
      <c r="J3706">
        <v>36</v>
      </c>
      <c r="K3706">
        <v>1</v>
      </c>
      <c r="L3706">
        <v>50</v>
      </c>
      <c r="M3706">
        <v>0.72</v>
      </c>
      <c r="N3706">
        <v>36</v>
      </c>
      <c r="P3706">
        <v>0</v>
      </c>
      <c r="Q3706">
        <v>0</v>
      </c>
      <c r="R3706" t="e">
        <v>#DIV/0!</v>
      </c>
      <c r="S3706">
        <v>0</v>
      </c>
      <c r="T3706">
        <v>0.36</v>
      </c>
    </row>
    <row r="3707" spans="1:20" x14ac:dyDescent="0.25">
      <c r="A3707" s="177" t="s">
        <v>6859</v>
      </c>
      <c r="B3707" t="s">
        <v>6860</v>
      </c>
      <c r="C3707" t="s">
        <v>231</v>
      </c>
      <c r="D3707" s="20" t="s">
        <v>1000</v>
      </c>
      <c r="E3707" s="26">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25">
      <c r="A3708" s="177" t="s">
        <v>5910</v>
      </c>
      <c r="B3708" t="s">
        <v>5911</v>
      </c>
      <c r="C3708" t="s">
        <v>216</v>
      </c>
      <c r="D3708" s="20" t="s">
        <v>1000</v>
      </c>
      <c r="E3708" s="26">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25">
      <c r="A3709" s="177" t="s">
        <v>4517</v>
      </c>
      <c r="B3709" t="s">
        <v>4518</v>
      </c>
      <c r="C3709" t="s">
        <v>233</v>
      </c>
      <c r="D3709" s="20" t="s">
        <v>1000</v>
      </c>
      <c r="E3709" s="26">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25">
      <c r="A3710" s="177" t="s">
        <v>3927</v>
      </c>
      <c r="B3710" t="s">
        <v>3928</v>
      </c>
      <c r="C3710" t="s">
        <v>219</v>
      </c>
      <c r="D3710" s="20" t="s">
        <v>1000</v>
      </c>
      <c r="E3710" s="26">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25">
      <c r="A3711" s="177" t="s">
        <v>7602</v>
      </c>
      <c r="B3711" t="s">
        <v>7603</v>
      </c>
      <c r="C3711" t="s">
        <v>901</v>
      </c>
      <c r="D3711" s="20" t="s">
        <v>1000</v>
      </c>
      <c r="E3711" s="26">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25">
      <c r="A3712" s="177" t="s">
        <v>5482</v>
      </c>
      <c r="B3712" t="s">
        <v>5483</v>
      </c>
      <c r="C3712" t="s">
        <v>903</v>
      </c>
      <c r="D3712" s="20" t="s">
        <v>1000</v>
      </c>
      <c r="E3712" s="26">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25">
      <c r="A3713" s="177" t="s">
        <v>11601</v>
      </c>
      <c r="B3713" t="s">
        <v>11602</v>
      </c>
      <c r="C3713" t="s">
        <v>199</v>
      </c>
      <c r="D3713" s="20" t="s">
        <v>1002</v>
      </c>
      <c r="E3713" s="26">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25">
      <c r="A3714" s="177" t="s">
        <v>10893</v>
      </c>
      <c r="B3714" t="s">
        <v>10894</v>
      </c>
      <c r="C3714" t="s">
        <v>227</v>
      </c>
      <c r="D3714" s="20" t="s">
        <v>1002</v>
      </c>
      <c r="E3714" s="26">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25">
      <c r="A3715" s="177" t="s">
        <v>9130</v>
      </c>
      <c r="B3715" t="s">
        <v>9131</v>
      </c>
      <c r="C3715" t="s">
        <v>207</v>
      </c>
      <c r="D3715" s="20" t="s">
        <v>1002</v>
      </c>
      <c r="E3715" s="26">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25">
      <c r="A3716" s="177" t="s">
        <v>8291</v>
      </c>
      <c r="B3716" t="s">
        <v>8292</v>
      </c>
      <c r="C3716" t="s">
        <v>212</v>
      </c>
      <c r="D3716" s="20" t="s">
        <v>1002</v>
      </c>
      <c r="E3716" s="26">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25">
      <c r="A3717" s="177" t="s">
        <v>4867</v>
      </c>
      <c r="B3717" t="s">
        <v>4868</v>
      </c>
      <c r="C3717" t="s">
        <v>230</v>
      </c>
      <c r="D3717" s="20" t="s">
        <v>1002</v>
      </c>
      <c r="E3717" s="26">
        <v>42095</v>
      </c>
      <c r="F3717">
        <v>1</v>
      </c>
      <c r="G3717">
        <v>2</v>
      </c>
      <c r="H3717">
        <v>0.5</v>
      </c>
      <c r="I3717">
        <v>12</v>
      </c>
      <c r="J3717">
        <v>6</v>
      </c>
      <c r="K3717">
        <v>2</v>
      </c>
      <c r="L3717">
        <v>12</v>
      </c>
      <c r="M3717">
        <v>0.5</v>
      </c>
      <c r="N3717">
        <v>9</v>
      </c>
      <c r="P3717">
        <v>1</v>
      </c>
      <c r="Q3717">
        <v>2</v>
      </c>
      <c r="R3717">
        <v>0.5</v>
      </c>
      <c r="S3717">
        <v>3</v>
      </c>
      <c r="T3717">
        <v>0.73</v>
      </c>
    </row>
    <row r="3718" spans="1:20" x14ac:dyDescent="0.25">
      <c r="A3718" s="177" t="s">
        <v>11603</v>
      </c>
      <c r="B3718" t="s">
        <v>11604</v>
      </c>
      <c r="C3718" t="s">
        <v>198</v>
      </c>
      <c r="D3718" s="20" t="s">
        <v>1002</v>
      </c>
      <c r="E3718" s="26">
        <v>42095</v>
      </c>
      <c r="F3718">
        <v>5</v>
      </c>
      <c r="G3718">
        <v>5</v>
      </c>
      <c r="H3718">
        <v>1</v>
      </c>
      <c r="I3718">
        <v>3</v>
      </c>
      <c r="J3718">
        <v>15</v>
      </c>
      <c r="K3718">
        <v>0.2</v>
      </c>
      <c r="L3718">
        <v>15</v>
      </c>
      <c r="M3718">
        <v>1</v>
      </c>
      <c r="N3718">
        <v>3</v>
      </c>
      <c r="P3718">
        <v>0</v>
      </c>
      <c r="Q3718">
        <v>0</v>
      </c>
      <c r="R3718" t="e">
        <v>#DIV/0!</v>
      </c>
      <c r="S3718">
        <v>0</v>
      </c>
      <c r="T3718">
        <v>0.83</v>
      </c>
    </row>
    <row r="3719" spans="1:20" x14ac:dyDescent="0.25">
      <c r="A3719" s="177" t="s">
        <v>10718</v>
      </c>
      <c r="B3719" t="s">
        <v>10719</v>
      </c>
      <c r="C3719" t="s">
        <v>203</v>
      </c>
      <c r="D3719" s="20" t="s">
        <v>1002</v>
      </c>
      <c r="E3719" s="26">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25">
      <c r="A3720" s="177" t="s">
        <v>6260</v>
      </c>
      <c r="B3720" t="s">
        <v>6261</v>
      </c>
      <c r="C3720" t="s">
        <v>214</v>
      </c>
      <c r="D3720" s="20" t="s">
        <v>1002</v>
      </c>
      <c r="E3720" s="26">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25">
      <c r="A3721" s="177" t="s">
        <v>3560</v>
      </c>
      <c r="B3721" t="s">
        <v>3561</v>
      </c>
      <c r="C3721" t="s">
        <v>220</v>
      </c>
      <c r="D3721" s="20" t="s">
        <v>1002</v>
      </c>
      <c r="E3721" s="26">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25">
      <c r="A3722" s="177" t="s">
        <v>6684</v>
      </c>
      <c r="B3722" t="s">
        <v>6685</v>
      </c>
      <c r="C3722" t="s">
        <v>317</v>
      </c>
      <c r="D3722" s="20" t="s">
        <v>1002</v>
      </c>
      <c r="E3722" s="26">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25">
      <c r="A3723" s="177" t="s">
        <v>4342</v>
      </c>
      <c r="B3723" t="s">
        <v>4343</v>
      </c>
      <c r="C3723" t="s">
        <v>217</v>
      </c>
      <c r="D3723" s="20" t="s">
        <v>1002</v>
      </c>
      <c r="E3723" s="26">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25">
      <c r="A3724" s="177" t="s">
        <v>9871</v>
      </c>
      <c r="B3724" t="s">
        <v>9872</v>
      </c>
      <c r="C3724" t="s">
        <v>223</v>
      </c>
      <c r="D3724" s="20" t="s">
        <v>1002</v>
      </c>
      <c r="E3724" s="26">
        <v>42095</v>
      </c>
      <c r="F3724">
        <v>3</v>
      </c>
      <c r="G3724">
        <v>3</v>
      </c>
      <c r="H3724">
        <v>1</v>
      </c>
      <c r="I3724">
        <v>36</v>
      </c>
      <c r="J3724">
        <v>60</v>
      </c>
      <c r="K3724">
        <v>0.6</v>
      </c>
      <c r="L3724">
        <v>30</v>
      </c>
      <c r="M3724">
        <v>2</v>
      </c>
      <c r="N3724">
        <v>34</v>
      </c>
      <c r="P3724">
        <v>6</v>
      </c>
      <c r="Q3724">
        <v>6</v>
      </c>
      <c r="R3724">
        <v>1</v>
      </c>
      <c r="S3724">
        <v>2</v>
      </c>
      <c r="T3724">
        <v>0.8</v>
      </c>
    </row>
    <row r="3725" spans="1:20" x14ac:dyDescent="0.25">
      <c r="A3725" s="177" t="s">
        <v>7990</v>
      </c>
      <c r="B3725" t="s">
        <v>7991</v>
      </c>
      <c r="C3725" t="s">
        <v>225</v>
      </c>
      <c r="D3725" s="20" t="s">
        <v>1002</v>
      </c>
      <c r="E3725" s="26">
        <v>42095</v>
      </c>
      <c r="F3725">
        <v>5</v>
      </c>
      <c r="G3725">
        <v>5</v>
      </c>
      <c r="H3725">
        <v>1</v>
      </c>
      <c r="I3725">
        <v>36</v>
      </c>
      <c r="J3725">
        <v>36</v>
      </c>
      <c r="K3725">
        <v>1</v>
      </c>
      <c r="L3725">
        <v>50</v>
      </c>
      <c r="M3725">
        <v>0.72</v>
      </c>
      <c r="N3725">
        <v>36</v>
      </c>
      <c r="P3725">
        <v>0</v>
      </c>
      <c r="Q3725">
        <v>0</v>
      </c>
      <c r="R3725" t="e">
        <v>#DIV/0!</v>
      </c>
      <c r="S3725">
        <v>0</v>
      </c>
    </row>
    <row r="3726" spans="1:20" x14ac:dyDescent="0.25">
      <c r="A3726" s="177" t="s">
        <v>7050</v>
      </c>
      <c r="B3726" t="s">
        <v>7051</v>
      </c>
      <c r="C3726" t="s">
        <v>232</v>
      </c>
      <c r="D3726" s="20" t="s">
        <v>1002</v>
      </c>
      <c r="E3726" s="26">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25">
      <c r="A3727" s="177" t="s">
        <v>4692</v>
      </c>
      <c r="B3727" t="s">
        <v>4693</v>
      </c>
      <c r="C3727" t="s">
        <v>234</v>
      </c>
      <c r="D3727" s="20" t="s">
        <v>1002</v>
      </c>
      <c r="E3727" s="26">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25">
      <c r="A3728" s="177" t="s">
        <v>3035</v>
      </c>
      <c r="B3728" t="s">
        <v>3036</v>
      </c>
      <c r="C3728" t="s">
        <v>242</v>
      </c>
      <c r="D3728" s="20" t="s">
        <v>1000</v>
      </c>
      <c r="E3728" s="26">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25">
      <c r="A3729" s="177" t="s">
        <v>2860</v>
      </c>
      <c r="B3729" t="s">
        <v>2861</v>
      </c>
      <c r="C3729" t="s">
        <v>2724</v>
      </c>
      <c r="D3729" s="20" t="s">
        <v>1000</v>
      </c>
      <c r="E3729" s="26">
        <v>42095</v>
      </c>
      <c r="F3729">
        <v>10</v>
      </c>
      <c r="G3729">
        <v>10</v>
      </c>
      <c r="H3729">
        <v>1</v>
      </c>
      <c r="I3729">
        <v>16</v>
      </c>
      <c r="J3729">
        <v>40</v>
      </c>
      <c r="K3729">
        <v>0.4</v>
      </c>
      <c r="L3729">
        <v>40</v>
      </c>
      <c r="M3729">
        <v>1</v>
      </c>
      <c r="N3729">
        <v>15</v>
      </c>
      <c r="P3729">
        <v>0</v>
      </c>
      <c r="Q3729">
        <v>0</v>
      </c>
      <c r="R3729" t="e">
        <v>#DIV/0!</v>
      </c>
      <c r="S3729">
        <v>1</v>
      </c>
      <c r="T3729">
        <v>0.2</v>
      </c>
    </row>
    <row r="3730" spans="1:20" x14ac:dyDescent="0.25">
      <c r="A3730" s="177" t="s">
        <v>2615</v>
      </c>
      <c r="B3730" t="s">
        <v>2616</v>
      </c>
      <c r="C3730" s="20" t="s">
        <v>237</v>
      </c>
      <c r="D3730" s="20" t="s">
        <v>1000</v>
      </c>
      <c r="E3730" s="26">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25">
      <c r="A3731" s="177" t="s">
        <v>2440</v>
      </c>
      <c r="B3731" t="s">
        <v>2441</v>
      </c>
      <c r="C3731" t="s">
        <v>238</v>
      </c>
      <c r="D3731" s="20" t="s">
        <v>1000</v>
      </c>
      <c r="E3731" s="26">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25">
      <c r="A3732" s="177" t="s">
        <v>2267</v>
      </c>
      <c r="B3732" t="s">
        <v>2268</v>
      </c>
      <c r="C3732" t="s">
        <v>239</v>
      </c>
      <c r="D3732" s="20" t="s">
        <v>1000</v>
      </c>
      <c r="E3732" s="26">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25">
      <c r="A3733" s="177" t="s">
        <v>2092</v>
      </c>
      <c r="B3733" t="s">
        <v>2093</v>
      </c>
      <c r="C3733" t="s">
        <v>1988</v>
      </c>
      <c r="D3733" s="20" t="s">
        <v>1000</v>
      </c>
      <c r="E3733" s="26">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25">
      <c r="A3734" s="177" t="s">
        <v>1844</v>
      </c>
      <c r="B3734" t="s">
        <v>1845</v>
      </c>
      <c r="C3734" s="20" t="s">
        <v>240</v>
      </c>
      <c r="D3734" s="20" t="s">
        <v>1000</v>
      </c>
      <c r="E3734" s="26">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25">
      <c r="A3735" s="177" t="s">
        <v>1669</v>
      </c>
      <c r="B3735" t="s">
        <v>1670</v>
      </c>
      <c r="C3735" t="s">
        <v>241</v>
      </c>
      <c r="D3735" s="20" t="s">
        <v>1000</v>
      </c>
      <c r="E3735" s="26">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25">
      <c r="A3736" s="177" t="s">
        <v>1494</v>
      </c>
      <c r="B3736" t="s">
        <v>1495</v>
      </c>
      <c r="C3736" t="s">
        <v>318</v>
      </c>
      <c r="D3736" s="20" t="s">
        <v>1000</v>
      </c>
      <c r="E3736" s="26">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25">
      <c r="A3737" s="177" t="s">
        <v>1099</v>
      </c>
      <c r="B3737" t="s">
        <v>1184</v>
      </c>
      <c r="C3737" t="s">
        <v>235</v>
      </c>
      <c r="D3737" s="20" t="s">
        <v>1002</v>
      </c>
      <c r="E3737" s="26">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25">
      <c r="A3738" s="177" t="s">
        <v>12044</v>
      </c>
      <c r="B3738" t="s">
        <v>12045</v>
      </c>
      <c r="C3738" t="s">
        <v>1051</v>
      </c>
      <c r="D3738" s="20" t="s">
        <v>1000</v>
      </c>
      <c r="E3738" s="26">
        <v>42095</v>
      </c>
      <c r="F3738">
        <v>5</v>
      </c>
      <c r="G3738">
        <v>5</v>
      </c>
      <c r="H3738">
        <v>1</v>
      </c>
      <c r="I3738">
        <v>3</v>
      </c>
      <c r="J3738">
        <v>15</v>
      </c>
      <c r="K3738">
        <v>0.2</v>
      </c>
      <c r="L3738">
        <v>15</v>
      </c>
      <c r="M3738">
        <v>1</v>
      </c>
      <c r="N3738">
        <v>3</v>
      </c>
      <c r="P3738">
        <v>0</v>
      </c>
      <c r="Q3738">
        <v>0</v>
      </c>
      <c r="R3738" t="e">
        <v>#DIV/0!</v>
      </c>
      <c r="S3738">
        <v>0</v>
      </c>
    </row>
    <row r="3739" spans="1:20" x14ac:dyDescent="0.25">
      <c r="A3739" s="177" t="s">
        <v>13410</v>
      </c>
      <c r="B3739" t="s">
        <v>13411</v>
      </c>
      <c r="C3739" t="s">
        <v>242</v>
      </c>
      <c r="D3739" s="20" t="s">
        <v>1002</v>
      </c>
      <c r="E3739" s="26">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25">
      <c r="A3740" s="177" t="s">
        <v>13587</v>
      </c>
      <c r="B3740" t="s">
        <v>13588</v>
      </c>
      <c r="C3740" t="s">
        <v>237</v>
      </c>
      <c r="D3740" s="20" t="s">
        <v>1002</v>
      </c>
      <c r="E3740" s="26">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25">
      <c r="A3741" s="177" t="s">
        <v>13762</v>
      </c>
      <c r="B3741" t="s">
        <v>13763</v>
      </c>
      <c r="C3741" s="20" t="s">
        <v>238</v>
      </c>
      <c r="D3741" s="20" t="s">
        <v>1002</v>
      </c>
      <c r="E3741" s="26">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25">
      <c r="A3742" s="177" t="s">
        <v>13939</v>
      </c>
      <c r="B3742" t="s">
        <v>13940</v>
      </c>
      <c r="C3742" t="s">
        <v>239</v>
      </c>
      <c r="D3742" s="20" t="s">
        <v>1002</v>
      </c>
      <c r="E3742" s="26">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25">
      <c r="A3743" s="177" t="s">
        <v>14126</v>
      </c>
      <c r="B3743" t="s">
        <v>14127</v>
      </c>
      <c r="C3743" t="s">
        <v>240</v>
      </c>
      <c r="D3743" s="20" t="s">
        <v>1002</v>
      </c>
      <c r="E3743" s="26">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25">
      <c r="A3744" s="177" t="s">
        <v>14303</v>
      </c>
      <c r="B3744" t="s">
        <v>14304</v>
      </c>
      <c r="C3744" t="s">
        <v>241</v>
      </c>
      <c r="D3744" s="20" t="s">
        <v>1002</v>
      </c>
      <c r="E3744" s="26">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25">
      <c r="A3745" s="177" t="s">
        <v>14415</v>
      </c>
      <c r="B3745" t="s">
        <v>14416</v>
      </c>
      <c r="C3745" s="20" t="s">
        <v>318</v>
      </c>
      <c r="D3745" s="20" t="s">
        <v>1002</v>
      </c>
      <c r="E3745" s="26">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25">
      <c r="A3746" s="177" t="s">
        <v>14632</v>
      </c>
      <c r="B3746" t="s">
        <v>14633</v>
      </c>
      <c r="C3746" t="s">
        <v>199</v>
      </c>
      <c r="D3746" s="20" t="s">
        <v>1000</v>
      </c>
      <c r="E3746" s="26">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25">
      <c r="A3747" s="177" t="s">
        <v>14898</v>
      </c>
      <c r="B3747" t="s">
        <v>14899</v>
      </c>
      <c r="C3747" t="s">
        <v>200</v>
      </c>
      <c r="D3747" s="20" t="s">
        <v>1002</v>
      </c>
      <c r="E3747" s="26">
        <v>42095</v>
      </c>
      <c r="F3747">
        <v>5</v>
      </c>
      <c r="G3747">
        <v>5</v>
      </c>
      <c r="H3747">
        <v>1</v>
      </c>
      <c r="I3747">
        <v>15</v>
      </c>
      <c r="J3747">
        <v>25</v>
      </c>
      <c r="K3747">
        <v>0.6</v>
      </c>
      <c r="L3747">
        <v>25</v>
      </c>
      <c r="M3747">
        <v>1</v>
      </c>
      <c r="N3747">
        <v>12</v>
      </c>
      <c r="P3747">
        <v>0</v>
      </c>
      <c r="Q3747">
        <v>0</v>
      </c>
      <c r="R3747" t="e">
        <v>#DIV/0!</v>
      </c>
      <c r="S3747">
        <v>3</v>
      </c>
    </row>
    <row r="3748" spans="1:20" x14ac:dyDescent="0.25">
      <c r="A3748" s="177" t="s">
        <v>15075</v>
      </c>
      <c r="B3748" t="s">
        <v>15076</v>
      </c>
      <c r="C3748" t="s">
        <v>202</v>
      </c>
      <c r="D3748" s="20" t="s">
        <v>1002</v>
      </c>
      <c r="E3748" s="26">
        <v>42095</v>
      </c>
      <c r="F3748">
        <v>7</v>
      </c>
      <c r="G3748">
        <v>7</v>
      </c>
      <c r="H3748">
        <v>1</v>
      </c>
      <c r="I3748">
        <v>97</v>
      </c>
      <c r="J3748">
        <v>97</v>
      </c>
      <c r="K3748">
        <v>1</v>
      </c>
      <c r="L3748">
        <v>100</v>
      </c>
      <c r="M3748">
        <v>0.97</v>
      </c>
      <c r="N3748">
        <v>97</v>
      </c>
      <c r="P3748">
        <v>0</v>
      </c>
      <c r="Q3748">
        <v>0</v>
      </c>
      <c r="R3748" t="e">
        <v>#DIV/0!</v>
      </c>
      <c r="S3748">
        <v>0</v>
      </c>
    </row>
    <row r="3749" spans="1:20" x14ac:dyDescent="0.25">
      <c r="A3749" s="177" t="s">
        <v>15618</v>
      </c>
      <c r="B3749" t="s">
        <v>15619</v>
      </c>
      <c r="C3749" t="s">
        <v>228</v>
      </c>
      <c r="D3749" s="20" t="s">
        <v>1002</v>
      </c>
      <c r="E3749" s="26">
        <v>42095</v>
      </c>
      <c r="F3749">
        <v>1</v>
      </c>
      <c r="G3749">
        <v>3</v>
      </c>
      <c r="H3749">
        <v>0.33333333333333331</v>
      </c>
      <c r="I3749">
        <v>0</v>
      </c>
      <c r="J3749">
        <v>0</v>
      </c>
      <c r="K3749" t="e">
        <v>#DIV/0!</v>
      </c>
      <c r="L3749">
        <v>14</v>
      </c>
      <c r="M3749">
        <v>0</v>
      </c>
      <c r="N3749">
        <v>0</v>
      </c>
      <c r="P3749">
        <v>0</v>
      </c>
      <c r="Q3749">
        <v>0</v>
      </c>
      <c r="R3749" t="e">
        <v>#DIV/0!</v>
      </c>
      <c r="S3749">
        <v>0</v>
      </c>
    </row>
    <row r="3750" spans="1:20" x14ac:dyDescent="0.25">
      <c r="A3750" s="177" t="s">
        <v>15779</v>
      </c>
      <c r="B3750" t="s">
        <v>15780</v>
      </c>
      <c r="C3750" t="s">
        <v>227</v>
      </c>
      <c r="D3750" s="20" t="s">
        <v>1000</v>
      </c>
      <c r="E3750" s="26">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25">
      <c r="A3751" s="177" t="s">
        <v>15956</v>
      </c>
      <c r="B3751" t="s">
        <v>15957</v>
      </c>
      <c r="C3751" t="s">
        <v>203</v>
      </c>
      <c r="D3751" s="20" t="s">
        <v>1000</v>
      </c>
      <c r="E3751" s="26">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25">
      <c r="A3752" s="177" t="s">
        <v>16135</v>
      </c>
      <c r="B3752" t="s">
        <v>16136</v>
      </c>
      <c r="C3752" t="s">
        <v>205</v>
      </c>
      <c r="D3752" s="20" t="s">
        <v>1002</v>
      </c>
      <c r="E3752" s="26">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25">
      <c r="A3753" s="177" t="s">
        <v>16312</v>
      </c>
      <c r="B3753" t="s">
        <v>16313</v>
      </c>
      <c r="C3753" t="s">
        <v>204</v>
      </c>
      <c r="D3753" s="20" t="s">
        <v>1002</v>
      </c>
      <c r="E3753" s="26">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25">
      <c r="A3754" s="177" t="s">
        <v>16630</v>
      </c>
      <c r="B3754" t="s">
        <v>16631</v>
      </c>
      <c r="C3754" t="s">
        <v>223</v>
      </c>
      <c r="D3754" s="20" t="s">
        <v>1000</v>
      </c>
      <c r="E3754" s="26">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25">
      <c r="A3755" s="177" t="s">
        <v>16809</v>
      </c>
      <c r="B3755" t="s">
        <v>16810</v>
      </c>
      <c r="C3755" s="20" t="s">
        <v>224</v>
      </c>
      <c r="D3755" s="20" t="s">
        <v>1002</v>
      </c>
      <c r="E3755" s="26">
        <v>42095</v>
      </c>
      <c r="F3755">
        <v>3</v>
      </c>
      <c r="G3755">
        <v>3</v>
      </c>
      <c r="H3755">
        <v>1</v>
      </c>
      <c r="I3755">
        <v>36</v>
      </c>
      <c r="J3755">
        <v>60</v>
      </c>
      <c r="K3755">
        <v>0.6</v>
      </c>
      <c r="L3755">
        <v>30</v>
      </c>
      <c r="M3755">
        <v>2</v>
      </c>
      <c r="N3755">
        <v>34</v>
      </c>
      <c r="P3755">
        <v>6</v>
      </c>
      <c r="Q3755">
        <v>6</v>
      </c>
      <c r="R3755">
        <v>1</v>
      </c>
      <c r="S3755">
        <v>2</v>
      </c>
      <c r="T3755">
        <v>0.63</v>
      </c>
    </row>
    <row r="3756" spans="1:20" x14ac:dyDescent="0.25">
      <c r="A3756" s="177" t="s">
        <v>17246</v>
      </c>
      <c r="B3756" t="s">
        <v>17247</v>
      </c>
      <c r="C3756" s="20" t="s">
        <v>225</v>
      </c>
      <c r="D3756" s="20" t="s">
        <v>1000</v>
      </c>
      <c r="E3756" s="26">
        <v>42095</v>
      </c>
      <c r="F3756">
        <v>5</v>
      </c>
      <c r="G3756">
        <v>5</v>
      </c>
      <c r="H3756">
        <v>1</v>
      </c>
      <c r="I3756">
        <v>36</v>
      </c>
      <c r="J3756">
        <v>36</v>
      </c>
      <c r="K3756">
        <v>1</v>
      </c>
      <c r="L3756">
        <v>50</v>
      </c>
      <c r="M3756">
        <v>0.72</v>
      </c>
      <c r="N3756">
        <v>36</v>
      </c>
      <c r="P3756">
        <v>0</v>
      </c>
      <c r="Q3756">
        <v>0</v>
      </c>
      <c r="R3756" t="e">
        <v>#DIV/0!</v>
      </c>
      <c r="S3756">
        <v>0</v>
      </c>
    </row>
    <row r="3757" spans="1:20" x14ac:dyDescent="0.25">
      <c r="A3757" s="177" t="s">
        <v>17453</v>
      </c>
      <c r="B3757" t="s">
        <v>17454</v>
      </c>
      <c r="C3757" t="s">
        <v>226</v>
      </c>
      <c r="D3757" s="20" t="s">
        <v>1002</v>
      </c>
      <c r="E3757" s="26">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25">
      <c r="A3758" s="177" t="s">
        <v>17630</v>
      </c>
      <c r="B3758" t="s">
        <v>17631</v>
      </c>
      <c r="C3758" t="s">
        <v>232</v>
      </c>
      <c r="D3758" s="20" t="s">
        <v>1000</v>
      </c>
      <c r="E3758" s="26">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25">
      <c r="A3759" s="177" t="s">
        <v>17827</v>
      </c>
      <c r="B3759" t="s">
        <v>17828</v>
      </c>
      <c r="C3759" t="s">
        <v>231</v>
      </c>
      <c r="D3759" s="20" t="s">
        <v>1002</v>
      </c>
      <c r="E3759" s="26">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25">
      <c r="A3760" s="177" t="s">
        <v>18004</v>
      </c>
      <c r="B3760" t="s">
        <v>18005</v>
      </c>
      <c r="C3760" t="s">
        <v>317</v>
      </c>
      <c r="D3760" s="20" t="s">
        <v>1000</v>
      </c>
      <c r="E3760" s="26">
        <v>42095</v>
      </c>
      <c r="F3760">
        <v>11</v>
      </c>
      <c r="G3760">
        <v>11</v>
      </c>
      <c r="H3760">
        <v>1</v>
      </c>
      <c r="I3760">
        <v>19</v>
      </c>
      <c r="J3760">
        <v>26</v>
      </c>
      <c r="K3760">
        <v>0.73076923076923073</v>
      </c>
      <c r="L3760">
        <v>26</v>
      </c>
      <c r="M3760">
        <v>1</v>
      </c>
      <c r="N3760">
        <v>17</v>
      </c>
      <c r="P3760">
        <v>0</v>
      </c>
      <c r="Q3760">
        <v>0</v>
      </c>
      <c r="R3760" t="e">
        <v>#DIV/0!</v>
      </c>
      <c r="S3760">
        <v>2</v>
      </c>
    </row>
    <row r="3761" spans="1:20" x14ac:dyDescent="0.25">
      <c r="A3761" s="177" t="s">
        <v>18183</v>
      </c>
      <c r="B3761" t="s">
        <v>18184</v>
      </c>
      <c r="C3761" t="s">
        <v>316</v>
      </c>
      <c r="D3761" s="20" t="s">
        <v>1002</v>
      </c>
      <c r="E3761" s="26">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25">
      <c r="A3762" s="177" t="s">
        <v>18436</v>
      </c>
      <c r="B3762" t="s">
        <v>18437</v>
      </c>
      <c r="C3762" s="20" t="s">
        <v>214</v>
      </c>
      <c r="D3762" s="20" t="s">
        <v>1000</v>
      </c>
      <c r="E3762" s="26">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25">
      <c r="A3763" s="177" t="s">
        <v>18615</v>
      </c>
      <c r="B3763" t="s">
        <v>18616</v>
      </c>
      <c r="C3763" s="20" t="s">
        <v>215</v>
      </c>
      <c r="D3763" s="20" t="s">
        <v>1002</v>
      </c>
      <c r="E3763" s="26">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25">
      <c r="A3764" s="177" t="s">
        <v>18792</v>
      </c>
      <c r="B3764" t="s">
        <v>18793</v>
      </c>
      <c r="C3764" t="s">
        <v>216</v>
      </c>
      <c r="D3764" s="20" t="s">
        <v>1002</v>
      </c>
      <c r="E3764" s="26">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25">
      <c r="A3765" s="177" t="s">
        <v>18969</v>
      </c>
      <c r="B3765" t="s">
        <v>18970</v>
      </c>
      <c r="C3765" t="s">
        <v>229</v>
      </c>
      <c r="D3765" s="20" t="s">
        <v>1002</v>
      </c>
      <c r="E3765" s="26">
        <v>42095</v>
      </c>
      <c r="F3765">
        <v>1</v>
      </c>
      <c r="G3765">
        <v>2</v>
      </c>
      <c r="H3765">
        <v>0.5</v>
      </c>
      <c r="I3765">
        <v>12</v>
      </c>
      <c r="J3765">
        <v>6</v>
      </c>
      <c r="K3765">
        <v>2</v>
      </c>
      <c r="L3765">
        <v>12</v>
      </c>
      <c r="M3765">
        <v>0.5</v>
      </c>
      <c r="N3765">
        <v>9</v>
      </c>
      <c r="P3765">
        <v>1</v>
      </c>
      <c r="Q3765">
        <v>2</v>
      </c>
      <c r="R3765">
        <v>0.5</v>
      </c>
      <c r="S3765">
        <v>3</v>
      </c>
    </row>
    <row r="3766" spans="1:20" x14ac:dyDescent="0.25">
      <c r="A3766" s="177" t="s">
        <v>19146</v>
      </c>
      <c r="B3766" t="s">
        <v>19147</v>
      </c>
      <c r="C3766" t="s">
        <v>230</v>
      </c>
      <c r="D3766" s="20" t="s">
        <v>1000</v>
      </c>
      <c r="E3766" s="26">
        <v>42095</v>
      </c>
      <c r="F3766">
        <v>1</v>
      </c>
      <c r="G3766">
        <v>2</v>
      </c>
      <c r="H3766">
        <v>0.5</v>
      </c>
      <c r="I3766">
        <v>12</v>
      </c>
      <c r="J3766">
        <v>6</v>
      </c>
      <c r="K3766">
        <v>2</v>
      </c>
      <c r="L3766">
        <v>12</v>
      </c>
      <c r="M3766">
        <v>0.5</v>
      </c>
      <c r="N3766">
        <v>9</v>
      </c>
      <c r="P3766">
        <v>1</v>
      </c>
      <c r="Q3766">
        <v>2</v>
      </c>
      <c r="R3766">
        <v>0.5</v>
      </c>
      <c r="S3766">
        <v>3</v>
      </c>
      <c r="T3766">
        <v>0.91</v>
      </c>
    </row>
    <row r="3767" spans="1:20" x14ac:dyDescent="0.25">
      <c r="A3767" s="177" t="s">
        <v>19325</v>
      </c>
      <c r="B3767" t="s">
        <v>19326</v>
      </c>
      <c r="C3767" t="s">
        <v>234</v>
      </c>
      <c r="D3767" s="20" t="s">
        <v>1000</v>
      </c>
      <c r="E3767" s="26">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25">
      <c r="A3768" s="177" t="s">
        <v>19504</v>
      </c>
      <c r="B3768" t="s">
        <v>19505</v>
      </c>
      <c r="C3768" t="s">
        <v>233</v>
      </c>
      <c r="D3768" s="20" t="s">
        <v>1002</v>
      </c>
      <c r="E3768" s="26">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25">
      <c r="A3769" s="177" t="s">
        <v>19879</v>
      </c>
      <c r="B3769" t="s">
        <v>19880</v>
      </c>
      <c r="C3769" t="s">
        <v>220</v>
      </c>
      <c r="D3769" s="20" t="s">
        <v>1000</v>
      </c>
      <c r="E3769" s="26">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25">
      <c r="A3770" s="177" t="s">
        <v>20058</v>
      </c>
      <c r="B3770" t="s">
        <v>20059</v>
      </c>
      <c r="C3770" t="s">
        <v>221</v>
      </c>
      <c r="D3770" s="20" t="s">
        <v>1002</v>
      </c>
      <c r="E3770" s="26">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25">
      <c r="A3771" s="177" t="s">
        <v>20235</v>
      </c>
      <c r="B3771" t="s">
        <v>20236</v>
      </c>
      <c r="C3771" t="s">
        <v>222</v>
      </c>
      <c r="D3771" s="20" t="s">
        <v>1002</v>
      </c>
      <c r="E3771" s="26">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25">
      <c r="A3772" s="177" t="s">
        <v>20412</v>
      </c>
      <c r="B3772" t="s">
        <v>20413</v>
      </c>
      <c r="C3772" t="s">
        <v>211</v>
      </c>
      <c r="D3772" s="20" t="s">
        <v>1002</v>
      </c>
      <c r="E3772" s="26">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25">
      <c r="A3773" s="177" t="s">
        <v>20589</v>
      </c>
      <c r="B3773" t="s">
        <v>20590</v>
      </c>
      <c r="C3773" t="s">
        <v>207</v>
      </c>
      <c r="D3773" s="20" t="s">
        <v>1000</v>
      </c>
      <c r="E3773" s="26">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25">
      <c r="A3774" s="177" t="s">
        <v>20833</v>
      </c>
      <c r="B3774" t="s">
        <v>20834</v>
      </c>
      <c r="C3774" t="s">
        <v>210</v>
      </c>
      <c r="D3774" s="20" t="s">
        <v>1002</v>
      </c>
      <c r="E3774" s="26">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25">
      <c r="A3775" s="177" t="s">
        <v>21010</v>
      </c>
      <c r="B3775" t="s">
        <v>21011</v>
      </c>
      <c r="C3775" t="s">
        <v>208</v>
      </c>
      <c r="D3775" s="20" t="s">
        <v>1002</v>
      </c>
      <c r="E3775" s="26">
        <v>42095</v>
      </c>
      <c r="F3775">
        <v>2</v>
      </c>
      <c r="G3775">
        <v>2</v>
      </c>
      <c r="H3775">
        <v>1</v>
      </c>
      <c r="I3775">
        <v>12</v>
      </c>
      <c r="J3775">
        <v>10</v>
      </c>
      <c r="K3775">
        <v>1.2</v>
      </c>
      <c r="L3775">
        <v>10</v>
      </c>
      <c r="M3775">
        <v>1</v>
      </c>
      <c r="N3775">
        <v>9</v>
      </c>
      <c r="P3775">
        <v>0</v>
      </c>
      <c r="Q3775">
        <v>0</v>
      </c>
      <c r="R3775" t="e">
        <v>#DIV/0!</v>
      </c>
      <c r="S3775">
        <v>3</v>
      </c>
      <c r="T3775">
        <v>0.5</v>
      </c>
    </row>
    <row r="3776" spans="1:20" x14ac:dyDescent="0.25">
      <c r="A3776" s="177" t="s">
        <v>21265</v>
      </c>
      <c r="B3776" t="s">
        <v>21266</v>
      </c>
      <c r="C3776" t="s">
        <v>213</v>
      </c>
      <c r="D3776" s="20" t="s">
        <v>1002</v>
      </c>
      <c r="E3776" s="26">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25">
      <c r="A3777" s="177" t="s">
        <v>21507</v>
      </c>
      <c r="B3777" t="s">
        <v>21508</v>
      </c>
      <c r="C3777" t="s">
        <v>212</v>
      </c>
      <c r="D3777" s="20" t="s">
        <v>1000</v>
      </c>
      <c r="E3777" s="26">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25">
      <c r="A3778" s="177" t="s">
        <v>21716</v>
      </c>
      <c r="B3778" t="s">
        <v>21717</v>
      </c>
      <c r="C3778" t="s">
        <v>217</v>
      </c>
      <c r="D3778" s="20" t="s">
        <v>1000</v>
      </c>
      <c r="E3778" s="26">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25">
      <c r="A3779" s="177" t="s">
        <v>21960</v>
      </c>
      <c r="B3779" t="s">
        <v>21961</v>
      </c>
      <c r="C3779" t="s">
        <v>218</v>
      </c>
      <c r="D3779" s="20" t="s">
        <v>1002</v>
      </c>
      <c r="E3779" s="26">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25">
      <c r="A3780" s="177" t="s">
        <v>22137</v>
      </c>
      <c r="B3780" t="s">
        <v>22138</v>
      </c>
      <c r="C3780" t="s">
        <v>219</v>
      </c>
      <c r="D3780" s="20" t="s">
        <v>1002</v>
      </c>
      <c r="E3780" s="26">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25">
      <c r="A3781" s="177" t="s">
        <v>9307</v>
      </c>
      <c r="B3781" t="s">
        <v>9308</v>
      </c>
      <c r="C3781" t="s">
        <v>211</v>
      </c>
      <c r="D3781" s="20" t="s">
        <v>1000</v>
      </c>
      <c r="E3781" s="26">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25">
      <c r="A3782" s="177" t="s">
        <v>8468</v>
      </c>
      <c r="B3782" t="s">
        <v>8469</v>
      </c>
      <c r="C3782" t="s">
        <v>213</v>
      </c>
      <c r="D3782" s="20" t="s">
        <v>1000</v>
      </c>
      <c r="E3782" s="26">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25">
      <c r="A3783" s="177" t="s">
        <v>5044</v>
      </c>
      <c r="B3783" t="s">
        <v>5045</v>
      </c>
      <c r="C3783" t="s">
        <v>229</v>
      </c>
      <c r="D3783" s="20" t="s">
        <v>1000</v>
      </c>
      <c r="E3783" s="26">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25">
      <c r="A3784" s="177" t="s">
        <v>5668</v>
      </c>
      <c r="B3784" t="s">
        <v>5669</v>
      </c>
      <c r="C3784" t="s">
        <v>1047</v>
      </c>
      <c r="D3784" s="20" t="s">
        <v>1000</v>
      </c>
      <c r="E3784" s="26">
        <v>42125</v>
      </c>
      <c r="F3784">
        <v>5</v>
      </c>
      <c r="G3784">
        <v>5</v>
      </c>
      <c r="H3784">
        <v>1</v>
      </c>
      <c r="I3784">
        <v>15</v>
      </c>
      <c r="J3784">
        <v>25</v>
      </c>
      <c r="K3784">
        <v>0.6</v>
      </c>
      <c r="L3784">
        <v>25</v>
      </c>
      <c r="M3784">
        <v>1</v>
      </c>
      <c r="N3784">
        <v>15</v>
      </c>
      <c r="P3784">
        <v>0</v>
      </c>
      <c r="Q3784">
        <v>0</v>
      </c>
      <c r="R3784" t="e">
        <v>#DIV/0!</v>
      </c>
      <c r="S3784">
        <v>0</v>
      </c>
      <c r="T3784">
        <v>0.83</v>
      </c>
    </row>
    <row r="3785" spans="1:20" x14ac:dyDescent="0.25">
      <c r="A3785" s="177" t="s">
        <v>13211</v>
      </c>
      <c r="B3785" t="s">
        <v>13123</v>
      </c>
      <c r="C3785" t="s">
        <v>1051</v>
      </c>
      <c r="D3785" s="20" t="s">
        <v>1002</v>
      </c>
      <c r="E3785" s="26">
        <v>42125</v>
      </c>
      <c r="F3785">
        <v>3</v>
      </c>
      <c r="G3785">
        <v>3</v>
      </c>
      <c r="H3785">
        <v>1</v>
      </c>
      <c r="I3785">
        <v>3</v>
      </c>
      <c r="J3785">
        <v>15</v>
      </c>
      <c r="K3785">
        <v>0.2</v>
      </c>
      <c r="L3785">
        <v>15</v>
      </c>
      <c r="M3785">
        <v>1</v>
      </c>
      <c r="N3785">
        <v>3</v>
      </c>
      <c r="P3785">
        <v>0</v>
      </c>
      <c r="Q3785">
        <v>0</v>
      </c>
      <c r="R3785" t="e">
        <v>#DIV/0!</v>
      </c>
      <c r="S3785">
        <v>0</v>
      </c>
      <c r="T3785">
        <v>0.25</v>
      </c>
    </row>
    <row r="3786" spans="1:20" x14ac:dyDescent="0.25">
      <c r="A3786" s="177" t="s">
        <v>10545</v>
      </c>
      <c r="B3786" t="s">
        <v>10546</v>
      </c>
      <c r="C3786" t="s">
        <v>205</v>
      </c>
      <c r="D3786" s="20" t="s">
        <v>1000</v>
      </c>
      <c r="E3786" s="26">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25">
      <c r="A3787" s="177" t="s">
        <v>8892</v>
      </c>
      <c r="B3787" t="s">
        <v>8893</v>
      </c>
      <c r="C3787" t="s">
        <v>210</v>
      </c>
      <c r="D3787" s="20" t="s">
        <v>1000</v>
      </c>
      <c r="E3787" s="26">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25">
      <c r="A3788" s="177" t="s">
        <v>6087</v>
      </c>
      <c r="B3788" t="s">
        <v>6088</v>
      </c>
      <c r="C3788" t="s">
        <v>215</v>
      </c>
      <c r="D3788" s="20" t="s">
        <v>1000</v>
      </c>
      <c r="E3788" s="26">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25">
      <c r="A3789" s="177" t="s">
        <v>3387</v>
      </c>
      <c r="B3789" t="s">
        <v>3388</v>
      </c>
      <c r="C3789" t="s">
        <v>221</v>
      </c>
      <c r="D3789" s="20" t="s">
        <v>1000</v>
      </c>
      <c r="E3789" s="26">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25">
      <c r="A3790" s="177" t="s">
        <v>3212</v>
      </c>
      <c r="B3790" t="s">
        <v>3213</v>
      </c>
      <c r="C3790" t="s">
        <v>222</v>
      </c>
      <c r="D3790" s="20" t="s">
        <v>1000</v>
      </c>
      <c r="E3790" s="26">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25">
      <c r="A3791" s="177" t="s">
        <v>7257</v>
      </c>
      <c r="B3791" t="s">
        <v>7258</v>
      </c>
      <c r="C3791" t="s">
        <v>1052</v>
      </c>
      <c r="D3791" s="20" t="s">
        <v>1000</v>
      </c>
      <c r="E3791" s="26">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25">
      <c r="A3792" s="177" t="s">
        <v>5249</v>
      </c>
      <c r="B3792" t="s">
        <v>5250</v>
      </c>
      <c r="C3792" t="s">
        <v>1053</v>
      </c>
      <c r="D3792" s="20" t="s">
        <v>1000</v>
      </c>
      <c r="E3792" s="26">
        <v>42125</v>
      </c>
      <c r="F3792">
        <v>5</v>
      </c>
      <c r="G3792">
        <v>5</v>
      </c>
      <c r="H3792">
        <v>1</v>
      </c>
      <c r="I3792">
        <v>11</v>
      </c>
      <c r="J3792">
        <v>25</v>
      </c>
      <c r="K3792">
        <v>0.44</v>
      </c>
      <c r="L3792">
        <v>25</v>
      </c>
      <c r="M3792">
        <v>1</v>
      </c>
      <c r="N3792">
        <v>10</v>
      </c>
      <c r="P3792">
        <v>0</v>
      </c>
      <c r="Q3792">
        <v>0</v>
      </c>
      <c r="R3792" t="e">
        <v>#DIV/0!</v>
      </c>
      <c r="S3792">
        <v>1</v>
      </c>
      <c r="T3792">
        <v>0.91</v>
      </c>
    </row>
    <row r="3793" spans="1:20" x14ac:dyDescent="0.25">
      <c r="A3793" s="177" t="s">
        <v>12248</v>
      </c>
      <c r="B3793" t="s">
        <v>12249</v>
      </c>
      <c r="C3793" t="s">
        <v>200</v>
      </c>
      <c r="D3793" s="20" t="s">
        <v>1000</v>
      </c>
      <c r="E3793" s="26">
        <v>42125</v>
      </c>
      <c r="F3793">
        <v>5</v>
      </c>
      <c r="G3793">
        <v>5</v>
      </c>
      <c r="H3793">
        <v>1</v>
      </c>
      <c r="I3793">
        <v>15</v>
      </c>
      <c r="J3793">
        <v>25</v>
      </c>
      <c r="K3793">
        <v>0.6</v>
      </c>
      <c r="L3793">
        <v>25</v>
      </c>
      <c r="M3793">
        <v>1</v>
      </c>
      <c r="N3793">
        <v>13</v>
      </c>
      <c r="P3793">
        <v>0</v>
      </c>
      <c r="Q3793">
        <v>1</v>
      </c>
      <c r="R3793">
        <v>0</v>
      </c>
      <c r="S3793">
        <v>2</v>
      </c>
    </row>
    <row r="3794" spans="1:20" x14ac:dyDescent="0.25">
      <c r="A3794" s="177" t="s">
        <v>10369</v>
      </c>
      <c r="B3794" t="s">
        <v>10370</v>
      </c>
      <c r="C3794" t="s">
        <v>204</v>
      </c>
      <c r="D3794" s="20" t="s">
        <v>1000</v>
      </c>
      <c r="E3794" s="26">
        <v>42125</v>
      </c>
      <c r="F3794">
        <v>0</v>
      </c>
      <c r="G3794">
        <v>0</v>
      </c>
      <c r="H3794" t="e">
        <v>#DIV/0!</v>
      </c>
      <c r="I3794">
        <v>0</v>
      </c>
      <c r="J3794">
        <v>0</v>
      </c>
      <c r="K3794" t="e">
        <v>#DIV/0!</v>
      </c>
      <c r="L3794">
        <v>0</v>
      </c>
      <c r="M3794" t="e">
        <v>#DIV/0!</v>
      </c>
      <c r="N3794">
        <v>0</v>
      </c>
      <c r="P3794">
        <v>0</v>
      </c>
      <c r="Q3794">
        <v>0</v>
      </c>
      <c r="R3794" t="e">
        <v>#DIV/0!</v>
      </c>
      <c r="S3794">
        <v>0</v>
      </c>
    </row>
    <row r="3795" spans="1:20" x14ac:dyDescent="0.25">
      <c r="A3795" s="177" t="s">
        <v>8717</v>
      </c>
      <c r="B3795" t="s">
        <v>8718</v>
      </c>
      <c r="C3795" t="s">
        <v>208</v>
      </c>
      <c r="D3795" s="20" t="s">
        <v>1000</v>
      </c>
      <c r="E3795" s="26">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25">
      <c r="A3796" s="177" t="s">
        <v>6511</v>
      </c>
      <c r="B3796" t="s">
        <v>6512</v>
      </c>
      <c r="C3796" s="20" t="s">
        <v>316</v>
      </c>
      <c r="D3796" s="20" t="s">
        <v>1000</v>
      </c>
      <c r="E3796" s="26">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25">
      <c r="A3797" s="177" t="s">
        <v>4104</v>
      </c>
      <c r="B3797" t="s">
        <v>4105</v>
      </c>
      <c r="C3797" t="s">
        <v>218</v>
      </c>
      <c r="D3797" s="20" t="s">
        <v>1000</v>
      </c>
      <c r="E3797" s="26">
        <v>42125</v>
      </c>
      <c r="F3797">
        <v>4</v>
      </c>
      <c r="G3797">
        <v>4</v>
      </c>
      <c r="H3797">
        <v>1</v>
      </c>
      <c r="I3797">
        <v>2</v>
      </c>
      <c r="J3797">
        <v>20</v>
      </c>
      <c r="K3797">
        <v>0.1</v>
      </c>
      <c r="L3797">
        <v>20</v>
      </c>
      <c r="M3797">
        <v>1</v>
      </c>
      <c r="N3797">
        <v>2</v>
      </c>
      <c r="P3797">
        <v>0</v>
      </c>
      <c r="Q3797">
        <v>0</v>
      </c>
      <c r="R3797" t="e">
        <v>#DIV/0!</v>
      </c>
      <c r="S3797">
        <v>0</v>
      </c>
    </row>
    <row r="3798" spans="1:20" x14ac:dyDescent="0.25">
      <c r="A3798" s="177" t="s">
        <v>12533</v>
      </c>
      <c r="B3798" t="s">
        <v>12534</v>
      </c>
      <c r="C3798" t="s">
        <v>202</v>
      </c>
      <c r="D3798" s="20" t="s">
        <v>1000</v>
      </c>
      <c r="E3798" s="26">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25">
      <c r="A3799" s="177" t="s">
        <v>9698</v>
      </c>
      <c r="B3799" t="s">
        <v>9699</v>
      </c>
      <c r="C3799" t="s">
        <v>224</v>
      </c>
      <c r="D3799" s="20" t="s">
        <v>1000</v>
      </c>
      <c r="E3799" s="26">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25">
      <c r="A3800" s="177" t="s">
        <v>7791</v>
      </c>
      <c r="B3800" t="s">
        <v>7792</v>
      </c>
      <c r="C3800" s="20" t="s">
        <v>226</v>
      </c>
      <c r="D3800" s="20" t="s">
        <v>1000</v>
      </c>
      <c r="E3800" s="26">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25">
      <c r="A3801" s="177" t="s">
        <v>6861</v>
      </c>
      <c r="B3801" t="s">
        <v>6862</v>
      </c>
      <c r="C3801" t="s">
        <v>231</v>
      </c>
      <c r="D3801" s="20" t="s">
        <v>1000</v>
      </c>
      <c r="E3801" s="26">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25">
      <c r="A3802" s="177" t="s">
        <v>5912</v>
      </c>
      <c r="B3802" t="s">
        <v>5913</v>
      </c>
      <c r="C3802" t="s">
        <v>216</v>
      </c>
      <c r="D3802" s="20" t="s">
        <v>1000</v>
      </c>
      <c r="E3802" s="26">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25">
      <c r="A3803" s="177" t="s">
        <v>4519</v>
      </c>
      <c r="B3803" t="s">
        <v>4520</v>
      </c>
      <c r="C3803" t="s">
        <v>233</v>
      </c>
      <c r="D3803" s="20" t="s">
        <v>1000</v>
      </c>
      <c r="E3803" s="26">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25">
      <c r="A3804" s="177" t="s">
        <v>3929</v>
      </c>
      <c r="B3804" t="s">
        <v>3930</v>
      </c>
      <c r="C3804" t="s">
        <v>219</v>
      </c>
      <c r="D3804" s="20" t="s">
        <v>1000</v>
      </c>
      <c r="E3804" s="26">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25">
      <c r="A3805" s="177" t="s">
        <v>7604</v>
      </c>
      <c r="B3805" t="s">
        <v>7605</v>
      </c>
      <c r="C3805" t="s">
        <v>901</v>
      </c>
      <c r="D3805" s="20" t="s">
        <v>1000</v>
      </c>
      <c r="E3805" s="26">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25">
      <c r="A3806" s="177" t="s">
        <v>5484</v>
      </c>
      <c r="B3806" t="s">
        <v>5485</v>
      </c>
      <c r="C3806" t="s">
        <v>903</v>
      </c>
      <c r="D3806" s="20" t="s">
        <v>1000</v>
      </c>
      <c r="E3806" s="26">
        <v>42125</v>
      </c>
      <c r="F3806">
        <v>10</v>
      </c>
      <c r="G3806">
        <v>10</v>
      </c>
      <c r="H3806">
        <v>1</v>
      </c>
      <c r="I3806">
        <v>26</v>
      </c>
      <c r="J3806">
        <v>50</v>
      </c>
      <c r="K3806">
        <v>0.52</v>
      </c>
      <c r="L3806">
        <v>50</v>
      </c>
      <c r="M3806">
        <v>1</v>
      </c>
      <c r="N3806">
        <v>25</v>
      </c>
      <c r="P3806">
        <v>0</v>
      </c>
      <c r="Q3806">
        <v>0</v>
      </c>
      <c r="R3806" t="e">
        <v>#DIV/0!</v>
      </c>
      <c r="S3806">
        <v>1</v>
      </c>
    </row>
    <row r="3807" spans="1:20" x14ac:dyDescent="0.25">
      <c r="A3807" s="177" t="s">
        <v>11605</v>
      </c>
      <c r="B3807" t="s">
        <v>11606</v>
      </c>
      <c r="C3807" s="20" t="s">
        <v>199</v>
      </c>
      <c r="D3807" s="20" t="s">
        <v>1002</v>
      </c>
      <c r="E3807" s="26">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25">
      <c r="A3808" s="177" t="s">
        <v>10895</v>
      </c>
      <c r="B3808" t="s">
        <v>10896</v>
      </c>
      <c r="C3808" t="s">
        <v>227</v>
      </c>
      <c r="D3808" s="20" t="s">
        <v>1002</v>
      </c>
      <c r="E3808" s="26">
        <v>42125</v>
      </c>
      <c r="F3808">
        <v>0</v>
      </c>
      <c r="G3808">
        <v>0</v>
      </c>
      <c r="H3808" t="e">
        <v>#DIV/0!</v>
      </c>
      <c r="I3808">
        <v>0</v>
      </c>
      <c r="J3808">
        <v>0</v>
      </c>
      <c r="K3808" t="e">
        <v>#DIV/0!</v>
      </c>
      <c r="L3808">
        <v>0</v>
      </c>
      <c r="M3808" t="e">
        <v>#DIV/0!</v>
      </c>
      <c r="N3808">
        <v>0</v>
      </c>
      <c r="P3808">
        <v>0</v>
      </c>
      <c r="Q3808">
        <v>0</v>
      </c>
      <c r="R3808" t="e">
        <v>#DIV/0!</v>
      </c>
      <c r="S3808">
        <v>0</v>
      </c>
    </row>
    <row r="3809" spans="1:19" x14ac:dyDescent="0.25">
      <c r="A3809" s="177" t="s">
        <v>9132</v>
      </c>
      <c r="B3809" t="s">
        <v>9133</v>
      </c>
      <c r="C3809" t="s">
        <v>207</v>
      </c>
      <c r="D3809" s="20" t="s">
        <v>1002</v>
      </c>
      <c r="E3809" s="26">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25">
      <c r="A3810" s="177" t="s">
        <v>8293</v>
      </c>
      <c r="B3810" t="s">
        <v>8294</v>
      </c>
      <c r="C3810" t="s">
        <v>212</v>
      </c>
      <c r="D3810" s="20" t="s">
        <v>1002</v>
      </c>
      <c r="E3810" s="26">
        <v>42125</v>
      </c>
      <c r="F3810">
        <v>2</v>
      </c>
      <c r="G3810">
        <v>3</v>
      </c>
      <c r="H3810">
        <v>0.66666666666666663</v>
      </c>
      <c r="I3810">
        <v>12</v>
      </c>
      <c r="J3810">
        <v>12</v>
      </c>
      <c r="K3810">
        <v>1</v>
      </c>
      <c r="L3810">
        <v>20</v>
      </c>
      <c r="M3810">
        <v>0.6</v>
      </c>
      <c r="N3810">
        <v>12</v>
      </c>
      <c r="P3810">
        <v>0</v>
      </c>
      <c r="Q3810">
        <v>0</v>
      </c>
      <c r="R3810" t="e">
        <v>#DIV/0!</v>
      </c>
      <c r="S3810">
        <v>0</v>
      </c>
    </row>
    <row r="3811" spans="1:19" x14ac:dyDescent="0.25">
      <c r="A3811" s="177" t="s">
        <v>4869</v>
      </c>
      <c r="B3811" t="s">
        <v>4870</v>
      </c>
      <c r="C3811" s="20" t="s">
        <v>230</v>
      </c>
      <c r="D3811" s="20" t="s">
        <v>1002</v>
      </c>
      <c r="E3811" s="26">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25">
      <c r="A3812" s="177" t="s">
        <v>11607</v>
      </c>
      <c r="B3812" t="s">
        <v>11608</v>
      </c>
      <c r="C3812" t="s">
        <v>198</v>
      </c>
      <c r="D3812" s="20" t="s">
        <v>1002</v>
      </c>
      <c r="E3812" s="26">
        <v>42125</v>
      </c>
      <c r="F3812">
        <v>3</v>
      </c>
      <c r="G3812">
        <v>3</v>
      </c>
      <c r="H3812">
        <v>1</v>
      </c>
      <c r="I3812">
        <v>3</v>
      </c>
      <c r="J3812">
        <v>15</v>
      </c>
      <c r="K3812">
        <v>0.2</v>
      </c>
      <c r="L3812">
        <v>15</v>
      </c>
      <c r="M3812">
        <v>1</v>
      </c>
      <c r="N3812">
        <v>3</v>
      </c>
      <c r="P3812">
        <v>0</v>
      </c>
      <c r="Q3812">
        <v>0</v>
      </c>
      <c r="R3812" t="e">
        <v>#DIV/0!</v>
      </c>
      <c r="S3812">
        <v>0</v>
      </c>
    </row>
    <row r="3813" spans="1:19" x14ac:dyDescent="0.25">
      <c r="A3813" s="177" t="s">
        <v>10720</v>
      </c>
      <c r="B3813" t="s">
        <v>10721</v>
      </c>
      <c r="C3813" t="s">
        <v>203</v>
      </c>
      <c r="D3813" s="20" t="s">
        <v>1002</v>
      </c>
      <c r="E3813" s="26">
        <v>42125</v>
      </c>
      <c r="F3813">
        <v>5</v>
      </c>
      <c r="G3813">
        <v>5</v>
      </c>
      <c r="H3813">
        <v>1</v>
      </c>
      <c r="I3813">
        <v>30</v>
      </c>
      <c r="J3813">
        <v>45</v>
      </c>
      <c r="K3813">
        <v>0.66666666666666663</v>
      </c>
      <c r="L3813">
        <v>45</v>
      </c>
      <c r="M3813">
        <v>1</v>
      </c>
      <c r="N3813">
        <v>24</v>
      </c>
      <c r="P3813">
        <v>0</v>
      </c>
      <c r="Q3813">
        <v>2</v>
      </c>
      <c r="R3813">
        <v>0</v>
      </c>
      <c r="S3813">
        <v>6</v>
      </c>
    </row>
    <row r="3814" spans="1:19" x14ac:dyDescent="0.25">
      <c r="A3814" s="177" t="s">
        <v>6262</v>
      </c>
      <c r="B3814" t="s">
        <v>6263</v>
      </c>
      <c r="C3814" t="s">
        <v>214</v>
      </c>
      <c r="D3814" s="20" t="s">
        <v>1002</v>
      </c>
      <c r="E3814" s="26">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25">
      <c r="A3815" s="177" t="s">
        <v>3562</v>
      </c>
      <c r="B3815" t="s">
        <v>3563</v>
      </c>
      <c r="C3815" t="s">
        <v>220</v>
      </c>
      <c r="D3815" s="20" t="s">
        <v>1002</v>
      </c>
      <c r="E3815" s="26">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25">
      <c r="A3816" s="177" t="s">
        <v>6686</v>
      </c>
      <c r="B3816" t="s">
        <v>6687</v>
      </c>
      <c r="C3816" t="s">
        <v>317</v>
      </c>
      <c r="D3816" s="20" t="s">
        <v>1002</v>
      </c>
      <c r="E3816" s="26">
        <v>42125</v>
      </c>
      <c r="F3816">
        <v>11</v>
      </c>
      <c r="G3816">
        <v>11</v>
      </c>
      <c r="H3816">
        <v>1</v>
      </c>
      <c r="I3816">
        <v>29</v>
      </c>
      <c r="J3816">
        <v>26</v>
      </c>
      <c r="K3816">
        <v>1.1153846153846154</v>
      </c>
      <c r="L3816">
        <v>26</v>
      </c>
      <c r="M3816">
        <v>1</v>
      </c>
      <c r="N3816">
        <v>27</v>
      </c>
      <c r="P3816">
        <v>1</v>
      </c>
      <c r="Q3816">
        <v>1</v>
      </c>
      <c r="R3816">
        <v>1</v>
      </c>
      <c r="S3816">
        <v>2</v>
      </c>
    </row>
    <row r="3817" spans="1:19" x14ac:dyDescent="0.25">
      <c r="A3817" s="177" t="s">
        <v>4344</v>
      </c>
      <c r="B3817" t="s">
        <v>4345</v>
      </c>
      <c r="C3817" t="s">
        <v>217</v>
      </c>
      <c r="D3817" s="20" t="s">
        <v>1002</v>
      </c>
      <c r="E3817" s="26">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25">
      <c r="A3818" s="177" t="s">
        <v>9873</v>
      </c>
      <c r="B3818" t="s">
        <v>9874</v>
      </c>
      <c r="C3818" t="s">
        <v>223</v>
      </c>
      <c r="D3818" s="20" t="s">
        <v>1002</v>
      </c>
      <c r="E3818" s="26">
        <v>42125</v>
      </c>
      <c r="F3818">
        <v>3</v>
      </c>
      <c r="G3818">
        <v>3</v>
      </c>
      <c r="H3818">
        <v>1</v>
      </c>
      <c r="I3818">
        <v>39</v>
      </c>
      <c r="J3818">
        <v>30</v>
      </c>
      <c r="K3818">
        <v>1.3</v>
      </c>
      <c r="L3818">
        <v>30</v>
      </c>
      <c r="M3818">
        <v>1</v>
      </c>
      <c r="N3818">
        <v>38</v>
      </c>
      <c r="P3818">
        <v>0</v>
      </c>
      <c r="Q3818">
        <v>0</v>
      </c>
      <c r="R3818" t="e">
        <v>#DIV/0!</v>
      </c>
      <c r="S3818">
        <v>1</v>
      </c>
    </row>
    <row r="3819" spans="1:19" x14ac:dyDescent="0.25">
      <c r="A3819" s="177" t="s">
        <v>7992</v>
      </c>
      <c r="B3819" t="s">
        <v>7993</v>
      </c>
      <c r="C3819" t="s">
        <v>225</v>
      </c>
      <c r="D3819" s="20" t="s">
        <v>1002</v>
      </c>
      <c r="E3819" s="26">
        <v>42125</v>
      </c>
      <c r="F3819">
        <v>5</v>
      </c>
      <c r="G3819">
        <v>5</v>
      </c>
      <c r="H3819">
        <v>1</v>
      </c>
      <c r="I3819">
        <v>34</v>
      </c>
      <c r="J3819">
        <v>50</v>
      </c>
      <c r="K3819">
        <v>0.68</v>
      </c>
      <c r="L3819">
        <v>50</v>
      </c>
      <c r="M3819">
        <v>1</v>
      </c>
      <c r="N3819">
        <v>34</v>
      </c>
      <c r="P3819">
        <v>0</v>
      </c>
      <c r="Q3819">
        <v>0</v>
      </c>
      <c r="R3819" t="e">
        <v>#DIV/0!</v>
      </c>
      <c r="S3819">
        <v>0</v>
      </c>
    </row>
    <row r="3820" spans="1:19" x14ac:dyDescent="0.25">
      <c r="A3820" s="177" t="s">
        <v>7052</v>
      </c>
      <c r="B3820" t="s">
        <v>7053</v>
      </c>
      <c r="C3820" t="s">
        <v>232</v>
      </c>
      <c r="D3820" s="20" t="s">
        <v>1002</v>
      </c>
      <c r="E3820" s="26">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25">
      <c r="A3821" s="177" t="s">
        <v>4694</v>
      </c>
      <c r="B3821" t="s">
        <v>4695</v>
      </c>
      <c r="C3821" s="20" t="s">
        <v>234</v>
      </c>
      <c r="D3821" s="20" t="s">
        <v>1002</v>
      </c>
      <c r="E3821" s="26">
        <v>42125</v>
      </c>
      <c r="F3821">
        <v>7</v>
      </c>
      <c r="G3821">
        <v>7</v>
      </c>
      <c r="H3821">
        <v>1</v>
      </c>
      <c r="I3821">
        <v>0</v>
      </c>
      <c r="J3821">
        <v>70</v>
      </c>
      <c r="K3821">
        <v>0</v>
      </c>
      <c r="L3821">
        <v>70</v>
      </c>
      <c r="M3821">
        <v>1</v>
      </c>
      <c r="N3821">
        <v>0</v>
      </c>
      <c r="P3821">
        <v>0</v>
      </c>
      <c r="Q3821">
        <v>0</v>
      </c>
      <c r="R3821" t="e">
        <v>#DIV/0!</v>
      </c>
      <c r="S3821">
        <v>0</v>
      </c>
    </row>
    <row r="3822" spans="1:19" x14ac:dyDescent="0.25">
      <c r="A3822" s="177" t="s">
        <v>3037</v>
      </c>
      <c r="B3822" t="s">
        <v>3038</v>
      </c>
      <c r="C3822" s="20" t="s">
        <v>242</v>
      </c>
      <c r="D3822" s="20" t="s">
        <v>1000</v>
      </c>
      <c r="E3822" s="26">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25">
      <c r="A3823" s="177" t="s">
        <v>2862</v>
      </c>
      <c r="B3823" t="s">
        <v>2863</v>
      </c>
      <c r="C3823" t="s">
        <v>2724</v>
      </c>
      <c r="D3823" s="20" t="s">
        <v>1000</v>
      </c>
      <c r="E3823" s="26">
        <v>42125</v>
      </c>
      <c r="F3823">
        <v>8</v>
      </c>
      <c r="G3823">
        <v>8</v>
      </c>
      <c r="H3823">
        <v>1</v>
      </c>
      <c r="I3823">
        <v>18</v>
      </c>
      <c r="J3823">
        <v>40</v>
      </c>
      <c r="K3823">
        <v>0.45</v>
      </c>
      <c r="L3823">
        <v>40</v>
      </c>
      <c r="M3823">
        <v>1</v>
      </c>
      <c r="N3823">
        <v>18</v>
      </c>
      <c r="P3823">
        <v>0</v>
      </c>
      <c r="Q3823">
        <v>0</v>
      </c>
      <c r="R3823" t="e">
        <v>#DIV/0!</v>
      </c>
      <c r="S3823">
        <v>0</v>
      </c>
    </row>
    <row r="3824" spans="1:19" x14ac:dyDescent="0.25">
      <c r="A3824" s="177" t="s">
        <v>2617</v>
      </c>
      <c r="B3824" t="s">
        <v>2618</v>
      </c>
      <c r="C3824" t="s">
        <v>237</v>
      </c>
      <c r="D3824" s="20" t="s">
        <v>1000</v>
      </c>
      <c r="E3824" s="26">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25">
      <c r="A3825" s="177" t="s">
        <v>2442</v>
      </c>
      <c r="B3825" t="s">
        <v>2443</v>
      </c>
      <c r="C3825" t="s">
        <v>238</v>
      </c>
      <c r="D3825" s="20" t="s">
        <v>1000</v>
      </c>
      <c r="E3825" s="26">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25">
      <c r="A3826" s="177" t="s">
        <v>2269</v>
      </c>
      <c r="B3826" t="s">
        <v>2270</v>
      </c>
      <c r="C3826" t="s">
        <v>239</v>
      </c>
      <c r="D3826" s="20" t="s">
        <v>1000</v>
      </c>
      <c r="E3826" s="26">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25">
      <c r="A3827" s="177" t="s">
        <v>2094</v>
      </c>
      <c r="B3827" t="s">
        <v>2095</v>
      </c>
      <c r="C3827" t="s">
        <v>1988</v>
      </c>
      <c r="D3827" s="20" t="s">
        <v>1000</v>
      </c>
      <c r="E3827" s="26">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25">
      <c r="A3828" s="177" t="s">
        <v>1846</v>
      </c>
      <c r="B3828" t="s">
        <v>1847</v>
      </c>
      <c r="C3828" s="20" t="s">
        <v>240</v>
      </c>
      <c r="D3828" s="20" t="s">
        <v>1000</v>
      </c>
      <c r="E3828" s="26">
        <v>42125</v>
      </c>
      <c r="F3828">
        <v>22</v>
      </c>
      <c r="G3828">
        <v>22</v>
      </c>
      <c r="H3828">
        <v>1</v>
      </c>
      <c r="I3828">
        <v>58</v>
      </c>
      <c r="J3828">
        <v>81</v>
      </c>
      <c r="K3828">
        <v>0.71604938271604934</v>
      </c>
      <c r="L3828">
        <v>81</v>
      </c>
      <c r="M3828">
        <v>1</v>
      </c>
      <c r="N3828">
        <v>54</v>
      </c>
      <c r="P3828">
        <v>1</v>
      </c>
      <c r="Q3828">
        <v>2</v>
      </c>
      <c r="R3828">
        <v>0.5</v>
      </c>
      <c r="S3828">
        <v>4</v>
      </c>
    </row>
    <row r="3829" spans="1:19" x14ac:dyDescent="0.25">
      <c r="A3829" s="177" t="s">
        <v>1671</v>
      </c>
      <c r="B3829" t="s">
        <v>1672</v>
      </c>
      <c r="C3829" s="20" t="s">
        <v>241</v>
      </c>
      <c r="D3829" s="20" t="s">
        <v>1000</v>
      </c>
      <c r="E3829" s="26">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25">
      <c r="A3830" s="177" t="s">
        <v>1496</v>
      </c>
      <c r="B3830" t="s">
        <v>1497</v>
      </c>
      <c r="C3830" t="s">
        <v>318</v>
      </c>
      <c r="D3830" s="20" t="s">
        <v>1000</v>
      </c>
      <c r="E3830" s="26">
        <v>42125</v>
      </c>
      <c r="F3830">
        <v>0</v>
      </c>
      <c r="G3830">
        <v>0</v>
      </c>
      <c r="H3830" t="e">
        <v>#DIV/0!</v>
      </c>
      <c r="I3830">
        <v>0</v>
      </c>
      <c r="J3830">
        <v>0</v>
      </c>
      <c r="K3830" t="e">
        <v>#DIV/0!</v>
      </c>
      <c r="L3830">
        <v>0</v>
      </c>
      <c r="M3830" t="e">
        <v>#DIV/0!</v>
      </c>
      <c r="N3830">
        <v>0</v>
      </c>
      <c r="P3830">
        <v>0</v>
      </c>
      <c r="Q3830">
        <v>0</v>
      </c>
      <c r="R3830" t="e">
        <v>#DIV/0!</v>
      </c>
      <c r="S3830">
        <v>0</v>
      </c>
    </row>
    <row r="3831" spans="1:19" x14ac:dyDescent="0.25">
      <c r="A3831" s="177" t="s">
        <v>1100</v>
      </c>
      <c r="B3831" t="s">
        <v>1185</v>
      </c>
      <c r="C3831" t="s">
        <v>235</v>
      </c>
      <c r="D3831" s="20" t="s">
        <v>1002</v>
      </c>
      <c r="E3831" s="26">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25">
      <c r="A3832" s="177" t="s">
        <v>12046</v>
      </c>
      <c r="B3832" t="s">
        <v>12047</v>
      </c>
      <c r="C3832" t="s">
        <v>1051</v>
      </c>
      <c r="D3832" s="20" t="s">
        <v>1000</v>
      </c>
      <c r="E3832" s="26">
        <v>42125</v>
      </c>
      <c r="F3832">
        <v>3</v>
      </c>
      <c r="G3832">
        <v>3</v>
      </c>
      <c r="H3832">
        <v>1</v>
      </c>
      <c r="I3832">
        <v>3</v>
      </c>
      <c r="J3832">
        <v>15</v>
      </c>
      <c r="K3832">
        <v>0.2</v>
      </c>
      <c r="L3832">
        <v>15</v>
      </c>
      <c r="M3832">
        <v>1</v>
      </c>
      <c r="N3832">
        <v>3</v>
      </c>
      <c r="P3832">
        <v>0</v>
      </c>
      <c r="Q3832">
        <v>0</v>
      </c>
      <c r="R3832" t="e">
        <v>#DIV/0!</v>
      </c>
      <c r="S3832">
        <v>0</v>
      </c>
    </row>
    <row r="3833" spans="1:19" x14ac:dyDescent="0.25">
      <c r="A3833" s="177" t="s">
        <v>13412</v>
      </c>
      <c r="B3833" t="s">
        <v>13413</v>
      </c>
      <c r="C3833" t="s">
        <v>242</v>
      </c>
      <c r="D3833" s="20" t="s">
        <v>1002</v>
      </c>
      <c r="E3833" s="26">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25">
      <c r="A3834" s="177" t="s">
        <v>13589</v>
      </c>
      <c r="B3834" t="s">
        <v>13590</v>
      </c>
      <c r="C3834" t="s">
        <v>237</v>
      </c>
      <c r="D3834" s="20" t="s">
        <v>1002</v>
      </c>
      <c r="E3834" s="26">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25">
      <c r="A3835" s="177" t="s">
        <v>13764</v>
      </c>
      <c r="B3835" t="s">
        <v>13765</v>
      </c>
      <c r="C3835" t="s">
        <v>238</v>
      </c>
      <c r="D3835" s="20" t="s">
        <v>1002</v>
      </c>
      <c r="E3835" s="26">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25">
      <c r="A3836" s="177" t="s">
        <v>13941</v>
      </c>
      <c r="B3836" t="s">
        <v>13942</v>
      </c>
      <c r="C3836" t="s">
        <v>239</v>
      </c>
      <c r="D3836" s="20" t="s">
        <v>1002</v>
      </c>
      <c r="E3836" s="26">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25">
      <c r="A3837" s="177" t="s">
        <v>14128</v>
      </c>
      <c r="B3837" t="s">
        <v>14129</v>
      </c>
      <c r="C3837" t="s">
        <v>240</v>
      </c>
      <c r="D3837" s="20" t="s">
        <v>1002</v>
      </c>
      <c r="E3837" s="26">
        <v>42125</v>
      </c>
      <c r="F3837">
        <v>22</v>
      </c>
      <c r="G3837">
        <v>22</v>
      </c>
      <c r="H3837">
        <v>1</v>
      </c>
      <c r="I3837">
        <v>58</v>
      </c>
      <c r="J3837">
        <v>81</v>
      </c>
      <c r="K3837">
        <v>0.71604938271604934</v>
      </c>
      <c r="L3837">
        <v>81</v>
      </c>
      <c r="M3837">
        <v>1</v>
      </c>
      <c r="N3837">
        <v>54</v>
      </c>
      <c r="P3837">
        <v>1</v>
      </c>
      <c r="Q3837">
        <v>2</v>
      </c>
      <c r="R3837">
        <v>0.5</v>
      </c>
      <c r="S3837">
        <v>4</v>
      </c>
    </row>
    <row r="3838" spans="1:19" x14ac:dyDescent="0.25">
      <c r="A3838" s="177" t="s">
        <v>14305</v>
      </c>
      <c r="B3838" t="s">
        <v>14306</v>
      </c>
      <c r="C3838" t="s">
        <v>241</v>
      </c>
      <c r="D3838" s="20" t="s">
        <v>1002</v>
      </c>
      <c r="E3838" s="26">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25">
      <c r="A3839" s="177" t="s">
        <v>14417</v>
      </c>
      <c r="B3839" t="s">
        <v>14418</v>
      </c>
      <c r="C3839" t="s">
        <v>318</v>
      </c>
      <c r="D3839" s="20" t="s">
        <v>1002</v>
      </c>
      <c r="E3839" s="26">
        <v>42125</v>
      </c>
      <c r="F3839">
        <v>0</v>
      </c>
      <c r="G3839">
        <v>0</v>
      </c>
      <c r="H3839" t="e">
        <v>#DIV/0!</v>
      </c>
      <c r="I3839">
        <v>0</v>
      </c>
      <c r="J3839">
        <v>0</v>
      </c>
      <c r="K3839" t="e">
        <v>#DIV/0!</v>
      </c>
      <c r="L3839">
        <v>0</v>
      </c>
      <c r="M3839" t="e">
        <v>#DIV/0!</v>
      </c>
      <c r="N3839">
        <v>0</v>
      </c>
      <c r="P3839">
        <v>0</v>
      </c>
      <c r="Q3839">
        <v>0</v>
      </c>
      <c r="R3839" t="e">
        <v>#DIV/0!</v>
      </c>
      <c r="S3839">
        <v>0</v>
      </c>
    </row>
    <row r="3840" spans="1:19" x14ac:dyDescent="0.25">
      <c r="A3840" s="177" t="s">
        <v>14634</v>
      </c>
      <c r="B3840" t="s">
        <v>14635</v>
      </c>
      <c r="C3840" t="s">
        <v>199</v>
      </c>
      <c r="D3840" s="20" t="s">
        <v>1000</v>
      </c>
      <c r="E3840" s="26">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25">
      <c r="A3841" s="177" t="s">
        <v>14900</v>
      </c>
      <c r="B3841" t="s">
        <v>14901</v>
      </c>
      <c r="C3841" t="s">
        <v>200</v>
      </c>
      <c r="D3841" s="20" t="s">
        <v>1002</v>
      </c>
      <c r="E3841" s="26">
        <v>42125</v>
      </c>
      <c r="F3841">
        <v>5</v>
      </c>
      <c r="G3841">
        <v>5</v>
      </c>
      <c r="H3841">
        <v>1</v>
      </c>
      <c r="I3841">
        <v>15</v>
      </c>
      <c r="J3841">
        <v>25</v>
      </c>
      <c r="K3841">
        <v>0.6</v>
      </c>
      <c r="L3841">
        <v>25</v>
      </c>
      <c r="M3841">
        <v>1</v>
      </c>
      <c r="N3841">
        <v>13</v>
      </c>
      <c r="P3841">
        <v>0</v>
      </c>
      <c r="Q3841">
        <v>1</v>
      </c>
      <c r="R3841">
        <v>0</v>
      </c>
      <c r="S3841">
        <v>2</v>
      </c>
    </row>
    <row r="3842" spans="1:19" x14ac:dyDescent="0.25">
      <c r="A3842" s="177" t="s">
        <v>15077</v>
      </c>
      <c r="B3842" t="s">
        <v>15078</v>
      </c>
      <c r="C3842" t="s">
        <v>202</v>
      </c>
      <c r="D3842" s="20" t="s">
        <v>1002</v>
      </c>
      <c r="E3842" s="26">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25">
      <c r="A3843" s="177" t="s">
        <v>15781</v>
      </c>
      <c r="B3843" t="s">
        <v>15782</v>
      </c>
      <c r="C3843" t="s">
        <v>227</v>
      </c>
      <c r="D3843" s="20" t="s">
        <v>1000</v>
      </c>
      <c r="E3843" s="26">
        <v>42125</v>
      </c>
      <c r="F3843">
        <v>0</v>
      </c>
      <c r="G3843">
        <v>0</v>
      </c>
      <c r="H3843" t="e">
        <v>#DIV/0!</v>
      </c>
      <c r="I3843">
        <v>0</v>
      </c>
      <c r="J3843">
        <v>0</v>
      </c>
      <c r="K3843" t="e">
        <v>#DIV/0!</v>
      </c>
      <c r="L3843">
        <v>0</v>
      </c>
      <c r="M3843" t="e">
        <v>#DIV/0!</v>
      </c>
      <c r="N3843">
        <v>0</v>
      </c>
      <c r="P3843">
        <v>0</v>
      </c>
      <c r="Q3843">
        <v>0</v>
      </c>
      <c r="R3843" t="e">
        <v>#DIV/0!</v>
      </c>
      <c r="S3843">
        <v>0</v>
      </c>
    </row>
    <row r="3844" spans="1:19" x14ac:dyDescent="0.25">
      <c r="A3844" s="177" t="s">
        <v>15958</v>
      </c>
      <c r="B3844" t="s">
        <v>15959</v>
      </c>
      <c r="C3844" t="s">
        <v>203</v>
      </c>
      <c r="D3844" s="20" t="s">
        <v>1000</v>
      </c>
      <c r="E3844" s="26">
        <v>42125</v>
      </c>
      <c r="F3844">
        <v>5</v>
      </c>
      <c r="G3844">
        <v>5</v>
      </c>
      <c r="H3844">
        <v>1</v>
      </c>
      <c r="I3844">
        <v>30</v>
      </c>
      <c r="J3844">
        <v>45</v>
      </c>
      <c r="K3844">
        <v>0.66666666666666663</v>
      </c>
      <c r="L3844">
        <v>45</v>
      </c>
      <c r="M3844">
        <v>1</v>
      </c>
      <c r="N3844">
        <v>24</v>
      </c>
      <c r="P3844">
        <v>0</v>
      </c>
      <c r="Q3844">
        <v>2</v>
      </c>
      <c r="R3844">
        <v>0</v>
      </c>
      <c r="S3844">
        <v>6</v>
      </c>
    </row>
    <row r="3845" spans="1:19" x14ac:dyDescent="0.25">
      <c r="A3845" s="177" t="s">
        <v>16137</v>
      </c>
      <c r="B3845" t="s">
        <v>16138</v>
      </c>
      <c r="C3845" t="s">
        <v>205</v>
      </c>
      <c r="D3845" s="20" t="s">
        <v>1002</v>
      </c>
      <c r="E3845" s="26">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25">
      <c r="A3846" s="177" t="s">
        <v>16314</v>
      </c>
      <c r="B3846" t="s">
        <v>16315</v>
      </c>
      <c r="C3846" t="s">
        <v>204</v>
      </c>
      <c r="D3846" s="20" t="s">
        <v>1002</v>
      </c>
      <c r="E3846" s="26">
        <v>42125</v>
      </c>
      <c r="F3846">
        <v>0</v>
      </c>
      <c r="G3846">
        <v>0</v>
      </c>
      <c r="H3846" t="e">
        <v>#DIV/0!</v>
      </c>
      <c r="I3846">
        <v>0</v>
      </c>
      <c r="J3846">
        <v>0</v>
      </c>
      <c r="K3846" t="e">
        <v>#DIV/0!</v>
      </c>
      <c r="L3846">
        <v>0</v>
      </c>
      <c r="M3846" t="e">
        <v>#DIV/0!</v>
      </c>
      <c r="N3846">
        <v>0</v>
      </c>
      <c r="P3846">
        <v>0</v>
      </c>
      <c r="Q3846">
        <v>0</v>
      </c>
      <c r="R3846" t="e">
        <v>#DIV/0!</v>
      </c>
      <c r="S3846">
        <v>0</v>
      </c>
    </row>
    <row r="3847" spans="1:19" x14ac:dyDescent="0.25">
      <c r="A3847" s="177" t="s">
        <v>16632</v>
      </c>
      <c r="B3847" t="s">
        <v>16633</v>
      </c>
      <c r="C3847" t="s">
        <v>223</v>
      </c>
      <c r="D3847" s="20" t="s">
        <v>1000</v>
      </c>
      <c r="E3847" s="26">
        <v>42125</v>
      </c>
      <c r="F3847">
        <v>3</v>
      </c>
      <c r="G3847">
        <v>3</v>
      </c>
      <c r="H3847">
        <v>1</v>
      </c>
      <c r="I3847">
        <v>39</v>
      </c>
      <c r="J3847">
        <v>30</v>
      </c>
      <c r="K3847">
        <v>1.3</v>
      </c>
      <c r="L3847">
        <v>30</v>
      </c>
      <c r="M3847">
        <v>1</v>
      </c>
      <c r="N3847">
        <v>38</v>
      </c>
      <c r="P3847">
        <v>0</v>
      </c>
      <c r="Q3847">
        <v>0</v>
      </c>
      <c r="R3847" t="e">
        <v>#DIV/0!</v>
      </c>
      <c r="S3847">
        <v>1</v>
      </c>
    </row>
    <row r="3848" spans="1:19" x14ac:dyDescent="0.25">
      <c r="A3848" s="177" t="s">
        <v>16811</v>
      </c>
      <c r="B3848" t="s">
        <v>16812</v>
      </c>
      <c r="C3848" t="s">
        <v>224</v>
      </c>
      <c r="D3848" s="20" t="s">
        <v>1002</v>
      </c>
      <c r="E3848" s="26">
        <v>42125</v>
      </c>
      <c r="F3848">
        <v>3</v>
      </c>
      <c r="G3848">
        <v>3</v>
      </c>
      <c r="H3848">
        <v>1</v>
      </c>
      <c r="I3848">
        <v>39</v>
      </c>
      <c r="J3848">
        <v>30</v>
      </c>
      <c r="K3848">
        <v>1.3</v>
      </c>
      <c r="L3848">
        <v>30</v>
      </c>
      <c r="M3848">
        <v>1</v>
      </c>
      <c r="N3848">
        <v>38</v>
      </c>
      <c r="P3848">
        <v>0</v>
      </c>
      <c r="Q3848">
        <v>0</v>
      </c>
      <c r="R3848" t="e">
        <v>#DIV/0!</v>
      </c>
      <c r="S3848">
        <v>1</v>
      </c>
    </row>
    <row r="3849" spans="1:19" x14ac:dyDescent="0.25">
      <c r="A3849" s="177" t="s">
        <v>17248</v>
      </c>
      <c r="B3849" t="s">
        <v>17249</v>
      </c>
      <c r="C3849" t="s">
        <v>225</v>
      </c>
      <c r="D3849" s="20" t="s">
        <v>1000</v>
      </c>
      <c r="E3849" s="26">
        <v>42125</v>
      </c>
      <c r="F3849">
        <v>5</v>
      </c>
      <c r="G3849">
        <v>5</v>
      </c>
      <c r="H3849">
        <v>1</v>
      </c>
      <c r="I3849">
        <v>34</v>
      </c>
      <c r="J3849">
        <v>50</v>
      </c>
      <c r="K3849">
        <v>0.68</v>
      </c>
      <c r="L3849">
        <v>50</v>
      </c>
      <c r="M3849">
        <v>1</v>
      </c>
      <c r="N3849">
        <v>34</v>
      </c>
      <c r="P3849">
        <v>0</v>
      </c>
      <c r="Q3849">
        <v>0</v>
      </c>
      <c r="R3849" t="e">
        <v>#DIV/0!</v>
      </c>
      <c r="S3849">
        <v>0</v>
      </c>
    </row>
    <row r="3850" spans="1:19" x14ac:dyDescent="0.25">
      <c r="A3850" s="177" t="s">
        <v>17455</v>
      </c>
      <c r="B3850" t="s">
        <v>17456</v>
      </c>
      <c r="C3850" t="s">
        <v>226</v>
      </c>
      <c r="D3850" s="20" t="s">
        <v>1002</v>
      </c>
      <c r="E3850" s="26">
        <v>42125</v>
      </c>
      <c r="F3850">
        <v>5</v>
      </c>
      <c r="G3850">
        <v>5</v>
      </c>
      <c r="H3850">
        <v>1</v>
      </c>
      <c r="I3850">
        <v>34</v>
      </c>
      <c r="J3850">
        <v>50</v>
      </c>
      <c r="K3850">
        <v>0.68</v>
      </c>
      <c r="L3850">
        <v>50</v>
      </c>
      <c r="M3850">
        <v>1</v>
      </c>
      <c r="N3850">
        <v>34</v>
      </c>
      <c r="P3850">
        <v>0</v>
      </c>
      <c r="Q3850">
        <v>0</v>
      </c>
      <c r="R3850" t="e">
        <v>#DIV/0!</v>
      </c>
      <c r="S3850">
        <v>0</v>
      </c>
    </row>
    <row r="3851" spans="1:19" x14ac:dyDescent="0.25">
      <c r="A3851" s="177" t="s">
        <v>17632</v>
      </c>
      <c r="B3851" t="s">
        <v>17633</v>
      </c>
      <c r="C3851" t="s">
        <v>232</v>
      </c>
      <c r="D3851" s="20" t="s">
        <v>1000</v>
      </c>
      <c r="E3851" s="26">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25">
      <c r="A3852" s="177" t="s">
        <v>17829</v>
      </c>
      <c r="B3852" t="s">
        <v>17830</v>
      </c>
      <c r="C3852" t="s">
        <v>231</v>
      </c>
      <c r="D3852" s="20" t="s">
        <v>1002</v>
      </c>
      <c r="E3852" s="26">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25">
      <c r="A3853" s="177" t="s">
        <v>18006</v>
      </c>
      <c r="B3853" t="s">
        <v>18007</v>
      </c>
      <c r="C3853" t="s">
        <v>317</v>
      </c>
      <c r="D3853" s="20" t="s">
        <v>1000</v>
      </c>
      <c r="E3853" s="26">
        <v>42125</v>
      </c>
      <c r="F3853">
        <v>11</v>
      </c>
      <c r="G3853">
        <v>11</v>
      </c>
      <c r="H3853">
        <v>1</v>
      </c>
      <c r="I3853">
        <v>29</v>
      </c>
      <c r="J3853">
        <v>26</v>
      </c>
      <c r="K3853">
        <v>1.1153846153846154</v>
      </c>
      <c r="L3853">
        <v>26</v>
      </c>
      <c r="M3853">
        <v>1</v>
      </c>
      <c r="N3853">
        <v>27</v>
      </c>
      <c r="P3853">
        <v>1</v>
      </c>
      <c r="Q3853">
        <v>1</v>
      </c>
      <c r="R3853">
        <v>1</v>
      </c>
      <c r="S3853">
        <v>2</v>
      </c>
    </row>
    <row r="3854" spans="1:19" x14ac:dyDescent="0.25">
      <c r="A3854" s="177" t="s">
        <v>18185</v>
      </c>
      <c r="B3854" t="s">
        <v>18186</v>
      </c>
      <c r="C3854" t="s">
        <v>316</v>
      </c>
      <c r="D3854" s="20" t="s">
        <v>1002</v>
      </c>
      <c r="E3854" s="26">
        <v>42125</v>
      </c>
      <c r="F3854">
        <v>11</v>
      </c>
      <c r="G3854">
        <v>11</v>
      </c>
      <c r="H3854">
        <v>1</v>
      </c>
      <c r="I3854">
        <v>29</v>
      </c>
      <c r="J3854">
        <v>26</v>
      </c>
      <c r="K3854">
        <v>1.1153846153846154</v>
      </c>
      <c r="L3854">
        <v>26</v>
      </c>
      <c r="M3854">
        <v>1</v>
      </c>
      <c r="N3854">
        <v>27</v>
      </c>
      <c r="P3854">
        <v>1</v>
      </c>
      <c r="Q3854">
        <v>1</v>
      </c>
      <c r="R3854">
        <v>1</v>
      </c>
      <c r="S3854">
        <v>2</v>
      </c>
    </row>
    <row r="3855" spans="1:19" x14ac:dyDescent="0.25">
      <c r="A3855" s="177" t="s">
        <v>18438</v>
      </c>
      <c r="B3855" t="s">
        <v>18439</v>
      </c>
      <c r="C3855" t="s">
        <v>214</v>
      </c>
      <c r="D3855" s="20" t="s">
        <v>1000</v>
      </c>
      <c r="E3855" s="26">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25">
      <c r="A3856" s="177" t="s">
        <v>18617</v>
      </c>
      <c r="B3856" t="s">
        <v>18618</v>
      </c>
      <c r="C3856" t="s">
        <v>215</v>
      </c>
      <c r="D3856" s="20" t="s">
        <v>1002</v>
      </c>
      <c r="E3856" s="26">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25">
      <c r="A3857" s="177" t="s">
        <v>18794</v>
      </c>
      <c r="B3857" t="s">
        <v>18795</v>
      </c>
      <c r="C3857" t="s">
        <v>216</v>
      </c>
      <c r="D3857" s="20" t="s">
        <v>1002</v>
      </c>
      <c r="E3857" s="26">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25">
      <c r="A3858" s="177" t="s">
        <v>18971</v>
      </c>
      <c r="B3858" t="s">
        <v>18972</v>
      </c>
      <c r="C3858" t="s">
        <v>229</v>
      </c>
      <c r="D3858" s="20" t="s">
        <v>1002</v>
      </c>
      <c r="E3858" s="26">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25">
      <c r="A3859" s="177" t="s">
        <v>19148</v>
      </c>
      <c r="B3859" t="s">
        <v>19149</v>
      </c>
      <c r="C3859" t="s">
        <v>230</v>
      </c>
      <c r="D3859" s="20" t="s">
        <v>1000</v>
      </c>
      <c r="E3859" s="26">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25">
      <c r="A3860" s="177" t="s">
        <v>19327</v>
      </c>
      <c r="B3860" t="s">
        <v>19328</v>
      </c>
      <c r="C3860" t="s">
        <v>234</v>
      </c>
      <c r="D3860" s="20" t="s">
        <v>1000</v>
      </c>
      <c r="E3860" s="26">
        <v>42125</v>
      </c>
      <c r="F3860">
        <v>7</v>
      </c>
      <c r="G3860">
        <v>7</v>
      </c>
      <c r="H3860">
        <v>1</v>
      </c>
      <c r="I3860">
        <v>0</v>
      </c>
      <c r="J3860">
        <v>70</v>
      </c>
      <c r="K3860">
        <v>0</v>
      </c>
      <c r="L3860">
        <v>70</v>
      </c>
      <c r="M3860">
        <v>1</v>
      </c>
      <c r="N3860">
        <v>0</v>
      </c>
      <c r="P3860">
        <v>0</v>
      </c>
      <c r="Q3860">
        <v>0</v>
      </c>
      <c r="R3860" t="e">
        <v>#DIV/0!</v>
      </c>
      <c r="S3860">
        <v>0</v>
      </c>
    </row>
    <row r="3861" spans="1:19" x14ac:dyDescent="0.25">
      <c r="A3861" s="177" t="s">
        <v>19506</v>
      </c>
      <c r="B3861" t="s">
        <v>19507</v>
      </c>
      <c r="C3861" t="s">
        <v>233</v>
      </c>
      <c r="D3861" s="20" t="s">
        <v>1002</v>
      </c>
      <c r="E3861" s="26">
        <v>42125</v>
      </c>
      <c r="F3861">
        <v>7</v>
      </c>
      <c r="G3861">
        <v>7</v>
      </c>
      <c r="H3861">
        <v>1</v>
      </c>
      <c r="I3861">
        <v>0</v>
      </c>
      <c r="J3861">
        <v>70</v>
      </c>
      <c r="K3861">
        <v>0</v>
      </c>
      <c r="L3861">
        <v>70</v>
      </c>
      <c r="M3861">
        <v>1</v>
      </c>
      <c r="N3861">
        <v>0</v>
      </c>
      <c r="P3861">
        <v>0</v>
      </c>
      <c r="Q3861">
        <v>0</v>
      </c>
      <c r="R3861" t="e">
        <v>#DIV/0!</v>
      </c>
      <c r="S3861">
        <v>0</v>
      </c>
    </row>
    <row r="3862" spans="1:19" x14ac:dyDescent="0.25">
      <c r="A3862" s="177" t="s">
        <v>19881</v>
      </c>
      <c r="B3862" t="s">
        <v>19882</v>
      </c>
      <c r="C3862" s="20" t="s">
        <v>220</v>
      </c>
      <c r="D3862" s="20" t="s">
        <v>1000</v>
      </c>
      <c r="E3862" s="26">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25">
      <c r="A3863" s="177" t="s">
        <v>20060</v>
      </c>
      <c r="B3863" t="s">
        <v>20061</v>
      </c>
      <c r="C3863" t="s">
        <v>221</v>
      </c>
      <c r="D3863" s="20" t="s">
        <v>1002</v>
      </c>
      <c r="E3863" s="26">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25">
      <c r="A3864" s="177" t="s">
        <v>20237</v>
      </c>
      <c r="B3864" t="s">
        <v>20238</v>
      </c>
      <c r="C3864" t="s">
        <v>222</v>
      </c>
      <c r="D3864" s="20" t="s">
        <v>1002</v>
      </c>
      <c r="E3864" s="26">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25">
      <c r="A3865" s="177" t="s">
        <v>20414</v>
      </c>
      <c r="B3865" t="s">
        <v>20415</v>
      </c>
      <c r="C3865" t="s">
        <v>211</v>
      </c>
      <c r="D3865" s="20" t="s">
        <v>1002</v>
      </c>
      <c r="E3865" s="26">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25">
      <c r="A3866" s="177" t="s">
        <v>20591</v>
      </c>
      <c r="B3866" t="s">
        <v>20592</v>
      </c>
      <c r="C3866" s="20" t="s">
        <v>207</v>
      </c>
      <c r="D3866" s="20" t="s">
        <v>1000</v>
      </c>
      <c r="E3866" s="26">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25">
      <c r="A3867" s="177" t="s">
        <v>20835</v>
      </c>
      <c r="B3867" t="s">
        <v>20836</v>
      </c>
      <c r="C3867" t="s">
        <v>210</v>
      </c>
      <c r="D3867" s="20" t="s">
        <v>1002</v>
      </c>
      <c r="E3867" s="26">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25">
      <c r="A3868" s="177" t="s">
        <v>21012</v>
      </c>
      <c r="B3868" t="s">
        <v>21013</v>
      </c>
      <c r="C3868" t="s">
        <v>208</v>
      </c>
      <c r="D3868" s="20" t="s">
        <v>1002</v>
      </c>
      <c r="E3868" s="26">
        <v>42125</v>
      </c>
      <c r="F3868">
        <v>2</v>
      </c>
      <c r="G3868">
        <v>2</v>
      </c>
      <c r="H3868">
        <v>1</v>
      </c>
      <c r="I3868">
        <v>12</v>
      </c>
      <c r="J3868">
        <v>10</v>
      </c>
      <c r="K3868">
        <v>1.2</v>
      </c>
      <c r="L3868">
        <v>10</v>
      </c>
      <c r="M3868">
        <v>1</v>
      </c>
      <c r="N3868">
        <v>12</v>
      </c>
      <c r="P3868">
        <v>0</v>
      </c>
      <c r="Q3868">
        <v>0</v>
      </c>
      <c r="R3868" t="e">
        <v>#DIV/0!</v>
      </c>
      <c r="S3868">
        <v>0</v>
      </c>
    </row>
    <row r="3869" spans="1:19" x14ac:dyDescent="0.25">
      <c r="A3869" s="177" t="s">
        <v>21267</v>
      </c>
      <c r="B3869" t="s">
        <v>21268</v>
      </c>
      <c r="C3869" t="s">
        <v>213</v>
      </c>
      <c r="D3869" s="20" t="s">
        <v>1002</v>
      </c>
      <c r="E3869" s="26">
        <v>42125</v>
      </c>
      <c r="F3869">
        <v>2</v>
      </c>
      <c r="G3869">
        <v>3</v>
      </c>
      <c r="H3869">
        <v>0.66666666666666663</v>
      </c>
      <c r="I3869">
        <v>12</v>
      </c>
      <c r="J3869">
        <v>12</v>
      </c>
      <c r="K3869">
        <v>1</v>
      </c>
      <c r="L3869">
        <v>20</v>
      </c>
      <c r="M3869">
        <v>0.6</v>
      </c>
      <c r="N3869">
        <v>12</v>
      </c>
      <c r="P3869">
        <v>0</v>
      </c>
      <c r="Q3869">
        <v>0</v>
      </c>
      <c r="R3869" t="e">
        <v>#DIV/0!</v>
      </c>
      <c r="S3869">
        <v>0</v>
      </c>
    </row>
    <row r="3870" spans="1:19" x14ac:dyDescent="0.25">
      <c r="A3870" s="177" t="s">
        <v>21509</v>
      </c>
      <c r="B3870" t="s">
        <v>21510</v>
      </c>
      <c r="C3870" t="s">
        <v>212</v>
      </c>
      <c r="D3870" s="20" t="s">
        <v>1000</v>
      </c>
      <c r="E3870" s="26">
        <v>42125</v>
      </c>
      <c r="F3870">
        <v>2</v>
      </c>
      <c r="G3870">
        <v>3</v>
      </c>
      <c r="H3870">
        <v>0.66666666666666663</v>
      </c>
      <c r="I3870">
        <v>12</v>
      </c>
      <c r="J3870">
        <v>12</v>
      </c>
      <c r="K3870">
        <v>1</v>
      </c>
      <c r="L3870">
        <v>20</v>
      </c>
      <c r="M3870">
        <v>0.6</v>
      </c>
      <c r="N3870">
        <v>12</v>
      </c>
      <c r="P3870">
        <v>0</v>
      </c>
      <c r="Q3870">
        <v>0</v>
      </c>
      <c r="R3870" t="e">
        <v>#DIV/0!</v>
      </c>
      <c r="S3870">
        <v>0</v>
      </c>
    </row>
    <row r="3871" spans="1:19" x14ac:dyDescent="0.25">
      <c r="A3871" s="177" t="s">
        <v>21718</v>
      </c>
      <c r="B3871" t="s">
        <v>21719</v>
      </c>
      <c r="C3871" t="s">
        <v>217</v>
      </c>
      <c r="D3871" s="20" t="s">
        <v>1000</v>
      </c>
      <c r="E3871" s="26">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25">
      <c r="A3872" s="177" t="s">
        <v>21962</v>
      </c>
      <c r="B3872" t="s">
        <v>21963</v>
      </c>
      <c r="C3872" t="s">
        <v>218</v>
      </c>
      <c r="D3872" s="20" t="s">
        <v>1002</v>
      </c>
      <c r="E3872" s="26">
        <v>42125</v>
      </c>
      <c r="F3872">
        <v>4</v>
      </c>
      <c r="G3872">
        <v>4</v>
      </c>
      <c r="H3872">
        <v>1</v>
      </c>
      <c r="I3872">
        <v>2</v>
      </c>
      <c r="J3872">
        <v>20</v>
      </c>
      <c r="K3872">
        <v>0.1</v>
      </c>
      <c r="L3872">
        <v>20</v>
      </c>
      <c r="M3872">
        <v>1</v>
      </c>
      <c r="N3872">
        <v>2</v>
      </c>
      <c r="P3872">
        <v>0</v>
      </c>
      <c r="Q3872">
        <v>0</v>
      </c>
      <c r="R3872" t="e">
        <v>#DIV/0!</v>
      </c>
      <c r="S3872">
        <v>0</v>
      </c>
    </row>
    <row r="3873" spans="1:19" x14ac:dyDescent="0.25">
      <c r="A3873" s="177" t="s">
        <v>22139</v>
      </c>
      <c r="B3873" t="s">
        <v>22140</v>
      </c>
      <c r="C3873" s="20" t="s">
        <v>219</v>
      </c>
      <c r="D3873" s="20" t="s">
        <v>1002</v>
      </c>
      <c r="E3873" s="26">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25">
      <c r="A3874" s="177" t="s">
        <v>9309</v>
      </c>
      <c r="B3874" t="s">
        <v>9310</v>
      </c>
      <c r="C3874" t="s">
        <v>211</v>
      </c>
      <c r="D3874" s="20" t="s">
        <v>1000</v>
      </c>
      <c r="E3874" s="26">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25">
      <c r="A3875" s="177" t="s">
        <v>8470</v>
      </c>
      <c r="B3875" t="s">
        <v>8471</v>
      </c>
      <c r="C3875" t="s">
        <v>213</v>
      </c>
      <c r="D3875" s="20" t="s">
        <v>1000</v>
      </c>
      <c r="E3875" s="26">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25">
      <c r="A3876" s="177" t="s">
        <v>5046</v>
      </c>
      <c r="B3876" t="s">
        <v>5047</v>
      </c>
      <c r="C3876" t="s">
        <v>229</v>
      </c>
      <c r="D3876" s="20" t="s">
        <v>1000</v>
      </c>
      <c r="E3876" s="26">
        <v>42156</v>
      </c>
      <c r="F3876">
        <v>1</v>
      </c>
      <c r="G3876">
        <v>2</v>
      </c>
      <c r="H3876">
        <v>0.5</v>
      </c>
      <c r="I3876">
        <v>11</v>
      </c>
      <c r="J3876">
        <v>6</v>
      </c>
      <c r="K3876">
        <v>1.8333333333333333</v>
      </c>
      <c r="L3876">
        <v>12</v>
      </c>
      <c r="M3876">
        <v>0.5</v>
      </c>
      <c r="N3876">
        <v>8</v>
      </c>
      <c r="P3876">
        <v>1</v>
      </c>
      <c r="Q3876">
        <v>4</v>
      </c>
      <c r="R3876">
        <v>0.25</v>
      </c>
      <c r="S3876">
        <v>3</v>
      </c>
    </row>
    <row r="3877" spans="1:19" x14ac:dyDescent="0.25">
      <c r="A3877" s="177" t="s">
        <v>5670</v>
      </c>
      <c r="B3877" t="s">
        <v>5671</v>
      </c>
      <c r="C3877" s="20" t="s">
        <v>1047</v>
      </c>
      <c r="D3877" s="20" t="s">
        <v>1000</v>
      </c>
      <c r="E3877" s="26">
        <v>42156</v>
      </c>
      <c r="F3877">
        <v>5</v>
      </c>
      <c r="G3877">
        <v>5</v>
      </c>
      <c r="H3877">
        <v>1</v>
      </c>
      <c r="I3877">
        <v>17</v>
      </c>
      <c r="J3877">
        <v>25</v>
      </c>
      <c r="K3877">
        <v>0.68</v>
      </c>
      <c r="L3877">
        <v>25</v>
      </c>
      <c r="M3877">
        <v>1</v>
      </c>
      <c r="N3877">
        <v>15</v>
      </c>
      <c r="P3877">
        <v>2</v>
      </c>
      <c r="Q3877">
        <v>3</v>
      </c>
      <c r="R3877">
        <v>0.66666666666666663</v>
      </c>
      <c r="S3877">
        <v>2</v>
      </c>
    </row>
    <row r="3878" spans="1:19" x14ac:dyDescent="0.25">
      <c r="A3878" s="177" t="s">
        <v>13212</v>
      </c>
      <c r="B3878" t="s">
        <v>13124</v>
      </c>
      <c r="C3878" t="s">
        <v>1051</v>
      </c>
      <c r="D3878" s="20" t="s">
        <v>1002</v>
      </c>
      <c r="E3878" s="26">
        <v>42156</v>
      </c>
      <c r="F3878">
        <v>3</v>
      </c>
      <c r="G3878">
        <v>3</v>
      </c>
      <c r="H3878">
        <v>1</v>
      </c>
      <c r="I3878">
        <v>3</v>
      </c>
      <c r="J3878">
        <v>15</v>
      </c>
      <c r="K3878">
        <v>0.2</v>
      </c>
      <c r="L3878">
        <v>15</v>
      </c>
      <c r="M3878">
        <v>1</v>
      </c>
      <c r="N3878">
        <v>3</v>
      </c>
      <c r="P3878">
        <v>2</v>
      </c>
      <c r="Q3878">
        <v>2</v>
      </c>
      <c r="R3878">
        <v>1</v>
      </c>
      <c r="S3878">
        <v>0</v>
      </c>
    </row>
    <row r="3879" spans="1:19" x14ac:dyDescent="0.25">
      <c r="A3879" s="177" t="s">
        <v>10547</v>
      </c>
      <c r="B3879" t="s">
        <v>10548</v>
      </c>
      <c r="C3879" t="s">
        <v>205</v>
      </c>
      <c r="D3879" s="20" t="s">
        <v>1000</v>
      </c>
      <c r="E3879" s="26">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25">
      <c r="A3880" s="177" t="s">
        <v>8894</v>
      </c>
      <c r="B3880" t="s">
        <v>8895</v>
      </c>
      <c r="C3880" t="s">
        <v>210</v>
      </c>
      <c r="D3880" s="20" t="s">
        <v>1000</v>
      </c>
      <c r="E3880" s="26">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25">
      <c r="A3881" s="177" t="s">
        <v>6089</v>
      </c>
      <c r="B3881" t="s">
        <v>6090</v>
      </c>
      <c r="C3881" t="s">
        <v>215</v>
      </c>
      <c r="D3881" s="20" t="s">
        <v>1000</v>
      </c>
      <c r="E3881" s="26">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25">
      <c r="A3882" s="177" t="s">
        <v>3389</v>
      </c>
      <c r="B3882" t="s">
        <v>3390</v>
      </c>
      <c r="C3882" t="s">
        <v>221</v>
      </c>
      <c r="D3882" s="20" t="s">
        <v>1000</v>
      </c>
      <c r="E3882" s="26">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25">
      <c r="A3883" s="177" t="s">
        <v>3214</v>
      </c>
      <c r="B3883" t="s">
        <v>3215</v>
      </c>
      <c r="C3883" t="s">
        <v>222</v>
      </c>
      <c r="D3883" s="20" t="s">
        <v>1000</v>
      </c>
      <c r="E3883" s="26">
        <v>42156</v>
      </c>
      <c r="F3883">
        <v>4</v>
      </c>
      <c r="G3883">
        <v>4</v>
      </c>
      <c r="H3883">
        <v>1</v>
      </c>
      <c r="I3883">
        <v>5</v>
      </c>
      <c r="J3883">
        <v>8</v>
      </c>
      <c r="K3883">
        <v>0.625</v>
      </c>
      <c r="L3883">
        <v>8</v>
      </c>
      <c r="M3883">
        <v>1</v>
      </c>
      <c r="N3883">
        <v>3</v>
      </c>
      <c r="O3883">
        <v>0.66400000000000003</v>
      </c>
      <c r="P3883">
        <v>0</v>
      </c>
      <c r="Q3883">
        <v>1</v>
      </c>
      <c r="R3883">
        <v>0</v>
      </c>
      <c r="S3883">
        <v>2</v>
      </c>
    </row>
    <row r="3884" spans="1:19" x14ac:dyDescent="0.25">
      <c r="A3884" s="177" t="s">
        <v>7259</v>
      </c>
      <c r="B3884" t="s">
        <v>7260</v>
      </c>
      <c r="C3884" t="s">
        <v>1052</v>
      </c>
      <c r="D3884" s="20" t="s">
        <v>1000</v>
      </c>
      <c r="E3884" s="26">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25">
      <c r="A3885" s="177" t="s">
        <v>5251</v>
      </c>
      <c r="B3885" t="s">
        <v>5252</v>
      </c>
      <c r="C3885" t="s">
        <v>1053</v>
      </c>
      <c r="D3885" s="20" t="s">
        <v>1000</v>
      </c>
      <c r="E3885" s="26">
        <v>42156</v>
      </c>
      <c r="F3885">
        <v>5</v>
      </c>
      <c r="G3885">
        <v>5</v>
      </c>
      <c r="H3885">
        <v>1</v>
      </c>
      <c r="I3885">
        <v>19</v>
      </c>
      <c r="J3885">
        <v>25</v>
      </c>
      <c r="K3885">
        <v>0.76</v>
      </c>
      <c r="L3885">
        <v>25</v>
      </c>
      <c r="M3885">
        <v>1</v>
      </c>
      <c r="N3885">
        <v>13</v>
      </c>
      <c r="P3885">
        <v>0</v>
      </c>
      <c r="Q3885">
        <v>0</v>
      </c>
      <c r="R3885" t="e">
        <v>#DIV/0!</v>
      </c>
      <c r="S3885">
        <v>6</v>
      </c>
    </row>
    <row r="3886" spans="1:19" x14ac:dyDescent="0.25">
      <c r="A3886" s="177" t="s">
        <v>12250</v>
      </c>
      <c r="B3886" t="s">
        <v>12251</v>
      </c>
      <c r="C3886" t="s">
        <v>200</v>
      </c>
      <c r="D3886" s="20" t="s">
        <v>1000</v>
      </c>
      <c r="E3886" s="26">
        <v>42156</v>
      </c>
      <c r="F3886">
        <v>5</v>
      </c>
      <c r="G3886">
        <v>5</v>
      </c>
      <c r="H3886">
        <v>1</v>
      </c>
      <c r="I3886">
        <v>14</v>
      </c>
      <c r="J3886">
        <v>25</v>
      </c>
      <c r="K3886">
        <v>0.56000000000000005</v>
      </c>
      <c r="L3886">
        <v>25</v>
      </c>
      <c r="M3886">
        <v>1</v>
      </c>
      <c r="N3886">
        <v>14</v>
      </c>
      <c r="P3886">
        <v>3</v>
      </c>
      <c r="Q3886">
        <v>3</v>
      </c>
      <c r="R3886">
        <v>1</v>
      </c>
      <c r="S3886">
        <v>0</v>
      </c>
    </row>
    <row r="3887" spans="1:19" x14ac:dyDescent="0.25">
      <c r="A3887" s="177" t="s">
        <v>10371</v>
      </c>
      <c r="B3887" t="s">
        <v>10372</v>
      </c>
      <c r="C3887" s="20" t="s">
        <v>204</v>
      </c>
      <c r="D3887" s="20" t="s">
        <v>1000</v>
      </c>
      <c r="E3887" s="26">
        <v>42156</v>
      </c>
      <c r="F3887">
        <v>0</v>
      </c>
      <c r="G3887">
        <v>0</v>
      </c>
      <c r="H3887" t="e">
        <v>#DIV/0!</v>
      </c>
      <c r="I3887">
        <v>0</v>
      </c>
      <c r="J3887">
        <v>0</v>
      </c>
      <c r="K3887" t="e">
        <v>#DIV/0!</v>
      </c>
      <c r="L3887">
        <v>0</v>
      </c>
      <c r="M3887" t="e">
        <v>#DIV/0!</v>
      </c>
      <c r="N3887">
        <v>0</v>
      </c>
      <c r="P3887">
        <v>0</v>
      </c>
      <c r="Q3887">
        <v>0</v>
      </c>
      <c r="R3887" t="e">
        <v>#DIV/0!</v>
      </c>
      <c r="S3887">
        <v>0</v>
      </c>
    </row>
    <row r="3888" spans="1:19" x14ac:dyDescent="0.25">
      <c r="A3888" s="177" t="s">
        <v>8719</v>
      </c>
      <c r="B3888" t="s">
        <v>8720</v>
      </c>
      <c r="C3888" s="20" t="s">
        <v>208</v>
      </c>
      <c r="D3888" s="20" t="s">
        <v>1000</v>
      </c>
      <c r="E3888" s="26">
        <v>42156</v>
      </c>
      <c r="F3888">
        <v>2</v>
      </c>
      <c r="G3888">
        <v>2</v>
      </c>
      <c r="H3888">
        <v>1</v>
      </c>
      <c r="I3888">
        <v>14</v>
      </c>
      <c r="J3888">
        <v>10</v>
      </c>
      <c r="K3888">
        <v>1.4</v>
      </c>
      <c r="L3888">
        <v>10</v>
      </c>
      <c r="M3888">
        <v>1</v>
      </c>
      <c r="N3888">
        <v>12</v>
      </c>
      <c r="P3888">
        <v>1</v>
      </c>
      <c r="Q3888">
        <v>1</v>
      </c>
      <c r="R3888">
        <v>1</v>
      </c>
      <c r="S3888">
        <v>2</v>
      </c>
    </row>
    <row r="3889" spans="1:19" x14ac:dyDescent="0.25">
      <c r="A3889" s="177" t="s">
        <v>6513</v>
      </c>
      <c r="B3889" t="s">
        <v>6514</v>
      </c>
      <c r="C3889" t="s">
        <v>316</v>
      </c>
      <c r="D3889" s="20" t="s">
        <v>1000</v>
      </c>
      <c r="E3889" s="26">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25">
      <c r="A3890" s="177" t="s">
        <v>4106</v>
      </c>
      <c r="B3890" t="s">
        <v>4107</v>
      </c>
      <c r="C3890" t="s">
        <v>218</v>
      </c>
      <c r="D3890" s="20" t="s">
        <v>1000</v>
      </c>
      <c r="E3890" s="26">
        <v>42156</v>
      </c>
      <c r="F3890">
        <v>4</v>
      </c>
      <c r="G3890">
        <v>4</v>
      </c>
      <c r="H3890">
        <v>1</v>
      </c>
      <c r="I3890">
        <v>1</v>
      </c>
      <c r="J3890">
        <v>20</v>
      </c>
      <c r="K3890">
        <v>0.05</v>
      </c>
      <c r="L3890">
        <v>20</v>
      </c>
      <c r="M3890">
        <v>1</v>
      </c>
      <c r="N3890">
        <v>1</v>
      </c>
      <c r="P3890">
        <v>0</v>
      </c>
      <c r="Q3890">
        <v>0</v>
      </c>
      <c r="R3890" t="e">
        <v>#DIV/0!</v>
      </c>
      <c r="S3890">
        <v>0</v>
      </c>
    </row>
    <row r="3891" spans="1:19" x14ac:dyDescent="0.25">
      <c r="A3891" s="177" t="s">
        <v>12535</v>
      </c>
      <c r="B3891" t="s">
        <v>12536</v>
      </c>
      <c r="C3891" t="s">
        <v>202</v>
      </c>
      <c r="D3891" s="20" t="s">
        <v>1000</v>
      </c>
      <c r="E3891" s="26">
        <v>42156</v>
      </c>
      <c r="F3891">
        <v>9</v>
      </c>
      <c r="G3891">
        <v>10</v>
      </c>
      <c r="H3891">
        <v>0.9</v>
      </c>
      <c r="I3891">
        <v>98</v>
      </c>
      <c r="J3891">
        <v>90</v>
      </c>
      <c r="K3891">
        <v>1.0888888888888888</v>
      </c>
      <c r="L3891">
        <v>100</v>
      </c>
      <c r="M3891">
        <v>0.9</v>
      </c>
      <c r="N3891">
        <v>98</v>
      </c>
      <c r="P3891">
        <v>0</v>
      </c>
      <c r="Q3891">
        <v>0</v>
      </c>
      <c r="R3891" t="e">
        <v>#DIV/0!</v>
      </c>
      <c r="S3891">
        <v>0</v>
      </c>
    </row>
    <row r="3892" spans="1:19" x14ac:dyDescent="0.25">
      <c r="A3892" s="177" t="s">
        <v>9700</v>
      </c>
      <c r="B3892" t="s">
        <v>9701</v>
      </c>
      <c r="C3892" t="s">
        <v>224</v>
      </c>
      <c r="D3892" s="20" t="s">
        <v>1000</v>
      </c>
      <c r="E3892" s="26">
        <v>42156</v>
      </c>
      <c r="F3892">
        <v>3</v>
      </c>
      <c r="G3892">
        <v>3</v>
      </c>
      <c r="H3892">
        <v>1</v>
      </c>
      <c r="I3892">
        <v>36</v>
      </c>
      <c r="J3892">
        <v>30</v>
      </c>
      <c r="K3892">
        <v>1.2</v>
      </c>
      <c r="L3892">
        <v>30</v>
      </c>
      <c r="M3892">
        <v>1</v>
      </c>
      <c r="N3892">
        <v>34</v>
      </c>
      <c r="P3892">
        <v>0</v>
      </c>
      <c r="Q3892">
        <v>0</v>
      </c>
      <c r="R3892" t="e">
        <v>#DIV/0!</v>
      </c>
      <c r="S3892">
        <v>2</v>
      </c>
    </row>
    <row r="3893" spans="1:19" x14ac:dyDescent="0.25">
      <c r="A3893" s="177" t="s">
        <v>7793</v>
      </c>
      <c r="B3893" t="s">
        <v>7794</v>
      </c>
      <c r="C3893" t="s">
        <v>226</v>
      </c>
      <c r="D3893" s="20" t="s">
        <v>1000</v>
      </c>
      <c r="E3893" s="26">
        <v>42156</v>
      </c>
      <c r="F3893">
        <v>3</v>
      </c>
      <c r="G3893">
        <v>5</v>
      </c>
      <c r="H3893">
        <v>0.6</v>
      </c>
      <c r="I3893">
        <v>31</v>
      </c>
      <c r="J3893">
        <v>30</v>
      </c>
      <c r="K3893">
        <v>1.0333333333333334</v>
      </c>
      <c r="L3893">
        <v>50</v>
      </c>
      <c r="M3893">
        <v>0.6</v>
      </c>
      <c r="N3893">
        <v>31</v>
      </c>
      <c r="P3893">
        <v>0</v>
      </c>
      <c r="Q3893">
        <v>0</v>
      </c>
      <c r="R3893" t="e">
        <v>#DIV/0!</v>
      </c>
      <c r="S3893">
        <v>0</v>
      </c>
    </row>
    <row r="3894" spans="1:19" x14ac:dyDescent="0.25">
      <c r="A3894" s="177" t="s">
        <v>6863</v>
      </c>
      <c r="B3894" t="s">
        <v>6864</v>
      </c>
      <c r="C3894" s="20" t="s">
        <v>231</v>
      </c>
      <c r="D3894" s="20" t="s">
        <v>1000</v>
      </c>
      <c r="E3894" s="26">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25">
      <c r="A3895" s="177" t="s">
        <v>5914</v>
      </c>
      <c r="B3895" t="s">
        <v>5915</v>
      </c>
      <c r="C3895" s="20" t="s">
        <v>216</v>
      </c>
      <c r="D3895" s="20" t="s">
        <v>1000</v>
      </c>
      <c r="E3895" s="26">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25">
      <c r="A3896" s="177" t="s">
        <v>4521</v>
      </c>
      <c r="B3896" t="s">
        <v>4522</v>
      </c>
      <c r="C3896" t="s">
        <v>233</v>
      </c>
      <c r="D3896" s="20" t="s">
        <v>1000</v>
      </c>
      <c r="E3896" s="26">
        <v>42156</v>
      </c>
      <c r="F3896">
        <v>7</v>
      </c>
      <c r="G3896">
        <v>7</v>
      </c>
      <c r="H3896">
        <v>1</v>
      </c>
      <c r="I3896">
        <v>0</v>
      </c>
      <c r="J3896">
        <v>70</v>
      </c>
      <c r="K3896">
        <v>0</v>
      </c>
      <c r="L3896">
        <v>70</v>
      </c>
      <c r="M3896">
        <v>1</v>
      </c>
      <c r="N3896">
        <v>0</v>
      </c>
      <c r="P3896">
        <v>0</v>
      </c>
      <c r="Q3896">
        <v>0</v>
      </c>
      <c r="R3896" t="e">
        <v>#DIV/0!</v>
      </c>
      <c r="S3896">
        <v>0</v>
      </c>
    </row>
    <row r="3897" spans="1:19" x14ac:dyDescent="0.25">
      <c r="A3897" s="177" t="s">
        <v>3931</v>
      </c>
      <c r="B3897" t="s">
        <v>3932</v>
      </c>
      <c r="C3897" t="s">
        <v>219</v>
      </c>
      <c r="D3897" s="20" t="s">
        <v>1000</v>
      </c>
      <c r="E3897" s="26">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25">
      <c r="A3898" s="177" t="s">
        <v>7606</v>
      </c>
      <c r="B3898" t="s">
        <v>7607</v>
      </c>
      <c r="C3898" t="s">
        <v>901</v>
      </c>
      <c r="D3898" s="20" t="s">
        <v>1000</v>
      </c>
      <c r="E3898" s="26">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25">
      <c r="A3899" s="177" t="s">
        <v>5486</v>
      </c>
      <c r="B3899" t="s">
        <v>5487</v>
      </c>
      <c r="C3899" t="s">
        <v>903</v>
      </c>
      <c r="D3899" s="20" t="s">
        <v>1000</v>
      </c>
      <c r="E3899" s="26">
        <v>42156</v>
      </c>
      <c r="F3899">
        <v>10</v>
      </c>
      <c r="G3899">
        <v>10</v>
      </c>
      <c r="H3899">
        <v>1</v>
      </c>
      <c r="I3899">
        <v>36</v>
      </c>
      <c r="J3899">
        <v>50</v>
      </c>
      <c r="K3899">
        <v>0.72</v>
      </c>
      <c r="L3899">
        <v>50</v>
      </c>
      <c r="M3899">
        <v>1</v>
      </c>
      <c r="N3899">
        <v>28</v>
      </c>
      <c r="P3899">
        <v>2</v>
      </c>
      <c r="Q3899">
        <v>3</v>
      </c>
      <c r="R3899">
        <v>0.66666666666666663</v>
      </c>
      <c r="S3899">
        <v>8</v>
      </c>
    </row>
    <row r="3900" spans="1:19" x14ac:dyDescent="0.25">
      <c r="A3900" s="177" t="s">
        <v>11609</v>
      </c>
      <c r="B3900" t="s">
        <v>11610</v>
      </c>
      <c r="C3900" t="s">
        <v>199</v>
      </c>
      <c r="D3900" s="20" t="s">
        <v>1002</v>
      </c>
      <c r="E3900" s="26">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25">
      <c r="A3901" s="177" t="s">
        <v>10897</v>
      </c>
      <c r="B3901" t="s">
        <v>10898</v>
      </c>
      <c r="C3901" t="s">
        <v>227</v>
      </c>
      <c r="D3901" s="20" t="s">
        <v>1002</v>
      </c>
      <c r="E3901" s="26">
        <v>42156</v>
      </c>
      <c r="F3901">
        <v>0</v>
      </c>
      <c r="G3901">
        <v>0</v>
      </c>
      <c r="H3901" t="e">
        <v>#DIV/0!</v>
      </c>
      <c r="I3901">
        <v>0</v>
      </c>
      <c r="J3901">
        <v>0</v>
      </c>
      <c r="K3901" t="e">
        <v>#DIV/0!</v>
      </c>
      <c r="L3901">
        <v>0</v>
      </c>
      <c r="M3901" t="e">
        <v>#DIV/0!</v>
      </c>
      <c r="N3901">
        <v>0</v>
      </c>
      <c r="P3901">
        <v>0</v>
      </c>
      <c r="Q3901">
        <v>0</v>
      </c>
      <c r="R3901" t="e">
        <v>#DIV/0!</v>
      </c>
      <c r="S3901">
        <v>0</v>
      </c>
    </row>
    <row r="3902" spans="1:19" x14ac:dyDescent="0.25">
      <c r="A3902" s="177" t="s">
        <v>9134</v>
      </c>
      <c r="B3902" t="s">
        <v>9135</v>
      </c>
      <c r="C3902" t="s">
        <v>207</v>
      </c>
      <c r="D3902" s="20" t="s">
        <v>1002</v>
      </c>
      <c r="E3902" s="26">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25">
      <c r="A3903" s="177" t="s">
        <v>8295</v>
      </c>
      <c r="B3903" t="s">
        <v>8296</v>
      </c>
      <c r="C3903" t="s">
        <v>212</v>
      </c>
      <c r="D3903" s="20" t="s">
        <v>1002</v>
      </c>
      <c r="E3903" s="26">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25">
      <c r="A3904" s="177" t="s">
        <v>4871</v>
      </c>
      <c r="B3904" t="s">
        <v>4872</v>
      </c>
      <c r="C3904" t="s">
        <v>230</v>
      </c>
      <c r="D3904" s="20" t="s">
        <v>1002</v>
      </c>
      <c r="E3904" s="26">
        <v>42156</v>
      </c>
      <c r="F3904">
        <v>1</v>
      </c>
      <c r="G3904">
        <v>2</v>
      </c>
      <c r="H3904">
        <v>0.5</v>
      </c>
      <c r="I3904">
        <v>11</v>
      </c>
      <c r="J3904">
        <v>6</v>
      </c>
      <c r="K3904">
        <v>1.8333333333333333</v>
      </c>
      <c r="L3904">
        <v>12</v>
      </c>
      <c r="M3904">
        <v>0.5</v>
      </c>
      <c r="N3904">
        <v>8</v>
      </c>
      <c r="P3904">
        <v>1</v>
      </c>
      <c r="Q3904">
        <v>4</v>
      </c>
      <c r="R3904">
        <v>0.25</v>
      </c>
      <c r="S3904">
        <v>3</v>
      </c>
    </row>
    <row r="3905" spans="1:19" x14ac:dyDescent="0.25">
      <c r="A3905" s="177" t="s">
        <v>11611</v>
      </c>
      <c r="B3905" t="s">
        <v>11612</v>
      </c>
      <c r="C3905" t="s">
        <v>198</v>
      </c>
      <c r="D3905" s="20" t="s">
        <v>1002</v>
      </c>
      <c r="E3905" s="26">
        <v>42156</v>
      </c>
      <c r="F3905">
        <v>3</v>
      </c>
      <c r="G3905">
        <v>3</v>
      </c>
      <c r="H3905">
        <v>1</v>
      </c>
      <c r="I3905">
        <v>3</v>
      </c>
      <c r="J3905">
        <v>15</v>
      </c>
      <c r="K3905">
        <v>0.2</v>
      </c>
      <c r="L3905">
        <v>15</v>
      </c>
      <c r="M3905">
        <v>1</v>
      </c>
      <c r="N3905">
        <v>3</v>
      </c>
      <c r="P3905">
        <v>2</v>
      </c>
      <c r="Q3905">
        <v>2</v>
      </c>
      <c r="R3905">
        <v>1</v>
      </c>
      <c r="S3905">
        <v>0</v>
      </c>
    </row>
    <row r="3906" spans="1:19" x14ac:dyDescent="0.25">
      <c r="A3906" s="177" t="s">
        <v>10722</v>
      </c>
      <c r="B3906" t="s">
        <v>10723</v>
      </c>
      <c r="C3906" t="s">
        <v>203</v>
      </c>
      <c r="D3906" s="20" t="s">
        <v>1002</v>
      </c>
      <c r="E3906" s="26">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25">
      <c r="A3907" s="177" t="s">
        <v>6264</v>
      </c>
      <c r="B3907" t="s">
        <v>6265</v>
      </c>
      <c r="C3907" t="s">
        <v>214</v>
      </c>
      <c r="D3907" s="20" t="s">
        <v>1002</v>
      </c>
      <c r="E3907" s="26">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25">
      <c r="A3908" s="177" t="s">
        <v>3564</v>
      </c>
      <c r="B3908" t="s">
        <v>3565</v>
      </c>
      <c r="C3908" t="s">
        <v>220</v>
      </c>
      <c r="D3908" s="20" t="s">
        <v>1002</v>
      </c>
      <c r="E3908" s="26">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25">
      <c r="A3909" s="177" t="s">
        <v>6688</v>
      </c>
      <c r="B3909" t="s">
        <v>6689</v>
      </c>
      <c r="C3909" t="s">
        <v>317</v>
      </c>
      <c r="D3909" s="20" t="s">
        <v>1002</v>
      </c>
      <c r="E3909" s="26">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25">
      <c r="A3910" s="177" t="s">
        <v>4346</v>
      </c>
      <c r="B3910" t="s">
        <v>4347</v>
      </c>
      <c r="C3910" t="s">
        <v>217</v>
      </c>
      <c r="D3910" s="20" t="s">
        <v>1002</v>
      </c>
      <c r="E3910" s="26">
        <v>42156</v>
      </c>
      <c r="F3910">
        <v>6</v>
      </c>
      <c r="G3910">
        <v>7</v>
      </c>
      <c r="H3910">
        <v>0.8571428571428571</v>
      </c>
      <c r="I3910">
        <v>18</v>
      </c>
      <c r="J3910">
        <v>40</v>
      </c>
      <c r="K3910">
        <v>0.45</v>
      </c>
      <c r="L3910">
        <v>50</v>
      </c>
      <c r="M3910">
        <v>0.8</v>
      </c>
      <c r="N3910">
        <v>18</v>
      </c>
      <c r="P3910">
        <v>0</v>
      </c>
      <c r="Q3910">
        <v>0</v>
      </c>
      <c r="R3910" t="e">
        <v>#DIV/0!</v>
      </c>
      <c r="S3910">
        <v>0</v>
      </c>
    </row>
    <row r="3911" spans="1:19" x14ac:dyDescent="0.25">
      <c r="A3911" s="177" t="s">
        <v>9875</v>
      </c>
      <c r="B3911" t="s">
        <v>9876</v>
      </c>
      <c r="C3911" t="s">
        <v>223</v>
      </c>
      <c r="D3911" s="20" t="s">
        <v>1002</v>
      </c>
      <c r="E3911" s="26">
        <v>42156</v>
      </c>
      <c r="F3911">
        <v>3</v>
      </c>
      <c r="G3911">
        <v>3</v>
      </c>
      <c r="H3911">
        <v>1</v>
      </c>
      <c r="I3911">
        <v>36</v>
      </c>
      <c r="J3911">
        <v>30</v>
      </c>
      <c r="K3911">
        <v>1.2</v>
      </c>
      <c r="L3911">
        <v>30</v>
      </c>
      <c r="M3911">
        <v>1</v>
      </c>
      <c r="N3911">
        <v>34</v>
      </c>
      <c r="P3911">
        <v>0</v>
      </c>
      <c r="Q3911">
        <v>0</v>
      </c>
      <c r="R3911" t="e">
        <v>#DIV/0!</v>
      </c>
      <c r="S3911">
        <v>2</v>
      </c>
    </row>
    <row r="3912" spans="1:19" x14ac:dyDescent="0.25">
      <c r="A3912" s="177" t="s">
        <v>7994</v>
      </c>
      <c r="B3912" t="s">
        <v>7995</v>
      </c>
      <c r="C3912" t="s">
        <v>225</v>
      </c>
      <c r="D3912" s="20" t="s">
        <v>1002</v>
      </c>
      <c r="E3912" s="26">
        <v>42156</v>
      </c>
      <c r="F3912">
        <v>3</v>
      </c>
      <c r="G3912">
        <v>5</v>
      </c>
      <c r="H3912">
        <v>0.6</v>
      </c>
      <c r="I3912">
        <v>31</v>
      </c>
      <c r="J3912">
        <v>30</v>
      </c>
      <c r="K3912">
        <v>1.0333333333333334</v>
      </c>
      <c r="L3912">
        <v>50</v>
      </c>
      <c r="M3912">
        <v>0.6</v>
      </c>
      <c r="N3912">
        <v>31</v>
      </c>
      <c r="P3912">
        <v>0</v>
      </c>
      <c r="Q3912">
        <v>0</v>
      </c>
      <c r="R3912" t="e">
        <v>#DIV/0!</v>
      </c>
      <c r="S3912">
        <v>0</v>
      </c>
    </row>
    <row r="3913" spans="1:19" x14ac:dyDescent="0.25">
      <c r="A3913" s="177" t="s">
        <v>7054</v>
      </c>
      <c r="B3913" t="s">
        <v>7055</v>
      </c>
      <c r="C3913" t="s">
        <v>232</v>
      </c>
      <c r="D3913" s="20" t="s">
        <v>1002</v>
      </c>
      <c r="E3913" s="26">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25">
      <c r="A3914" s="177" t="s">
        <v>4696</v>
      </c>
      <c r="B3914" t="s">
        <v>4697</v>
      </c>
      <c r="C3914" t="s">
        <v>234</v>
      </c>
      <c r="D3914" s="20" t="s">
        <v>1002</v>
      </c>
      <c r="E3914" s="26">
        <v>42156</v>
      </c>
      <c r="F3914">
        <v>7</v>
      </c>
      <c r="G3914">
        <v>7</v>
      </c>
      <c r="H3914">
        <v>1</v>
      </c>
      <c r="I3914">
        <v>0</v>
      </c>
      <c r="J3914">
        <v>70</v>
      </c>
      <c r="K3914">
        <v>0</v>
      </c>
      <c r="L3914">
        <v>70</v>
      </c>
      <c r="M3914">
        <v>1</v>
      </c>
      <c r="N3914">
        <v>0</v>
      </c>
      <c r="P3914">
        <v>0</v>
      </c>
      <c r="Q3914">
        <v>0</v>
      </c>
      <c r="R3914" t="e">
        <v>#DIV/0!</v>
      </c>
      <c r="S3914">
        <v>0</v>
      </c>
    </row>
    <row r="3915" spans="1:19" x14ac:dyDescent="0.25">
      <c r="A3915" s="177" t="s">
        <v>3039</v>
      </c>
      <c r="B3915" t="s">
        <v>3040</v>
      </c>
      <c r="C3915" t="s">
        <v>242</v>
      </c>
      <c r="D3915" s="20" t="s">
        <v>1000</v>
      </c>
      <c r="E3915" s="26">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25">
      <c r="A3916" s="177" t="s">
        <v>2864</v>
      </c>
      <c r="B3916" t="s">
        <v>2865</v>
      </c>
      <c r="C3916" t="s">
        <v>2724</v>
      </c>
      <c r="D3916" s="20" t="s">
        <v>1000</v>
      </c>
      <c r="E3916" s="26">
        <v>42156</v>
      </c>
      <c r="F3916">
        <v>8</v>
      </c>
      <c r="G3916">
        <v>8</v>
      </c>
      <c r="H3916">
        <v>1</v>
      </c>
      <c r="I3916">
        <v>20</v>
      </c>
      <c r="J3916">
        <v>40</v>
      </c>
      <c r="K3916">
        <v>0.5</v>
      </c>
      <c r="L3916">
        <v>40</v>
      </c>
      <c r="M3916">
        <v>1</v>
      </c>
      <c r="N3916">
        <v>18</v>
      </c>
      <c r="P3916">
        <v>4</v>
      </c>
      <c r="Q3916">
        <v>5</v>
      </c>
      <c r="R3916">
        <v>0.8</v>
      </c>
      <c r="S3916">
        <v>2</v>
      </c>
    </row>
    <row r="3917" spans="1:19" x14ac:dyDescent="0.25">
      <c r="A3917" s="177" t="s">
        <v>2619</v>
      </c>
      <c r="B3917" t="s">
        <v>2620</v>
      </c>
      <c r="C3917" t="s">
        <v>237</v>
      </c>
      <c r="D3917" s="20" t="s">
        <v>1000</v>
      </c>
      <c r="E3917" s="26">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25">
      <c r="A3918" s="177" t="s">
        <v>2444</v>
      </c>
      <c r="B3918" t="s">
        <v>2445</v>
      </c>
      <c r="C3918" t="s">
        <v>238</v>
      </c>
      <c r="D3918" s="20" t="s">
        <v>1000</v>
      </c>
      <c r="E3918" s="26">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25">
      <c r="A3919" s="177" t="s">
        <v>2271</v>
      </c>
      <c r="B3919" t="s">
        <v>2272</v>
      </c>
      <c r="C3919" t="s">
        <v>239</v>
      </c>
      <c r="D3919" s="20" t="s">
        <v>1000</v>
      </c>
      <c r="E3919" s="26">
        <v>42156</v>
      </c>
      <c r="F3919">
        <v>4</v>
      </c>
      <c r="G3919">
        <v>4</v>
      </c>
      <c r="H3919">
        <v>1</v>
      </c>
      <c r="I3919">
        <v>5</v>
      </c>
      <c r="J3919">
        <v>8</v>
      </c>
      <c r="K3919">
        <v>0.625</v>
      </c>
      <c r="L3919">
        <v>8</v>
      </c>
      <c r="M3919">
        <v>1</v>
      </c>
      <c r="N3919">
        <v>3</v>
      </c>
      <c r="O3919">
        <v>0.66400000000000003</v>
      </c>
      <c r="P3919">
        <v>0</v>
      </c>
      <c r="Q3919">
        <v>1</v>
      </c>
      <c r="R3919">
        <v>0</v>
      </c>
      <c r="S3919">
        <v>2</v>
      </c>
    </row>
    <row r="3920" spans="1:19" x14ac:dyDescent="0.25">
      <c r="A3920" s="177" t="s">
        <v>2096</v>
      </c>
      <c r="B3920" t="s">
        <v>2097</v>
      </c>
      <c r="C3920" t="s">
        <v>1988</v>
      </c>
      <c r="D3920" s="20" t="s">
        <v>1000</v>
      </c>
      <c r="E3920" s="26">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25">
      <c r="A3921" s="177" t="s">
        <v>1848</v>
      </c>
      <c r="B3921" t="s">
        <v>1849</v>
      </c>
      <c r="C3921" t="s">
        <v>240</v>
      </c>
      <c r="D3921" s="20" t="s">
        <v>1000</v>
      </c>
      <c r="E3921" s="26">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25">
      <c r="A3922" s="177" t="s">
        <v>1673</v>
      </c>
      <c r="B3922" t="s">
        <v>1674</v>
      </c>
      <c r="C3922" t="s">
        <v>241</v>
      </c>
      <c r="D3922" s="20" t="s">
        <v>1000</v>
      </c>
      <c r="E3922" s="26">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25">
      <c r="A3923" s="177" t="s">
        <v>1498</v>
      </c>
      <c r="B3923" t="s">
        <v>1499</v>
      </c>
      <c r="C3923" t="s">
        <v>318</v>
      </c>
      <c r="D3923" s="20" t="s">
        <v>1000</v>
      </c>
      <c r="E3923" s="26">
        <v>42156</v>
      </c>
      <c r="F3923">
        <v>0</v>
      </c>
      <c r="G3923">
        <v>0</v>
      </c>
      <c r="H3923" t="e">
        <v>#DIV/0!</v>
      </c>
      <c r="I3923">
        <v>0</v>
      </c>
      <c r="J3923">
        <v>0</v>
      </c>
      <c r="K3923" t="e">
        <v>#DIV/0!</v>
      </c>
      <c r="L3923">
        <v>0</v>
      </c>
      <c r="M3923" t="e">
        <v>#DIV/0!</v>
      </c>
      <c r="N3923">
        <v>0</v>
      </c>
      <c r="P3923">
        <v>0</v>
      </c>
      <c r="Q3923">
        <v>0</v>
      </c>
      <c r="R3923" t="e">
        <v>#DIV/0!</v>
      </c>
      <c r="S3923">
        <v>0</v>
      </c>
    </row>
    <row r="3924" spans="1:19" x14ac:dyDescent="0.25">
      <c r="A3924" s="177" t="s">
        <v>1101</v>
      </c>
      <c r="B3924" t="s">
        <v>1186</v>
      </c>
      <c r="C3924" t="s">
        <v>235</v>
      </c>
      <c r="D3924" s="20" t="s">
        <v>1002</v>
      </c>
      <c r="E3924" s="26">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25">
      <c r="A3925" s="177" t="s">
        <v>12048</v>
      </c>
      <c r="B3925" t="s">
        <v>12049</v>
      </c>
      <c r="C3925" t="s">
        <v>1051</v>
      </c>
      <c r="D3925" s="20" t="s">
        <v>1000</v>
      </c>
      <c r="E3925" s="26">
        <v>42156</v>
      </c>
      <c r="F3925">
        <v>3</v>
      </c>
      <c r="G3925">
        <v>3</v>
      </c>
      <c r="H3925">
        <v>1</v>
      </c>
      <c r="I3925">
        <v>3</v>
      </c>
      <c r="J3925">
        <v>15</v>
      </c>
      <c r="K3925">
        <v>0.2</v>
      </c>
      <c r="L3925">
        <v>15</v>
      </c>
      <c r="M3925">
        <v>1</v>
      </c>
      <c r="N3925">
        <v>3</v>
      </c>
      <c r="P3925">
        <v>2</v>
      </c>
      <c r="Q3925">
        <v>2</v>
      </c>
      <c r="R3925">
        <v>1</v>
      </c>
      <c r="S3925">
        <v>0</v>
      </c>
    </row>
    <row r="3926" spans="1:19" x14ac:dyDescent="0.25">
      <c r="A3926" s="177" t="s">
        <v>13414</v>
      </c>
      <c r="B3926" t="s">
        <v>13415</v>
      </c>
      <c r="C3926" t="s">
        <v>242</v>
      </c>
      <c r="D3926" s="20" t="s">
        <v>1002</v>
      </c>
      <c r="E3926" s="26">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25">
      <c r="A3927" s="177" t="s">
        <v>13591</v>
      </c>
      <c r="B3927" t="s">
        <v>13592</v>
      </c>
      <c r="C3927" t="s">
        <v>237</v>
      </c>
      <c r="D3927" s="20" t="s">
        <v>1002</v>
      </c>
      <c r="E3927" s="26">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25">
      <c r="A3928" s="177" t="s">
        <v>13766</v>
      </c>
      <c r="B3928" t="s">
        <v>13767</v>
      </c>
      <c r="C3928" s="20" t="s">
        <v>238</v>
      </c>
      <c r="D3928" s="20" t="s">
        <v>1002</v>
      </c>
      <c r="E3928" s="26">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25">
      <c r="A3929" s="177" t="s">
        <v>13943</v>
      </c>
      <c r="B3929" t="s">
        <v>13944</v>
      </c>
      <c r="C3929" t="s">
        <v>239</v>
      </c>
      <c r="D3929" s="20" t="s">
        <v>1002</v>
      </c>
      <c r="E3929" s="26">
        <v>42156</v>
      </c>
      <c r="F3929">
        <v>4</v>
      </c>
      <c r="G3929">
        <v>4</v>
      </c>
      <c r="H3929">
        <v>1</v>
      </c>
      <c r="I3929">
        <v>5</v>
      </c>
      <c r="J3929">
        <v>8</v>
      </c>
      <c r="K3929">
        <v>0.625</v>
      </c>
      <c r="L3929">
        <v>8</v>
      </c>
      <c r="M3929">
        <v>1</v>
      </c>
      <c r="N3929">
        <v>3</v>
      </c>
      <c r="O3929">
        <v>0.66400000000000003</v>
      </c>
      <c r="P3929">
        <v>0</v>
      </c>
      <c r="Q3929">
        <v>1</v>
      </c>
      <c r="R3929">
        <v>0</v>
      </c>
      <c r="S3929">
        <v>2</v>
      </c>
    </row>
    <row r="3930" spans="1:19" x14ac:dyDescent="0.25">
      <c r="A3930" s="177" t="s">
        <v>14130</v>
      </c>
      <c r="B3930" t="s">
        <v>14131</v>
      </c>
      <c r="C3930" t="s">
        <v>240</v>
      </c>
      <c r="D3930" s="20" t="s">
        <v>1002</v>
      </c>
      <c r="E3930" s="26">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25">
      <c r="A3931" s="177" t="s">
        <v>14307</v>
      </c>
      <c r="B3931" t="s">
        <v>14308</v>
      </c>
      <c r="C3931" t="s">
        <v>241</v>
      </c>
      <c r="D3931" s="20" t="s">
        <v>1002</v>
      </c>
      <c r="E3931" s="26">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25">
      <c r="A3932" s="177" t="s">
        <v>14419</v>
      </c>
      <c r="B3932" t="s">
        <v>14420</v>
      </c>
      <c r="C3932" s="20" t="s">
        <v>318</v>
      </c>
      <c r="D3932" s="20" t="s">
        <v>1002</v>
      </c>
      <c r="E3932" s="26">
        <v>42156</v>
      </c>
      <c r="F3932">
        <v>0</v>
      </c>
      <c r="G3932">
        <v>0</v>
      </c>
      <c r="H3932" t="e">
        <v>#DIV/0!</v>
      </c>
      <c r="I3932">
        <v>0</v>
      </c>
      <c r="J3932">
        <v>0</v>
      </c>
      <c r="K3932" t="e">
        <v>#DIV/0!</v>
      </c>
      <c r="L3932">
        <v>0</v>
      </c>
      <c r="M3932" t="e">
        <v>#DIV/0!</v>
      </c>
      <c r="N3932">
        <v>0</v>
      </c>
      <c r="P3932">
        <v>0</v>
      </c>
      <c r="Q3932">
        <v>0</v>
      </c>
      <c r="R3932" t="e">
        <v>#DIV/0!</v>
      </c>
      <c r="S3932">
        <v>0</v>
      </c>
    </row>
    <row r="3933" spans="1:19" x14ac:dyDescent="0.25">
      <c r="A3933" s="177" t="s">
        <v>14636</v>
      </c>
      <c r="B3933" t="s">
        <v>14637</v>
      </c>
      <c r="C3933" t="s">
        <v>199</v>
      </c>
      <c r="D3933" s="20" t="s">
        <v>1000</v>
      </c>
      <c r="E3933" s="26">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25">
      <c r="A3934" s="177" t="s">
        <v>14902</v>
      </c>
      <c r="B3934" t="s">
        <v>14903</v>
      </c>
      <c r="C3934" t="s">
        <v>200</v>
      </c>
      <c r="D3934" s="20" t="s">
        <v>1002</v>
      </c>
      <c r="E3934" s="26">
        <v>42156</v>
      </c>
      <c r="F3934">
        <v>5</v>
      </c>
      <c r="G3934">
        <v>5</v>
      </c>
      <c r="H3934">
        <v>1</v>
      </c>
      <c r="I3934">
        <v>14</v>
      </c>
      <c r="J3934">
        <v>25</v>
      </c>
      <c r="K3934">
        <v>0.56000000000000005</v>
      </c>
      <c r="L3934">
        <v>25</v>
      </c>
      <c r="M3934">
        <v>1</v>
      </c>
      <c r="N3934">
        <v>14</v>
      </c>
      <c r="P3934">
        <v>3</v>
      </c>
      <c r="Q3934">
        <v>3</v>
      </c>
      <c r="R3934">
        <v>1</v>
      </c>
      <c r="S3934">
        <v>0</v>
      </c>
    </row>
    <row r="3935" spans="1:19" x14ac:dyDescent="0.25">
      <c r="A3935" s="177" t="s">
        <v>15079</v>
      </c>
      <c r="B3935" t="s">
        <v>15080</v>
      </c>
      <c r="C3935" t="s">
        <v>202</v>
      </c>
      <c r="D3935" s="20" t="s">
        <v>1002</v>
      </c>
      <c r="E3935" s="26">
        <v>42156</v>
      </c>
      <c r="F3935">
        <v>9</v>
      </c>
      <c r="G3935">
        <v>10</v>
      </c>
      <c r="H3935">
        <v>0.9</v>
      </c>
      <c r="I3935">
        <v>98</v>
      </c>
      <c r="J3935">
        <v>90</v>
      </c>
      <c r="K3935">
        <v>1.0888888888888888</v>
      </c>
      <c r="L3935">
        <v>100</v>
      </c>
      <c r="M3935">
        <v>0.9</v>
      </c>
      <c r="N3935">
        <v>98</v>
      </c>
      <c r="P3935">
        <v>0</v>
      </c>
      <c r="Q3935">
        <v>0</v>
      </c>
      <c r="R3935" t="e">
        <v>#DIV/0!</v>
      </c>
      <c r="S3935">
        <v>0</v>
      </c>
    </row>
    <row r="3936" spans="1:19" x14ac:dyDescent="0.25">
      <c r="A3936" s="177" t="s">
        <v>15783</v>
      </c>
      <c r="B3936" t="s">
        <v>15784</v>
      </c>
      <c r="C3936" t="s">
        <v>227</v>
      </c>
      <c r="D3936" s="20" t="s">
        <v>1000</v>
      </c>
      <c r="E3936" s="26">
        <v>42156</v>
      </c>
      <c r="F3936">
        <v>0</v>
      </c>
      <c r="G3936">
        <v>0</v>
      </c>
      <c r="H3936" t="e">
        <v>#DIV/0!</v>
      </c>
      <c r="I3936">
        <v>0</v>
      </c>
      <c r="J3936">
        <v>0</v>
      </c>
      <c r="K3936" t="e">
        <v>#DIV/0!</v>
      </c>
      <c r="L3936">
        <v>0</v>
      </c>
      <c r="M3936" t="e">
        <v>#DIV/0!</v>
      </c>
      <c r="N3936">
        <v>0</v>
      </c>
      <c r="P3936">
        <v>0</v>
      </c>
      <c r="Q3936">
        <v>0</v>
      </c>
      <c r="R3936" t="e">
        <v>#DIV/0!</v>
      </c>
      <c r="S3936">
        <v>0</v>
      </c>
    </row>
    <row r="3937" spans="1:19" x14ac:dyDescent="0.25">
      <c r="A3937" s="177" t="s">
        <v>15960</v>
      </c>
      <c r="B3937" t="s">
        <v>15961</v>
      </c>
      <c r="C3937" t="s">
        <v>203</v>
      </c>
      <c r="D3937" s="20" t="s">
        <v>1000</v>
      </c>
      <c r="E3937" s="26">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25">
      <c r="A3938" s="177" t="s">
        <v>16139</v>
      </c>
      <c r="B3938" t="s">
        <v>16140</v>
      </c>
      <c r="C3938" t="s">
        <v>205</v>
      </c>
      <c r="D3938" s="20" t="s">
        <v>1002</v>
      </c>
      <c r="E3938" s="26">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25">
      <c r="A3939" s="177" t="s">
        <v>16316</v>
      </c>
      <c r="B3939" t="s">
        <v>16317</v>
      </c>
      <c r="C3939" s="20" t="s">
        <v>204</v>
      </c>
      <c r="D3939" s="20" t="s">
        <v>1002</v>
      </c>
      <c r="E3939" s="26">
        <v>42156</v>
      </c>
      <c r="F3939">
        <v>0</v>
      </c>
      <c r="G3939">
        <v>0</v>
      </c>
      <c r="H3939" t="e">
        <v>#DIV/0!</v>
      </c>
      <c r="I3939">
        <v>0</v>
      </c>
      <c r="J3939">
        <v>0</v>
      </c>
      <c r="K3939" t="e">
        <v>#DIV/0!</v>
      </c>
      <c r="L3939">
        <v>0</v>
      </c>
      <c r="M3939" t="e">
        <v>#DIV/0!</v>
      </c>
      <c r="N3939">
        <v>0</v>
      </c>
      <c r="P3939">
        <v>0</v>
      </c>
      <c r="Q3939">
        <v>0</v>
      </c>
      <c r="R3939" t="e">
        <v>#DIV/0!</v>
      </c>
      <c r="S3939">
        <v>0</v>
      </c>
    </row>
    <row r="3940" spans="1:19" x14ac:dyDescent="0.25">
      <c r="A3940" s="177" t="s">
        <v>16634</v>
      </c>
      <c r="B3940" t="s">
        <v>16635</v>
      </c>
      <c r="C3940" t="s">
        <v>223</v>
      </c>
      <c r="D3940" s="20" t="s">
        <v>1000</v>
      </c>
      <c r="E3940" s="26">
        <v>42156</v>
      </c>
      <c r="F3940">
        <v>3</v>
      </c>
      <c r="G3940">
        <v>3</v>
      </c>
      <c r="H3940">
        <v>1</v>
      </c>
      <c r="I3940">
        <v>36</v>
      </c>
      <c r="J3940">
        <v>30</v>
      </c>
      <c r="K3940">
        <v>1.2</v>
      </c>
      <c r="L3940">
        <v>30</v>
      </c>
      <c r="M3940">
        <v>1</v>
      </c>
      <c r="N3940">
        <v>34</v>
      </c>
      <c r="P3940">
        <v>0</v>
      </c>
      <c r="Q3940">
        <v>0</v>
      </c>
      <c r="R3940" t="e">
        <v>#DIV/0!</v>
      </c>
      <c r="S3940">
        <v>2</v>
      </c>
    </row>
    <row r="3941" spans="1:19" x14ac:dyDescent="0.25">
      <c r="A3941" s="177" t="s">
        <v>16813</v>
      </c>
      <c r="B3941" t="s">
        <v>16814</v>
      </c>
      <c r="C3941" t="s">
        <v>224</v>
      </c>
      <c r="D3941" s="20" t="s">
        <v>1002</v>
      </c>
      <c r="E3941" s="26">
        <v>42156</v>
      </c>
      <c r="F3941">
        <v>3</v>
      </c>
      <c r="G3941">
        <v>3</v>
      </c>
      <c r="H3941">
        <v>1</v>
      </c>
      <c r="I3941">
        <v>36</v>
      </c>
      <c r="J3941">
        <v>30</v>
      </c>
      <c r="K3941">
        <v>1.2</v>
      </c>
      <c r="L3941">
        <v>30</v>
      </c>
      <c r="M3941">
        <v>1</v>
      </c>
      <c r="N3941">
        <v>34</v>
      </c>
      <c r="P3941">
        <v>0</v>
      </c>
      <c r="Q3941">
        <v>0</v>
      </c>
      <c r="R3941" t="e">
        <v>#DIV/0!</v>
      </c>
      <c r="S3941">
        <v>2</v>
      </c>
    </row>
    <row r="3942" spans="1:19" x14ac:dyDescent="0.25">
      <c r="A3942" s="177" t="s">
        <v>17250</v>
      </c>
      <c r="B3942" t="s">
        <v>17251</v>
      </c>
      <c r="C3942" t="s">
        <v>225</v>
      </c>
      <c r="D3942" s="20" t="s">
        <v>1000</v>
      </c>
      <c r="E3942" s="26">
        <v>42156</v>
      </c>
      <c r="F3942">
        <v>3</v>
      </c>
      <c r="G3942">
        <v>5</v>
      </c>
      <c r="H3942">
        <v>0.6</v>
      </c>
      <c r="I3942">
        <v>31</v>
      </c>
      <c r="J3942">
        <v>30</v>
      </c>
      <c r="K3942">
        <v>1.0333333333333334</v>
      </c>
      <c r="L3942">
        <v>50</v>
      </c>
      <c r="M3942">
        <v>0.6</v>
      </c>
      <c r="N3942">
        <v>31</v>
      </c>
      <c r="P3942">
        <v>0</v>
      </c>
      <c r="Q3942">
        <v>0</v>
      </c>
      <c r="R3942" t="e">
        <v>#DIV/0!</v>
      </c>
      <c r="S3942">
        <v>0</v>
      </c>
    </row>
    <row r="3943" spans="1:19" x14ac:dyDescent="0.25">
      <c r="A3943" s="177" t="s">
        <v>17457</v>
      </c>
      <c r="B3943" t="s">
        <v>17458</v>
      </c>
      <c r="C3943" s="20" t="s">
        <v>226</v>
      </c>
      <c r="D3943" s="20" t="s">
        <v>1002</v>
      </c>
      <c r="E3943" s="26">
        <v>42156</v>
      </c>
      <c r="F3943">
        <v>3</v>
      </c>
      <c r="G3943">
        <v>5</v>
      </c>
      <c r="H3943">
        <v>0.6</v>
      </c>
      <c r="I3943">
        <v>31</v>
      </c>
      <c r="J3943">
        <v>30</v>
      </c>
      <c r="K3943">
        <v>1.0333333333333334</v>
      </c>
      <c r="L3943">
        <v>50</v>
      </c>
      <c r="M3943">
        <v>0.6</v>
      </c>
      <c r="N3943">
        <v>31</v>
      </c>
      <c r="P3943">
        <v>0</v>
      </c>
      <c r="Q3943">
        <v>0</v>
      </c>
      <c r="R3943" t="e">
        <v>#DIV/0!</v>
      </c>
      <c r="S3943">
        <v>0</v>
      </c>
    </row>
    <row r="3944" spans="1:19" x14ac:dyDescent="0.25">
      <c r="A3944" s="177" t="s">
        <v>17634</v>
      </c>
      <c r="B3944" t="s">
        <v>17635</v>
      </c>
      <c r="C3944" t="s">
        <v>232</v>
      </c>
      <c r="D3944" s="20" t="s">
        <v>1000</v>
      </c>
      <c r="E3944" s="26">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25">
      <c r="A3945" s="177" t="s">
        <v>17831</v>
      </c>
      <c r="B3945" t="s">
        <v>17832</v>
      </c>
      <c r="C3945" t="s">
        <v>231</v>
      </c>
      <c r="D3945" s="20" t="s">
        <v>1002</v>
      </c>
      <c r="E3945" s="26">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25">
      <c r="A3946" s="177" t="s">
        <v>18008</v>
      </c>
      <c r="B3946" t="s">
        <v>18009</v>
      </c>
      <c r="C3946" t="s">
        <v>317</v>
      </c>
      <c r="D3946" s="20" t="s">
        <v>1000</v>
      </c>
      <c r="E3946" s="26">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25">
      <c r="A3947" s="177" t="s">
        <v>18187</v>
      </c>
      <c r="B3947" t="s">
        <v>18188</v>
      </c>
      <c r="C3947" t="s">
        <v>316</v>
      </c>
      <c r="D3947" s="20" t="s">
        <v>1002</v>
      </c>
      <c r="E3947" s="26">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25">
      <c r="A3948" s="177" t="s">
        <v>18440</v>
      </c>
      <c r="B3948" t="s">
        <v>18441</v>
      </c>
      <c r="C3948" t="s">
        <v>214</v>
      </c>
      <c r="D3948" s="20" t="s">
        <v>1000</v>
      </c>
      <c r="E3948" s="26">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25">
      <c r="A3949" s="177" t="s">
        <v>18619</v>
      </c>
      <c r="B3949" t="s">
        <v>18620</v>
      </c>
      <c r="C3949" t="s">
        <v>215</v>
      </c>
      <c r="D3949" s="20" t="s">
        <v>1002</v>
      </c>
      <c r="E3949" s="26">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25">
      <c r="A3950" s="177" t="s">
        <v>18796</v>
      </c>
      <c r="B3950" t="s">
        <v>18797</v>
      </c>
      <c r="C3950" t="s">
        <v>216</v>
      </c>
      <c r="D3950" s="20" t="s">
        <v>1002</v>
      </c>
      <c r="E3950" s="26">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25">
      <c r="A3951" s="177" t="s">
        <v>18973</v>
      </c>
      <c r="B3951" t="s">
        <v>18974</v>
      </c>
      <c r="C3951" t="s">
        <v>229</v>
      </c>
      <c r="D3951" s="20" t="s">
        <v>1002</v>
      </c>
      <c r="E3951" s="26">
        <v>42156</v>
      </c>
      <c r="F3951">
        <v>1</v>
      </c>
      <c r="G3951">
        <v>2</v>
      </c>
      <c r="H3951">
        <v>0.5</v>
      </c>
      <c r="I3951">
        <v>11</v>
      </c>
      <c r="J3951">
        <v>6</v>
      </c>
      <c r="K3951">
        <v>1.8333333333333333</v>
      </c>
      <c r="L3951">
        <v>12</v>
      </c>
      <c r="M3951">
        <v>0.5</v>
      </c>
      <c r="N3951">
        <v>8</v>
      </c>
      <c r="P3951">
        <v>1</v>
      </c>
      <c r="Q3951">
        <v>4</v>
      </c>
      <c r="R3951">
        <v>0.25</v>
      </c>
      <c r="S3951">
        <v>3</v>
      </c>
    </row>
    <row r="3952" spans="1:19" x14ac:dyDescent="0.25">
      <c r="A3952" s="177" t="s">
        <v>19150</v>
      </c>
      <c r="B3952" t="s">
        <v>19151</v>
      </c>
      <c r="C3952" t="s">
        <v>230</v>
      </c>
      <c r="D3952" s="20" t="s">
        <v>1000</v>
      </c>
      <c r="E3952" s="26">
        <v>42156</v>
      </c>
      <c r="F3952">
        <v>1</v>
      </c>
      <c r="G3952">
        <v>2</v>
      </c>
      <c r="H3952">
        <v>0.5</v>
      </c>
      <c r="I3952">
        <v>11</v>
      </c>
      <c r="J3952">
        <v>6</v>
      </c>
      <c r="K3952">
        <v>1.8333333333333333</v>
      </c>
      <c r="L3952">
        <v>12</v>
      </c>
      <c r="M3952">
        <v>0.5</v>
      </c>
      <c r="N3952">
        <v>8</v>
      </c>
      <c r="P3952">
        <v>1</v>
      </c>
      <c r="Q3952">
        <v>4</v>
      </c>
      <c r="R3952">
        <v>0.25</v>
      </c>
      <c r="S3952">
        <v>3</v>
      </c>
    </row>
    <row r="3953" spans="1:19" x14ac:dyDescent="0.25">
      <c r="A3953" s="177" t="s">
        <v>19329</v>
      </c>
      <c r="B3953" t="s">
        <v>19330</v>
      </c>
      <c r="C3953" s="20" t="s">
        <v>234</v>
      </c>
      <c r="D3953" s="20" t="s">
        <v>1000</v>
      </c>
      <c r="E3953" s="26">
        <v>42156</v>
      </c>
      <c r="F3953">
        <v>7</v>
      </c>
      <c r="G3953">
        <v>7</v>
      </c>
      <c r="H3953">
        <v>1</v>
      </c>
      <c r="I3953">
        <v>0</v>
      </c>
      <c r="J3953">
        <v>70</v>
      </c>
      <c r="K3953">
        <v>0</v>
      </c>
      <c r="L3953">
        <v>70</v>
      </c>
      <c r="M3953">
        <v>1</v>
      </c>
      <c r="N3953">
        <v>0</v>
      </c>
      <c r="P3953">
        <v>0</v>
      </c>
      <c r="Q3953">
        <v>0</v>
      </c>
      <c r="R3953" t="e">
        <v>#DIV/0!</v>
      </c>
      <c r="S3953">
        <v>0</v>
      </c>
    </row>
    <row r="3954" spans="1:19" x14ac:dyDescent="0.25">
      <c r="A3954" s="177" t="s">
        <v>19508</v>
      </c>
      <c r="B3954" t="s">
        <v>19509</v>
      </c>
      <c r="C3954" s="20" t="s">
        <v>233</v>
      </c>
      <c r="D3954" s="20" t="s">
        <v>1002</v>
      </c>
      <c r="E3954" s="26">
        <v>42156</v>
      </c>
      <c r="F3954">
        <v>7</v>
      </c>
      <c r="G3954">
        <v>7</v>
      </c>
      <c r="H3954">
        <v>1</v>
      </c>
      <c r="I3954">
        <v>0</v>
      </c>
      <c r="J3954">
        <v>70</v>
      </c>
      <c r="K3954">
        <v>0</v>
      </c>
      <c r="L3954">
        <v>70</v>
      </c>
      <c r="M3954">
        <v>1</v>
      </c>
      <c r="N3954">
        <v>0</v>
      </c>
      <c r="P3954">
        <v>0</v>
      </c>
      <c r="Q3954">
        <v>0</v>
      </c>
      <c r="R3954" t="e">
        <v>#DIV/0!</v>
      </c>
      <c r="S3954">
        <v>0</v>
      </c>
    </row>
    <row r="3955" spans="1:19" x14ac:dyDescent="0.25">
      <c r="A3955" s="177" t="s">
        <v>19883</v>
      </c>
      <c r="B3955" t="s">
        <v>19884</v>
      </c>
      <c r="C3955" t="s">
        <v>220</v>
      </c>
      <c r="D3955" s="20" t="s">
        <v>1000</v>
      </c>
      <c r="E3955" s="26">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25">
      <c r="A3956" s="177" t="s">
        <v>20062</v>
      </c>
      <c r="B3956" t="s">
        <v>20063</v>
      </c>
      <c r="C3956" t="s">
        <v>221</v>
      </c>
      <c r="D3956" s="20" t="s">
        <v>1002</v>
      </c>
      <c r="E3956" s="26">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25">
      <c r="A3957" s="177" t="s">
        <v>20239</v>
      </c>
      <c r="B3957" t="s">
        <v>20240</v>
      </c>
      <c r="C3957" t="s">
        <v>222</v>
      </c>
      <c r="D3957" s="20" t="s">
        <v>1002</v>
      </c>
      <c r="E3957" s="26">
        <v>42156</v>
      </c>
      <c r="F3957">
        <v>4</v>
      </c>
      <c r="G3957">
        <v>4</v>
      </c>
      <c r="H3957">
        <v>1</v>
      </c>
      <c r="I3957">
        <v>5</v>
      </c>
      <c r="J3957">
        <v>8</v>
      </c>
      <c r="K3957">
        <v>0.625</v>
      </c>
      <c r="L3957">
        <v>8</v>
      </c>
      <c r="M3957">
        <v>1</v>
      </c>
      <c r="N3957">
        <v>3</v>
      </c>
      <c r="O3957">
        <v>0.66400000000000003</v>
      </c>
      <c r="P3957">
        <v>0</v>
      </c>
      <c r="Q3957">
        <v>1</v>
      </c>
      <c r="R3957">
        <v>0</v>
      </c>
      <c r="S3957">
        <v>2</v>
      </c>
    </row>
    <row r="3958" spans="1:19" x14ac:dyDescent="0.25">
      <c r="A3958" s="177" t="s">
        <v>20416</v>
      </c>
      <c r="B3958" t="s">
        <v>20417</v>
      </c>
      <c r="C3958" t="s">
        <v>211</v>
      </c>
      <c r="D3958" s="20" t="s">
        <v>1002</v>
      </c>
      <c r="E3958" s="26">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25">
      <c r="A3959" s="177" t="s">
        <v>20593</v>
      </c>
      <c r="B3959" t="s">
        <v>20594</v>
      </c>
      <c r="C3959" t="s">
        <v>207</v>
      </c>
      <c r="D3959" s="20" t="s">
        <v>1000</v>
      </c>
      <c r="E3959" s="26">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25">
      <c r="A3960" s="177" t="s">
        <v>20837</v>
      </c>
      <c r="B3960" t="s">
        <v>20838</v>
      </c>
      <c r="C3960" s="20" t="s">
        <v>210</v>
      </c>
      <c r="D3960" s="20" t="s">
        <v>1002</v>
      </c>
      <c r="E3960" s="26">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25">
      <c r="A3961" s="177" t="s">
        <v>21014</v>
      </c>
      <c r="B3961" t="s">
        <v>21015</v>
      </c>
      <c r="C3961" s="20" t="s">
        <v>208</v>
      </c>
      <c r="D3961" s="20" t="s">
        <v>1002</v>
      </c>
      <c r="E3961" s="26">
        <v>42156</v>
      </c>
      <c r="F3961">
        <v>2</v>
      </c>
      <c r="G3961">
        <v>2</v>
      </c>
      <c r="H3961">
        <v>1</v>
      </c>
      <c r="I3961">
        <v>14</v>
      </c>
      <c r="J3961">
        <v>10</v>
      </c>
      <c r="K3961">
        <v>1.4</v>
      </c>
      <c r="L3961">
        <v>10</v>
      </c>
      <c r="M3961">
        <v>1</v>
      </c>
      <c r="N3961">
        <v>12</v>
      </c>
      <c r="P3961">
        <v>1</v>
      </c>
      <c r="Q3961">
        <v>1</v>
      </c>
      <c r="R3961">
        <v>1</v>
      </c>
      <c r="S3961">
        <v>2</v>
      </c>
    </row>
    <row r="3962" spans="1:19" x14ac:dyDescent="0.25">
      <c r="A3962" s="177" t="s">
        <v>21269</v>
      </c>
      <c r="B3962" t="s">
        <v>21270</v>
      </c>
      <c r="C3962" t="s">
        <v>213</v>
      </c>
      <c r="D3962" s="20" t="s">
        <v>1002</v>
      </c>
      <c r="E3962" s="26">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25">
      <c r="A3963" s="177" t="s">
        <v>21511</v>
      </c>
      <c r="B3963" t="s">
        <v>21512</v>
      </c>
      <c r="C3963" t="s">
        <v>212</v>
      </c>
      <c r="D3963" s="20" t="s">
        <v>1000</v>
      </c>
      <c r="E3963" s="26">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25">
      <c r="A3964" s="177" t="s">
        <v>21720</v>
      </c>
      <c r="B3964" t="s">
        <v>21721</v>
      </c>
      <c r="C3964" t="s">
        <v>217</v>
      </c>
      <c r="D3964" s="20" t="s">
        <v>1000</v>
      </c>
      <c r="E3964" s="26">
        <v>42156</v>
      </c>
      <c r="F3964">
        <v>6</v>
      </c>
      <c r="G3964">
        <v>7</v>
      </c>
      <c r="H3964">
        <v>0.8571428571428571</v>
      </c>
      <c r="I3964">
        <v>18</v>
      </c>
      <c r="J3964">
        <v>40</v>
      </c>
      <c r="K3964">
        <v>0.45</v>
      </c>
      <c r="L3964">
        <v>50</v>
      </c>
      <c r="M3964">
        <v>0.8</v>
      </c>
      <c r="N3964">
        <v>18</v>
      </c>
      <c r="P3964">
        <v>0</v>
      </c>
      <c r="Q3964">
        <v>0</v>
      </c>
      <c r="R3964" t="e">
        <v>#DIV/0!</v>
      </c>
      <c r="S3964">
        <v>0</v>
      </c>
    </row>
    <row r="3965" spans="1:19" x14ac:dyDescent="0.25">
      <c r="A3965" s="177" t="s">
        <v>21964</v>
      </c>
      <c r="B3965" t="s">
        <v>21965</v>
      </c>
      <c r="C3965" t="s">
        <v>218</v>
      </c>
      <c r="D3965" s="20" t="s">
        <v>1002</v>
      </c>
      <c r="E3965" s="26">
        <v>42156</v>
      </c>
      <c r="F3965">
        <v>4</v>
      </c>
      <c r="G3965">
        <v>4</v>
      </c>
      <c r="H3965">
        <v>1</v>
      </c>
      <c r="I3965">
        <v>1</v>
      </c>
      <c r="J3965">
        <v>20</v>
      </c>
      <c r="K3965">
        <v>0.05</v>
      </c>
      <c r="L3965">
        <v>20</v>
      </c>
      <c r="M3965">
        <v>1</v>
      </c>
      <c r="N3965">
        <v>1</v>
      </c>
      <c r="P3965">
        <v>0</v>
      </c>
      <c r="Q3965">
        <v>0</v>
      </c>
      <c r="R3965" t="e">
        <v>#DIV/0!</v>
      </c>
      <c r="S3965">
        <v>0</v>
      </c>
    </row>
    <row r="3966" spans="1:19" x14ac:dyDescent="0.25">
      <c r="A3966" s="177" t="s">
        <v>22141</v>
      </c>
      <c r="B3966" t="s">
        <v>22142</v>
      </c>
      <c r="C3966" t="s">
        <v>219</v>
      </c>
      <c r="D3966" s="20" t="s">
        <v>1002</v>
      </c>
      <c r="E3966" s="26">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25">
      <c r="A3967" s="177" t="s">
        <v>9311</v>
      </c>
      <c r="B3967" t="s">
        <v>9312</v>
      </c>
      <c r="C3967" t="s">
        <v>211</v>
      </c>
      <c r="D3967" s="20" t="s">
        <v>1000</v>
      </c>
      <c r="E3967" s="26">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25">
      <c r="A3968" s="177" t="s">
        <v>8472</v>
      </c>
      <c r="B3968" t="s">
        <v>8473</v>
      </c>
      <c r="C3968" t="s">
        <v>213</v>
      </c>
      <c r="D3968" s="20" t="s">
        <v>1000</v>
      </c>
      <c r="E3968" s="26">
        <v>42186</v>
      </c>
      <c r="F3968">
        <v>2</v>
      </c>
      <c r="G3968">
        <v>3</v>
      </c>
      <c r="H3968">
        <v>0.66666666666666663</v>
      </c>
      <c r="I3968">
        <v>15</v>
      </c>
      <c r="J3968">
        <v>12</v>
      </c>
      <c r="K3968">
        <v>1.25</v>
      </c>
      <c r="L3968">
        <v>20</v>
      </c>
      <c r="M3968">
        <v>0.6</v>
      </c>
      <c r="N3968">
        <v>13</v>
      </c>
      <c r="P3968">
        <v>1</v>
      </c>
      <c r="Q3968">
        <v>1</v>
      </c>
      <c r="R3968">
        <v>1</v>
      </c>
      <c r="S3968">
        <v>2</v>
      </c>
    </row>
    <row r="3969" spans="1:19" x14ac:dyDescent="0.25">
      <c r="A3969" s="177" t="s">
        <v>5048</v>
      </c>
      <c r="B3969" t="s">
        <v>5049</v>
      </c>
      <c r="C3969" t="s">
        <v>229</v>
      </c>
      <c r="D3969" s="20" t="s">
        <v>1000</v>
      </c>
      <c r="E3969" s="26">
        <v>42186</v>
      </c>
      <c r="F3969">
        <v>0</v>
      </c>
      <c r="G3969">
        <v>0</v>
      </c>
      <c r="H3969" t="e">
        <v>#DIV/0!</v>
      </c>
      <c r="I3969">
        <v>0</v>
      </c>
      <c r="J3969">
        <v>0</v>
      </c>
      <c r="K3969" t="e">
        <v>#DIV/0!</v>
      </c>
      <c r="L3969">
        <v>0</v>
      </c>
      <c r="M3969" t="e">
        <v>#DIV/0!</v>
      </c>
      <c r="N3969">
        <v>0</v>
      </c>
      <c r="P3969">
        <v>0</v>
      </c>
      <c r="Q3969">
        <v>0</v>
      </c>
      <c r="R3969" t="e">
        <v>#DIV/0!</v>
      </c>
      <c r="S3969">
        <v>0</v>
      </c>
    </row>
    <row r="3970" spans="1:19" x14ac:dyDescent="0.25">
      <c r="A3970" s="177" t="s">
        <v>5672</v>
      </c>
      <c r="B3970" t="s">
        <v>5673</v>
      </c>
      <c r="C3970" t="s">
        <v>1047</v>
      </c>
      <c r="D3970" s="20" t="s">
        <v>1000</v>
      </c>
      <c r="E3970" s="26">
        <v>42186</v>
      </c>
      <c r="F3970">
        <v>5</v>
      </c>
      <c r="G3970">
        <v>5</v>
      </c>
      <c r="H3970">
        <v>1</v>
      </c>
      <c r="I3970">
        <v>15</v>
      </c>
      <c r="J3970">
        <v>25</v>
      </c>
      <c r="K3970">
        <v>0.6</v>
      </c>
      <c r="L3970">
        <v>25</v>
      </c>
      <c r="M3970">
        <v>1</v>
      </c>
      <c r="N3970">
        <v>14</v>
      </c>
      <c r="P3970">
        <v>0</v>
      </c>
      <c r="Q3970">
        <v>0</v>
      </c>
      <c r="R3970" t="e">
        <v>#DIV/0!</v>
      </c>
      <c r="S3970">
        <v>1</v>
      </c>
    </row>
    <row r="3971" spans="1:19" x14ac:dyDescent="0.25">
      <c r="A3971" s="177" t="s">
        <v>13213</v>
      </c>
      <c r="B3971" t="s">
        <v>13125</v>
      </c>
      <c r="C3971" t="s">
        <v>1051</v>
      </c>
      <c r="D3971" s="20" t="s">
        <v>1002</v>
      </c>
      <c r="E3971" s="26">
        <v>42186</v>
      </c>
      <c r="F3971">
        <v>3</v>
      </c>
      <c r="G3971">
        <v>3</v>
      </c>
      <c r="H3971">
        <v>1</v>
      </c>
      <c r="I3971">
        <v>0</v>
      </c>
      <c r="J3971">
        <v>15</v>
      </c>
      <c r="K3971">
        <v>0</v>
      </c>
      <c r="L3971">
        <v>15</v>
      </c>
      <c r="M3971">
        <v>1</v>
      </c>
      <c r="N3971">
        <v>0</v>
      </c>
      <c r="P3971">
        <v>0</v>
      </c>
      <c r="Q3971">
        <v>0</v>
      </c>
      <c r="R3971" t="e">
        <v>#DIV/0!</v>
      </c>
      <c r="S3971">
        <v>0</v>
      </c>
    </row>
    <row r="3972" spans="1:19" x14ac:dyDescent="0.25">
      <c r="A3972" s="177" t="s">
        <v>10549</v>
      </c>
      <c r="B3972" t="s">
        <v>10550</v>
      </c>
      <c r="C3972" t="s">
        <v>205</v>
      </c>
      <c r="D3972" s="20" t="s">
        <v>1000</v>
      </c>
      <c r="E3972" s="26">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25">
      <c r="A3973" s="177" t="s">
        <v>8896</v>
      </c>
      <c r="B3973" t="s">
        <v>8897</v>
      </c>
      <c r="C3973" t="s">
        <v>210</v>
      </c>
      <c r="D3973" s="20" t="s">
        <v>1000</v>
      </c>
      <c r="E3973" s="26">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25">
      <c r="A3974" s="177" t="s">
        <v>6091</v>
      </c>
      <c r="B3974" t="s">
        <v>6092</v>
      </c>
      <c r="C3974" t="s">
        <v>215</v>
      </c>
      <c r="D3974" s="20" t="s">
        <v>1000</v>
      </c>
      <c r="E3974" s="26">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25">
      <c r="A3975" s="177" t="s">
        <v>3391</v>
      </c>
      <c r="B3975" t="s">
        <v>3392</v>
      </c>
      <c r="C3975" t="s">
        <v>221</v>
      </c>
      <c r="D3975" s="20" t="s">
        <v>1000</v>
      </c>
      <c r="E3975" s="26">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25">
      <c r="A3976" s="177" t="s">
        <v>3216</v>
      </c>
      <c r="B3976" t="s">
        <v>3217</v>
      </c>
      <c r="C3976" t="s">
        <v>222</v>
      </c>
      <c r="D3976" s="20" t="s">
        <v>1000</v>
      </c>
      <c r="E3976" s="26">
        <v>42186</v>
      </c>
      <c r="F3976">
        <v>4</v>
      </c>
      <c r="G3976">
        <v>4</v>
      </c>
      <c r="H3976">
        <v>1</v>
      </c>
      <c r="I3976">
        <v>6</v>
      </c>
      <c r="J3976">
        <v>8</v>
      </c>
      <c r="K3976">
        <v>0.75</v>
      </c>
      <c r="L3976">
        <v>8</v>
      </c>
      <c r="M3976">
        <v>1</v>
      </c>
      <c r="N3976">
        <v>6</v>
      </c>
      <c r="O3976">
        <v>0.71599999999999997</v>
      </c>
      <c r="P3976">
        <v>0</v>
      </c>
      <c r="Q3976">
        <v>1</v>
      </c>
      <c r="R3976">
        <v>0</v>
      </c>
      <c r="S3976">
        <v>0</v>
      </c>
    </row>
    <row r="3977" spans="1:19" x14ac:dyDescent="0.25">
      <c r="A3977" s="177" t="s">
        <v>7261</v>
      </c>
      <c r="B3977" t="s">
        <v>7262</v>
      </c>
      <c r="C3977" t="s">
        <v>1052</v>
      </c>
      <c r="D3977" s="20" t="s">
        <v>1000</v>
      </c>
      <c r="E3977" s="26">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25">
      <c r="A3978" s="177" t="s">
        <v>5253</v>
      </c>
      <c r="B3978" t="s">
        <v>5254</v>
      </c>
      <c r="C3978" t="s">
        <v>1053</v>
      </c>
      <c r="D3978" s="20" t="s">
        <v>1000</v>
      </c>
      <c r="E3978" s="26">
        <v>42186</v>
      </c>
      <c r="F3978">
        <v>5</v>
      </c>
      <c r="G3978">
        <v>5</v>
      </c>
      <c r="H3978">
        <v>1</v>
      </c>
      <c r="I3978">
        <v>17</v>
      </c>
      <c r="J3978">
        <v>25</v>
      </c>
      <c r="K3978">
        <v>0.68</v>
      </c>
      <c r="L3978">
        <v>25</v>
      </c>
      <c r="M3978">
        <v>1</v>
      </c>
      <c r="N3978">
        <v>17</v>
      </c>
      <c r="P3978">
        <v>0</v>
      </c>
      <c r="Q3978">
        <v>0</v>
      </c>
      <c r="R3978" t="e">
        <v>#DIV/0!</v>
      </c>
      <c r="S3978">
        <v>0</v>
      </c>
    </row>
    <row r="3979" spans="1:19" x14ac:dyDescent="0.25">
      <c r="A3979" s="177" t="s">
        <v>12252</v>
      </c>
      <c r="B3979" t="s">
        <v>12253</v>
      </c>
      <c r="C3979" t="s">
        <v>200</v>
      </c>
      <c r="D3979" s="20" t="s">
        <v>1000</v>
      </c>
      <c r="E3979" s="26">
        <v>42186</v>
      </c>
      <c r="F3979">
        <v>5</v>
      </c>
      <c r="G3979">
        <v>5</v>
      </c>
      <c r="H3979">
        <v>1</v>
      </c>
      <c r="I3979">
        <v>11</v>
      </c>
      <c r="J3979">
        <v>25</v>
      </c>
      <c r="K3979">
        <v>0.44</v>
      </c>
      <c r="L3979">
        <v>25</v>
      </c>
      <c r="M3979">
        <v>1</v>
      </c>
      <c r="N3979">
        <v>11</v>
      </c>
      <c r="P3979">
        <v>2</v>
      </c>
      <c r="Q3979">
        <v>2</v>
      </c>
      <c r="R3979">
        <v>1</v>
      </c>
      <c r="S3979">
        <v>0</v>
      </c>
    </row>
    <row r="3980" spans="1:19" x14ac:dyDescent="0.25">
      <c r="A3980" s="177" t="s">
        <v>10373</v>
      </c>
      <c r="B3980" t="s">
        <v>10374</v>
      </c>
      <c r="C3980" t="s">
        <v>204</v>
      </c>
      <c r="D3980" s="20" t="s">
        <v>1000</v>
      </c>
      <c r="E3980" s="26">
        <v>42186</v>
      </c>
      <c r="F3980">
        <v>0</v>
      </c>
      <c r="G3980">
        <v>0</v>
      </c>
      <c r="H3980" t="e">
        <v>#DIV/0!</v>
      </c>
      <c r="I3980">
        <v>0</v>
      </c>
      <c r="J3980">
        <v>0</v>
      </c>
      <c r="K3980" t="e">
        <v>#DIV/0!</v>
      </c>
      <c r="L3980">
        <v>0</v>
      </c>
      <c r="M3980" t="e">
        <v>#DIV/0!</v>
      </c>
      <c r="N3980">
        <v>0</v>
      </c>
      <c r="P3980">
        <v>0</v>
      </c>
      <c r="Q3980">
        <v>0</v>
      </c>
      <c r="R3980" t="e">
        <v>#DIV/0!</v>
      </c>
      <c r="S3980">
        <v>0</v>
      </c>
    </row>
    <row r="3981" spans="1:19" x14ac:dyDescent="0.25">
      <c r="A3981" s="177" t="s">
        <v>8721</v>
      </c>
      <c r="B3981" t="s">
        <v>8722</v>
      </c>
      <c r="C3981" t="s">
        <v>208</v>
      </c>
      <c r="D3981" s="20" t="s">
        <v>1000</v>
      </c>
      <c r="E3981" s="26">
        <v>42186</v>
      </c>
      <c r="F3981">
        <v>2</v>
      </c>
      <c r="G3981">
        <v>2</v>
      </c>
      <c r="H3981">
        <v>1</v>
      </c>
      <c r="I3981">
        <v>13</v>
      </c>
      <c r="J3981">
        <v>10</v>
      </c>
      <c r="K3981">
        <v>1.3</v>
      </c>
      <c r="L3981">
        <v>10</v>
      </c>
      <c r="M3981">
        <v>1</v>
      </c>
      <c r="N3981">
        <v>13</v>
      </c>
      <c r="P3981">
        <v>0</v>
      </c>
      <c r="Q3981">
        <v>0</v>
      </c>
      <c r="R3981" t="e">
        <v>#DIV/0!</v>
      </c>
      <c r="S3981">
        <v>0</v>
      </c>
    </row>
    <row r="3982" spans="1:19" x14ac:dyDescent="0.25">
      <c r="A3982" s="177" t="s">
        <v>6515</v>
      </c>
      <c r="B3982" t="s">
        <v>6516</v>
      </c>
      <c r="C3982" t="s">
        <v>316</v>
      </c>
      <c r="D3982" s="20" t="s">
        <v>1000</v>
      </c>
      <c r="E3982" s="26">
        <v>42186</v>
      </c>
      <c r="F3982">
        <v>10</v>
      </c>
      <c r="G3982">
        <v>10</v>
      </c>
      <c r="H3982">
        <v>1</v>
      </c>
      <c r="I3982">
        <v>21</v>
      </c>
      <c r="J3982">
        <v>26</v>
      </c>
      <c r="K3982">
        <v>0.80769230769230771</v>
      </c>
      <c r="L3982">
        <v>26</v>
      </c>
      <c r="M3982">
        <v>1</v>
      </c>
      <c r="N3982">
        <v>20</v>
      </c>
      <c r="P3982">
        <v>0</v>
      </c>
      <c r="Q3982">
        <v>0</v>
      </c>
      <c r="R3982" t="e">
        <v>#DIV/0!</v>
      </c>
      <c r="S3982">
        <v>1</v>
      </c>
    </row>
    <row r="3983" spans="1:19" x14ac:dyDescent="0.25">
      <c r="A3983" s="177" t="s">
        <v>4108</v>
      </c>
      <c r="B3983" t="s">
        <v>4109</v>
      </c>
      <c r="C3983" t="s">
        <v>218</v>
      </c>
      <c r="D3983" s="20" t="s">
        <v>1000</v>
      </c>
      <c r="E3983" s="26">
        <v>42186</v>
      </c>
      <c r="F3983">
        <v>4</v>
      </c>
      <c r="G3983">
        <v>4</v>
      </c>
      <c r="H3983">
        <v>1</v>
      </c>
      <c r="I3983">
        <v>1</v>
      </c>
      <c r="J3983">
        <v>20</v>
      </c>
      <c r="K3983">
        <v>0.05</v>
      </c>
      <c r="L3983">
        <v>20</v>
      </c>
      <c r="M3983">
        <v>1</v>
      </c>
      <c r="N3983">
        <v>1</v>
      </c>
      <c r="P3983">
        <v>0</v>
      </c>
      <c r="Q3983">
        <v>0</v>
      </c>
      <c r="R3983" t="e">
        <v>#DIV/0!</v>
      </c>
      <c r="S3983">
        <v>0</v>
      </c>
    </row>
    <row r="3984" spans="1:19" x14ac:dyDescent="0.25">
      <c r="A3984" s="177" t="s">
        <v>12537</v>
      </c>
      <c r="B3984" t="s">
        <v>12538</v>
      </c>
      <c r="C3984" t="s">
        <v>202</v>
      </c>
      <c r="D3984" s="20" t="s">
        <v>1000</v>
      </c>
      <c r="E3984" s="26">
        <v>42186</v>
      </c>
      <c r="F3984">
        <v>9</v>
      </c>
      <c r="G3984">
        <v>10</v>
      </c>
      <c r="H3984">
        <v>0.9</v>
      </c>
      <c r="I3984">
        <v>99</v>
      </c>
      <c r="J3984">
        <v>90</v>
      </c>
      <c r="K3984">
        <v>1.1000000000000001</v>
      </c>
      <c r="L3984">
        <v>100</v>
      </c>
      <c r="M3984">
        <v>0.9</v>
      </c>
      <c r="N3984">
        <v>97</v>
      </c>
      <c r="P3984">
        <v>0</v>
      </c>
      <c r="Q3984">
        <v>0</v>
      </c>
      <c r="R3984" t="e">
        <v>#DIV/0!</v>
      </c>
      <c r="S3984">
        <v>2</v>
      </c>
    </row>
    <row r="3985" spans="1:19" x14ac:dyDescent="0.25">
      <c r="A3985" s="177" t="s">
        <v>9702</v>
      </c>
      <c r="B3985" t="s">
        <v>9703</v>
      </c>
      <c r="C3985" t="s">
        <v>224</v>
      </c>
      <c r="D3985" s="20" t="s">
        <v>1000</v>
      </c>
      <c r="E3985" s="26">
        <v>42186</v>
      </c>
      <c r="F3985">
        <v>2</v>
      </c>
      <c r="G3985">
        <v>2</v>
      </c>
      <c r="H3985">
        <v>1</v>
      </c>
      <c r="I3985">
        <v>39</v>
      </c>
      <c r="J3985">
        <v>20</v>
      </c>
      <c r="K3985">
        <v>1.95</v>
      </c>
      <c r="L3985">
        <v>20</v>
      </c>
      <c r="M3985">
        <v>1</v>
      </c>
      <c r="N3985">
        <v>39</v>
      </c>
      <c r="P3985">
        <v>0</v>
      </c>
      <c r="Q3985">
        <v>0</v>
      </c>
      <c r="R3985" t="e">
        <v>#DIV/0!</v>
      </c>
      <c r="S3985">
        <v>0</v>
      </c>
    </row>
    <row r="3986" spans="1:19" x14ac:dyDescent="0.25">
      <c r="A3986" s="177" t="s">
        <v>7795</v>
      </c>
      <c r="B3986" t="s">
        <v>7796</v>
      </c>
      <c r="C3986" t="s">
        <v>226</v>
      </c>
      <c r="D3986" s="20" t="s">
        <v>1000</v>
      </c>
      <c r="E3986" s="26">
        <v>42186</v>
      </c>
      <c r="F3986">
        <v>3</v>
      </c>
      <c r="G3986">
        <v>6</v>
      </c>
      <c r="H3986">
        <v>0.5</v>
      </c>
      <c r="I3986">
        <v>31</v>
      </c>
      <c r="J3986">
        <v>20</v>
      </c>
      <c r="K3986">
        <v>1.55</v>
      </c>
      <c r="L3986">
        <v>50</v>
      </c>
      <c r="M3986">
        <v>0.4</v>
      </c>
      <c r="N3986">
        <v>31</v>
      </c>
      <c r="P3986">
        <v>0</v>
      </c>
      <c r="Q3986">
        <v>0</v>
      </c>
      <c r="R3986" t="e">
        <v>#DIV/0!</v>
      </c>
      <c r="S3986">
        <v>0</v>
      </c>
    </row>
    <row r="3987" spans="1:19" x14ac:dyDescent="0.25">
      <c r="A3987" s="177" t="s">
        <v>6865</v>
      </c>
      <c r="B3987" t="s">
        <v>6866</v>
      </c>
      <c r="C3987" t="s">
        <v>231</v>
      </c>
      <c r="D3987" s="20" t="s">
        <v>1000</v>
      </c>
      <c r="E3987" s="26">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25">
      <c r="A3988" s="177" t="s">
        <v>5916</v>
      </c>
      <c r="B3988" t="s">
        <v>5917</v>
      </c>
      <c r="C3988" t="s">
        <v>216</v>
      </c>
      <c r="D3988" s="20" t="s">
        <v>1000</v>
      </c>
      <c r="E3988" s="26">
        <v>42186</v>
      </c>
      <c r="F3988">
        <v>10</v>
      </c>
      <c r="G3988">
        <v>10</v>
      </c>
      <c r="H3988">
        <v>1</v>
      </c>
      <c r="I3988">
        <v>59</v>
      </c>
      <c r="J3988">
        <v>90</v>
      </c>
      <c r="K3988">
        <v>0.65555555555555556</v>
      </c>
      <c r="L3988">
        <v>90</v>
      </c>
      <c r="M3988">
        <v>1</v>
      </c>
      <c r="N3988">
        <v>51</v>
      </c>
      <c r="P3988">
        <v>4</v>
      </c>
      <c r="Q3988">
        <v>5</v>
      </c>
      <c r="R3988">
        <v>0.8</v>
      </c>
      <c r="S3988">
        <v>8</v>
      </c>
    </row>
    <row r="3989" spans="1:19" x14ac:dyDescent="0.25">
      <c r="A3989" s="177" t="s">
        <v>4523</v>
      </c>
      <c r="B3989" t="s">
        <v>4524</v>
      </c>
      <c r="C3989" t="s">
        <v>233</v>
      </c>
      <c r="D3989" s="20" t="s">
        <v>1000</v>
      </c>
      <c r="E3989" s="26">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25">
      <c r="A3990" s="177" t="s">
        <v>3933</v>
      </c>
      <c r="B3990" t="s">
        <v>3934</v>
      </c>
      <c r="C3990" t="s">
        <v>219</v>
      </c>
      <c r="D3990" s="20" t="s">
        <v>1000</v>
      </c>
      <c r="E3990" s="26">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25">
      <c r="A3991" s="177" t="s">
        <v>7608</v>
      </c>
      <c r="B3991" t="s">
        <v>7609</v>
      </c>
      <c r="C3991" t="s">
        <v>901</v>
      </c>
      <c r="D3991" s="20" t="s">
        <v>1000</v>
      </c>
      <c r="E3991" s="26">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25">
      <c r="A3992" s="177" t="s">
        <v>5488</v>
      </c>
      <c r="B3992" t="s">
        <v>5489</v>
      </c>
      <c r="C3992" t="s">
        <v>903</v>
      </c>
      <c r="D3992" s="20" t="s">
        <v>1000</v>
      </c>
      <c r="E3992" s="26">
        <v>42186</v>
      </c>
      <c r="F3992">
        <v>10</v>
      </c>
      <c r="G3992">
        <v>10</v>
      </c>
      <c r="H3992">
        <v>1</v>
      </c>
      <c r="I3992">
        <v>32</v>
      </c>
      <c r="J3992">
        <v>50</v>
      </c>
      <c r="K3992">
        <v>0.64</v>
      </c>
      <c r="L3992">
        <v>50</v>
      </c>
      <c r="M3992">
        <v>1</v>
      </c>
      <c r="N3992">
        <v>31</v>
      </c>
      <c r="P3992">
        <v>0</v>
      </c>
      <c r="Q3992">
        <v>0</v>
      </c>
      <c r="R3992" t="e">
        <v>#DIV/0!</v>
      </c>
      <c r="S3992">
        <v>1</v>
      </c>
    </row>
    <row r="3993" spans="1:19" x14ac:dyDescent="0.25">
      <c r="A3993" s="177" t="s">
        <v>11613</v>
      </c>
      <c r="B3993" t="s">
        <v>11614</v>
      </c>
      <c r="C3993" t="s">
        <v>199</v>
      </c>
      <c r="D3993" s="20" t="s">
        <v>1002</v>
      </c>
      <c r="E3993" s="26">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25">
      <c r="A3994" s="177" t="s">
        <v>10899</v>
      </c>
      <c r="B3994" t="s">
        <v>10900</v>
      </c>
      <c r="C3994" s="20" t="s">
        <v>227</v>
      </c>
      <c r="D3994" s="20" t="s">
        <v>1002</v>
      </c>
      <c r="E3994" s="26">
        <v>42186</v>
      </c>
      <c r="F3994">
        <v>0</v>
      </c>
      <c r="G3994">
        <v>0</v>
      </c>
      <c r="H3994" t="e">
        <v>#DIV/0!</v>
      </c>
      <c r="I3994">
        <v>0</v>
      </c>
      <c r="J3994">
        <v>0</v>
      </c>
      <c r="K3994" t="e">
        <v>#DIV/0!</v>
      </c>
      <c r="L3994">
        <v>0</v>
      </c>
      <c r="M3994" t="e">
        <v>#DIV/0!</v>
      </c>
      <c r="N3994">
        <v>0</v>
      </c>
      <c r="P3994">
        <v>0</v>
      </c>
      <c r="Q3994">
        <v>0</v>
      </c>
      <c r="R3994" t="e">
        <v>#DIV/0!</v>
      </c>
      <c r="S3994">
        <v>0</v>
      </c>
    </row>
    <row r="3995" spans="1:19" x14ac:dyDescent="0.25">
      <c r="A3995" s="177" t="s">
        <v>9136</v>
      </c>
      <c r="B3995" t="s">
        <v>9137</v>
      </c>
      <c r="C3995" t="s">
        <v>207</v>
      </c>
      <c r="D3995" s="20" t="s">
        <v>1002</v>
      </c>
      <c r="E3995" s="26">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25">
      <c r="A3996" s="177" t="s">
        <v>8297</v>
      </c>
      <c r="B3996" t="s">
        <v>8298</v>
      </c>
      <c r="C3996" t="s">
        <v>212</v>
      </c>
      <c r="D3996" s="20" t="s">
        <v>1002</v>
      </c>
      <c r="E3996" s="26">
        <v>42186</v>
      </c>
      <c r="F3996">
        <v>2</v>
      </c>
      <c r="G3996">
        <v>3</v>
      </c>
      <c r="H3996">
        <v>0.66666666666666663</v>
      </c>
      <c r="I3996">
        <v>15</v>
      </c>
      <c r="J3996">
        <v>12</v>
      </c>
      <c r="K3996">
        <v>1.25</v>
      </c>
      <c r="L3996">
        <v>20</v>
      </c>
      <c r="M3996">
        <v>0.6</v>
      </c>
      <c r="N3996">
        <v>13</v>
      </c>
      <c r="P3996">
        <v>1</v>
      </c>
      <c r="Q3996">
        <v>1</v>
      </c>
      <c r="R3996">
        <v>1</v>
      </c>
      <c r="S3996">
        <v>2</v>
      </c>
    </row>
    <row r="3997" spans="1:19" x14ac:dyDescent="0.25">
      <c r="A3997" s="177" t="s">
        <v>4873</v>
      </c>
      <c r="B3997" t="s">
        <v>4874</v>
      </c>
      <c r="C3997" t="s">
        <v>230</v>
      </c>
      <c r="D3997" s="20" t="s">
        <v>1002</v>
      </c>
      <c r="E3997" s="26">
        <v>42186</v>
      </c>
      <c r="F3997">
        <v>0</v>
      </c>
      <c r="G3997">
        <v>0</v>
      </c>
      <c r="H3997" t="e">
        <v>#DIV/0!</v>
      </c>
      <c r="I3997">
        <v>0</v>
      </c>
      <c r="J3997">
        <v>0</v>
      </c>
      <c r="K3997" t="e">
        <v>#DIV/0!</v>
      </c>
      <c r="L3997">
        <v>0</v>
      </c>
      <c r="M3997" t="e">
        <v>#DIV/0!</v>
      </c>
      <c r="N3997">
        <v>0</v>
      </c>
      <c r="P3997">
        <v>0</v>
      </c>
      <c r="Q3997">
        <v>0</v>
      </c>
      <c r="R3997" t="e">
        <v>#DIV/0!</v>
      </c>
      <c r="S3997">
        <v>0</v>
      </c>
    </row>
    <row r="3998" spans="1:19" x14ac:dyDescent="0.25">
      <c r="A3998" s="177" t="s">
        <v>11615</v>
      </c>
      <c r="B3998" t="s">
        <v>11616</v>
      </c>
      <c r="C3998" s="20" t="s">
        <v>198</v>
      </c>
      <c r="D3998" s="20" t="s">
        <v>1002</v>
      </c>
      <c r="E3998" s="26">
        <v>42186</v>
      </c>
      <c r="F3998">
        <v>3</v>
      </c>
      <c r="G3998">
        <v>3</v>
      </c>
      <c r="H3998">
        <v>1</v>
      </c>
      <c r="I3998">
        <v>0</v>
      </c>
      <c r="J3998">
        <v>15</v>
      </c>
      <c r="K3998">
        <v>0</v>
      </c>
      <c r="L3998">
        <v>15</v>
      </c>
      <c r="M3998">
        <v>1</v>
      </c>
      <c r="N3998">
        <v>0</v>
      </c>
      <c r="P3998">
        <v>0</v>
      </c>
      <c r="Q3998">
        <v>0</v>
      </c>
      <c r="R3998" t="e">
        <v>#DIV/0!</v>
      </c>
      <c r="S3998">
        <v>0</v>
      </c>
    </row>
    <row r="3999" spans="1:19" x14ac:dyDescent="0.25">
      <c r="A3999" s="177" t="s">
        <v>10724</v>
      </c>
      <c r="B3999" t="s">
        <v>10725</v>
      </c>
      <c r="C3999" t="s">
        <v>203</v>
      </c>
      <c r="D3999" s="20" t="s">
        <v>1002</v>
      </c>
      <c r="E3999" s="26">
        <v>42186</v>
      </c>
      <c r="F3999">
        <v>4</v>
      </c>
      <c r="G3999">
        <v>5</v>
      </c>
      <c r="H3999">
        <v>0.8</v>
      </c>
      <c r="I3999">
        <v>16</v>
      </c>
      <c r="J3999">
        <v>40</v>
      </c>
      <c r="K3999">
        <v>0.4</v>
      </c>
      <c r="L3999">
        <v>45</v>
      </c>
      <c r="M3999">
        <v>0.88888888888888884</v>
      </c>
      <c r="N3999">
        <v>12</v>
      </c>
      <c r="P3999">
        <v>7</v>
      </c>
      <c r="Q3999">
        <v>7</v>
      </c>
      <c r="R3999">
        <v>1</v>
      </c>
      <c r="S3999">
        <v>4</v>
      </c>
    </row>
    <row r="4000" spans="1:19" x14ac:dyDescent="0.25">
      <c r="A4000" s="177" t="s">
        <v>6266</v>
      </c>
      <c r="B4000" t="s">
        <v>6267</v>
      </c>
      <c r="C4000" t="s">
        <v>214</v>
      </c>
      <c r="D4000" s="20" t="s">
        <v>1002</v>
      </c>
      <c r="E4000" s="26">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25">
      <c r="A4001" s="177" t="s">
        <v>3566</v>
      </c>
      <c r="B4001" t="s">
        <v>3567</v>
      </c>
      <c r="C4001" t="s">
        <v>220</v>
      </c>
      <c r="D4001" s="20" t="s">
        <v>1002</v>
      </c>
      <c r="E4001" s="26">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25">
      <c r="A4002" s="177" t="s">
        <v>6690</v>
      </c>
      <c r="B4002" t="s">
        <v>6691</v>
      </c>
      <c r="C4002" t="s">
        <v>317</v>
      </c>
      <c r="D4002" s="20" t="s">
        <v>1002</v>
      </c>
      <c r="E4002" s="26">
        <v>42186</v>
      </c>
      <c r="F4002">
        <v>10</v>
      </c>
      <c r="G4002">
        <v>10</v>
      </c>
      <c r="H4002">
        <v>1</v>
      </c>
      <c r="I4002">
        <v>21</v>
      </c>
      <c r="J4002">
        <v>26</v>
      </c>
      <c r="K4002">
        <v>0.80769230769230771</v>
      </c>
      <c r="L4002">
        <v>26</v>
      </c>
      <c r="M4002">
        <v>1</v>
      </c>
      <c r="N4002">
        <v>20</v>
      </c>
      <c r="P4002">
        <v>0</v>
      </c>
      <c r="Q4002">
        <v>0</v>
      </c>
      <c r="R4002" t="e">
        <v>#DIV/0!</v>
      </c>
      <c r="S4002">
        <v>1</v>
      </c>
    </row>
    <row r="4003" spans="1:19" x14ac:dyDescent="0.25">
      <c r="A4003" s="177" t="s">
        <v>4348</v>
      </c>
      <c r="B4003" t="s">
        <v>4349</v>
      </c>
      <c r="C4003" t="s">
        <v>217</v>
      </c>
      <c r="D4003" s="20" t="s">
        <v>1002</v>
      </c>
      <c r="E4003" s="26">
        <v>42186</v>
      </c>
      <c r="F4003">
        <v>6</v>
      </c>
      <c r="G4003">
        <v>7</v>
      </c>
      <c r="H4003">
        <v>0.8571428571428571</v>
      </c>
      <c r="I4003">
        <v>18</v>
      </c>
      <c r="J4003">
        <v>40</v>
      </c>
      <c r="K4003">
        <v>0.45</v>
      </c>
      <c r="L4003">
        <v>50</v>
      </c>
      <c r="M4003">
        <v>0.8</v>
      </c>
      <c r="N4003">
        <v>18</v>
      </c>
      <c r="P4003">
        <v>0</v>
      </c>
      <c r="Q4003">
        <v>0</v>
      </c>
      <c r="R4003" t="e">
        <v>#DIV/0!</v>
      </c>
      <c r="S4003">
        <v>0</v>
      </c>
    </row>
    <row r="4004" spans="1:19" x14ac:dyDescent="0.25">
      <c r="A4004" s="177" t="s">
        <v>9877</v>
      </c>
      <c r="B4004" t="s">
        <v>9878</v>
      </c>
      <c r="C4004" t="s">
        <v>223</v>
      </c>
      <c r="D4004" s="20" t="s">
        <v>1002</v>
      </c>
      <c r="E4004" s="26">
        <v>42186</v>
      </c>
      <c r="F4004">
        <v>2</v>
      </c>
      <c r="G4004">
        <v>2</v>
      </c>
      <c r="H4004">
        <v>1</v>
      </c>
      <c r="I4004">
        <v>39</v>
      </c>
      <c r="J4004">
        <v>20</v>
      </c>
      <c r="K4004">
        <v>1.95</v>
      </c>
      <c r="L4004">
        <v>20</v>
      </c>
      <c r="M4004">
        <v>1</v>
      </c>
      <c r="N4004">
        <v>39</v>
      </c>
      <c r="P4004">
        <v>0</v>
      </c>
      <c r="Q4004">
        <v>0</v>
      </c>
      <c r="R4004" t="e">
        <v>#DIV/0!</v>
      </c>
      <c r="S4004">
        <v>0</v>
      </c>
    </row>
    <row r="4005" spans="1:19" x14ac:dyDescent="0.25">
      <c r="A4005" s="177" t="s">
        <v>7996</v>
      </c>
      <c r="B4005" t="s">
        <v>7997</v>
      </c>
      <c r="C4005" s="20" t="s">
        <v>225</v>
      </c>
      <c r="D4005" s="20" t="s">
        <v>1002</v>
      </c>
      <c r="E4005" s="26">
        <v>42186</v>
      </c>
      <c r="F4005">
        <v>3</v>
      </c>
      <c r="G4005">
        <v>6</v>
      </c>
      <c r="H4005">
        <v>0.5</v>
      </c>
      <c r="I4005">
        <v>31</v>
      </c>
      <c r="J4005">
        <v>20</v>
      </c>
      <c r="K4005">
        <v>1.55</v>
      </c>
      <c r="L4005">
        <v>50</v>
      </c>
      <c r="M4005">
        <v>0.4</v>
      </c>
      <c r="N4005">
        <v>31</v>
      </c>
      <c r="P4005">
        <v>0</v>
      </c>
      <c r="Q4005">
        <v>0</v>
      </c>
      <c r="R4005" t="e">
        <v>#DIV/0!</v>
      </c>
      <c r="S4005">
        <v>0</v>
      </c>
    </row>
    <row r="4006" spans="1:19" x14ac:dyDescent="0.25">
      <c r="A4006" s="177" t="s">
        <v>7056</v>
      </c>
      <c r="B4006" t="s">
        <v>7057</v>
      </c>
      <c r="C4006" t="s">
        <v>232</v>
      </c>
      <c r="D4006" s="20" t="s">
        <v>1002</v>
      </c>
      <c r="E4006" s="26">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25">
      <c r="A4007" s="177" t="s">
        <v>4698</v>
      </c>
      <c r="B4007" t="s">
        <v>4699</v>
      </c>
      <c r="C4007" t="s">
        <v>234</v>
      </c>
      <c r="D4007" s="20" t="s">
        <v>1002</v>
      </c>
      <c r="E4007" s="26">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25">
      <c r="A4008" s="177" t="s">
        <v>3041</v>
      </c>
      <c r="B4008" t="s">
        <v>3042</v>
      </c>
      <c r="C4008" t="s">
        <v>242</v>
      </c>
      <c r="D4008" s="20" t="s">
        <v>1000</v>
      </c>
      <c r="E4008" s="26">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25">
      <c r="A4009" s="177" t="s">
        <v>2866</v>
      </c>
      <c r="B4009" t="s">
        <v>2867</v>
      </c>
      <c r="C4009" s="20" t="s">
        <v>2724</v>
      </c>
      <c r="D4009" s="20" t="s">
        <v>1000</v>
      </c>
      <c r="E4009" s="26">
        <v>42186</v>
      </c>
      <c r="F4009">
        <v>8</v>
      </c>
      <c r="G4009">
        <v>8</v>
      </c>
      <c r="H4009">
        <v>1</v>
      </c>
      <c r="I4009">
        <v>15</v>
      </c>
      <c r="J4009">
        <v>40</v>
      </c>
      <c r="K4009">
        <v>0.375</v>
      </c>
      <c r="L4009">
        <v>40</v>
      </c>
      <c r="M4009">
        <v>1</v>
      </c>
      <c r="N4009">
        <v>14</v>
      </c>
      <c r="P4009">
        <v>0</v>
      </c>
      <c r="Q4009">
        <v>0</v>
      </c>
      <c r="R4009" t="e">
        <v>#DIV/0!</v>
      </c>
      <c r="S4009">
        <v>1</v>
      </c>
    </row>
    <row r="4010" spans="1:19" x14ac:dyDescent="0.25">
      <c r="A4010" s="177" t="s">
        <v>2621</v>
      </c>
      <c r="B4010" t="s">
        <v>2622</v>
      </c>
      <c r="C4010" t="s">
        <v>237</v>
      </c>
      <c r="D4010" s="20" t="s">
        <v>1000</v>
      </c>
      <c r="E4010" s="26">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25">
      <c r="A4011" s="177" t="s">
        <v>2446</v>
      </c>
      <c r="B4011" t="s">
        <v>2447</v>
      </c>
      <c r="C4011" t="s">
        <v>238</v>
      </c>
      <c r="D4011" s="20" t="s">
        <v>1000</v>
      </c>
      <c r="E4011" s="26">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25">
      <c r="A4012" s="177" t="s">
        <v>2273</v>
      </c>
      <c r="B4012" t="s">
        <v>2274</v>
      </c>
      <c r="C4012" t="s">
        <v>239</v>
      </c>
      <c r="D4012" s="20" t="s">
        <v>1000</v>
      </c>
      <c r="E4012" s="26">
        <v>42186</v>
      </c>
      <c r="F4012">
        <v>4</v>
      </c>
      <c r="G4012">
        <v>4</v>
      </c>
      <c r="H4012">
        <v>1</v>
      </c>
      <c r="I4012">
        <v>6</v>
      </c>
      <c r="J4012">
        <v>8</v>
      </c>
      <c r="K4012">
        <v>0.75</v>
      </c>
      <c r="L4012">
        <v>8</v>
      </c>
      <c r="M4012">
        <v>1</v>
      </c>
      <c r="N4012">
        <v>6</v>
      </c>
      <c r="O4012">
        <v>0.71599999999999997</v>
      </c>
      <c r="P4012">
        <v>0</v>
      </c>
      <c r="Q4012">
        <v>1</v>
      </c>
      <c r="R4012">
        <v>0</v>
      </c>
      <c r="S4012">
        <v>0</v>
      </c>
    </row>
    <row r="4013" spans="1:19" x14ac:dyDescent="0.25">
      <c r="A4013" s="177" t="s">
        <v>2098</v>
      </c>
      <c r="B4013" t="s">
        <v>2099</v>
      </c>
      <c r="C4013" t="s">
        <v>1988</v>
      </c>
      <c r="D4013" s="20" t="s">
        <v>1000</v>
      </c>
      <c r="E4013" s="26">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25">
      <c r="A4014" s="177" t="s">
        <v>1850</v>
      </c>
      <c r="B4014" t="s">
        <v>1851</v>
      </c>
      <c r="C4014" t="s">
        <v>240</v>
      </c>
      <c r="D4014" s="20" t="s">
        <v>1000</v>
      </c>
      <c r="E4014" s="26">
        <v>42186</v>
      </c>
      <c r="F4014">
        <v>21</v>
      </c>
      <c r="G4014">
        <v>21</v>
      </c>
      <c r="H4014">
        <v>1</v>
      </c>
      <c r="I4014">
        <v>46</v>
      </c>
      <c r="J4014">
        <v>81</v>
      </c>
      <c r="K4014">
        <v>0.5679012345679012</v>
      </c>
      <c r="L4014">
        <v>81</v>
      </c>
      <c r="M4014">
        <v>1</v>
      </c>
      <c r="N4014">
        <v>45</v>
      </c>
      <c r="P4014">
        <v>2</v>
      </c>
      <c r="Q4014">
        <v>2</v>
      </c>
      <c r="R4014">
        <v>1</v>
      </c>
      <c r="S4014">
        <v>1</v>
      </c>
    </row>
    <row r="4015" spans="1:19" x14ac:dyDescent="0.25">
      <c r="A4015" s="177" t="s">
        <v>1675</v>
      </c>
      <c r="B4015" t="s">
        <v>1676</v>
      </c>
      <c r="C4015" t="s">
        <v>241</v>
      </c>
      <c r="D4015" s="20" t="s">
        <v>1000</v>
      </c>
      <c r="E4015" s="26">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25">
      <c r="A4016" s="177" t="s">
        <v>1500</v>
      </c>
      <c r="B4016" t="s">
        <v>1501</v>
      </c>
      <c r="C4016" t="s">
        <v>318</v>
      </c>
      <c r="D4016" s="20" t="s">
        <v>1000</v>
      </c>
      <c r="E4016" s="26">
        <v>42186</v>
      </c>
      <c r="F4016">
        <v>0</v>
      </c>
      <c r="G4016">
        <v>0</v>
      </c>
      <c r="H4016" t="e">
        <v>#DIV/0!</v>
      </c>
      <c r="I4016">
        <v>0</v>
      </c>
      <c r="J4016">
        <v>0</v>
      </c>
      <c r="K4016" t="e">
        <v>#DIV/0!</v>
      </c>
      <c r="L4016">
        <v>0</v>
      </c>
      <c r="M4016" t="e">
        <v>#DIV/0!</v>
      </c>
      <c r="N4016">
        <v>0</v>
      </c>
      <c r="P4016">
        <v>0</v>
      </c>
      <c r="Q4016">
        <v>0</v>
      </c>
      <c r="R4016" t="e">
        <v>#DIV/0!</v>
      </c>
      <c r="S4016">
        <v>0</v>
      </c>
    </row>
    <row r="4017" spans="1:19" x14ac:dyDescent="0.25">
      <c r="A4017" s="177" t="s">
        <v>1102</v>
      </c>
      <c r="B4017" t="s">
        <v>1187</v>
      </c>
      <c r="C4017" t="s">
        <v>235</v>
      </c>
      <c r="D4017" s="20" t="s">
        <v>1002</v>
      </c>
      <c r="E4017" s="26">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25">
      <c r="A4018" s="177" t="s">
        <v>12050</v>
      </c>
      <c r="B4018" t="s">
        <v>12051</v>
      </c>
      <c r="C4018" t="s">
        <v>1051</v>
      </c>
      <c r="D4018" s="20" t="s">
        <v>1000</v>
      </c>
      <c r="E4018" s="26">
        <v>42186</v>
      </c>
      <c r="F4018">
        <v>3</v>
      </c>
      <c r="G4018">
        <v>3</v>
      </c>
      <c r="H4018">
        <v>1</v>
      </c>
      <c r="I4018">
        <v>0</v>
      </c>
      <c r="J4018">
        <v>15</v>
      </c>
      <c r="K4018">
        <v>0</v>
      </c>
      <c r="L4018">
        <v>15</v>
      </c>
      <c r="M4018">
        <v>1</v>
      </c>
      <c r="N4018">
        <v>0</v>
      </c>
      <c r="P4018">
        <v>0</v>
      </c>
      <c r="Q4018">
        <v>0</v>
      </c>
      <c r="R4018" t="e">
        <v>#DIV/0!</v>
      </c>
      <c r="S4018">
        <v>0</v>
      </c>
    </row>
    <row r="4019" spans="1:19" x14ac:dyDescent="0.25">
      <c r="A4019" s="177" t="s">
        <v>13416</v>
      </c>
      <c r="B4019" t="s">
        <v>13417</v>
      </c>
      <c r="C4019" s="20" t="s">
        <v>242</v>
      </c>
      <c r="D4019" s="20" t="s">
        <v>1002</v>
      </c>
      <c r="E4019" s="26">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25">
      <c r="A4020" s="177" t="s">
        <v>13593</v>
      </c>
      <c r="B4020" t="s">
        <v>13594</v>
      </c>
      <c r="C4020" s="20" t="s">
        <v>237</v>
      </c>
      <c r="D4020" s="20" t="s">
        <v>1002</v>
      </c>
      <c r="E4020" s="26">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25">
      <c r="A4021" s="177" t="s">
        <v>13768</v>
      </c>
      <c r="B4021" t="s">
        <v>13769</v>
      </c>
      <c r="C4021" t="s">
        <v>238</v>
      </c>
      <c r="D4021" s="20" t="s">
        <v>1002</v>
      </c>
      <c r="E4021" s="26">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25">
      <c r="A4022" s="177" t="s">
        <v>13945</v>
      </c>
      <c r="B4022" t="s">
        <v>13946</v>
      </c>
      <c r="C4022" t="s">
        <v>239</v>
      </c>
      <c r="D4022" s="20" t="s">
        <v>1002</v>
      </c>
      <c r="E4022" s="26">
        <v>42186</v>
      </c>
      <c r="F4022">
        <v>4</v>
      </c>
      <c r="G4022">
        <v>4</v>
      </c>
      <c r="H4022">
        <v>1</v>
      </c>
      <c r="I4022">
        <v>6</v>
      </c>
      <c r="J4022">
        <v>8</v>
      </c>
      <c r="K4022">
        <v>0.75</v>
      </c>
      <c r="L4022">
        <v>8</v>
      </c>
      <c r="M4022">
        <v>1</v>
      </c>
      <c r="N4022">
        <v>6</v>
      </c>
      <c r="O4022">
        <v>0.71599999999999997</v>
      </c>
      <c r="P4022">
        <v>0</v>
      </c>
      <c r="Q4022">
        <v>1</v>
      </c>
      <c r="R4022">
        <v>0</v>
      </c>
      <c r="S4022">
        <v>0</v>
      </c>
    </row>
    <row r="4023" spans="1:19" x14ac:dyDescent="0.25">
      <c r="A4023" s="177" t="s">
        <v>14132</v>
      </c>
      <c r="B4023" t="s">
        <v>14133</v>
      </c>
      <c r="C4023" t="s">
        <v>240</v>
      </c>
      <c r="D4023" s="20" t="s">
        <v>1002</v>
      </c>
      <c r="E4023" s="26">
        <v>42186</v>
      </c>
      <c r="F4023">
        <v>21</v>
      </c>
      <c r="G4023">
        <v>21</v>
      </c>
      <c r="H4023">
        <v>1</v>
      </c>
      <c r="I4023">
        <v>46</v>
      </c>
      <c r="J4023">
        <v>81</v>
      </c>
      <c r="K4023">
        <v>0.5679012345679012</v>
      </c>
      <c r="L4023">
        <v>81</v>
      </c>
      <c r="M4023">
        <v>1</v>
      </c>
      <c r="N4023">
        <v>45</v>
      </c>
      <c r="P4023">
        <v>2</v>
      </c>
      <c r="Q4023">
        <v>2</v>
      </c>
      <c r="R4023">
        <v>1</v>
      </c>
      <c r="S4023">
        <v>1</v>
      </c>
    </row>
    <row r="4024" spans="1:19" x14ac:dyDescent="0.25">
      <c r="A4024" s="177" t="s">
        <v>14309</v>
      </c>
      <c r="B4024" t="s">
        <v>14310</v>
      </c>
      <c r="C4024" t="s">
        <v>241</v>
      </c>
      <c r="D4024" s="20" t="s">
        <v>1002</v>
      </c>
      <c r="E4024" s="26">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25">
      <c r="A4025" s="177" t="s">
        <v>14421</v>
      </c>
      <c r="B4025" t="s">
        <v>14422</v>
      </c>
      <c r="C4025" t="s">
        <v>318</v>
      </c>
      <c r="D4025" s="20" t="s">
        <v>1002</v>
      </c>
      <c r="E4025" s="26">
        <v>42186</v>
      </c>
      <c r="F4025">
        <v>0</v>
      </c>
      <c r="G4025">
        <v>0</v>
      </c>
      <c r="H4025" t="e">
        <v>#DIV/0!</v>
      </c>
      <c r="I4025">
        <v>0</v>
      </c>
      <c r="J4025">
        <v>0</v>
      </c>
      <c r="K4025" t="e">
        <v>#DIV/0!</v>
      </c>
      <c r="L4025">
        <v>0</v>
      </c>
      <c r="M4025" t="e">
        <v>#DIV/0!</v>
      </c>
      <c r="N4025">
        <v>0</v>
      </c>
      <c r="P4025">
        <v>0</v>
      </c>
      <c r="Q4025">
        <v>0</v>
      </c>
      <c r="R4025" t="e">
        <v>#DIV/0!</v>
      </c>
      <c r="S4025">
        <v>0</v>
      </c>
    </row>
    <row r="4026" spans="1:19" x14ac:dyDescent="0.25">
      <c r="A4026" s="177" t="s">
        <v>14638</v>
      </c>
      <c r="B4026" t="s">
        <v>14639</v>
      </c>
      <c r="C4026" t="s">
        <v>199</v>
      </c>
      <c r="D4026" s="20" t="s">
        <v>1000</v>
      </c>
      <c r="E4026" s="26">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25">
      <c r="A4027" s="177" t="s">
        <v>14904</v>
      </c>
      <c r="B4027" t="s">
        <v>14905</v>
      </c>
      <c r="C4027" s="20" t="s">
        <v>200</v>
      </c>
      <c r="D4027" s="20" t="s">
        <v>1002</v>
      </c>
      <c r="E4027" s="26">
        <v>42186</v>
      </c>
      <c r="F4027">
        <v>5</v>
      </c>
      <c r="G4027">
        <v>5</v>
      </c>
      <c r="H4027">
        <v>1</v>
      </c>
      <c r="I4027">
        <v>11</v>
      </c>
      <c r="J4027">
        <v>25</v>
      </c>
      <c r="K4027">
        <v>0.44</v>
      </c>
      <c r="L4027">
        <v>25</v>
      </c>
      <c r="M4027">
        <v>1</v>
      </c>
      <c r="N4027">
        <v>11</v>
      </c>
      <c r="P4027">
        <v>2</v>
      </c>
      <c r="Q4027">
        <v>2</v>
      </c>
      <c r="R4027">
        <v>1</v>
      </c>
      <c r="S4027">
        <v>0</v>
      </c>
    </row>
    <row r="4028" spans="1:19" x14ac:dyDescent="0.25">
      <c r="A4028" s="177" t="s">
        <v>15081</v>
      </c>
      <c r="B4028" t="s">
        <v>15082</v>
      </c>
      <c r="C4028" s="20" t="s">
        <v>202</v>
      </c>
      <c r="D4028" s="20" t="s">
        <v>1002</v>
      </c>
      <c r="E4028" s="26">
        <v>42186</v>
      </c>
      <c r="F4028">
        <v>9</v>
      </c>
      <c r="G4028">
        <v>10</v>
      </c>
      <c r="H4028">
        <v>0.9</v>
      </c>
      <c r="I4028">
        <v>99</v>
      </c>
      <c r="J4028">
        <v>90</v>
      </c>
      <c r="K4028">
        <v>1.1000000000000001</v>
      </c>
      <c r="L4028">
        <v>100</v>
      </c>
      <c r="M4028">
        <v>0.9</v>
      </c>
      <c r="N4028">
        <v>97</v>
      </c>
      <c r="P4028">
        <v>0</v>
      </c>
      <c r="Q4028">
        <v>0</v>
      </c>
      <c r="R4028" t="e">
        <v>#DIV/0!</v>
      </c>
      <c r="S4028">
        <v>2</v>
      </c>
    </row>
    <row r="4029" spans="1:19" x14ac:dyDescent="0.25">
      <c r="A4029" s="177" t="s">
        <v>15785</v>
      </c>
      <c r="B4029" t="s">
        <v>15786</v>
      </c>
      <c r="C4029" t="s">
        <v>227</v>
      </c>
      <c r="D4029" s="20" t="s">
        <v>1000</v>
      </c>
      <c r="E4029" s="26">
        <v>42186</v>
      </c>
      <c r="F4029">
        <v>0</v>
      </c>
      <c r="G4029">
        <v>0</v>
      </c>
      <c r="H4029" t="e">
        <v>#DIV/0!</v>
      </c>
      <c r="I4029">
        <v>0</v>
      </c>
      <c r="J4029">
        <v>0</v>
      </c>
      <c r="K4029" t="e">
        <v>#DIV/0!</v>
      </c>
      <c r="L4029">
        <v>0</v>
      </c>
      <c r="M4029" t="e">
        <v>#DIV/0!</v>
      </c>
      <c r="N4029">
        <v>0</v>
      </c>
      <c r="P4029">
        <v>0</v>
      </c>
      <c r="Q4029">
        <v>0</v>
      </c>
      <c r="R4029" t="e">
        <v>#DIV/0!</v>
      </c>
      <c r="S4029">
        <v>0</v>
      </c>
    </row>
    <row r="4030" spans="1:19" x14ac:dyDescent="0.25">
      <c r="A4030" s="177" t="s">
        <v>15962</v>
      </c>
      <c r="B4030" t="s">
        <v>15963</v>
      </c>
      <c r="C4030" t="s">
        <v>203</v>
      </c>
      <c r="D4030" s="20" t="s">
        <v>1000</v>
      </c>
      <c r="E4030" s="26">
        <v>42186</v>
      </c>
      <c r="F4030">
        <v>4</v>
      </c>
      <c r="G4030">
        <v>5</v>
      </c>
      <c r="H4030">
        <v>0.8</v>
      </c>
      <c r="I4030">
        <v>16</v>
      </c>
      <c r="J4030">
        <v>40</v>
      </c>
      <c r="K4030">
        <v>0.4</v>
      </c>
      <c r="L4030">
        <v>45</v>
      </c>
      <c r="M4030">
        <v>0.88888888888888884</v>
      </c>
      <c r="N4030">
        <v>12</v>
      </c>
      <c r="P4030">
        <v>7</v>
      </c>
      <c r="Q4030">
        <v>7</v>
      </c>
      <c r="R4030">
        <v>1</v>
      </c>
      <c r="S4030">
        <v>4</v>
      </c>
    </row>
    <row r="4031" spans="1:19" x14ac:dyDescent="0.25">
      <c r="A4031" s="177" t="s">
        <v>16141</v>
      </c>
      <c r="B4031" t="s">
        <v>16142</v>
      </c>
      <c r="C4031" t="s">
        <v>205</v>
      </c>
      <c r="D4031" s="20" t="s">
        <v>1002</v>
      </c>
      <c r="E4031" s="26">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25">
      <c r="A4032" s="177" t="s">
        <v>16318</v>
      </c>
      <c r="B4032" t="s">
        <v>16319</v>
      </c>
      <c r="C4032" t="s">
        <v>204</v>
      </c>
      <c r="D4032" s="20" t="s">
        <v>1002</v>
      </c>
      <c r="E4032" s="26">
        <v>42186</v>
      </c>
      <c r="F4032">
        <v>0</v>
      </c>
      <c r="G4032">
        <v>0</v>
      </c>
      <c r="H4032" t="e">
        <v>#DIV/0!</v>
      </c>
      <c r="I4032">
        <v>0</v>
      </c>
      <c r="J4032">
        <v>0</v>
      </c>
      <c r="K4032" t="e">
        <v>#DIV/0!</v>
      </c>
      <c r="L4032">
        <v>0</v>
      </c>
      <c r="M4032" t="e">
        <v>#DIV/0!</v>
      </c>
      <c r="N4032">
        <v>0</v>
      </c>
      <c r="P4032">
        <v>0</v>
      </c>
      <c r="Q4032">
        <v>0</v>
      </c>
      <c r="R4032" t="e">
        <v>#DIV/0!</v>
      </c>
      <c r="S4032">
        <v>0</v>
      </c>
    </row>
    <row r="4033" spans="1:19" x14ac:dyDescent="0.25">
      <c r="A4033" s="177" t="s">
        <v>16636</v>
      </c>
      <c r="B4033" t="s">
        <v>16637</v>
      </c>
      <c r="C4033" t="s">
        <v>223</v>
      </c>
      <c r="D4033" s="20" t="s">
        <v>1000</v>
      </c>
      <c r="E4033" s="26">
        <v>42186</v>
      </c>
      <c r="F4033">
        <v>2</v>
      </c>
      <c r="G4033">
        <v>2</v>
      </c>
      <c r="H4033">
        <v>1</v>
      </c>
      <c r="I4033">
        <v>39</v>
      </c>
      <c r="J4033">
        <v>20</v>
      </c>
      <c r="K4033">
        <v>1.95</v>
      </c>
      <c r="L4033">
        <v>20</v>
      </c>
      <c r="M4033">
        <v>1</v>
      </c>
      <c r="N4033">
        <v>39</v>
      </c>
      <c r="P4033">
        <v>0</v>
      </c>
      <c r="Q4033">
        <v>0</v>
      </c>
      <c r="R4033" t="e">
        <v>#DIV/0!</v>
      </c>
      <c r="S4033">
        <v>0</v>
      </c>
    </row>
    <row r="4034" spans="1:19" x14ac:dyDescent="0.25">
      <c r="A4034" s="177" t="s">
        <v>16815</v>
      </c>
      <c r="B4034" t="s">
        <v>16816</v>
      </c>
      <c r="C4034" t="s">
        <v>224</v>
      </c>
      <c r="D4034" s="20" t="s">
        <v>1002</v>
      </c>
      <c r="E4034" s="26">
        <v>42186</v>
      </c>
      <c r="F4034">
        <v>2</v>
      </c>
      <c r="G4034">
        <v>2</v>
      </c>
      <c r="H4034">
        <v>1</v>
      </c>
      <c r="I4034">
        <v>39</v>
      </c>
      <c r="J4034">
        <v>20</v>
      </c>
      <c r="K4034">
        <v>1.95</v>
      </c>
      <c r="L4034">
        <v>20</v>
      </c>
      <c r="M4034">
        <v>1</v>
      </c>
      <c r="N4034">
        <v>39</v>
      </c>
      <c r="P4034">
        <v>0</v>
      </c>
      <c r="Q4034">
        <v>0</v>
      </c>
      <c r="R4034" t="e">
        <v>#DIV/0!</v>
      </c>
      <c r="S4034">
        <v>0</v>
      </c>
    </row>
    <row r="4035" spans="1:19" x14ac:dyDescent="0.25">
      <c r="A4035" s="177" t="s">
        <v>17252</v>
      </c>
      <c r="B4035" t="s">
        <v>17253</v>
      </c>
      <c r="C4035" t="s">
        <v>225</v>
      </c>
      <c r="D4035" s="20" t="s">
        <v>1000</v>
      </c>
      <c r="E4035" s="26">
        <v>42186</v>
      </c>
      <c r="F4035">
        <v>3</v>
      </c>
      <c r="G4035">
        <v>6</v>
      </c>
      <c r="H4035">
        <v>0.5</v>
      </c>
      <c r="I4035">
        <v>31</v>
      </c>
      <c r="J4035">
        <v>20</v>
      </c>
      <c r="K4035">
        <v>1.55</v>
      </c>
      <c r="L4035">
        <v>50</v>
      </c>
      <c r="M4035">
        <v>0.4</v>
      </c>
      <c r="N4035">
        <v>31</v>
      </c>
      <c r="P4035">
        <v>0</v>
      </c>
      <c r="Q4035">
        <v>0</v>
      </c>
      <c r="R4035" t="e">
        <v>#DIV/0!</v>
      </c>
      <c r="S4035">
        <v>0</v>
      </c>
    </row>
    <row r="4036" spans="1:19" x14ac:dyDescent="0.25">
      <c r="A4036" s="177" t="s">
        <v>17459</v>
      </c>
      <c r="B4036" t="s">
        <v>17460</v>
      </c>
      <c r="C4036" t="s">
        <v>226</v>
      </c>
      <c r="D4036" s="20" t="s">
        <v>1002</v>
      </c>
      <c r="E4036" s="26">
        <v>42186</v>
      </c>
      <c r="F4036">
        <v>3</v>
      </c>
      <c r="G4036">
        <v>6</v>
      </c>
      <c r="H4036">
        <v>0.5</v>
      </c>
      <c r="I4036">
        <v>31</v>
      </c>
      <c r="J4036">
        <v>20</v>
      </c>
      <c r="K4036">
        <v>1.55</v>
      </c>
      <c r="L4036">
        <v>50</v>
      </c>
      <c r="M4036">
        <v>0.4</v>
      </c>
      <c r="N4036">
        <v>31</v>
      </c>
      <c r="P4036">
        <v>0</v>
      </c>
      <c r="Q4036">
        <v>0</v>
      </c>
      <c r="R4036" t="e">
        <v>#DIV/0!</v>
      </c>
      <c r="S4036">
        <v>0</v>
      </c>
    </row>
    <row r="4037" spans="1:19" x14ac:dyDescent="0.25">
      <c r="A4037" s="177" t="s">
        <v>17636</v>
      </c>
      <c r="B4037" t="s">
        <v>17637</v>
      </c>
      <c r="C4037" t="s">
        <v>232</v>
      </c>
      <c r="D4037" s="20" t="s">
        <v>1000</v>
      </c>
      <c r="E4037" s="26">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25">
      <c r="A4038" s="177" t="s">
        <v>17833</v>
      </c>
      <c r="B4038" t="s">
        <v>17834</v>
      </c>
      <c r="C4038" t="s">
        <v>231</v>
      </c>
      <c r="D4038" s="20" t="s">
        <v>1002</v>
      </c>
      <c r="E4038" s="26">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25">
      <c r="A4039" s="177" t="s">
        <v>18010</v>
      </c>
      <c r="B4039" t="s">
        <v>18011</v>
      </c>
      <c r="C4039" t="s">
        <v>317</v>
      </c>
      <c r="D4039" s="20" t="s">
        <v>1000</v>
      </c>
      <c r="E4039" s="26">
        <v>42186</v>
      </c>
      <c r="F4039">
        <v>10</v>
      </c>
      <c r="G4039">
        <v>10</v>
      </c>
      <c r="H4039">
        <v>1</v>
      </c>
      <c r="I4039">
        <v>21</v>
      </c>
      <c r="J4039">
        <v>26</v>
      </c>
      <c r="K4039">
        <v>0.80769230769230771</v>
      </c>
      <c r="L4039">
        <v>26</v>
      </c>
      <c r="M4039">
        <v>1</v>
      </c>
      <c r="N4039">
        <v>20</v>
      </c>
      <c r="P4039">
        <v>0</v>
      </c>
      <c r="Q4039">
        <v>0</v>
      </c>
      <c r="R4039" t="e">
        <v>#DIV/0!</v>
      </c>
      <c r="S4039">
        <v>1</v>
      </c>
    </row>
    <row r="4040" spans="1:19" x14ac:dyDescent="0.25">
      <c r="A4040" s="177" t="s">
        <v>18189</v>
      </c>
      <c r="B4040" t="s">
        <v>18190</v>
      </c>
      <c r="C4040" t="s">
        <v>316</v>
      </c>
      <c r="D4040" s="20" t="s">
        <v>1002</v>
      </c>
      <c r="E4040" s="26">
        <v>42186</v>
      </c>
      <c r="F4040">
        <v>10</v>
      </c>
      <c r="G4040">
        <v>10</v>
      </c>
      <c r="H4040">
        <v>1</v>
      </c>
      <c r="I4040">
        <v>21</v>
      </c>
      <c r="J4040">
        <v>26</v>
      </c>
      <c r="K4040">
        <v>0.80769230769230771</v>
      </c>
      <c r="L4040">
        <v>26</v>
      </c>
      <c r="M4040">
        <v>1</v>
      </c>
      <c r="N4040">
        <v>20</v>
      </c>
      <c r="P4040">
        <v>0</v>
      </c>
      <c r="Q4040">
        <v>0</v>
      </c>
      <c r="R4040" t="e">
        <v>#DIV/0!</v>
      </c>
      <c r="S4040">
        <v>1</v>
      </c>
    </row>
    <row r="4041" spans="1:19" x14ac:dyDescent="0.25">
      <c r="A4041" s="177" t="s">
        <v>18442</v>
      </c>
      <c r="B4041" t="s">
        <v>18443</v>
      </c>
      <c r="C4041" t="s">
        <v>214</v>
      </c>
      <c r="D4041" s="20" t="s">
        <v>1000</v>
      </c>
      <c r="E4041" s="26">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25">
      <c r="A4042" s="177" t="s">
        <v>18621</v>
      </c>
      <c r="B4042" t="s">
        <v>18622</v>
      </c>
      <c r="C4042" t="s">
        <v>215</v>
      </c>
      <c r="D4042" s="20" t="s">
        <v>1002</v>
      </c>
      <c r="E4042" s="26">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25">
      <c r="A4043" s="177" t="s">
        <v>18798</v>
      </c>
      <c r="B4043" t="s">
        <v>18799</v>
      </c>
      <c r="C4043" t="s">
        <v>216</v>
      </c>
      <c r="D4043" s="20" t="s">
        <v>1002</v>
      </c>
      <c r="E4043" s="26">
        <v>42186</v>
      </c>
      <c r="F4043">
        <v>10</v>
      </c>
      <c r="G4043">
        <v>10</v>
      </c>
      <c r="H4043">
        <v>1</v>
      </c>
      <c r="I4043">
        <v>59</v>
      </c>
      <c r="J4043">
        <v>90</v>
      </c>
      <c r="K4043">
        <v>0.65555555555555556</v>
      </c>
      <c r="L4043">
        <v>90</v>
      </c>
      <c r="M4043">
        <v>1</v>
      </c>
      <c r="N4043">
        <v>51</v>
      </c>
      <c r="P4043">
        <v>4</v>
      </c>
      <c r="Q4043">
        <v>5</v>
      </c>
      <c r="R4043">
        <v>0.8</v>
      </c>
      <c r="S4043">
        <v>8</v>
      </c>
    </row>
    <row r="4044" spans="1:19" x14ac:dyDescent="0.25">
      <c r="A4044" s="177" t="s">
        <v>18975</v>
      </c>
      <c r="B4044" t="s">
        <v>18976</v>
      </c>
      <c r="C4044" t="s">
        <v>229</v>
      </c>
      <c r="D4044" s="20" t="s">
        <v>1002</v>
      </c>
      <c r="E4044" s="26">
        <v>42186</v>
      </c>
      <c r="F4044">
        <v>0</v>
      </c>
      <c r="G4044">
        <v>0</v>
      </c>
      <c r="H4044" t="e">
        <v>#DIV/0!</v>
      </c>
      <c r="I4044">
        <v>0</v>
      </c>
      <c r="J4044">
        <v>0</v>
      </c>
      <c r="K4044" t="e">
        <v>#DIV/0!</v>
      </c>
      <c r="L4044">
        <v>0</v>
      </c>
      <c r="M4044" t="e">
        <v>#DIV/0!</v>
      </c>
      <c r="N4044">
        <v>0</v>
      </c>
      <c r="P4044">
        <v>0</v>
      </c>
      <c r="Q4044">
        <v>0</v>
      </c>
      <c r="R4044" t="e">
        <v>#DIV/0!</v>
      </c>
      <c r="S4044">
        <v>0</v>
      </c>
    </row>
    <row r="4045" spans="1:19" x14ac:dyDescent="0.25">
      <c r="A4045" s="177" t="s">
        <v>19152</v>
      </c>
      <c r="B4045" t="s">
        <v>19153</v>
      </c>
      <c r="C4045" t="s">
        <v>230</v>
      </c>
      <c r="D4045" s="20" t="s">
        <v>1000</v>
      </c>
      <c r="E4045" s="26">
        <v>42186</v>
      </c>
      <c r="F4045">
        <v>0</v>
      </c>
      <c r="G4045">
        <v>0</v>
      </c>
      <c r="H4045" t="e">
        <v>#DIV/0!</v>
      </c>
      <c r="I4045">
        <v>0</v>
      </c>
      <c r="J4045">
        <v>0</v>
      </c>
      <c r="K4045" t="e">
        <v>#DIV/0!</v>
      </c>
      <c r="L4045">
        <v>0</v>
      </c>
      <c r="M4045" t="e">
        <v>#DIV/0!</v>
      </c>
      <c r="N4045">
        <v>0</v>
      </c>
      <c r="P4045">
        <v>0</v>
      </c>
      <c r="Q4045">
        <v>0</v>
      </c>
      <c r="R4045" t="e">
        <v>#DIV/0!</v>
      </c>
      <c r="S4045">
        <v>0</v>
      </c>
    </row>
    <row r="4046" spans="1:19" x14ac:dyDescent="0.25">
      <c r="A4046" s="177" t="s">
        <v>19331</v>
      </c>
      <c r="B4046" t="s">
        <v>19332</v>
      </c>
      <c r="C4046" t="s">
        <v>234</v>
      </c>
      <c r="D4046" s="20" t="s">
        <v>1000</v>
      </c>
      <c r="E4046" s="26">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25">
      <c r="A4047" s="177" t="s">
        <v>19510</v>
      </c>
      <c r="B4047" t="s">
        <v>19511</v>
      </c>
      <c r="C4047" t="s">
        <v>233</v>
      </c>
      <c r="D4047" s="20" t="s">
        <v>1002</v>
      </c>
      <c r="E4047" s="26">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25">
      <c r="A4048" s="177" t="s">
        <v>19885</v>
      </c>
      <c r="B4048" t="s">
        <v>19886</v>
      </c>
      <c r="C4048" t="s">
        <v>220</v>
      </c>
      <c r="D4048" s="20" t="s">
        <v>1000</v>
      </c>
      <c r="E4048" s="26">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25">
      <c r="A4049" s="177" t="s">
        <v>20064</v>
      </c>
      <c r="B4049" t="s">
        <v>20065</v>
      </c>
      <c r="C4049" t="s">
        <v>221</v>
      </c>
      <c r="D4049" s="20" t="s">
        <v>1002</v>
      </c>
      <c r="E4049" s="26">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25">
      <c r="A4050" s="177" t="s">
        <v>20241</v>
      </c>
      <c r="B4050" t="s">
        <v>20242</v>
      </c>
      <c r="C4050" t="s">
        <v>222</v>
      </c>
      <c r="D4050" s="20" t="s">
        <v>1002</v>
      </c>
      <c r="E4050" s="26">
        <v>42186</v>
      </c>
      <c r="F4050">
        <v>4</v>
      </c>
      <c r="G4050">
        <v>4</v>
      </c>
      <c r="H4050">
        <v>1</v>
      </c>
      <c r="I4050">
        <v>6</v>
      </c>
      <c r="J4050">
        <v>8</v>
      </c>
      <c r="K4050">
        <v>0.75</v>
      </c>
      <c r="L4050">
        <v>8</v>
      </c>
      <c r="M4050">
        <v>1</v>
      </c>
      <c r="N4050">
        <v>6</v>
      </c>
      <c r="O4050">
        <v>0.71599999999999997</v>
      </c>
      <c r="P4050">
        <v>0</v>
      </c>
      <c r="Q4050">
        <v>1</v>
      </c>
      <c r="R4050">
        <v>0</v>
      </c>
      <c r="S4050">
        <v>0</v>
      </c>
    </row>
    <row r="4051" spans="1:19" x14ac:dyDescent="0.25">
      <c r="A4051" s="177" t="s">
        <v>20418</v>
      </c>
      <c r="B4051" t="s">
        <v>20419</v>
      </c>
      <c r="C4051" t="s">
        <v>211</v>
      </c>
      <c r="D4051" s="20" t="s">
        <v>1002</v>
      </c>
      <c r="E4051" s="26">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25">
      <c r="A4052" s="177" t="s">
        <v>20595</v>
      </c>
      <c r="B4052" t="s">
        <v>20596</v>
      </c>
      <c r="C4052" t="s">
        <v>207</v>
      </c>
      <c r="D4052" s="20" t="s">
        <v>1000</v>
      </c>
      <c r="E4052" s="26">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25">
      <c r="A4053" s="177" t="s">
        <v>20839</v>
      </c>
      <c r="B4053" t="s">
        <v>20840</v>
      </c>
      <c r="C4053" t="s">
        <v>210</v>
      </c>
      <c r="D4053" s="20" t="s">
        <v>1002</v>
      </c>
      <c r="E4053" s="26">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25">
      <c r="A4054" s="177" t="s">
        <v>21016</v>
      </c>
      <c r="B4054" t="s">
        <v>21017</v>
      </c>
      <c r="C4054" t="s">
        <v>208</v>
      </c>
      <c r="D4054" s="20" t="s">
        <v>1002</v>
      </c>
      <c r="E4054" s="26">
        <v>42186</v>
      </c>
      <c r="F4054">
        <v>2</v>
      </c>
      <c r="G4054">
        <v>2</v>
      </c>
      <c r="H4054">
        <v>1</v>
      </c>
      <c r="I4054">
        <v>13</v>
      </c>
      <c r="J4054">
        <v>10</v>
      </c>
      <c r="K4054">
        <v>1.3</v>
      </c>
      <c r="L4054">
        <v>10</v>
      </c>
      <c r="M4054">
        <v>1</v>
      </c>
      <c r="N4054">
        <v>13</v>
      </c>
      <c r="P4054">
        <v>0</v>
      </c>
      <c r="Q4054">
        <v>0</v>
      </c>
      <c r="R4054" t="e">
        <v>#DIV/0!</v>
      </c>
      <c r="S4054">
        <v>0</v>
      </c>
    </row>
    <row r="4055" spans="1:19" x14ac:dyDescent="0.25">
      <c r="A4055" s="177" t="s">
        <v>21271</v>
      </c>
      <c r="B4055" t="s">
        <v>21272</v>
      </c>
      <c r="C4055" t="s">
        <v>213</v>
      </c>
      <c r="D4055" s="20" t="s">
        <v>1002</v>
      </c>
      <c r="E4055" s="26">
        <v>42186</v>
      </c>
      <c r="F4055">
        <v>2</v>
      </c>
      <c r="G4055">
        <v>3</v>
      </c>
      <c r="H4055">
        <v>0.66666666666666663</v>
      </c>
      <c r="I4055">
        <v>15</v>
      </c>
      <c r="J4055">
        <v>12</v>
      </c>
      <c r="K4055">
        <v>1.25</v>
      </c>
      <c r="L4055">
        <v>20</v>
      </c>
      <c r="M4055">
        <v>0.6</v>
      </c>
      <c r="N4055">
        <v>13</v>
      </c>
      <c r="P4055">
        <v>1</v>
      </c>
      <c r="Q4055">
        <v>1</v>
      </c>
      <c r="R4055">
        <v>1</v>
      </c>
      <c r="S4055">
        <v>2</v>
      </c>
    </row>
    <row r="4056" spans="1:19" x14ac:dyDescent="0.25">
      <c r="A4056" s="177" t="s">
        <v>21513</v>
      </c>
      <c r="B4056" t="s">
        <v>21514</v>
      </c>
      <c r="C4056" t="s">
        <v>212</v>
      </c>
      <c r="D4056" s="20" t="s">
        <v>1000</v>
      </c>
      <c r="E4056" s="26">
        <v>42186</v>
      </c>
      <c r="F4056">
        <v>2</v>
      </c>
      <c r="G4056">
        <v>3</v>
      </c>
      <c r="H4056">
        <v>0.66666666666666663</v>
      </c>
      <c r="I4056">
        <v>15</v>
      </c>
      <c r="J4056">
        <v>12</v>
      </c>
      <c r="K4056">
        <v>1.25</v>
      </c>
      <c r="L4056">
        <v>20</v>
      </c>
      <c r="M4056">
        <v>0.6</v>
      </c>
      <c r="N4056">
        <v>13</v>
      </c>
      <c r="P4056">
        <v>1</v>
      </c>
      <c r="Q4056">
        <v>1</v>
      </c>
      <c r="R4056">
        <v>1</v>
      </c>
      <c r="S4056">
        <v>2</v>
      </c>
    </row>
    <row r="4057" spans="1:19" x14ac:dyDescent="0.25">
      <c r="A4057" s="177" t="s">
        <v>21722</v>
      </c>
      <c r="B4057" t="s">
        <v>21723</v>
      </c>
      <c r="C4057" t="s">
        <v>217</v>
      </c>
      <c r="D4057" s="20" t="s">
        <v>1000</v>
      </c>
      <c r="E4057" s="26">
        <v>42186</v>
      </c>
      <c r="F4057">
        <v>6</v>
      </c>
      <c r="G4057">
        <v>7</v>
      </c>
      <c r="H4057">
        <v>0.8571428571428571</v>
      </c>
      <c r="I4057">
        <v>18</v>
      </c>
      <c r="J4057">
        <v>40</v>
      </c>
      <c r="K4057">
        <v>0.45</v>
      </c>
      <c r="L4057">
        <v>50</v>
      </c>
      <c r="M4057">
        <v>0.8</v>
      </c>
      <c r="N4057">
        <v>18</v>
      </c>
      <c r="P4057">
        <v>0</v>
      </c>
      <c r="Q4057">
        <v>0</v>
      </c>
      <c r="R4057" t="e">
        <v>#DIV/0!</v>
      </c>
      <c r="S4057">
        <v>0</v>
      </c>
    </row>
    <row r="4058" spans="1:19" x14ac:dyDescent="0.25">
      <c r="A4058" s="177" t="s">
        <v>21966</v>
      </c>
      <c r="B4058" t="s">
        <v>21967</v>
      </c>
      <c r="C4058" t="s">
        <v>218</v>
      </c>
      <c r="D4058" s="20" t="s">
        <v>1002</v>
      </c>
      <c r="E4058" s="26">
        <v>42186</v>
      </c>
      <c r="F4058">
        <v>4</v>
      </c>
      <c r="G4058">
        <v>4</v>
      </c>
      <c r="H4058">
        <v>1</v>
      </c>
      <c r="I4058">
        <v>1</v>
      </c>
      <c r="J4058">
        <v>20</v>
      </c>
      <c r="K4058">
        <v>0.05</v>
      </c>
      <c r="L4058">
        <v>20</v>
      </c>
      <c r="M4058">
        <v>1</v>
      </c>
      <c r="N4058">
        <v>1</v>
      </c>
      <c r="P4058">
        <v>0</v>
      </c>
      <c r="Q4058">
        <v>0</v>
      </c>
      <c r="R4058" t="e">
        <v>#DIV/0!</v>
      </c>
      <c r="S4058">
        <v>0</v>
      </c>
    </row>
    <row r="4059" spans="1:19" x14ac:dyDescent="0.25">
      <c r="A4059" s="177" t="s">
        <v>22143</v>
      </c>
      <c r="B4059" t="s">
        <v>22144</v>
      </c>
      <c r="C4059" t="s">
        <v>219</v>
      </c>
      <c r="D4059" s="20" t="s">
        <v>1002</v>
      </c>
      <c r="E4059" s="26">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25">
      <c r="A4060" s="177" t="s">
        <v>9313</v>
      </c>
      <c r="B4060" t="s">
        <v>9314</v>
      </c>
      <c r="C4060" t="s">
        <v>211</v>
      </c>
      <c r="D4060" s="20" t="s">
        <v>1000</v>
      </c>
      <c r="E4060" s="26">
        <v>42217</v>
      </c>
      <c r="F4060">
        <v>3</v>
      </c>
      <c r="G4060">
        <v>3</v>
      </c>
      <c r="H4060">
        <v>1</v>
      </c>
      <c r="I4060">
        <v>18</v>
      </c>
      <c r="J4060">
        <v>28</v>
      </c>
      <c r="K4060">
        <v>0.6428571428571429</v>
      </c>
      <c r="L4060">
        <v>28</v>
      </c>
      <c r="M4060">
        <v>1</v>
      </c>
      <c r="N4060">
        <v>18</v>
      </c>
      <c r="P4060">
        <v>1</v>
      </c>
      <c r="Q4060">
        <v>5</v>
      </c>
      <c r="R4060">
        <v>0.2</v>
      </c>
      <c r="S4060">
        <v>0</v>
      </c>
    </row>
    <row r="4061" spans="1:19" x14ac:dyDescent="0.25">
      <c r="A4061" s="177" t="s">
        <v>8474</v>
      </c>
      <c r="B4061" t="s">
        <v>8475</v>
      </c>
      <c r="C4061" t="s">
        <v>213</v>
      </c>
      <c r="D4061" s="20" t="s">
        <v>1000</v>
      </c>
      <c r="E4061" s="26">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25">
      <c r="A4062" s="177" t="s">
        <v>5050</v>
      </c>
      <c r="B4062" t="s">
        <v>5051</v>
      </c>
      <c r="C4062" t="s">
        <v>229</v>
      </c>
      <c r="D4062" s="20" t="s">
        <v>1000</v>
      </c>
      <c r="E4062" s="26">
        <v>42217</v>
      </c>
      <c r="F4062">
        <v>1</v>
      </c>
      <c r="G4062">
        <v>2</v>
      </c>
      <c r="H4062">
        <v>0.5</v>
      </c>
      <c r="I4062">
        <v>0</v>
      </c>
      <c r="J4062">
        <v>0</v>
      </c>
      <c r="K4062" t="e">
        <v>#DIV/0!</v>
      </c>
      <c r="L4062">
        <v>0</v>
      </c>
      <c r="M4062" t="e">
        <v>#DIV/0!</v>
      </c>
      <c r="N4062">
        <v>0</v>
      </c>
      <c r="P4062">
        <v>0</v>
      </c>
      <c r="Q4062">
        <v>0</v>
      </c>
      <c r="R4062" t="e">
        <v>#DIV/0!</v>
      </c>
      <c r="S4062">
        <v>0</v>
      </c>
    </row>
    <row r="4063" spans="1:19" x14ac:dyDescent="0.25">
      <c r="A4063" s="177" t="s">
        <v>5674</v>
      </c>
      <c r="B4063" t="s">
        <v>5675</v>
      </c>
      <c r="C4063" t="s">
        <v>1047</v>
      </c>
      <c r="D4063" s="20" t="s">
        <v>1000</v>
      </c>
      <c r="E4063" s="26">
        <v>42217</v>
      </c>
      <c r="F4063">
        <v>5</v>
      </c>
      <c r="G4063">
        <v>5</v>
      </c>
      <c r="H4063">
        <v>1</v>
      </c>
      <c r="I4063">
        <v>29</v>
      </c>
      <c r="J4063">
        <v>25</v>
      </c>
      <c r="K4063">
        <v>1.1599999999999999</v>
      </c>
      <c r="L4063">
        <v>25</v>
      </c>
      <c r="M4063">
        <v>1</v>
      </c>
      <c r="N4063">
        <v>28</v>
      </c>
      <c r="P4063">
        <v>0</v>
      </c>
      <c r="Q4063">
        <v>0</v>
      </c>
      <c r="R4063" t="e">
        <v>#DIV/0!</v>
      </c>
      <c r="S4063">
        <v>1</v>
      </c>
    </row>
    <row r="4064" spans="1:19" x14ac:dyDescent="0.25">
      <c r="A4064" s="177" t="s">
        <v>13214</v>
      </c>
      <c r="B4064" t="s">
        <v>13126</v>
      </c>
      <c r="C4064" s="20" t="s">
        <v>1051</v>
      </c>
      <c r="D4064" s="20" t="s">
        <v>1002</v>
      </c>
      <c r="E4064" s="26">
        <v>42217</v>
      </c>
      <c r="F4064">
        <v>2</v>
      </c>
      <c r="G4064">
        <v>5</v>
      </c>
      <c r="H4064">
        <v>0.4</v>
      </c>
      <c r="I4064">
        <v>1</v>
      </c>
      <c r="J4064">
        <v>15</v>
      </c>
      <c r="K4064">
        <v>6.6666666666666666E-2</v>
      </c>
      <c r="L4064">
        <v>15</v>
      </c>
      <c r="M4064">
        <v>1</v>
      </c>
      <c r="N4064">
        <v>0</v>
      </c>
      <c r="P4064">
        <v>0</v>
      </c>
      <c r="Q4064">
        <v>0</v>
      </c>
      <c r="R4064" t="e">
        <v>#DIV/0!</v>
      </c>
      <c r="S4064">
        <v>1</v>
      </c>
    </row>
    <row r="4065" spans="1:19" x14ac:dyDescent="0.25">
      <c r="A4065" s="177" t="s">
        <v>10551</v>
      </c>
      <c r="B4065" t="s">
        <v>10552</v>
      </c>
      <c r="C4065" t="s">
        <v>205</v>
      </c>
      <c r="D4065" s="20" t="s">
        <v>1000</v>
      </c>
      <c r="E4065" s="26">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25">
      <c r="A4066" s="177" t="s">
        <v>8898</v>
      </c>
      <c r="B4066" t="s">
        <v>8899</v>
      </c>
      <c r="C4066" t="s">
        <v>210</v>
      </c>
      <c r="D4066" s="20" t="s">
        <v>1000</v>
      </c>
      <c r="E4066" s="26">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25">
      <c r="A4067" s="177" t="s">
        <v>6093</v>
      </c>
      <c r="B4067" t="s">
        <v>6094</v>
      </c>
      <c r="C4067" t="s">
        <v>215</v>
      </c>
      <c r="D4067" s="20" t="s">
        <v>1000</v>
      </c>
      <c r="E4067" s="26">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25">
      <c r="A4068" s="177" t="s">
        <v>3393</v>
      </c>
      <c r="B4068" t="s">
        <v>3394</v>
      </c>
      <c r="C4068" s="20" t="s">
        <v>221</v>
      </c>
      <c r="D4068" s="20" t="s">
        <v>1000</v>
      </c>
      <c r="E4068" s="26">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25">
      <c r="A4069" s="177" t="s">
        <v>3218</v>
      </c>
      <c r="B4069" t="s">
        <v>3219</v>
      </c>
      <c r="C4069" t="s">
        <v>222</v>
      </c>
      <c r="D4069" s="20" t="s">
        <v>1000</v>
      </c>
      <c r="E4069" s="26">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25">
      <c r="A4070" s="177" t="s">
        <v>7263</v>
      </c>
      <c r="B4070" t="s">
        <v>7264</v>
      </c>
      <c r="C4070" t="s">
        <v>1052</v>
      </c>
      <c r="D4070" s="20" t="s">
        <v>1000</v>
      </c>
      <c r="E4070" s="26">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25">
      <c r="A4071" s="177" t="s">
        <v>5255</v>
      </c>
      <c r="B4071" t="s">
        <v>5256</v>
      </c>
      <c r="C4071" t="s">
        <v>1053</v>
      </c>
      <c r="D4071" s="20" t="s">
        <v>1000</v>
      </c>
      <c r="E4071" s="26">
        <v>42217</v>
      </c>
      <c r="F4071">
        <v>7</v>
      </c>
      <c r="G4071">
        <v>5</v>
      </c>
      <c r="H4071">
        <v>1.4</v>
      </c>
      <c r="I4071">
        <v>15</v>
      </c>
      <c r="J4071">
        <v>25</v>
      </c>
      <c r="K4071">
        <v>0.6</v>
      </c>
      <c r="L4071">
        <v>25</v>
      </c>
      <c r="M4071">
        <v>1</v>
      </c>
      <c r="N4071">
        <v>14</v>
      </c>
      <c r="P4071">
        <v>0</v>
      </c>
      <c r="Q4071">
        <v>1</v>
      </c>
      <c r="R4071">
        <v>0</v>
      </c>
      <c r="S4071">
        <v>1</v>
      </c>
    </row>
    <row r="4072" spans="1:19" x14ac:dyDescent="0.25">
      <c r="A4072" s="177" t="s">
        <v>12254</v>
      </c>
      <c r="B4072" t="s">
        <v>12255</v>
      </c>
      <c r="C4072" t="s">
        <v>200</v>
      </c>
      <c r="D4072" s="20" t="s">
        <v>1000</v>
      </c>
      <c r="E4072" s="26">
        <v>42217</v>
      </c>
      <c r="F4072">
        <v>7</v>
      </c>
      <c r="G4072">
        <v>5</v>
      </c>
      <c r="H4072">
        <v>1.4</v>
      </c>
      <c r="I4072">
        <v>13</v>
      </c>
      <c r="J4072">
        <v>25</v>
      </c>
      <c r="K4072">
        <v>0.52</v>
      </c>
      <c r="L4072">
        <v>25</v>
      </c>
      <c r="M4072">
        <v>1</v>
      </c>
      <c r="N4072">
        <v>10</v>
      </c>
      <c r="P4072">
        <v>0</v>
      </c>
      <c r="Q4072">
        <v>0</v>
      </c>
      <c r="R4072" t="e">
        <v>#DIV/0!</v>
      </c>
      <c r="S4072">
        <v>3</v>
      </c>
    </row>
    <row r="4073" spans="1:19" x14ac:dyDescent="0.25">
      <c r="A4073" s="177" t="s">
        <v>10375</v>
      </c>
      <c r="B4073" t="s">
        <v>10376</v>
      </c>
      <c r="C4073" t="s">
        <v>204</v>
      </c>
      <c r="D4073" s="20" t="s">
        <v>1000</v>
      </c>
      <c r="E4073" s="26">
        <v>42217</v>
      </c>
      <c r="F4073">
        <v>7</v>
      </c>
      <c r="G4073">
        <v>4</v>
      </c>
      <c r="H4073">
        <v>1.75</v>
      </c>
      <c r="I4073">
        <v>0</v>
      </c>
      <c r="J4073">
        <v>0</v>
      </c>
      <c r="K4073" t="e">
        <v>#DIV/0!</v>
      </c>
      <c r="L4073">
        <v>0</v>
      </c>
      <c r="M4073" t="e">
        <v>#DIV/0!</v>
      </c>
      <c r="N4073">
        <v>0</v>
      </c>
      <c r="P4073">
        <v>0</v>
      </c>
      <c r="Q4073">
        <v>0</v>
      </c>
      <c r="R4073" t="e">
        <v>#DIV/0!</v>
      </c>
      <c r="S4073">
        <v>0</v>
      </c>
    </row>
    <row r="4074" spans="1:19" x14ac:dyDescent="0.25">
      <c r="A4074" s="177" t="s">
        <v>8723</v>
      </c>
      <c r="B4074" t="s">
        <v>8724</v>
      </c>
      <c r="C4074" t="s">
        <v>208</v>
      </c>
      <c r="D4074" s="20" t="s">
        <v>1000</v>
      </c>
      <c r="E4074" s="26">
        <v>42217</v>
      </c>
      <c r="F4074">
        <v>4</v>
      </c>
      <c r="G4074">
        <v>5</v>
      </c>
      <c r="H4074">
        <v>0.8</v>
      </c>
      <c r="I4074">
        <v>15</v>
      </c>
      <c r="J4074">
        <v>10</v>
      </c>
      <c r="K4074">
        <v>1.5</v>
      </c>
      <c r="L4074">
        <v>10</v>
      </c>
      <c r="M4074">
        <v>1</v>
      </c>
      <c r="N4074">
        <v>13</v>
      </c>
      <c r="P4074">
        <v>0</v>
      </c>
      <c r="Q4074">
        <v>0</v>
      </c>
      <c r="R4074" t="e">
        <v>#DIV/0!</v>
      </c>
      <c r="S4074">
        <v>2</v>
      </c>
    </row>
    <row r="4075" spans="1:19" x14ac:dyDescent="0.25">
      <c r="A4075" s="177" t="s">
        <v>6517</v>
      </c>
      <c r="B4075" t="s">
        <v>6518</v>
      </c>
      <c r="C4075" s="20" t="s">
        <v>316</v>
      </c>
      <c r="D4075" s="20" t="s">
        <v>1000</v>
      </c>
      <c r="E4075" s="26">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25">
      <c r="A4076" s="177" t="s">
        <v>4110</v>
      </c>
      <c r="B4076" t="s">
        <v>4111</v>
      </c>
      <c r="C4076" t="s">
        <v>218</v>
      </c>
      <c r="D4076" s="20" t="s">
        <v>1000</v>
      </c>
      <c r="E4076" s="26">
        <v>42217</v>
      </c>
      <c r="F4076">
        <v>1</v>
      </c>
      <c r="G4076">
        <v>4</v>
      </c>
      <c r="H4076">
        <v>0.25</v>
      </c>
      <c r="I4076">
        <v>2</v>
      </c>
      <c r="J4076">
        <v>20</v>
      </c>
      <c r="K4076">
        <v>0.1</v>
      </c>
      <c r="L4076">
        <v>20</v>
      </c>
      <c r="M4076">
        <v>1</v>
      </c>
      <c r="N4076">
        <v>1</v>
      </c>
      <c r="P4076">
        <v>0</v>
      </c>
      <c r="Q4076">
        <v>0</v>
      </c>
      <c r="R4076" t="e">
        <v>#DIV/0!</v>
      </c>
      <c r="S4076">
        <v>1</v>
      </c>
    </row>
    <row r="4077" spans="1:19" x14ac:dyDescent="0.25">
      <c r="A4077" s="177" t="s">
        <v>12539</v>
      </c>
      <c r="B4077" t="s">
        <v>12540</v>
      </c>
      <c r="C4077" t="s">
        <v>202</v>
      </c>
      <c r="D4077" s="20" t="s">
        <v>1000</v>
      </c>
      <c r="E4077" s="26">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25">
      <c r="A4078" s="177" t="s">
        <v>9704</v>
      </c>
      <c r="B4078" t="s">
        <v>9705</v>
      </c>
      <c r="C4078" t="s">
        <v>224</v>
      </c>
      <c r="D4078" s="20" t="s">
        <v>1000</v>
      </c>
      <c r="E4078" s="26">
        <v>42217</v>
      </c>
      <c r="F4078">
        <v>3</v>
      </c>
      <c r="G4078">
        <v>3</v>
      </c>
      <c r="H4078">
        <v>1</v>
      </c>
      <c r="I4078">
        <v>42</v>
      </c>
      <c r="J4078">
        <v>50</v>
      </c>
      <c r="K4078">
        <v>0.84</v>
      </c>
      <c r="L4078">
        <v>50</v>
      </c>
      <c r="M4078">
        <v>1</v>
      </c>
      <c r="N4078">
        <v>42</v>
      </c>
      <c r="P4078">
        <v>0</v>
      </c>
      <c r="Q4078">
        <v>0</v>
      </c>
      <c r="R4078" t="e">
        <v>#DIV/0!</v>
      </c>
      <c r="S4078">
        <v>0</v>
      </c>
    </row>
    <row r="4079" spans="1:19" x14ac:dyDescent="0.25">
      <c r="A4079" s="177" t="s">
        <v>9593</v>
      </c>
      <c r="B4079" t="s">
        <v>9594</v>
      </c>
      <c r="C4079" s="20" t="s">
        <v>339</v>
      </c>
      <c r="D4079" s="20" t="s">
        <v>1000</v>
      </c>
      <c r="E4079" s="26">
        <v>42217</v>
      </c>
      <c r="F4079">
        <v>1</v>
      </c>
      <c r="G4079">
        <v>1</v>
      </c>
      <c r="H4079">
        <v>1</v>
      </c>
      <c r="I4079">
        <v>3</v>
      </c>
      <c r="J4079">
        <v>10</v>
      </c>
      <c r="K4079">
        <v>0.3</v>
      </c>
      <c r="L4079">
        <v>10</v>
      </c>
      <c r="M4079">
        <v>1</v>
      </c>
      <c r="N4079">
        <v>3</v>
      </c>
      <c r="P4079">
        <v>0</v>
      </c>
      <c r="Q4079">
        <v>0</v>
      </c>
      <c r="R4079" t="e">
        <v>#DIV/0!</v>
      </c>
      <c r="S4079">
        <v>0</v>
      </c>
    </row>
    <row r="4080" spans="1:19" x14ac:dyDescent="0.25">
      <c r="A4080" s="177" t="s">
        <v>7797</v>
      </c>
      <c r="B4080" t="s">
        <v>7798</v>
      </c>
      <c r="C4080" t="s">
        <v>226</v>
      </c>
      <c r="D4080" s="20" t="s">
        <v>1000</v>
      </c>
      <c r="E4080" s="26">
        <v>42217</v>
      </c>
      <c r="F4080">
        <v>4</v>
      </c>
      <c r="G4080">
        <v>5</v>
      </c>
      <c r="H4080">
        <v>0.8</v>
      </c>
      <c r="I4080">
        <v>27</v>
      </c>
      <c r="J4080">
        <v>20</v>
      </c>
      <c r="K4080">
        <v>1.35</v>
      </c>
      <c r="L4080">
        <v>50</v>
      </c>
      <c r="M4080">
        <v>0.4</v>
      </c>
      <c r="N4080">
        <v>27</v>
      </c>
      <c r="P4080">
        <v>0</v>
      </c>
      <c r="Q4080">
        <v>0</v>
      </c>
      <c r="R4080" t="e">
        <v>#DIV/0!</v>
      </c>
      <c r="S4080">
        <v>0</v>
      </c>
    </row>
    <row r="4081" spans="1:19" x14ac:dyDescent="0.25">
      <c r="A4081" s="177" t="s">
        <v>6867</v>
      </c>
      <c r="B4081" t="s">
        <v>6868</v>
      </c>
      <c r="C4081" t="s">
        <v>231</v>
      </c>
      <c r="D4081" s="20" t="s">
        <v>1000</v>
      </c>
      <c r="E4081" s="26">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25">
      <c r="A4082" s="177" t="s">
        <v>5918</v>
      </c>
      <c r="B4082" t="s">
        <v>5919</v>
      </c>
      <c r="C4082" t="s">
        <v>216</v>
      </c>
      <c r="D4082" s="20" t="s">
        <v>1000</v>
      </c>
      <c r="E4082" s="26">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25">
      <c r="A4083" s="177" t="s">
        <v>4525</v>
      </c>
      <c r="B4083" t="s">
        <v>4526</v>
      </c>
      <c r="C4083" t="s">
        <v>233</v>
      </c>
      <c r="D4083" s="20" t="s">
        <v>1000</v>
      </c>
      <c r="E4083" s="26">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25">
      <c r="A4084" s="177" t="s">
        <v>3935</v>
      </c>
      <c r="B4084" t="s">
        <v>3936</v>
      </c>
      <c r="C4084" t="s">
        <v>219</v>
      </c>
      <c r="D4084" s="20" t="s">
        <v>1000</v>
      </c>
      <c r="E4084" s="26">
        <v>42217</v>
      </c>
      <c r="F4084">
        <v>3</v>
      </c>
      <c r="G4084">
        <v>3</v>
      </c>
      <c r="H4084">
        <v>1</v>
      </c>
      <c r="I4084">
        <v>12</v>
      </c>
      <c r="J4084">
        <v>30</v>
      </c>
      <c r="K4084">
        <v>0.4</v>
      </c>
      <c r="L4084">
        <v>30</v>
      </c>
      <c r="M4084">
        <v>1</v>
      </c>
      <c r="N4084">
        <v>12</v>
      </c>
      <c r="P4084">
        <v>0</v>
      </c>
      <c r="Q4084">
        <v>0</v>
      </c>
      <c r="R4084" t="e">
        <v>#DIV/0!</v>
      </c>
      <c r="S4084">
        <v>0</v>
      </c>
    </row>
    <row r="4085" spans="1:19" x14ac:dyDescent="0.25">
      <c r="A4085" s="177" t="s">
        <v>3664</v>
      </c>
      <c r="B4085" t="s">
        <v>3665</v>
      </c>
      <c r="C4085" t="s">
        <v>340</v>
      </c>
      <c r="D4085" s="20" t="s">
        <v>1000</v>
      </c>
      <c r="E4085" s="26">
        <v>42217</v>
      </c>
      <c r="F4085">
        <v>3</v>
      </c>
      <c r="G4085">
        <v>3</v>
      </c>
      <c r="H4085">
        <v>1</v>
      </c>
      <c r="I4085">
        <v>22</v>
      </c>
      <c r="J4085">
        <v>30</v>
      </c>
      <c r="K4085">
        <v>0.73333333333333328</v>
      </c>
      <c r="L4085">
        <v>30</v>
      </c>
      <c r="M4085">
        <v>1</v>
      </c>
      <c r="N4085">
        <v>22</v>
      </c>
      <c r="P4085">
        <v>2</v>
      </c>
      <c r="Q4085">
        <v>2</v>
      </c>
      <c r="R4085">
        <v>1</v>
      </c>
      <c r="S4085">
        <v>0</v>
      </c>
    </row>
    <row r="4086" spans="1:19" x14ac:dyDescent="0.25">
      <c r="A4086" s="177" t="s">
        <v>7610</v>
      </c>
      <c r="B4086" t="s">
        <v>7611</v>
      </c>
      <c r="C4086" t="s">
        <v>901</v>
      </c>
      <c r="D4086" s="20" t="s">
        <v>1000</v>
      </c>
      <c r="E4086" s="26">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25">
      <c r="A4087" s="177" t="s">
        <v>5490</v>
      </c>
      <c r="B4087" t="s">
        <v>5491</v>
      </c>
      <c r="C4087" t="s">
        <v>903</v>
      </c>
      <c r="D4087" s="20" t="s">
        <v>1000</v>
      </c>
      <c r="E4087" s="26">
        <v>42217</v>
      </c>
      <c r="F4087">
        <v>12</v>
      </c>
      <c r="G4087">
        <v>10</v>
      </c>
      <c r="H4087">
        <v>1.2</v>
      </c>
      <c r="I4087">
        <v>44</v>
      </c>
      <c r="J4087">
        <v>50</v>
      </c>
      <c r="K4087">
        <v>0.88</v>
      </c>
      <c r="L4087">
        <v>50</v>
      </c>
      <c r="M4087">
        <v>1</v>
      </c>
      <c r="N4087">
        <v>42</v>
      </c>
      <c r="P4087">
        <v>0</v>
      </c>
      <c r="Q4087">
        <v>1</v>
      </c>
      <c r="R4087">
        <v>0</v>
      </c>
      <c r="S4087">
        <v>2</v>
      </c>
    </row>
    <row r="4088" spans="1:19" x14ac:dyDescent="0.25">
      <c r="A4088" s="177" t="s">
        <v>11617</v>
      </c>
      <c r="B4088" t="s">
        <v>11618</v>
      </c>
      <c r="C4088" t="s">
        <v>199</v>
      </c>
      <c r="D4088" s="20" t="s">
        <v>1002</v>
      </c>
      <c r="E4088" s="26">
        <v>42217</v>
      </c>
      <c r="F4088">
        <v>15</v>
      </c>
      <c r="G4088">
        <v>12</v>
      </c>
      <c r="H4088">
        <v>1.25</v>
      </c>
      <c r="I4088">
        <v>109</v>
      </c>
      <c r="J4088">
        <v>115</v>
      </c>
      <c r="K4088">
        <v>0.94782608695652171</v>
      </c>
      <c r="L4088">
        <v>125</v>
      </c>
      <c r="M4088">
        <v>0.92</v>
      </c>
      <c r="N4088">
        <v>105</v>
      </c>
      <c r="P4088">
        <v>1</v>
      </c>
      <c r="Q4088">
        <v>1</v>
      </c>
      <c r="R4088">
        <v>1</v>
      </c>
      <c r="S4088">
        <v>4</v>
      </c>
    </row>
    <row r="4089" spans="1:19" x14ac:dyDescent="0.25">
      <c r="A4089" s="177" t="s">
        <v>10901</v>
      </c>
      <c r="B4089" t="s">
        <v>10902</v>
      </c>
      <c r="C4089" s="20" t="s">
        <v>227</v>
      </c>
      <c r="D4089" s="20" t="s">
        <v>1002</v>
      </c>
      <c r="E4089" s="26">
        <v>42217</v>
      </c>
      <c r="F4089">
        <v>0</v>
      </c>
      <c r="G4089">
        <v>0</v>
      </c>
      <c r="H4089" t="e">
        <v>#DIV/0!</v>
      </c>
      <c r="I4089">
        <v>0</v>
      </c>
      <c r="J4089">
        <v>0</v>
      </c>
      <c r="K4089" t="e">
        <v>#DIV/0!</v>
      </c>
      <c r="L4089">
        <v>0</v>
      </c>
      <c r="M4089" t="e">
        <v>#DIV/0!</v>
      </c>
      <c r="N4089">
        <v>0</v>
      </c>
      <c r="P4089">
        <v>0</v>
      </c>
      <c r="Q4089">
        <v>0</v>
      </c>
      <c r="R4089" t="e">
        <v>#DIV/0!</v>
      </c>
      <c r="S4089">
        <v>0</v>
      </c>
    </row>
    <row r="4090" spans="1:19" x14ac:dyDescent="0.25">
      <c r="A4090" s="177" t="s">
        <v>9609</v>
      </c>
      <c r="B4090" t="s">
        <v>9610</v>
      </c>
      <c r="C4090" s="20" t="s">
        <v>341</v>
      </c>
      <c r="D4090" s="20" t="s">
        <v>1002</v>
      </c>
      <c r="E4090" s="26">
        <v>42217</v>
      </c>
      <c r="F4090">
        <v>1</v>
      </c>
      <c r="G4090">
        <v>1</v>
      </c>
      <c r="H4090">
        <v>1</v>
      </c>
      <c r="I4090">
        <v>3</v>
      </c>
      <c r="J4090">
        <v>10</v>
      </c>
      <c r="K4090">
        <v>0.3</v>
      </c>
      <c r="L4090">
        <v>10</v>
      </c>
      <c r="M4090">
        <v>1</v>
      </c>
      <c r="N4090">
        <v>3</v>
      </c>
      <c r="P4090">
        <v>0</v>
      </c>
      <c r="Q4090">
        <v>0</v>
      </c>
      <c r="R4090" t="e">
        <v>#DIV/0!</v>
      </c>
      <c r="S4090">
        <v>0</v>
      </c>
    </row>
    <row r="4091" spans="1:19" x14ac:dyDescent="0.25">
      <c r="A4091" s="177" t="s">
        <v>9138</v>
      </c>
      <c r="B4091" t="s">
        <v>9139</v>
      </c>
      <c r="C4091" t="s">
        <v>207</v>
      </c>
      <c r="D4091" s="20" t="s">
        <v>1002</v>
      </c>
      <c r="E4091" s="26">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25">
      <c r="A4092" s="177" t="s">
        <v>8299</v>
      </c>
      <c r="B4092" t="s">
        <v>8300</v>
      </c>
      <c r="C4092" t="s">
        <v>212</v>
      </c>
      <c r="D4092" s="20" t="s">
        <v>1002</v>
      </c>
      <c r="E4092" s="26">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25">
      <c r="A4093" s="177" t="s">
        <v>4875</v>
      </c>
      <c r="B4093" t="s">
        <v>4876</v>
      </c>
      <c r="C4093" t="s">
        <v>230</v>
      </c>
      <c r="D4093" s="20" t="s">
        <v>1002</v>
      </c>
      <c r="E4093" s="26">
        <v>42217</v>
      </c>
      <c r="F4093">
        <v>1</v>
      </c>
      <c r="G4093">
        <v>2</v>
      </c>
      <c r="H4093">
        <v>0.5</v>
      </c>
      <c r="I4093">
        <v>0</v>
      </c>
      <c r="J4093">
        <v>0</v>
      </c>
      <c r="K4093" t="e">
        <v>#DIV/0!</v>
      </c>
      <c r="L4093">
        <v>0</v>
      </c>
      <c r="M4093" t="e">
        <v>#DIV/0!</v>
      </c>
      <c r="N4093">
        <v>0</v>
      </c>
      <c r="P4093">
        <v>0</v>
      </c>
      <c r="Q4093">
        <v>0</v>
      </c>
      <c r="R4093" t="e">
        <v>#DIV/0!</v>
      </c>
      <c r="S4093">
        <v>0</v>
      </c>
    </row>
    <row r="4094" spans="1:19" x14ac:dyDescent="0.25">
      <c r="A4094" s="177" t="s">
        <v>11619</v>
      </c>
      <c r="B4094" t="s">
        <v>11620</v>
      </c>
      <c r="C4094" t="s">
        <v>198</v>
      </c>
      <c r="D4094" s="20" t="s">
        <v>1002</v>
      </c>
      <c r="E4094" s="26">
        <v>42217</v>
      </c>
      <c r="F4094">
        <v>2</v>
      </c>
      <c r="G4094">
        <v>5</v>
      </c>
      <c r="H4094">
        <v>0.4</v>
      </c>
      <c r="I4094">
        <v>1</v>
      </c>
      <c r="J4094">
        <v>15</v>
      </c>
      <c r="K4094">
        <v>6.6666666666666666E-2</v>
      </c>
      <c r="L4094">
        <v>15</v>
      </c>
      <c r="M4094">
        <v>1</v>
      </c>
      <c r="N4094">
        <v>0</v>
      </c>
      <c r="P4094">
        <v>0</v>
      </c>
      <c r="Q4094">
        <v>0</v>
      </c>
      <c r="R4094" t="e">
        <v>#DIV/0!</v>
      </c>
      <c r="S4094">
        <v>1</v>
      </c>
    </row>
    <row r="4095" spans="1:19" x14ac:dyDescent="0.25">
      <c r="A4095" s="177" t="s">
        <v>10726</v>
      </c>
      <c r="B4095" t="s">
        <v>10727</v>
      </c>
      <c r="C4095" t="s">
        <v>203</v>
      </c>
      <c r="D4095" s="20" t="s">
        <v>1002</v>
      </c>
      <c r="E4095" s="26">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25">
      <c r="A4096" s="177" t="s">
        <v>6268</v>
      </c>
      <c r="B4096" t="s">
        <v>6269</v>
      </c>
      <c r="C4096" t="s">
        <v>214</v>
      </c>
      <c r="D4096" s="20" t="s">
        <v>1002</v>
      </c>
      <c r="E4096" s="26">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25">
      <c r="A4097" s="177" t="s">
        <v>3568</v>
      </c>
      <c r="B4097" t="s">
        <v>3569</v>
      </c>
      <c r="C4097" s="20" t="s">
        <v>220</v>
      </c>
      <c r="D4097" s="20" t="s">
        <v>1002</v>
      </c>
      <c r="E4097" s="26">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25">
      <c r="A4098" s="177" t="s">
        <v>6692</v>
      </c>
      <c r="B4098" t="s">
        <v>6693</v>
      </c>
      <c r="C4098" s="20" t="s">
        <v>317</v>
      </c>
      <c r="D4098" s="20" t="s">
        <v>1002</v>
      </c>
      <c r="E4098" s="26">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25">
      <c r="A4099" s="177" t="s">
        <v>4350</v>
      </c>
      <c r="B4099" t="s">
        <v>4351</v>
      </c>
      <c r="C4099" t="s">
        <v>217</v>
      </c>
      <c r="D4099" s="20" t="s">
        <v>1002</v>
      </c>
      <c r="E4099" s="26">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25">
      <c r="A4100" s="177" t="s">
        <v>9879</v>
      </c>
      <c r="B4100" t="s">
        <v>9880</v>
      </c>
      <c r="C4100" t="s">
        <v>223</v>
      </c>
      <c r="D4100" s="20" t="s">
        <v>1002</v>
      </c>
      <c r="E4100" s="26">
        <v>42217</v>
      </c>
      <c r="F4100">
        <v>3</v>
      </c>
      <c r="G4100">
        <v>3</v>
      </c>
      <c r="H4100">
        <v>1</v>
      </c>
      <c r="I4100">
        <v>42</v>
      </c>
      <c r="J4100">
        <v>50</v>
      </c>
      <c r="K4100">
        <v>0.84</v>
      </c>
      <c r="L4100">
        <v>50</v>
      </c>
      <c r="M4100">
        <v>1</v>
      </c>
      <c r="N4100">
        <v>42</v>
      </c>
      <c r="P4100">
        <v>0</v>
      </c>
      <c r="Q4100">
        <v>0</v>
      </c>
      <c r="R4100" t="e">
        <v>#DIV/0!</v>
      </c>
      <c r="S4100">
        <v>0</v>
      </c>
    </row>
    <row r="4101" spans="1:19" x14ac:dyDescent="0.25">
      <c r="A4101" s="177" t="s">
        <v>7998</v>
      </c>
      <c r="B4101" t="s">
        <v>7999</v>
      </c>
      <c r="C4101" t="s">
        <v>225</v>
      </c>
      <c r="D4101" s="20" t="s">
        <v>1002</v>
      </c>
      <c r="E4101" s="26">
        <v>42217</v>
      </c>
      <c r="F4101">
        <v>4</v>
      </c>
      <c r="G4101">
        <v>5</v>
      </c>
      <c r="H4101">
        <v>0.8</v>
      </c>
      <c r="I4101">
        <v>27</v>
      </c>
      <c r="J4101">
        <v>20</v>
      </c>
      <c r="K4101">
        <v>1.35</v>
      </c>
      <c r="L4101">
        <v>50</v>
      </c>
      <c r="M4101">
        <v>0.4</v>
      </c>
      <c r="N4101">
        <v>27</v>
      </c>
      <c r="P4101">
        <v>0</v>
      </c>
      <c r="Q4101">
        <v>0</v>
      </c>
      <c r="R4101" t="e">
        <v>#DIV/0!</v>
      </c>
      <c r="S4101">
        <v>0</v>
      </c>
    </row>
    <row r="4102" spans="1:19" x14ac:dyDescent="0.25">
      <c r="A4102" s="177" t="s">
        <v>7058</v>
      </c>
      <c r="B4102" t="s">
        <v>7059</v>
      </c>
      <c r="C4102" t="s">
        <v>232</v>
      </c>
      <c r="D4102" s="20" t="s">
        <v>1002</v>
      </c>
      <c r="E4102" s="26">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25">
      <c r="A4103" s="177" t="s">
        <v>4700</v>
      </c>
      <c r="B4103" t="s">
        <v>4701</v>
      </c>
      <c r="C4103" t="s">
        <v>234</v>
      </c>
      <c r="D4103" s="20" t="s">
        <v>1002</v>
      </c>
      <c r="E4103" s="26">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25">
      <c r="A4104" s="177" t="s">
        <v>3760</v>
      </c>
      <c r="B4104" t="s">
        <v>3761</v>
      </c>
      <c r="C4104" t="s">
        <v>342</v>
      </c>
      <c r="D4104" s="20" t="s">
        <v>1002</v>
      </c>
      <c r="E4104" s="26">
        <v>42217</v>
      </c>
      <c r="F4104">
        <v>3</v>
      </c>
      <c r="G4104">
        <v>3</v>
      </c>
      <c r="H4104">
        <v>1</v>
      </c>
      <c r="I4104">
        <v>22</v>
      </c>
      <c r="J4104">
        <v>30</v>
      </c>
      <c r="K4104">
        <v>0.73333333333333328</v>
      </c>
      <c r="L4104">
        <v>30</v>
      </c>
      <c r="M4104">
        <v>1</v>
      </c>
      <c r="N4104">
        <v>22</v>
      </c>
      <c r="P4104">
        <v>2</v>
      </c>
      <c r="Q4104">
        <v>2</v>
      </c>
      <c r="R4104">
        <v>1</v>
      </c>
      <c r="S4104">
        <v>0</v>
      </c>
    </row>
    <row r="4105" spans="1:19" x14ac:dyDescent="0.25">
      <c r="A4105" s="177" t="s">
        <v>3043</v>
      </c>
      <c r="B4105" t="s">
        <v>3044</v>
      </c>
      <c r="C4105" t="s">
        <v>242</v>
      </c>
      <c r="D4105" s="20" t="s">
        <v>1000</v>
      </c>
      <c r="E4105" s="26">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25">
      <c r="A4106" s="177" t="s">
        <v>2868</v>
      </c>
      <c r="B4106" t="s">
        <v>2869</v>
      </c>
      <c r="C4106" t="s">
        <v>2724</v>
      </c>
      <c r="D4106" s="20" t="s">
        <v>1000</v>
      </c>
      <c r="E4106" s="26">
        <v>42217</v>
      </c>
      <c r="F4106">
        <v>7</v>
      </c>
      <c r="G4106">
        <v>10</v>
      </c>
      <c r="H4106">
        <v>0.7</v>
      </c>
      <c r="I4106">
        <v>30</v>
      </c>
      <c r="J4106">
        <v>40</v>
      </c>
      <c r="K4106">
        <v>0.75</v>
      </c>
      <c r="L4106">
        <v>40</v>
      </c>
      <c r="M4106">
        <v>1</v>
      </c>
      <c r="N4106">
        <v>28</v>
      </c>
      <c r="P4106">
        <v>0</v>
      </c>
      <c r="Q4106">
        <v>0</v>
      </c>
      <c r="R4106" t="e">
        <v>#DIV/0!</v>
      </c>
      <c r="S4106">
        <v>2</v>
      </c>
    </row>
    <row r="4107" spans="1:19" x14ac:dyDescent="0.25">
      <c r="A4107" s="177" t="s">
        <v>2623</v>
      </c>
      <c r="B4107" t="s">
        <v>2624</v>
      </c>
      <c r="C4107" t="s">
        <v>237</v>
      </c>
      <c r="D4107" s="20" t="s">
        <v>1000</v>
      </c>
      <c r="E4107" s="26">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25">
      <c r="A4108" s="177" t="s">
        <v>2448</v>
      </c>
      <c r="B4108" t="s">
        <v>2449</v>
      </c>
      <c r="C4108" t="s">
        <v>238</v>
      </c>
      <c r="D4108" s="20" t="s">
        <v>1000</v>
      </c>
      <c r="E4108" s="26">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25">
      <c r="A4109" s="177" t="s">
        <v>2275</v>
      </c>
      <c r="B4109" t="s">
        <v>2276</v>
      </c>
      <c r="C4109" t="s">
        <v>239</v>
      </c>
      <c r="D4109" s="20" t="s">
        <v>1000</v>
      </c>
      <c r="E4109" s="26">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25">
      <c r="A4110" s="177" t="s">
        <v>2100</v>
      </c>
      <c r="B4110" t="s">
        <v>2101</v>
      </c>
      <c r="C4110" t="s">
        <v>1988</v>
      </c>
      <c r="D4110" s="20" t="s">
        <v>1000</v>
      </c>
      <c r="E4110" s="26">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25">
      <c r="A4111" s="177" t="s">
        <v>1852</v>
      </c>
      <c r="B4111" t="s">
        <v>1853</v>
      </c>
      <c r="C4111" t="s">
        <v>240</v>
      </c>
      <c r="D4111" s="20" t="s">
        <v>1000</v>
      </c>
      <c r="E4111" s="26">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25">
      <c r="A4112" s="177" t="s">
        <v>1677</v>
      </c>
      <c r="B4112" t="s">
        <v>1678</v>
      </c>
      <c r="C4112" t="s">
        <v>241</v>
      </c>
      <c r="D4112" s="20" t="s">
        <v>1000</v>
      </c>
      <c r="E4112" s="26">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25">
      <c r="A4113" s="177" t="s">
        <v>1502</v>
      </c>
      <c r="B4113" t="s">
        <v>1503</v>
      </c>
      <c r="C4113" t="s">
        <v>318</v>
      </c>
      <c r="D4113" s="20" t="s">
        <v>1000</v>
      </c>
      <c r="E4113" s="26">
        <v>42217</v>
      </c>
      <c r="F4113">
        <v>0</v>
      </c>
      <c r="G4113">
        <v>0</v>
      </c>
      <c r="H4113" t="e">
        <v>#DIV/0!</v>
      </c>
      <c r="I4113">
        <v>0</v>
      </c>
      <c r="J4113">
        <v>0</v>
      </c>
      <c r="K4113" t="e">
        <v>#DIV/0!</v>
      </c>
      <c r="L4113">
        <v>0</v>
      </c>
      <c r="M4113" t="e">
        <v>#DIV/0!</v>
      </c>
      <c r="N4113">
        <v>0</v>
      </c>
      <c r="P4113">
        <v>0</v>
      </c>
      <c r="Q4113">
        <v>0</v>
      </c>
      <c r="R4113" t="e">
        <v>#DIV/0!</v>
      </c>
      <c r="S4113">
        <v>0</v>
      </c>
    </row>
    <row r="4114" spans="1:19" x14ac:dyDescent="0.25">
      <c r="A4114" s="177" t="s">
        <v>1103</v>
      </c>
      <c r="B4114" t="s">
        <v>1188</v>
      </c>
      <c r="C4114" t="s">
        <v>235</v>
      </c>
      <c r="D4114" s="20" t="s">
        <v>1002</v>
      </c>
      <c r="E4114" s="26">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25">
      <c r="A4115" s="177" t="s">
        <v>12052</v>
      </c>
      <c r="B4115" t="s">
        <v>12053</v>
      </c>
      <c r="C4115" t="s">
        <v>1051</v>
      </c>
      <c r="D4115" s="20" t="s">
        <v>1000</v>
      </c>
      <c r="E4115" s="26">
        <v>42217</v>
      </c>
      <c r="F4115">
        <v>2</v>
      </c>
      <c r="G4115">
        <v>5</v>
      </c>
      <c r="H4115">
        <v>0.4</v>
      </c>
      <c r="I4115">
        <v>1</v>
      </c>
      <c r="J4115">
        <v>15</v>
      </c>
      <c r="K4115">
        <v>6.6666666666666666E-2</v>
      </c>
      <c r="L4115">
        <v>15</v>
      </c>
      <c r="M4115">
        <v>1</v>
      </c>
      <c r="N4115">
        <v>0</v>
      </c>
      <c r="P4115">
        <v>0</v>
      </c>
      <c r="Q4115">
        <v>0</v>
      </c>
      <c r="R4115" t="e">
        <v>#DIV/0!</v>
      </c>
      <c r="S4115">
        <v>1</v>
      </c>
    </row>
    <row r="4116" spans="1:19" x14ac:dyDescent="0.25">
      <c r="A4116" s="177" t="s">
        <v>13418</v>
      </c>
      <c r="B4116" t="s">
        <v>13419</v>
      </c>
      <c r="C4116" t="s">
        <v>242</v>
      </c>
      <c r="D4116" s="20" t="s">
        <v>1002</v>
      </c>
      <c r="E4116" s="26">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25">
      <c r="A4117" s="177" t="s">
        <v>13595</v>
      </c>
      <c r="B4117" t="s">
        <v>13596</v>
      </c>
      <c r="C4117" t="s">
        <v>237</v>
      </c>
      <c r="D4117" s="20" t="s">
        <v>1002</v>
      </c>
      <c r="E4117" s="26">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25">
      <c r="A4118" s="177" t="s">
        <v>13770</v>
      </c>
      <c r="B4118" t="s">
        <v>13771</v>
      </c>
      <c r="C4118" t="s">
        <v>238</v>
      </c>
      <c r="D4118" s="20" t="s">
        <v>1002</v>
      </c>
      <c r="E4118" s="26">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25">
      <c r="A4119" s="177" t="s">
        <v>13947</v>
      </c>
      <c r="B4119" t="s">
        <v>13948</v>
      </c>
      <c r="C4119" t="s">
        <v>239</v>
      </c>
      <c r="D4119" s="20" t="s">
        <v>1002</v>
      </c>
      <c r="E4119" s="26">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25">
      <c r="A4120" s="177" t="s">
        <v>14134</v>
      </c>
      <c r="B4120" t="s">
        <v>14135</v>
      </c>
      <c r="C4120" t="s">
        <v>240</v>
      </c>
      <c r="D4120" s="20" t="s">
        <v>1002</v>
      </c>
      <c r="E4120" s="26">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25">
      <c r="A4121" s="177" t="s">
        <v>14311</v>
      </c>
      <c r="B4121" t="s">
        <v>14312</v>
      </c>
      <c r="C4121" t="s">
        <v>241</v>
      </c>
      <c r="D4121" s="20" t="s">
        <v>1002</v>
      </c>
      <c r="E4121" s="26">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25">
      <c r="A4122" s="177" t="s">
        <v>14423</v>
      </c>
      <c r="B4122" t="s">
        <v>14424</v>
      </c>
      <c r="C4122" t="s">
        <v>318</v>
      </c>
      <c r="D4122" s="20" t="s">
        <v>1002</v>
      </c>
      <c r="E4122" s="26">
        <v>42217</v>
      </c>
      <c r="F4122">
        <v>0</v>
      </c>
      <c r="G4122">
        <v>0</v>
      </c>
      <c r="H4122" t="e">
        <v>#DIV/0!</v>
      </c>
      <c r="I4122">
        <v>0</v>
      </c>
      <c r="J4122">
        <v>0</v>
      </c>
      <c r="K4122" t="e">
        <v>#DIV/0!</v>
      </c>
      <c r="L4122">
        <v>0</v>
      </c>
      <c r="M4122" t="e">
        <v>#DIV/0!</v>
      </c>
      <c r="N4122">
        <v>0</v>
      </c>
      <c r="P4122">
        <v>0</v>
      </c>
      <c r="Q4122">
        <v>0</v>
      </c>
      <c r="R4122" t="e">
        <v>#DIV/0!</v>
      </c>
      <c r="S4122">
        <v>0</v>
      </c>
    </row>
    <row r="4123" spans="1:19" x14ac:dyDescent="0.25">
      <c r="A4123" s="177" t="s">
        <v>14640</v>
      </c>
      <c r="B4123" t="s">
        <v>14641</v>
      </c>
      <c r="C4123" t="s">
        <v>199</v>
      </c>
      <c r="D4123" s="20" t="s">
        <v>1000</v>
      </c>
      <c r="E4123" s="26">
        <v>42217</v>
      </c>
      <c r="F4123">
        <v>15</v>
      </c>
      <c r="G4123">
        <v>12</v>
      </c>
      <c r="H4123">
        <v>1.25</v>
      </c>
      <c r="I4123">
        <v>109</v>
      </c>
      <c r="J4123">
        <v>115</v>
      </c>
      <c r="K4123">
        <v>0.94782608695652171</v>
      </c>
      <c r="L4123">
        <v>125</v>
      </c>
      <c r="M4123">
        <v>0.92</v>
      </c>
      <c r="N4123">
        <v>105</v>
      </c>
      <c r="P4123">
        <v>1</v>
      </c>
      <c r="Q4123">
        <v>1</v>
      </c>
      <c r="R4123">
        <v>1</v>
      </c>
      <c r="S4123">
        <v>4</v>
      </c>
    </row>
    <row r="4124" spans="1:19" x14ac:dyDescent="0.25">
      <c r="A4124" s="177" t="s">
        <v>14906</v>
      </c>
      <c r="B4124" t="s">
        <v>14907</v>
      </c>
      <c r="C4124" t="s">
        <v>200</v>
      </c>
      <c r="D4124" s="20" t="s">
        <v>1002</v>
      </c>
      <c r="E4124" s="26">
        <v>42217</v>
      </c>
      <c r="F4124">
        <v>7</v>
      </c>
      <c r="G4124">
        <v>5</v>
      </c>
      <c r="H4124">
        <v>1.4</v>
      </c>
      <c r="I4124">
        <v>13</v>
      </c>
      <c r="J4124">
        <v>25</v>
      </c>
      <c r="K4124">
        <v>0.52</v>
      </c>
      <c r="L4124">
        <v>25</v>
      </c>
      <c r="M4124">
        <v>1</v>
      </c>
      <c r="N4124">
        <v>10</v>
      </c>
      <c r="P4124">
        <v>0</v>
      </c>
      <c r="Q4124">
        <v>0</v>
      </c>
      <c r="R4124" t="e">
        <v>#DIV/0!</v>
      </c>
      <c r="S4124">
        <v>3</v>
      </c>
    </row>
    <row r="4125" spans="1:19" x14ac:dyDescent="0.25">
      <c r="A4125" s="177" t="s">
        <v>15083</v>
      </c>
      <c r="B4125" t="s">
        <v>15084</v>
      </c>
      <c r="C4125" t="s">
        <v>202</v>
      </c>
      <c r="D4125" s="20" t="s">
        <v>1002</v>
      </c>
      <c r="E4125" s="26">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25">
      <c r="A4126" s="177" t="s">
        <v>15787</v>
      </c>
      <c r="B4126" t="s">
        <v>15788</v>
      </c>
      <c r="C4126" t="s">
        <v>227</v>
      </c>
      <c r="D4126" s="20" t="s">
        <v>1000</v>
      </c>
      <c r="E4126" s="26">
        <v>42217</v>
      </c>
      <c r="F4126">
        <v>0</v>
      </c>
      <c r="G4126">
        <v>0</v>
      </c>
      <c r="H4126" t="e">
        <v>#DIV/0!</v>
      </c>
      <c r="I4126">
        <v>0</v>
      </c>
      <c r="J4126">
        <v>0</v>
      </c>
      <c r="K4126" t="e">
        <v>#DIV/0!</v>
      </c>
      <c r="L4126">
        <v>0</v>
      </c>
      <c r="M4126" t="e">
        <v>#DIV/0!</v>
      </c>
      <c r="N4126">
        <v>0</v>
      </c>
      <c r="P4126">
        <v>0</v>
      </c>
      <c r="Q4126">
        <v>0</v>
      </c>
      <c r="R4126" t="e">
        <v>#DIV/0!</v>
      </c>
      <c r="S4126">
        <v>0</v>
      </c>
    </row>
    <row r="4127" spans="1:19" x14ac:dyDescent="0.25">
      <c r="A4127" s="177" t="s">
        <v>15964</v>
      </c>
      <c r="B4127" t="s">
        <v>15965</v>
      </c>
      <c r="C4127" t="s">
        <v>203</v>
      </c>
      <c r="D4127" s="20" t="s">
        <v>1000</v>
      </c>
      <c r="E4127" s="26">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25">
      <c r="A4128" s="177" t="s">
        <v>16143</v>
      </c>
      <c r="B4128" t="s">
        <v>16144</v>
      </c>
      <c r="C4128" t="s">
        <v>205</v>
      </c>
      <c r="D4128" s="20" t="s">
        <v>1002</v>
      </c>
      <c r="E4128" s="26">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25">
      <c r="A4129" s="177" t="s">
        <v>16320</v>
      </c>
      <c r="B4129" t="s">
        <v>16321</v>
      </c>
      <c r="C4129" t="s">
        <v>204</v>
      </c>
      <c r="D4129" s="20" t="s">
        <v>1002</v>
      </c>
      <c r="E4129" s="26">
        <v>42217</v>
      </c>
      <c r="F4129">
        <v>7</v>
      </c>
      <c r="G4129">
        <v>4</v>
      </c>
      <c r="H4129">
        <v>1.75</v>
      </c>
      <c r="I4129">
        <v>0</v>
      </c>
      <c r="J4129">
        <v>0</v>
      </c>
      <c r="K4129" t="e">
        <v>#DIV/0!</v>
      </c>
      <c r="L4129">
        <v>0</v>
      </c>
      <c r="M4129" t="e">
        <v>#DIV/0!</v>
      </c>
      <c r="N4129">
        <v>0</v>
      </c>
      <c r="P4129">
        <v>0</v>
      </c>
      <c r="Q4129">
        <v>0</v>
      </c>
      <c r="R4129" t="e">
        <v>#DIV/0!</v>
      </c>
      <c r="S4129">
        <v>0</v>
      </c>
    </row>
    <row r="4130" spans="1:19" x14ac:dyDescent="0.25">
      <c r="A4130" s="177" t="s">
        <v>16638</v>
      </c>
      <c r="B4130" t="s">
        <v>16639</v>
      </c>
      <c r="C4130" t="s">
        <v>223</v>
      </c>
      <c r="D4130" s="20" t="s">
        <v>1000</v>
      </c>
      <c r="E4130" s="26">
        <v>42217</v>
      </c>
      <c r="F4130">
        <v>3</v>
      </c>
      <c r="G4130">
        <v>3</v>
      </c>
      <c r="H4130">
        <v>1</v>
      </c>
      <c r="I4130">
        <v>42</v>
      </c>
      <c r="J4130">
        <v>50</v>
      </c>
      <c r="K4130">
        <v>0.84</v>
      </c>
      <c r="L4130">
        <v>50</v>
      </c>
      <c r="M4130">
        <v>1</v>
      </c>
      <c r="N4130">
        <v>42</v>
      </c>
      <c r="P4130">
        <v>0</v>
      </c>
      <c r="Q4130">
        <v>0</v>
      </c>
      <c r="R4130" t="e">
        <v>#DIV/0!</v>
      </c>
      <c r="S4130">
        <v>0</v>
      </c>
    </row>
    <row r="4131" spans="1:19" x14ac:dyDescent="0.25">
      <c r="A4131" s="177" t="s">
        <v>16817</v>
      </c>
      <c r="B4131" t="s">
        <v>16818</v>
      </c>
      <c r="C4131" t="s">
        <v>224</v>
      </c>
      <c r="D4131" s="20" t="s">
        <v>1002</v>
      </c>
      <c r="E4131" s="26">
        <v>42217</v>
      </c>
      <c r="F4131">
        <v>3</v>
      </c>
      <c r="G4131">
        <v>3</v>
      </c>
      <c r="H4131">
        <v>1</v>
      </c>
      <c r="I4131">
        <v>42</v>
      </c>
      <c r="J4131">
        <v>50</v>
      </c>
      <c r="K4131">
        <v>0.84</v>
      </c>
      <c r="L4131">
        <v>50</v>
      </c>
      <c r="M4131">
        <v>1</v>
      </c>
      <c r="N4131">
        <v>42</v>
      </c>
      <c r="P4131">
        <v>0</v>
      </c>
      <c r="Q4131">
        <v>0</v>
      </c>
      <c r="R4131" t="e">
        <v>#DIV/0!</v>
      </c>
      <c r="S4131">
        <v>0</v>
      </c>
    </row>
    <row r="4132" spans="1:19" x14ac:dyDescent="0.25">
      <c r="A4132" s="177" t="s">
        <v>16915</v>
      </c>
      <c r="B4132" t="s">
        <v>16916</v>
      </c>
      <c r="C4132" t="s">
        <v>341</v>
      </c>
      <c r="D4132" s="20" t="s">
        <v>1000</v>
      </c>
      <c r="E4132" s="26">
        <v>42217</v>
      </c>
      <c r="F4132">
        <v>1</v>
      </c>
      <c r="G4132">
        <v>1</v>
      </c>
      <c r="H4132">
        <v>1</v>
      </c>
      <c r="I4132">
        <v>3</v>
      </c>
      <c r="J4132">
        <v>10</v>
      </c>
      <c r="K4132">
        <v>0.3</v>
      </c>
      <c r="L4132">
        <v>10</v>
      </c>
      <c r="M4132">
        <v>1</v>
      </c>
      <c r="N4132">
        <v>3</v>
      </c>
      <c r="P4132">
        <v>0</v>
      </c>
      <c r="Q4132">
        <v>0</v>
      </c>
      <c r="R4132" t="e">
        <v>#DIV/0!</v>
      </c>
      <c r="S4132">
        <v>0</v>
      </c>
    </row>
    <row r="4133" spans="1:19" x14ac:dyDescent="0.25">
      <c r="A4133" s="177" t="s">
        <v>16931</v>
      </c>
      <c r="B4133" t="s">
        <v>16932</v>
      </c>
      <c r="C4133" t="s">
        <v>339</v>
      </c>
      <c r="D4133" s="20" t="s">
        <v>1002</v>
      </c>
      <c r="E4133" s="26">
        <v>42217</v>
      </c>
      <c r="F4133">
        <v>1</v>
      </c>
      <c r="G4133">
        <v>1</v>
      </c>
      <c r="H4133">
        <v>1</v>
      </c>
      <c r="I4133">
        <v>3</v>
      </c>
      <c r="J4133">
        <v>10</v>
      </c>
      <c r="K4133">
        <v>0.3</v>
      </c>
      <c r="L4133">
        <v>10</v>
      </c>
      <c r="M4133">
        <v>1</v>
      </c>
      <c r="N4133">
        <v>3</v>
      </c>
      <c r="P4133">
        <v>0</v>
      </c>
      <c r="Q4133">
        <v>0</v>
      </c>
      <c r="R4133" t="e">
        <v>#DIV/0!</v>
      </c>
      <c r="S4133">
        <v>0</v>
      </c>
    </row>
    <row r="4134" spans="1:19" x14ac:dyDescent="0.25">
      <c r="A4134" s="177" t="s">
        <v>17254</v>
      </c>
      <c r="B4134" t="s">
        <v>17255</v>
      </c>
      <c r="C4134" s="20" t="s">
        <v>225</v>
      </c>
      <c r="D4134" s="20" t="s">
        <v>1000</v>
      </c>
      <c r="E4134" s="26">
        <v>42217</v>
      </c>
      <c r="F4134">
        <v>4</v>
      </c>
      <c r="G4134">
        <v>5</v>
      </c>
      <c r="H4134">
        <v>0.8</v>
      </c>
      <c r="I4134">
        <v>27</v>
      </c>
      <c r="J4134">
        <v>20</v>
      </c>
      <c r="K4134">
        <v>1.35</v>
      </c>
      <c r="L4134">
        <v>50</v>
      </c>
      <c r="M4134">
        <v>0.4</v>
      </c>
      <c r="N4134">
        <v>27</v>
      </c>
      <c r="P4134">
        <v>0</v>
      </c>
      <c r="Q4134">
        <v>0</v>
      </c>
      <c r="R4134" t="e">
        <v>#DIV/0!</v>
      </c>
      <c r="S4134">
        <v>0</v>
      </c>
    </row>
    <row r="4135" spans="1:19" x14ac:dyDescent="0.25">
      <c r="A4135" s="177" t="s">
        <v>17461</v>
      </c>
      <c r="B4135" t="s">
        <v>17462</v>
      </c>
      <c r="C4135" t="s">
        <v>226</v>
      </c>
      <c r="D4135" s="20" t="s">
        <v>1002</v>
      </c>
      <c r="E4135" s="26">
        <v>42217</v>
      </c>
      <c r="F4135">
        <v>4</v>
      </c>
      <c r="G4135">
        <v>5</v>
      </c>
      <c r="H4135">
        <v>0.8</v>
      </c>
      <c r="I4135">
        <v>27</v>
      </c>
      <c r="J4135">
        <v>20</v>
      </c>
      <c r="K4135">
        <v>1.35</v>
      </c>
      <c r="L4135">
        <v>50</v>
      </c>
      <c r="M4135">
        <v>0.4</v>
      </c>
      <c r="N4135">
        <v>27</v>
      </c>
      <c r="P4135">
        <v>0</v>
      </c>
      <c r="Q4135">
        <v>0</v>
      </c>
      <c r="R4135" t="e">
        <v>#DIV/0!</v>
      </c>
      <c r="S4135">
        <v>0</v>
      </c>
    </row>
    <row r="4136" spans="1:19" x14ac:dyDescent="0.25">
      <c r="A4136" s="177" t="s">
        <v>17638</v>
      </c>
      <c r="B4136" t="s">
        <v>17639</v>
      </c>
      <c r="C4136" t="s">
        <v>232</v>
      </c>
      <c r="D4136" s="20" t="s">
        <v>1000</v>
      </c>
      <c r="E4136" s="26">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25">
      <c r="A4137" s="177" t="s">
        <v>17835</v>
      </c>
      <c r="B4137" t="s">
        <v>17836</v>
      </c>
      <c r="C4137" t="s">
        <v>231</v>
      </c>
      <c r="D4137" s="20" t="s">
        <v>1002</v>
      </c>
      <c r="E4137" s="26">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25">
      <c r="A4138" s="177" t="s">
        <v>18012</v>
      </c>
      <c r="B4138" t="s">
        <v>18013</v>
      </c>
      <c r="C4138" s="20" t="s">
        <v>317</v>
      </c>
      <c r="D4138" s="20" t="s">
        <v>1000</v>
      </c>
      <c r="E4138" s="26">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25">
      <c r="A4139" s="177" t="s">
        <v>18191</v>
      </c>
      <c r="B4139" t="s">
        <v>18192</v>
      </c>
      <c r="C4139" t="s">
        <v>316</v>
      </c>
      <c r="D4139" s="20" t="s">
        <v>1002</v>
      </c>
      <c r="E4139" s="26">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25">
      <c r="A4140" s="177" t="s">
        <v>18444</v>
      </c>
      <c r="B4140" t="s">
        <v>18445</v>
      </c>
      <c r="C4140" t="s">
        <v>214</v>
      </c>
      <c r="D4140" s="20" t="s">
        <v>1000</v>
      </c>
      <c r="E4140" s="26">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25">
      <c r="A4141" s="177" t="s">
        <v>18623</v>
      </c>
      <c r="B4141" t="s">
        <v>18624</v>
      </c>
      <c r="C4141" t="s">
        <v>215</v>
      </c>
      <c r="D4141" s="20" t="s">
        <v>1002</v>
      </c>
      <c r="E4141" s="26">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25">
      <c r="A4142" s="177" t="s">
        <v>18800</v>
      </c>
      <c r="B4142" t="s">
        <v>18801</v>
      </c>
      <c r="C4142" t="s">
        <v>216</v>
      </c>
      <c r="D4142" s="20" t="s">
        <v>1002</v>
      </c>
      <c r="E4142" s="26">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25">
      <c r="A4143" s="177" t="s">
        <v>18977</v>
      </c>
      <c r="B4143" t="s">
        <v>18978</v>
      </c>
      <c r="C4143" t="s">
        <v>229</v>
      </c>
      <c r="D4143" s="20" t="s">
        <v>1002</v>
      </c>
      <c r="E4143" s="26">
        <v>42217</v>
      </c>
      <c r="F4143">
        <v>1</v>
      </c>
      <c r="G4143">
        <v>2</v>
      </c>
      <c r="H4143">
        <v>0.5</v>
      </c>
      <c r="I4143">
        <v>0</v>
      </c>
      <c r="J4143">
        <v>0</v>
      </c>
      <c r="K4143" t="e">
        <v>#DIV/0!</v>
      </c>
      <c r="L4143">
        <v>0</v>
      </c>
      <c r="M4143" t="e">
        <v>#DIV/0!</v>
      </c>
      <c r="N4143">
        <v>0</v>
      </c>
      <c r="P4143">
        <v>0</v>
      </c>
      <c r="Q4143">
        <v>0</v>
      </c>
      <c r="R4143" t="e">
        <v>#DIV/0!</v>
      </c>
      <c r="S4143">
        <v>0</v>
      </c>
    </row>
    <row r="4144" spans="1:19" x14ac:dyDescent="0.25">
      <c r="A4144" s="177" t="s">
        <v>19154</v>
      </c>
      <c r="B4144" t="s">
        <v>19155</v>
      </c>
      <c r="C4144" t="s">
        <v>230</v>
      </c>
      <c r="D4144" s="20" t="s">
        <v>1000</v>
      </c>
      <c r="E4144" s="26">
        <v>42217</v>
      </c>
      <c r="F4144">
        <v>1</v>
      </c>
      <c r="G4144">
        <v>2</v>
      </c>
      <c r="H4144">
        <v>0.5</v>
      </c>
      <c r="I4144">
        <v>0</v>
      </c>
      <c r="J4144">
        <v>0</v>
      </c>
      <c r="K4144" t="e">
        <v>#DIV/0!</v>
      </c>
      <c r="L4144">
        <v>0</v>
      </c>
      <c r="M4144" t="e">
        <v>#DIV/0!</v>
      </c>
      <c r="N4144">
        <v>0</v>
      </c>
      <c r="P4144">
        <v>0</v>
      </c>
      <c r="Q4144">
        <v>0</v>
      </c>
      <c r="R4144" t="e">
        <v>#DIV/0!</v>
      </c>
      <c r="S4144">
        <v>0</v>
      </c>
    </row>
    <row r="4145" spans="1:19" x14ac:dyDescent="0.25">
      <c r="A4145" s="177" t="s">
        <v>19333</v>
      </c>
      <c r="B4145" t="s">
        <v>19334</v>
      </c>
      <c r="C4145" s="20" t="s">
        <v>234</v>
      </c>
      <c r="D4145" s="20" t="s">
        <v>1000</v>
      </c>
      <c r="E4145" s="26">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25">
      <c r="A4146" s="177" t="s">
        <v>19512</v>
      </c>
      <c r="B4146" t="s">
        <v>19513</v>
      </c>
      <c r="C4146" t="s">
        <v>233</v>
      </c>
      <c r="D4146" s="20" t="s">
        <v>1002</v>
      </c>
      <c r="E4146" s="26">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25">
      <c r="A4147" s="177" t="s">
        <v>19610</v>
      </c>
      <c r="B4147" t="s">
        <v>19611</v>
      </c>
      <c r="C4147" t="s">
        <v>342</v>
      </c>
      <c r="D4147" s="20" t="s">
        <v>1000</v>
      </c>
      <c r="E4147" s="26">
        <v>42217</v>
      </c>
      <c r="F4147">
        <v>3</v>
      </c>
      <c r="G4147">
        <v>3</v>
      </c>
      <c r="H4147">
        <v>1</v>
      </c>
      <c r="I4147">
        <v>22</v>
      </c>
      <c r="J4147">
        <v>30</v>
      </c>
      <c r="K4147">
        <v>0.73333333333333328</v>
      </c>
      <c r="L4147">
        <v>30</v>
      </c>
      <c r="M4147">
        <v>1</v>
      </c>
      <c r="N4147">
        <v>22</v>
      </c>
      <c r="P4147">
        <v>2</v>
      </c>
      <c r="Q4147">
        <v>2</v>
      </c>
      <c r="R4147">
        <v>1</v>
      </c>
      <c r="S4147">
        <v>0</v>
      </c>
    </row>
    <row r="4148" spans="1:19" x14ac:dyDescent="0.25">
      <c r="A4148" s="177" t="s">
        <v>19710</v>
      </c>
      <c r="B4148" t="s">
        <v>19711</v>
      </c>
      <c r="C4148" t="s">
        <v>340</v>
      </c>
      <c r="D4148" s="20" t="s">
        <v>1002</v>
      </c>
      <c r="E4148" s="26">
        <v>42217</v>
      </c>
      <c r="F4148">
        <v>3</v>
      </c>
      <c r="G4148">
        <v>3</v>
      </c>
      <c r="H4148">
        <v>1</v>
      </c>
      <c r="I4148">
        <v>22</v>
      </c>
      <c r="J4148">
        <v>30</v>
      </c>
      <c r="K4148">
        <v>0.73333333333333328</v>
      </c>
      <c r="L4148">
        <v>30</v>
      </c>
      <c r="M4148">
        <v>1</v>
      </c>
      <c r="N4148">
        <v>22</v>
      </c>
      <c r="P4148">
        <v>2</v>
      </c>
      <c r="Q4148">
        <v>2</v>
      </c>
      <c r="R4148">
        <v>1</v>
      </c>
      <c r="S4148">
        <v>0</v>
      </c>
    </row>
    <row r="4149" spans="1:19" x14ac:dyDescent="0.25">
      <c r="A4149" s="177" t="s">
        <v>19887</v>
      </c>
      <c r="B4149" t="s">
        <v>19888</v>
      </c>
      <c r="C4149" s="20" t="s">
        <v>220</v>
      </c>
      <c r="D4149" s="20" t="s">
        <v>1000</v>
      </c>
      <c r="E4149" s="26">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25">
      <c r="A4150" s="177" t="s">
        <v>20066</v>
      </c>
      <c r="B4150" t="s">
        <v>20067</v>
      </c>
      <c r="C4150" t="s">
        <v>221</v>
      </c>
      <c r="D4150" s="20" t="s">
        <v>1002</v>
      </c>
      <c r="E4150" s="26">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25">
      <c r="A4151" s="177" t="s">
        <v>20243</v>
      </c>
      <c r="B4151" t="s">
        <v>20244</v>
      </c>
      <c r="C4151" t="s">
        <v>222</v>
      </c>
      <c r="D4151" s="20" t="s">
        <v>1002</v>
      </c>
      <c r="E4151" s="26">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25">
      <c r="A4152" s="177" t="s">
        <v>20420</v>
      </c>
      <c r="B4152" t="s">
        <v>20421</v>
      </c>
      <c r="C4152" t="s">
        <v>211</v>
      </c>
      <c r="D4152" s="20" t="s">
        <v>1002</v>
      </c>
      <c r="E4152" s="26">
        <v>42217</v>
      </c>
      <c r="F4152">
        <v>3</v>
      </c>
      <c r="G4152">
        <v>3</v>
      </c>
      <c r="H4152">
        <v>1</v>
      </c>
      <c r="I4152">
        <v>18</v>
      </c>
      <c r="J4152">
        <v>28</v>
      </c>
      <c r="K4152">
        <v>0.6428571428571429</v>
      </c>
      <c r="L4152">
        <v>28</v>
      </c>
      <c r="M4152">
        <v>1</v>
      </c>
      <c r="N4152">
        <v>18</v>
      </c>
      <c r="P4152">
        <v>1</v>
      </c>
      <c r="Q4152">
        <v>5</v>
      </c>
      <c r="R4152">
        <v>0.2</v>
      </c>
      <c r="S4152">
        <v>0</v>
      </c>
    </row>
    <row r="4153" spans="1:19" x14ac:dyDescent="0.25">
      <c r="A4153" s="177" t="s">
        <v>20597</v>
      </c>
      <c r="B4153" t="s">
        <v>20598</v>
      </c>
      <c r="C4153" t="s">
        <v>207</v>
      </c>
      <c r="D4153" s="20" t="s">
        <v>1000</v>
      </c>
      <c r="E4153" s="26">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25">
      <c r="A4154" s="177" t="s">
        <v>20841</v>
      </c>
      <c r="B4154" t="s">
        <v>20842</v>
      </c>
      <c r="C4154" t="s">
        <v>210</v>
      </c>
      <c r="D4154" s="20" t="s">
        <v>1002</v>
      </c>
      <c r="E4154" s="26">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25">
      <c r="A4155" s="177" t="s">
        <v>21018</v>
      </c>
      <c r="B4155" t="s">
        <v>21019</v>
      </c>
      <c r="C4155" t="s">
        <v>208</v>
      </c>
      <c r="D4155" s="20" t="s">
        <v>1002</v>
      </c>
      <c r="E4155" s="26">
        <v>42217</v>
      </c>
      <c r="F4155">
        <v>4</v>
      </c>
      <c r="G4155">
        <v>5</v>
      </c>
      <c r="H4155">
        <v>0.8</v>
      </c>
      <c r="I4155">
        <v>15</v>
      </c>
      <c r="J4155">
        <v>10</v>
      </c>
      <c r="K4155">
        <v>1.5</v>
      </c>
      <c r="L4155">
        <v>10</v>
      </c>
      <c r="M4155">
        <v>1</v>
      </c>
      <c r="N4155">
        <v>13</v>
      </c>
      <c r="P4155">
        <v>0</v>
      </c>
      <c r="Q4155">
        <v>0</v>
      </c>
      <c r="R4155" t="e">
        <v>#DIV/0!</v>
      </c>
      <c r="S4155">
        <v>2</v>
      </c>
    </row>
    <row r="4156" spans="1:19" x14ac:dyDescent="0.25">
      <c r="A4156" s="177" t="s">
        <v>21273</v>
      </c>
      <c r="B4156" t="s">
        <v>21274</v>
      </c>
      <c r="C4156" t="s">
        <v>213</v>
      </c>
      <c r="D4156" s="20" t="s">
        <v>1002</v>
      </c>
      <c r="E4156" s="26">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25">
      <c r="A4157" s="177" t="s">
        <v>21515</v>
      </c>
      <c r="B4157" t="s">
        <v>21516</v>
      </c>
      <c r="C4157" t="s">
        <v>212</v>
      </c>
      <c r="D4157" s="20" t="s">
        <v>1000</v>
      </c>
      <c r="E4157" s="26">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25">
      <c r="A4158" s="177" t="s">
        <v>21724</v>
      </c>
      <c r="B4158" t="s">
        <v>21725</v>
      </c>
      <c r="C4158" t="s">
        <v>217</v>
      </c>
      <c r="D4158" s="20" t="s">
        <v>1000</v>
      </c>
      <c r="E4158" s="26">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25">
      <c r="A4159" s="177" t="s">
        <v>21968</v>
      </c>
      <c r="B4159" t="s">
        <v>21969</v>
      </c>
      <c r="C4159" s="20" t="s">
        <v>218</v>
      </c>
      <c r="D4159" s="20" t="s">
        <v>1002</v>
      </c>
      <c r="E4159" s="26">
        <v>42217</v>
      </c>
      <c r="F4159">
        <v>1</v>
      </c>
      <c r="G4159">
        <v>4</v>
      </c>
      <c r="H4159">
        <v>0.25</v>
      </c>
      <c r="I4159">
        <v>2</v>
      </c>
      <c r="J4159">
        <v>20</v>
      </c>
      <c r="K4159">
        <v>0.1</v>
      </c>
      <c r="L4159">
        <v>20</v>
      </c>
      <c r="M4159">
        <v>1</v>
      </c>
      <c r="N4159">
        <v>1</v>
      </c>
      <c r="P4159">
        <v>0</v>
      </c>
      <c r="Q4159">
        <v>0</v>
      </c>
      <c r="R4159" t="e">
        <v>#DIV/0!</v>
      </c>
      <c r="S4159">
        <v>1</v>
      </c>
    </row>
    <row r="4160" spans="1:19" x14ac:dyDescent="0.25">
      <c r="A4160" s="177" t="s">
        <v>22145</v>
      </c>
      <c r="B4160" t="s">
        <v>22146</v>
      </c>
      <c r="C4160" s="20" t="s">
        <v>219</v>
      </c>
      <c r="D4160" s="20" t="s">
        <v>1002</v>
      </c>
      <c r="E4160" s="26">
        <v>42217</v>
      </c>
      <c r="F4160">
        <v>3</v>
      </c>
      <c r="G4160">
        <v>3</v>
      </c>
      <c r="H4160">
        <v>1</v>
      </c>
      <c r="I4160">
        <v>12</v>
      </c>
      <c r="J4160">
        <v>30</v>
      </c>
      <c r="K4160">
        <v>0.4</v>
      </c>
      <c r="L4160">
        <v>30</v>
      </c>
      <c r="M4160">
        <v>1</v>
      </c>
      <c r="N4160">
        <v>12</v>
      </c>
      <c r="P4160">
        <v>0</v>
      </c>
      <c r="Q4160">
        <v>0</v>
      </c>
      <c r="R4160" t="e">
        <v>#DIV/0!</v>
      </c>
      <c r="S4160">
        <v>0</v>
      </c>
    </row>
    <row r="4161" spans="1:19" x14ac:dyDescent="0.25">
      <c r="A4161" s="177" t="s">
        <v>9315</v>
      </c>
      <c r="B4161" t="s">
        <v>9316</v>
      </c>
      <c r="C4161" t="s">
        <v>211</v>
      </c>
      <c r="D4161" s="20" t="s">
        <v>1000</v>
      </c>
      <c r="E4161" s="26">
        <v>42248</v>
      </c>
      <c r="F4161">
        <v>4</v>
      </c>
      <c r="G4161">
        <v>4</v>
      </c>
      <c r="H4161">
        <v>1</v>
      </c>
      <c r="I4161">
        <v>26</v>
      </c>
      <c r="J4161">
        <v>24</v>
      </c>
      <c r="K4161">
        <v>1.0833333333333333</v>
      </c>
      <c r="L4161">
        <v>24</v>
      </c>
      <c r="M4161">
        <v>1</v>
      </c>
      <c r="N4161">
        <v>15</v>
      </c>
      <c r="P4161">
        <v>0</v>
      </c>
      <c r="Q4161">
        <v>1</v>
      </c>
      <c r="R4161">
        <v>0</v>
      </c>
      <c r="S4161">
        <v>11</v>
      </c>
    </row>
    <row r="4162" spans="1:19" x14ac:dyDescent="0.25">
      <c r="A4162" s="177" t="s">
        <v>8476</v>
      </c>
      <c r="B4162" t="s">
        <v>8477</v>
      </c>
      <c r="C4162" s="20" t="s">
        <v>213</v>
      </c>
      <c r="D4162" s="20" t="s">
        <v>1000</v>
      </c>
      <c r="E4162" s="26">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25">
      <c r="A4163" s="177" t="s">
        <v>5052</v>
      </c>
      <c r="B4163" t="s">
        <v>5053</v>
      </c>
      <c r="C4163" s="20" t="s">
        <v>229</v>
      </c>
      <c r="D4163" s="20" t="s">
        <v>1000</v>
      </c>
      <c r="E4163" s="26">
        <v>42248</v>
      </c>
      <c r="F4163">
        <v>1</v>
      </c>
      <c r="G4163">
        <v>2</v>
      </c>
      <c r="H4163">
        <v>0.5</v>
      </c>
      <c r="I4163">
        <v>0</v>
      </c>
      <c r="J4163">
        <v>6</v>
      </c>
      <c r="K4163">
        <v>0</v>
      </c>
      <c r="L4163">
        <v>12</v>
      </c>
      <c r="M4163">
        <v>0.5</v>
      </c>
      <c r="N4163">
        <v>0</v>
      </c>
      <c r="P4163">
        <v>0</v>
      </c>
      <c r="Q4163">
        <v>0</v>
      </c>
      <c r="R4163" t="e">
        <v>#DIV/0!</v>
      </c>
      <c r="S4163">
        <v>0</v>
      </c>
    </row>
    <row r="4164" spans="1:19" x14ac:dyDescent="0.25">
      <c r="A4164" s="177" t="s">
        <v>5676</v>
      </c>
      <c r="B4164" t="s">
        <v>5677</v>
      </c>
      <c r="C4164" s="20" t="s">
        <v>1047</v>
      </c>
      <c r="D4164" s="20" t="s">
        <v>1000</v>
      </c>
      <c r="E4164" s="26">
        <v>42248</v>
      </c>
      <c r="F4164">
        <v>5</v>
      </c>
      <c r="G4164">
        <v>5</v>
      </c>
      <c r="H4164">
        <v>1</v>
      </c>
      <c r="I4164">
        <v>33</v>
      </c>
      <c r="J4164">
        <v>25</v>
      </c>
      <c r="K4164">
        <v>1.32</v>
      </c>
      <c r="L4164">
        <v>25</v>
      </c>
      <c r="M4164">
        <v>1</v>
      </c>
      <c r="N4164">
        <v>29</v>
      </c>
      <c r="P4164">
        <v>5</v>
      </c>
      <c r="Q4164">
        <v>5</v>
      </c>
      <c r="R4164">
        <v>1</v>
      </c>
      <c r="S4164">
        <v>4</v>
      </c>
    </row>
    <row r="4165" spans="1:19" x14ac:dyDescent="0.25">
      <c r="A4165" s="177" t="s">
        <v>13215</v>
      </c>
      <c r="B4165" t="s">
        <v>13127</v>
      </c>
      <c r="C4165" s="20" t="s">
        <v>1051</v>
      </c>
      <c r="D4165" s="20" t="s">
        <v>1002</v>
      </c>
      <c r="E4165" s="26">
        <v>42248</v>
      </c>
      <c r="F4165">
        <v>3</v>
      </c>
      <c r="G4165">
        <v>3</v>
      </c>
      <c r="H4165">
        <v>1</v>
      </c>
      <c r="I4165">
        <v>2</v>
      </c>
      <c r="J4165">
        <v>15</v>
      </c>
      <c r="K4165">
        <v>0.13333333333333333</v>
      </c>
      <c r="L4165">
        <v>15</v>
      </c>
      <c r="M4165">
        <v>1</v>
      </c>
      <c r="N4165">
        <v>1</v>
      </c>
      <c r="P4165">
        <v>0</v>
      </c>
      <c r="Q4165">
        <v>0</v>
      </c>
      <c r="R4165" t="e">
        <v>#DIV/0!</v>
      </c>
      <c r="S4165">
        <v>1</v>
      </c>
    </row>
    <row r="4166" spans="1:19" x14ac:dyDescent="0.25">
      <c r="A4166" s="177" t="s">
        <v>10553</v>
      </c>
      <c r="B4166" t="s">
        <v>10554</v>
      </c>
      <c r="C4166" s="20" t="s">
        <v>205</v>
      </c>
      <c r="D4166" s="20" t="s">
        <v>1000</v>
      </c>
      <c r="E4166" s="26">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25">
      <c r="A4167" s="177" t="s">
        <v>8900</v>
      </c>
      <c r="B4167" t="s">
        <v>8901</v>
      </c>
      <c r="C4167" s="20" t="s">
        <v>210</v>
      </c>
      <c r="D4167" s="20" t="s">
        <v>1000</v>
      </c>
      <c r="E4167" s="26">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25">
      <c r="A4168" s="177" t="s">
        <v>6095</v>
      </c>
      <c r="B4168" t="s">
        <v>6096</v>
      </c>
      <c r="C4168" t="s">
        <v>215</v>
      </c>
      <c r="D4168" s="20" t="s">
        <v>1000</v>
      </c>
      <c r="E4168" s="26">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25">
      <c r="A4169" s="177" t="s">
        <v>3395</v>
      </c>
      <c r="B4169" t="s">
        <v>3396</v>
      </c>
      <c r="C4169" t="s">
        <v>221</v>
      </c>
      <c r="D4169" s="20" t="s">
        <v>1000</v>
      </c>
      <c r="E4169" s="26">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25">
      <c r="A4170" s="177" t="s">
        <v>3220</v>
      </c>
      <c r="B4170" t="s">
        <v>3221</v>
      </c>
      <c r="C4170" t="s">
        <v>222</v>
      </c>
      <c r="D4170" s="20" t="s">
        <v>1000</v>
      </c>
      <c r="E4170" s="26">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25">
      <c r="A4171" s="177" t="s">
        <v>7265</v>
      </c>
      <c r="B4171" t="s">
        <v>7266</v>
      </c>
      <c r="C4171" t="s">
        <v>1052</v>
      </c>
      <c r="D4171" s="20" t="s">
        <v>1000</v>
      </c>
      <c r="E4171" s="26">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25">
      <c r="A4172" s="177" t="s">
        <v>5257</v>
      </c>
      <c r="B4172" t="s">
        <v>5258</v>
      </c>
      <c r="C4172" t="s">
        <v>1053</v>
      </c>
      <c r="D4172" s="20" t="s">
        <v>1000</v>
      </c>
      <c r="E4172" s="26">
        <v>42248</v>
      </c>
      <c r="F4172">
        <v>5</v>
      </c>
      <c r="G4172">
        <v>5</v>
      </c>
      <c r="H4172">
        <v>1</v>
      </c>
      <c r="I4172">
        <v>10</v>
      </c>
      <c r="J4172">
        <v>25</v>
      </c>
      <c r="K4172">
        <v>0.4</v>
      </c>
      <c r="L4172">
        <v>25</v>
      </c>
      <c r="M4172">
        <v>1</v>
      </c>
      <c r="N4172">
        <v>8</v>
      </c>
      <c r="P4172">
        <v>0</v>
      </c>
      <c r="Q4172">
        <v>4</v>
      </c>
      <c r="R4172">
        <v>0</v>
      </c>
      <c r="S4172">
        <v>2</v>
      </c>
    </row>
    <row r="4173" spans="1:19" x14ac:dyDescent="0.25">
      <c r="A4173" s="177" t="s">
        <v>12256</v>
      </c>
      <c r="B4173" t="s">
        <v>12257</v>
      </c>
      <c r="C4173" t="s">
        <v>200</v>
      </c>
      <c r="D4173" s="20" t="s">
        <v>1000</v>
      </c>
      <c r="E4173" s="26">
        <v>42248</v>
      </c>
      <c r="F4173">
        <v>5</v>
      </c>
      <c r="G4173">
        <v>5</v>
      </c>
      <c r="H4173">
        <v>1</v>
      </c>
      <c r="I4173">
        <v>17</v>
      </c>
      <c r="J4173">
        <v>25</v>
      </c>
      <c r="K4173">
        <v>0.68</v>
      </c>
      <c r="L4173">
        <v>25</v>
      </c>
      <c r="M4173">
        <v>1</v>
      </c>
      <c r="N4173">
        <v>14</v>
      </c>
      <c r="P4173">
        <v>1</v>
      </c>
      <c r="Q4173">
        <v>2</v>
      </c>
      <c r="R4173">
        <v>0.5</v>
      </c>
      <c r="S4173">
        <v>3</v>
      </c>
    </row>
    <row r="4174" spans="1:19" x14ac:dyDescent="0.25">
      <c r="A4174" s="177" t="s">
        <v>10377</v>
      </c>
      <c r="B4174" t="s">
        <v>10378</v>
      </c>
      <c r="C4174" s="20" t="s">
        <v>204</v>
      </c>
      <c r="D4174" s="20" t="s">
        <v>1000</v>
      </c>
      <c r="E4174" s="26">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25">
      <c r="A4175" s="177" t="s">
        <v>8725</v>
      </c>
      <c r="B4175" t="s">
        <v>8726</v>
      </c>
      <c r="C4175" s="20" t="s">
        <v>208</v>
      </c>
      <c r="D4175" s="20" t="s">
        <v>1000</v>
      </c>
      <c r="E4175" s="26">
        <v>42248</v>
      </c>
      <c r="F4175">
        <v>2</v>
      </c>
      <c r="G4175">
        <v>2</v>
      </c>
      <c r="H4175">
        <v>1</v>
      </c>
      <c r="I4175">
        <v>15</v>
      </c>
      <c r="J4175">
        <v>10</v>
      </c>
      <c r="K4175">
        <v>1.5</v>
      </c>
      <c r="L4175">
        <v>10</v>
      </c>
      <c r="M4175">
        <v>1</v>
      </c>
      <c r="N4175">
        <v>15</v>
      </c>
      <c r="P4175">
        <v>0</v>
      </c>
      <c r="Q4175">
        <v>0</v>
      </c>
      <c r="R4175" t="e">
        <v>#DIV/0!</v>
      </c>
      <c r="S4175">
        <v>0</v>
      </c>
    </row>
    <row r="4176" spans="1:19" x14ac:dyDescent="0.25">
      <c r="A4176" s="177" t="s">
        <v>6519</v>
      </c>
      <c r="B4176" t="s">
        <v>6520</v>
      </c>
      <c r="C4176" s="20" t="s">
        <v>316</v>
      </c>
      <c r="D4176" s="20" t="s">
        <v>1000</v>
      </c>
      <c r="E4176" s="26">
        <v>42248</v>
      </c>
      <c r="F4176">
        <v>10</v>
      </c>
      <c r="G4176">
        <v>10</v>
      </c>
      <c r="H4176">
        <v>1</v>
      </c>
      <c r="I4176">
        <v>20</v>
      </c>
      <c r="J4176">
        <v>26</v>
      </c>
      <c r="K4176">
        <v>0.76923076923076927</v>
      </c>
      <c r="L4176">
        <v>26</v>
      </c>
      <c r="M4176">
        <v>1</v>
      </c>
      <c r="N4176">
        <v>17</v>
      </c>
      <c r="P4176">
        <v>4</v>
      </c>
      <c r="Q4176">
        <v>5</v>
      </c>
      <c r="R4176">
        <v>0.8</v>
      </c>
      <c r="S4176">
        <v>3</v>
      </c>
    </row>
    <row r="4177" spans="1:19" x14ac:dyDescent="0.25">
      <c r="A4177" s="177" t="s">
        <v>4112</v>
      </c>
      <c r="B4177" t="s">
        <v>4113</v>
      </c>
      <c r="C4177" s="20" t="s">
        <v>218</v>
      </c>
      <c r="D4177" s="20" t="s">
        <v>1000</v>
      </c>
      <c r="E4177" s="26">
        <v>42248</v>
      </c>
      <c r="F4177">
        <v>4</v>
      </c>
      <c r="G4177">
        <v>4</v>
      </c>
      <c r="H4177">
        <v>1</v>
      </c>
      <c r="I4177">
        <v>2</v>
      </c>
      <c r="J4177">
        <v>20</v>
      </c>
      <c r="K4177">
        <v>0.1</v>
      </c>
      <c r="L4177">
        <v>20</v>
      </c>
      <c r="M4177">
        <v>1</v>
      </c>
      <c r="N4177">
        <v>2</v>
      </c>
      <c r="P4177">
        <v>0</v>
      </c>
      <c r="Q4177">
        <v>0</v>
      </c>
      <c r="R4177" t="e">
        <v>#DIV/0!</v>
      </c>
      <c r="S4177">
        <v>0</v>
      </c>
    </row>
    <row r="4178" spans="1:19" x14ac:dyDescent="0.25">
      <c r="A4178" s="177" t="s">
        <v>12541</v>
      </c>
      <c r="B4178" t="s">
        <v>12542</v>
      </c>
      <c r="C4178" s="20" t="s">
        <v>202</v>
      </c>
      <c r="D4178" s="20" t="s">
        <v>1000</v>
      </c>
      <c r="E4178" s="26">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25">
      <c r="A4179" s="177" t="s">
        <v>9706</v>
      </c>
      <c r="B4179" t="s">
        <v>9707</v>
      </c>
      <c r="C4179" s="20" t="s">
        <v>224</v>
      </c>
      <c r="D4179" s="20" t="s">
        <v>1000</v>
      </c>
      <c r="E4179" s="26">
        <v>42248</v>
      </c>
      <c r="F4179">
        <v>6</v>
      </c>
      <c r="G4179">
        <v>6</v>
      </c>
      <c r="H4179">
        <v>1</v>
      </c>
      <c r="I4179">
        <v>49</v>
      </c>
      <c r="J4179">
        <v>50</v>
      </c>
      <c r="K4179">
        <v>0.98</v>
      </c>
      <c r="L4179">
        <v>50</v>
      </c>
      <c r="M4179">
        <v>1</v>
      </c>
      <c r="N4179">
        <v>49</v>
      </c>
      <c r="P4179">
        <v>0</v>
      </c>
      <c r="Q4179">
        <v>0</v>
      </c>
      <c r="R4179" t="e">
        <v>#DIV/0!</v>
      </c>
      <c r="S4179">
        <v>0</v>
      </c>
    </row>
    <row r="4180" spans="1:19" x14ac:dyDescent="0.25">
      <c r="A4180" s="177" t="s">
        <v>9595</v>
      </c>
      <c r="B4180" t="s">
        <v>9596</v>
      </c>
      <c r="C4180" t="s">
        <v>339</v>
      </c>
      <c r="D4180" s="20" t="s">
        <v>1000</v>
      </c>
      <c r="E4180" s="26">
        <v>42248</v>
      </c>
      <c r="F4180">
        <v>1</v>
      </c>
      <c r="G4180">
        <v>1</v>
      </c>
      <c r="H4180">
        <v>1</v>
      </c>
      <c r="I4180">
        <v>3</v>
      </c>
      <c r="J4180">
        <v>10</v>
      </c>
      <c r="K4180">
        <v>0.3</v>
      </c>
      <c r="L4180">
        <v>10</v>
      </c>
      <c r="M4180">
        <v>1</v>
      </c>
      <c r="N4180">
        <v>3</v>
      </c>
      <c r="P4180">
        <v>0</v>
      </c>
      <c r="Q4180">
        <v>0</v>
      </c>
      <c r="R4180" t="e">
        <v>#DIV/0!</v>
      </c>
      <c r="S4180">
        <v>1</v>
      </c>
    </row>
    <row r="4181" spans="1:19" x14ac:dyDescent="0.25">
      <c r="A4181" s="177" t="s">
        <v>7799</v>
      </c>
      <c r="B4181" t="s">
        <v>7800</v>
      </c>
      <c r="C4181" t="s">
        <v>226</v>
      </c>
      <c r="D4181" s="20" t="s">
        <v>1000</v>
      </c>
      <c r="E4181" s="26">
        <v>42248</v>
      </c>
      <c r="F4181">
        <v>3</v>
      </c>
      <c r="G4181">
        <v>6</v>
      </c>
      <c r="H4181">
        <v>0.5</v>
      </c>
      <c r="I4181">
        <v>39</v>
      </c>
      <c r="J4181">
        <v>20</v>
      </c>
      <c r="K4181">
        <v>1.95</v>
      </c>
      <c r="L4181">
        <v>50</v>
      </c>
      <c r="M4181">
        <v>0.4</v>
      </c>
      <c r="N4181">
        <v>37</v>
      </c>
      <c r="P4181">
        <v>0</v>
      </c>
      <c r="Q4181">
        <v>0</v>
      </c>
      <c r="R4181" t="e">
        <v>#DIV/0!</v>
      </c>
      <c r="S4181">
        <v>2</v>
      </c>
    </row>
    <row r="4182" spans="1:19" x14ac:dyDescent="0.25">
      <c r="A4182" s="177" t="s">
        <v>6869</v>
      </c>
      <c r="B4182" t="s">
        <v>6870</v>
      </c>
      <c r="C4182" t="s">
        <v>231</v>
      </c>
      <c r="D4182" s="20" t="s">
        <v>1000</v>
      </c>
      <c r="E4182" s="26">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25">
      <c r="A4183" s="177" t="s">
        <v>5920</v>
      </c>
      <c r="B4183" t="s">
        <v>5921</v>
      </c>
      <c r="C4183" t="s">
        <v>216</v>
      </c>
      <c r="D4183" s="20" t="s">
        <v>1000</v>
      </c>
      <c r="E4183" s="26">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25">
      <c r="A4184" s="177" t="s">
        <v>4527</v>
      </c>
      <c r="B4184" t="s">
        <v>4528</v>
      </c>
      <c r="C4184" t="s">
        <v>233</v>
      </c>
      <c r="D4184" s="20" t="s">
        <v>1000</v>
      </c>
      <c r="E4184" s="26">
        <v>42248</v>
      </c>
      <c r="F4184">
        <v>0</v>
      </c>
      <c r="G4184">
        <v>0</v>
      </c>
      <c r="H4184" t="e">
        <v>#DIV/0!</v>
      </c>
      <c r="I4184">
        <v>0</v>
      </c>
      <c r="J4184">
        <v>0</v>
      </c>
      <c r="K4184" t="e">
        <v>#DIV/0!</v>
      </c>
      <c r="L4184">
        <v>0</v>
      </c>
      <c r="M4184" t="e">
        <v>#DIV/0!</v>
      </c>
      <c r="N4184">
        <v>0</v>
      </c>
      <c r="P4184">
        <v>0</v>
      </c>
      <c r="Q4184">
        <v>0</v>
      </c>
      <c r="R4184" t="e">
        <v>#DIV/0!</v>
      </c>
      <c r="S4184">
        <v>0</v>
      </c>
    </row>
    <row r="4185" spans="1:19" x14ac:dyDescent="0.25">
      <c r="A4185" s="177" t="s">
        <v>3937</v>
      </c>
      <c r="B4185" t="s">
        <v>3938</v>
      </c>
      <c r="C4185" t="s">
        <v>219</v>
      </c>
      <c r="D4185" s="20" t="s">
        <v>1000</v>
      </c>
      <c r="E4185" s="26">
        <v>42248</v>
      </c>
      <c r="F4185">
        <v>5</v>
      </c>
      <c r="G4185">
        <v>5</v>
      </c>
      <c r="H4185">
        <v>1</v>
      </c>
      <c r="I4185">
        <v>15</v>
      </c>
      <c r="J4185">
        <v>40</v>
      </c>
      <c r="K4185">
        <v>0.375</v>
      </c>
      <c r="L4185">
        <v>40</v>
      </c>
      <c r="M4185">
        <v>1</v>
      </c>
      <c r="N4185">
        <v>15</v>
      </c>
      <c r="P4185">
        <v>0</v>
      </c>
      <c r="Q4185">
        <v>0</v>
      </c>
      <c r="R4185" t="e">
        <v>#DIV/0!</v>
      </c>
      <c r="S4185">
        <v>0</v>
      </c>
    </row>
    <row r="4186" spans="1:19" x14ac:dyDescent="0.25">
      <c r="A4186" s="177" t="s">
        <v>3666</v>
      </c>
      <c r="B4186" t="s">
        <v>3667</v>
      </c>
      <c r="C4186" t="s">
        <v>340</v>
      </c>
      <c r="D4186" s="20" t="s">
        <v>1000</v>
      </c>
      <c r="E4186" s="26">
        <v>42248</v>
      </c>
      <c r="F4186">
        <v>4</v>
      </c>
      <c r="G4186">
        <v>4</v>
      </c>
      <c r="H4186">
        <v>1</v>
      </c>
      <c r="I4186">
        <v>21</v>
      </c>
      <c r="J4186">
        <v>40</v>
      </c>
      <c r="K4186">
        <v>0.52500000000000002</v>
      </c>
      <c r="L4186">
        <v>40</v>
      </c>
      <c r="M4186">
        <v>1</v>
      </c>
      <c r="N4186">
        <v>21</v>
      </c>
      <c r="P4186">
        <v>0</v>
      </c>
      <c r="Q4186">
        <v>0</v>
      </c>
      <c r="R4186" t="e">
        <v>#DIV/0!</v>
      </c>
      <c r="S4186">
        <v>0</v>
      </c>
    </row>
    <row r="4187" spans="1:19" x14ac:dyDescent="0.25">
      <c r="A4187" s="177" t="s">
        <v>7612</v>
      </c>
      <c r="B4187" t="s">
        <v>7613</v>
      </c>
      <c r="C4187" t="s">
        <v>901</v>
      </c>
      <c r="D4187" s="20" t="s">
        <v>1000</v>
      </c>
      <c r="E4187" s="26">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25">
      <c r="A4188" s="177" t="s">
        <v>5492</v>
      </c>
      <c r="B4188" t="s">
        <v>5493</v>
      </c>
      <c r="C4188" t="s">
        <v>903</v>
      </c>
      <c r="D4188" s="20" t="s">
        <v>1000</v>
      </c>
      <c r="E4188" s="26">
        <v>42248</v>
      </c>
      <c r="F4188">
        <v>10</v>
      </c>
      <c r="G4188">
        <v>10</v>
      </c>
      <c r="H4188">
        <v>1</v>
      </c>
      <c r="I4188">
        <v>43</v>
      </c>
      <c r="J4188">
        <v>50</v>
      </c>
      <c r="K4188">
        <v>0.86</v>
      </c>
      <c r="L4188">
        <v>50</v>
      </c>
      <c r="M4188">
        <v>1</v>
      </c>
      <c r="N4188">
        <v>37</v>
      </c>
      <c r="P4188">
        <v>5</v>
      </c>
      <c r="Q4188">
        <v>9</v>
      </c>
      <c r="R4188">
        <v>0.55555555555555558</v>
      </c>
      <c r="S4188">
        <v>6</v>
      </c>
    </row>
    <row r="4189" spans="1:19" x14ac:dyDescent="0.25">
      <c r="A4189" s="177" t="s">
        <v>11621</v>
      </c>
      <c r="B4189" t="s">
        <v>11622</v>
      </c>
      <c r="C4189" t="s">
        <v>199</v>
      </c>
      <c r="D4189" s="20" t="s">
        <v>1002</v>
      </c>
      <c r="E4189" s="26">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25">
      <c r="A4190" s="177" t="s">
        <v>10903</v>
      </c>
      <c r="B4190" t="s">
        <v>10904</v>
      </c>
      <c r="C4190" t="s">
        <v>227</v>
      </c>
      <c r="D4190" s="20" t="s">
        <v>1002</v>
      </c>
      <c r="E4190" s="26">
        <v>42248</v>
      </c>
      <c r="F4190">
        <v>0</v>
      </c>
      <c r="G4190">
        <v>0</v>
      </c>
      <c r="H4190" t="e">
        <v>#DIV/0!</v>
      </c>
      <c r="I4190">
        <v>0</v>
      </c>
      <c r="J4190">
        <v>0</v>
      </c>
      <c r="K4190" t="e">
        <v>#DIV/0!</v>
      </c>
      <c r="L4190">
        <v>0</v>
      </c>
      <c r="M4190" t="e">
        <v>#DIV/0!</v>
      </c>
      <c r="N4190">
        <v>0</v>
      </c>
      <c r="P4190">
        <v>0</v>
      </c>
      <c r="Q4190">
        <v>0</v>
      </c>
      <c r="R4190" t="e">
        <v>#DIV/0!</v>
      </c>
      <c r="S4190">
        <v>0</v>
      </c>
    </row>
    <row r="4191" spans="1:19" x14ac:dyDescent="0.25">
      <c r="A4191" s="177" t="s">
        <v>9611</v>
      </c>
      <c r="B4191" t="s">
        <v>9612</v>
      </c>
      <c r="C4191" t="s">
        <v>341</v>
      </c>
      <c r="D4191" s="20" t="s">
        <v>1002</v>
      </c>
      <c r="E4191" s="26">
        <v>42248</v>
      </c>
      <c r="F4191">
        <v>1</v>
      </c>
      <c r="G4191">
        <v>1</v>
      </c>
      <c r="H4191">
        <v>1</v>
      </c>
      <c r="I4191">
        <v>3</v>
      </c>
      <c r="J4191">
        <v>10</v>
      </c>
      <c r="K4191">
        <v>0.3</v>
      </c>
      <c r="L4191">
        <v>10</v>
      </c>
      <c r="M4191">
        <v>1</v>
      </c>
      <c r="N4191">
        <v>3</v>
      </c>
      <c r="P4191">
        <v>0</v>
      </c>
      <c r="Q4191">
        <v>0</v>
      </c>
      <c r="R4191" t="e">
        <v>#DIV/0!</v>
      </c>
      <c r="S4191">
        <v>0</v>
      </c>
    </row>
    <row r="4192" spans="1:19" x14ac:dyDescent="0.25">
      <c r="A4192" s="177" t="s">
        <v>9140</v>
      </c>
      <c r="B4192" t="s">
        <v>9141</v>
      </c>
      <c r="C4192" t="s">
        <v>207</v>
      </c>
      <c r="D4192" s="20" t="s">
        <v>1002</v>
      </c>
      <c r="E4192" s="26">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25">
      <c r="A4193" s="177" t="s">
        <v>8301</v>
      </c>
      <c r="B4193" t="s">
        <v>8302</v>
      </c>
      <c r="C4193" t="s">
        <v>212</v>
      </c>
      <c r="D4193" s="20" t="s">
        <v>1002</v>
      </c>
      <c r="E4193" s="26">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25">
      <c r="A4194" s="177" t="s">
        <v>4877</v>
      </c>
      <c r="B4194" t="s">
        <v>4878</v>
      </c>
      <c r="C4194" t="s">
        <v>230</v>
      </c>
      <c r="D4194" s="20" t="s">
        <v>1002</v>
      </c>
      <c r="E4194" s="26">
        <v>42248</v>
      </c>
      <c r="F4194">
        <v>1</v>
      </c>
      <c r="G4194">
        <v>2</v>
      </c>
      <c r="H4194">
        <v>0.5</v>
      </c>
      <c r="I4194">
        <v>0</v>
      </c>
      <c r="J4194">
        <v>6</v>
      </c>
      <c r="K4194">
        <v>0</v>
      </c>
      <c r="L4194">
        <v>12</v>
      </c>
      <c r="M4194">
        <v>0.5</v>
      </c>
      <c r="N4194">
        <v>0</v>
      </c>
      <c r="P4194">
        <v>0</v>
      </c>
      <c r="Q4194">
        <v>0</v>
      </c>
      <c r="R4194" t="e">
        <v>#DIV/0!</v>
      </c>
      <c r="S4194">
        <v>0</v>
      </c>
    </row>
    <row r="4195" spans="1:19" x14ac:dyDescent="0.25">
      <c r="A4195" s="177" t="s">
        <v>11623</v>
      </c>
      <c r="B4195" t="s">
        <v>11624</v>
      </c>
      <c r="C4195" t="s">
        <v>198</v>
      </c>
      <c r="D4195" s="20" t="s">
        <v>1002</v>
      </c>
      <c r="E4195" s="26">
        <v>42248</v>
      </c>
      <c r="F4195">
        <v>3</v>
      </c>
      <c r="G4195">
        <v>3</v>
      </c>
      <c r="H4195">
        <v>1</v>
      </c>
      <c r="I4195">
        <v>2</v>
      </c>
      <c r="J4195">
        <v>15</v>
      </c>
      <c r="K4195">
        <v>0.13333333333333333</v>
      </c>
      <c r="L4195">
        <v>15</v>
      </c>
      <c r="M4195">
        <v>1</v>
      </c>
      <c r="N4195">
        <v>1</v>
      </c>
      <c r="P4195">
        <v>0</v>
      </c>
      <c r="Q4195">
        <v>0</v>
      </c>
      <c r="R4195" t="e">
        <v>#DIV/0!</v>
      </c>
      <c r="S4195">
        <v>1</v>
      </c>
    </row>
    <row r="4196" spans="1:19" x14ac:dyDescent="0.25">
      <c r="A4196" s="177" t="s">
        <v>10728</v>
      </c>
      <c r="B4196" t="s">
        <v>10729</v>
      </c>
      <c r="C4196" t="s">
        <v>203</v>
      </c>
      <c r="D4196" s="20" t="s">
        <v>1002</v>
      </c>
      <c r="E4196" s="26">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25">
      <c r="A4197" s="177" t="s">
        <v>6270</v>
      </c>
      <c r="B4197" t="s">
        <v>6271</v>
      </c>
      <c r="C4197" t="s">
        <v>214</v>
      </c>
      <c r="D4197" s="20" t="s">
        <v>1002</v>
      </c>
      <c r="E4197" s="26">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25">
      <c r="A4198" s="177" t="s">
        <v>3570</v>
      </c>
      <c r="B4198" t="s">
        <v>3571</v>
      </c>
      <c r="C4198" t="s">
        <v>220</v>
      </c>
      <c r="D4198" s="20" t="s">
        <v>1002</v>
      </c>
      <c r="E4198" s="26">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25">
      <c r="A4199" s="177" t="s">
        <v>6694</v>
      </c>
      <c r="B4199" t="s">
        <v>6695</v>
      </c>
      <c r="C4199" t="s">
        <v>317</v>
      </c>
      <c r="D4199" s="20" t="s">
        <v>1002</v>
      </c>
      <c r="E4199" s="26">
        <v>42248</v>
      </c>
      <c r="F4199">
        <v>10</v>
      </c>
      <c r="G4199">
        <v>10</v>
      </c>
      <c r="H4199">
        <v>1</v>
      </c>
      <c r="I4199">
        <v>20</v>
      </c>
      <c r="J4199">
        <v>26</v>
      </c>
      <c r="K4199">
        <v>0.76923076923076927</v>
      </c>
      <c r="L4199">
        <v>26</v>
      </c>
      <c r="M4199">
        <v>1</v>
      </c>
      <c r="N4199">
        <v>17</v>
      </c>
      <c r="P4199">
        <v>4</v>
      </c>
      <c r="Q4199">
        <v>5</v>
      </c>
      <c r="R4199">
        <v>0.8</v>
      </c>
      <c r="S4199">
        <v>3</v>
      </c>
    </row>
    <row r="4200" spans="1:19" x14ac:dyDescent="0.25">
      <c r="A4200" s="177" t="s">
        <v>4352</v>
      </c>
      <c r="B4200" t="s">
        <v>4353</v>
      </c>
      <c r="C4200" t="s">
        <v>217</v>
      </c>
      <c r="D4200" s="20" t="s">
        <v>1002</v>
      </c>
      <c r="E4200" s="26">
        <v>42248</v>
      </c>
      <c r="F4200">
        <v>9</v>
      </c>
      <c r="G4200">
        <v>9</v>
      </c>
      <c r="H4200">
        <v>1</v>
      </c>
      <c r="I4200">
        <v>17</v>
      </c>
      <c r="J4200">
        <v>60</v>
      </c>
      <c r="K4200">
        <v>0.28333333333333333</v>
      </c>
      <c r="L4200">
        <v>60</v>
      </c>
      <c r="M4200">
        <v>1</v>
      </c>
      <c r="N4200">
        <v>17</v>
      </c>
      <c r="P4200">
        <v>0</v>
      </c>
      <c r="Q4200">
        <v>0</v>
      </c>
      <c r="R4200" t="e">
        <v>#DIV/0!</v>
      </c>
      <c r="S4200">
        <v>0</v>
      </c>
    </row>
    <row r="4201" spans="1:19" x14ac:dyDescent="0.25">
      <c r="A4201" s="177" t="s">
        <v>9881</v>
      </c>
      <c r="B4201" t="s">
        <v>9882</v>
      </c>
      <c r="C4201" t="s">
        <v>223</v>
      </c>
      <c r="D4201" s="20" t="s">
        <v>1002</v>
      </c>
      <c r="E4201" s="26">
        <v>42248</v>
      </c>
      <c r="F4201">
        <v>6</v>
      </c>
      <c r="G4201">
        <v>6</v>
      </c>
      <c r="H4201">
        <v>1</v>
      </c>
      <c r="I4201">
        <v>49</v>
      </c>
      <c r="J4201">
        <v>50</v>
      </c>
      <c r="K4201">
        <v>0.98</v>
      </c>
      <c r="L4201">
        <v>50</v>
      </c>
      <c r="M4201">
        <v>1</v>
      </c>
      <c r="N4201">
        <v>49</v>
      </c>
      <c r="P4201">
        <v>0</v>
      </c>
      <c r="Q4201">
        <v>0</v>
      </c>
      <c r="R4201" t="e">
        <v>#DIV/0!</v>
      </c>
      <c r="S4201">
        <v>0</v>
      </c>
    </row>
    <row r="4202" spans="1:19" x14ac:dyDescent="0.25">
      <c r="A4202" s="177" t="s">
        <v>8000</v>
      </c>
      <c r="B4202" t="s">
        <v>8001</v>
      </c>
      <c r="C4202" t="s">
        <v>225</v>
      </c>
      <c r="D4202" s="20" t="s">
        <v>1002</v>
      </c>
      <c r="E4202" s="26">
        <v>42248</v>
      </c>
      <c r="F4202">
        <v>3</v>
      </c>
      <c r="G4202">
        <v>6</v>
      </c>
      <c r="H4202">
        <v>0.5</v>
      </c>
      <c r="I4202">
        <v>39</v>
      </c>
      <c r="J4202">
        <v>20</v>
      </c>
      <c r="K4202">
        <v>1.95</v>
      </c>
      <c r="L4202">
        <v>50</v>
      </c>
      <c r="M4202">
        <v>0.4</v>
      </c>
      <c r="N4202">
        <v>37</v>
      </c>
      <c r="P4202">
        <v>0</v>
      </c>
      <c r="Q4202">
        <v>0</v>
      </c>
      <c r="R4202" t="e">
        <v>#DIV/0!</v>
      </c>
      <c r="S4202">
        <v>2</v>
      </c>
    </row>
    <row r="4203" spans="1:19" x14ac:dyDescent="0.25">
      <c r="A4203" s="177" t="s">
        <v>7060</v>
      </c>
      <c r="B4203" t="s">
        <v>7061</v>
      </c>
      <c r="C4203" t="s">
        <v>232</v>
      </c>
      <c r="D4203" s="20" t="s">
        <v>1002</v>
      </c>
      <c r="E4203" s="26">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25">
      <c r="A4204" s="177" t="s">
        <v>4702</v>
      </c>
      <c r="B4204" t="s">
        <v>4703</v>
      </c>
      <c r="C4204" t="s">
        <v>234</v>
      </c>
      <c r="D4204" s="20" t="s">
        <v>1002</v>
      </c>
      <c r="E4204" s="26">
        <v>42248</v>
      </c>
      <c r="F4204">
        <v>0</v>
      </c>
      <c r="G4204">
        <v>0</v>
      </c>
      <c r="H4204" t="e">
        <v>#DIV/0!</v>
      </c>
      <c r="I4204">
        <v>0</v>
      </c>
      <c r="J4204">
        <v>0</v>
      </c>
      <c r="K4204" t="e">
        <v>#DIV/0!</v>
      </c>
      <c r="L4204">
        <v>0</v>
      </c>
      <c r="M4204" t="e">
        <v>#DIV/0!</v>
      </c>
      <c r="N4204">
        <v>0</v>
      </c>
      <c r="P4204">
        <v>0</v>
      </c>
      <c r="Q4204">
        <v>0</v>
      </c>
      <c r="R4204" t="e">
        <v>#DIV/0!</v>
      </c>
      <c r="S4204">
        <v>0</v>
      </c>
    </row>
    <row r="4205" spans="1:19" x14ac:dyDescent="0.25">
      <c r="A4205" s="177" t="s">
        <v>3762</v>
      </c>
      <c r="B4205" t="s">
        <v>3763</v>
      </c>
      <c r="C4205" t="s">
        <v>342</v>
      </c>
      <c r="D4205" s="20" t="s">
        <v>1002</v>
      </c>
      <c r="E4205" s="26">
        <v>42248</v>
      </c>
      <c r="F4205">
        <v>4</v>
      </c>
      <c r="G4205">
        <v>4</v>
      </c>
      <c r="H4205">
        <v>1</v>
      </c>
      <c r="I4205">
        <v>21</v>
      </c>
      <c r="J4205">
        <v>40</v>
      </c>
      <c r="K4205">
        <v>0.52500000000000002</v>
      </c>
      <c r="L4205">
        <v>40</v>
      </c>
      <c r="M4205">
        <v>1</v>
      </c>
      <c r="N4205">
        <v>21</v>
      </c>
      <c r="P4205">
        <v>0</v>
      </c>
      <c r="Q4205">
        <v>0</v>
      </c>
      <c r="R4205" t="e">
        <v>#DIV/0!</v>
      </c>
      <c r="S4205">
        <v>0</v>
      </c>
    </row>
    <row r="4206" spans="1:19" x14ac:dyDescent="0.25">
      <c r="A4206" s="177" t="s">
        <v>3045</v>
      </c>
      <c r="B4206" t="s">
        <v>3046</v>
      </c>
      <c r="C4206" t="s">
        <v>242</v>
      </c>
      <c r="D4206" s="20" t="s">
        <v>1000</v>
      </c>
      <c r="E4206" s="26">
        <v>42248</v>
      </c>
      <c r="F4206">
        <v>7</v>
      </c>
      <c r="G4206">
        <v>9</v>
      </c>
      <c r="H4206">
        <v>0.77777777777777779</v>
      </c>
      <c r="I4206">
        <v>42</v>
      </c>
      <c r="J4206">
        <v>42</v>
      </c>
      <c r="K4206">
        <v>1</v>
      </c>
      <c r="L4206">
        <v>56</v>
      </c>
      <c r="M4206">
        <v>0.75</v>
      </c>
      <c r="N4206">
        <v>27</v>
      </c>
      <c r="P4206">
        <v>0</v>
      </c>
      <c r="Q4206">
        <v>3</v>
      </c>
      <c r="R4206">
        <v>0</v>
      </c>
      <c r="S4206">
        <v>15</v>
      </c>
    </row>
    <row r="4207" spans="1:19" x14ac:dyDescent="0.25">
      <c r="A4207" s="177" t="s">
        <v>2870</v>
      </c>
      <c r="B4207" t="s">
        <v>2871</v>
      </c>
      <c r="C4207" t="s">
        <v>2724</v>
      </c>
      <c r="D4207" s="20" t="s">
        <v>1000</v>
      </c>
      <c r="E4207" s="26">
        <v>42248</v>
      </c>
      <c r="F4207">
        <v>8</v>
      </c>
      <c r="G4207">
        <v>8</v>
      </c>
      <c r="H4207">
        <v>1</v>
      </c>
      <c r="I4207">
        <v>35</v>
      </c>
      <c r="J4207">
        <v>40</v>
      </c>
      <c r="K4207">
        <v>0.875</v>
      </c>
      <c r="L4207">
        <v>40</v>
      </c>
      <c r="M4207">
        <v>1</v>
      </c>
      <c r="N4207">
        <v>30</v>
      </c>
      <c r="P4207">
        <v>5</v>
      </c>
      <c r="Q4207">
        <v>5</v>
      </c>
      <c r="R4207">
        <v>1</v>
      </c>
      <c r="S4207">
        <v>5</v>
      </c>
    </row>
    <row r="4208" spans="1:19" x14ac:dyDescent="0.25">
      <c r="A4208" s="177" t="s">
        <v>2625</v>
      </c>
      <c r="B4208" t="s">
        <v>2626</v>
      </c>
      <c r="C4208" t="s">
        <v>237</v>
      </c>
      <c r="D4208" s="20" t="s">
        <v>1000</v>
      </c>
      <c r="E4208" s="26">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25">
      <c r="A4209" s="177" t="s">
        <v>2450</v>
      </c>
      <c r="B4209" t="s">
        <v>2451</v>
      </c>
      <c r="C4209" t="s">
        <v>238</v>
      </c>
      <c r="D4209" s="20" t="s">
        <v>1000</v>
      </c>
      <c r="E4209" s="26">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25">
      <c r="A4210" s="177" t="s">
        <v>2277</v>
      </c>
      <c r="B4210" t="s">
        <v>2278</v>
      </c>
      <c r="C4210" t="s">
        <v>239</v>
      </c>
      <c r="D4210" s="20" t="s">
        <v>1000</v>
      </c>
      <c r="E4210" s="26">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25">
      <c r="A4211" s="177" t="s">
        <v>2102</v>
      </c>
      <c r="B4211" t="s">
        <v>2103</v>
      </c>
      <c r="C4211" t="s">
        <v>1988</v>
      </c>
      <c r="D4211" s="20" t="s">
        <v>1000</v>
      </c>
      <c r="E4211" s="26">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25">
      <c r="A4212" s="177" t="s">
        <v>1854</v>
      </c>
      <c r="B4212" t="s">
        <v>1855</v>
      </c>
      <c r="C4212" t="s">
        <v>240</v>
      </c>
      <c r="D4212" s="20" t="s">
        <v>1000</v>
      </c>
      <c r="E4212" s="26">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25">
      <c r="A4213" s="177" t="s">
        <v>1679</v>
      </c>
      <c r="B4213" t="s">
        <v>1680</v>
      </c>
      <c r="C4213" t="s">
        <v>241</v>
      </c>
      <c r="D4213" s="20" t="s">
        <v>1000</v>
      </c>
      <c r="E4213" s="26">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25">
      <c r="A4214" s="177" t="s">
        <v>1504</v>
      </c>
      <c r="B4214" t="s">
        <v>1505</v>
      </c>
      <c r="C4214" t="s">
        <v>318</v>
      </c>
      <c r="D4214" s="20" t="s">
        <v>1000</v>
      </c>
      <c r="E4214" s="26">
        <v>42248</v>
      </c>
      <c r="F4214">
        <v>0</v>
      </c>
      <c r="G4214">
        <v>0</v>
      </c>
      <c r="H4214" t="e">
        <v>#DIV/0!</v>
      </c>
      <c r="I4214">
        <v>0</v>
      </c>
      <c r="J4214">
        <v>0</v>
      </c>
      <c r="K4214" t="e">
        <v>#DIV/0!</v>
      </c>
      <c r="L4214">
        <v>0</v>
      </c>
      <c r="M4214" t="e">
        <v>#DIV/0!</v>
      </c>
      <c r="N4214">
        <v>0</v>
      </c>
      <c r="P4214">
        <v>0</v>
      </c>
      <c r="Q4214">
        <v>0</v>
      </c>
      <c r="R4214" t="e">
        <v>#DIV/0!</v>
      </c>
      <c r="S4214">
        <v>0</v>
      </c>
    </row>
    <row r="4215" spans="1:19" x14ac:dyDescent="0.25">
      <c r="A4215" s="177" t="s">
        <v>1104</v>
      </c>
      <c r="B4215" t="s">
        <v>1189</v>
      </c>
      <c r="C4215" s="20" t="s">
        <v>235</v>
      </c>
      <c r="D4215" s="20" t="s">
        <v>1002</v>
      </c>
      <c r="E4215" s="26">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25">
      <c r="A4216" s="177" t="s">
        <v>12054</v>
      </c>
      <c r="B4216" t="s">
        <v>12055</v>
      </c>
      <c r="C4216" s="20" t="s">
        <v>1051</v>
      </c>
      <c r="D4216" s="20" t="s">
        <v>1000</v>
      </c>
      <c r="E4216" s="26">
        <v>42248</v>
      </c>
      <c r="F4216">
        <v>3</v>
      </c>
      <c r="G4216">
        <v>3</v>
      </c>
      <c r="H4216">
        <v>1</v>
      </c>
      <c r="I4216">
        <v>2</v>
      </c>
      <c r="J4216">
        <v>15</v>
      </c>
      <c r="K4216">
        <v>0.13333333333333333</v>
      </c>
      <c r="L4216">
        <v>15</v>
      </c>
      <c r="M4216">
        <v>1</v>
      </c>
      <c r="N4216">
        <v>1</v>
      </c>
      <c r="P4216">
        <v>0</v>
      </c>
      <c r="Q4216">
        <v>0</v>
      </c>
      <c r="R4216" t="e">
        <v>#DIV/0!</v>
      </c>
      <c r="S4216">
        <v>1</v>
      </c>
    </row>
    <row r="4217" spans="1:19" x14ac:dyDescent="0.25">
      <c r="A4217" s="177" t="s">
        <v>13420</v>
      </c>
      <c r="B4217" t="s">
        <v>13421</v>
      </c>
      <c r="C4217" t="s">
        <v>242</v>
      </c>
      <c r="D4217" s="20" t="s">
        <v>1002</v>
      </c>
      <c r="E4217" s="26">
        <v>42248</v>
      </c>
      <c r="F4217">
        <v>7</v>
      </c>
      <c r="G4217">
        <v>9</v>
      </c>
      <c r="H4217">
        <v>0.77777777777777779</v>
      </c>
      <c r="I4217">
        <v>42</v>
      </c>
      <c r="J4217">
        <v>42</v>
      </c>
      <c r="K4217">
        <v>1</v>
      </c>
      <c r="L4217">
        <v>56</v>
      </c>
      <c r="M4217">
        <v>0.75</v>
      </c>
      <c r="N4217">
        <v>27</v>
      </c>
      <c r="P4217">
        <v>0</v>
      </c>
      <c r="Q4217">
        <v>3</v>
      </c>
      <c r="R4217">
        <v>0</v>
      </c>
      <c r="S4217">
        <v>15</v>
      </c>
    </row>
    <row r="4218" spans="1:19" x14ac:dyDescent="0.25">
      <c r="A4218" s="177" t="s">
        <v>13597</v>
      </c>
      <c r="B4218" t="s">
        <v>13598</v>
      </c>
      <c r="C4218" t="s">
        <v>237</v>
      </c>
      <c r="D4218" s="20" t="s">
        <v>1002</v>
      </c>
      <c r="E4218" s="26">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25">
      <c r="A4219" s="177" t="s">
        <v>13772</v>
      </c>
      <c r="B4219" t="s">
        <v>13773</v>
      </c>
      <c r="C4219" t="s">
        <v>238</v>
      </c>
      <c r="D4219" s="20" t="s">
        <v>1002</v>
      </c>
      <c r="E4219" s="26">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25">
      <c r="A4220" s="177" t="s">
        <v>13949</v>
      </c>
      <c r="B4220" t="s">
        <v>13950</v>
      </c>
      <c r="C4220" t="s">
        <v>239</v>
      </c>
      <c r="D4220" s="20" t="s">
        <v>1002</v>
      </c>
      <c r="E4220" s="26">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25">
      <c r="A4221" s="177" t="s">
        <v>14136</v>
      </c>
      <c r="B4221" t="s">
        <v>14137</v>
      </c>
      <c r="C4221" s="20" t="s">
        <v>240</v>
      </c>
      <c r="D4221" s="20" t="s">
        <v>1002</v>
      </c>
      <c r="E4221" s="26">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25">
      <c r="A4222" s="177" t="s">
        <v>14313</v>
      </c>
      <c r="B4222" t="s">
        <v>14314</v>
      </c>
      <c r="C4222" s="20" t="s">
        <v>241</v>
      </c>
      <c r="D4222" s="20" t="s">
        <v>1002</v>
      </c>
      <c r="E4222" s="26">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25">
      <c r="A4223" s="177" t="s">
        <v>14425</v>
      </c>
      <c r="B4223" t="s">
        <v>14426</v>
      </c>
      <c r="C4223" t="s">
        <v>318</v>
      </c>
      <c r="D4223" s="20" t="s">
        <v>1002</v>
      </c>
      <c r="E4223" s="26">
        <v>42248</v>
      </c>
      <c r="F4223">
        <v>0</v>
      </c>
      <c r="G4223">
        <v>0</v>
      </c>
      <c r="H4223" t="e">
        <v>#DIV/0!</v>
      </c>
      <c r="I4223">
        <v>0</v>
      </c>
      <c r="J4223">
        <v>0</v>
      </c>
      <c r="K4223" t="e">
        <v>#DIV/0!</v>
      </c>
      <c r="L4223">
        <v>0</v>
      </c>
      <c r="M4223" t="e">
        <v>#DIV/0!</v>
      </c>
      <c r="N4223">
        <v>0</v>
      </c>
      <c r="P4223">
        <v>0</v>
      </c>
      <c r="Q4223">
        <v>0</v>
      </c>
      <c r="R4223" t="e">
        <v>#DIV/0!</v>
      </c>
      <c r="S4223">
        <v>0</v>
      </c>
    </row>
    <row r="4224" spans="1:19" x14ac:dyDescent="0.25">
      <c r="A4224" s="177" t="s">
        <v>14642</v>
      </c>
      <c r="B4224" t="s">
        <v>14643</v>
      </c>
      <c r="C4224" t="s">
        <v>199</v>
      </c>
      <c r="D4224" s="20" t="s">
        <v>1000</v>
      </c>
      <c r="E4224" s="26">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25">
      <c r="A4225" s="177" t="s">
        <v>14908</v>
      </c>
      <c r="B4225" t="s">
        <v>14909</v>
      </c>
      <c r="C4225" t="s">
        <v>200</v>
      </c>
      <c r="D4225" s="20" t="s">
        <v>1002</v>
      </c>
      <c r="E4225" s="26">
        <v>42248</v>
      </c>
      <c r="F4225">
        <v>5</v>
      </c>
      <c r="G4225">
        <v>5</v>
      </c>
      <c r="H4225">
        <v>1</v>
      </c>
      <c r="I4225">
        <v>17</v>
      </c>
      <c r="J4225">
        <v>25</v>
      </c>
      <c r="K4225">
        <v>0.68</v>
      </c>
      <c r="L4225">
        <v>25</v>
      </c>
      <c r="M4225">
        <v>1</v>
      </c>
      <c r="N4225">
        <v>14</v>
      </c>
      <c r="P4225">
        <v>1</v>
      </c>
      <c r="Q4225">
        <v>2</v>
      </c>
      <c r="R4225">
        <v>0.5</v>
      </c>
      <c r="S4225">
        <v>3</v>
      </c>
    </row>
    <row r="4226" spans="1:19" x14ac:dyDescent="0.25">
      <c r="A4226" s="177" t="s">
        <v>15085</v>
      </c>
      <c r="B4226" t="s">
        <v>15086</v>
      </c>
      <c r="C4226" t="s">
        <v>202</v>
      </c>
      <c r="D4226" s="20" t="s">
        <v>1002</v>
      </c>
      <c r="E4226" s="26">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25">
      <c r="A4227" s="177" t="s">
        <v>15789</v>
      </c>
      <c r="B4227" t="s">
        <v>15790</v>
      </c>
      <c r="C4227" t="s">
        <v>227</v>
      </c>
      <c r="D4227" s="20" t="s">
        <v>1000</v>
      </c>
      <c r="E4227" s="26">
        <v>42248</v>
      </c>
      <c r="F4227">
        <v>0</v>
      </c>
      <c r="G4227">
        <v>0</v>
      </c>
      <c r="H4227" t="e">
        <v>#DIV/0!</v>
      </c>
      <c r="I4227">
        <v>0</v>
      </c>
      <c r="J4227">
        <v>0</v>
      </c>
      <c r="K4227" t="e">
        <v>#DIV/0!</v>
      </c>
      <c r="L4227">
        <v>0</v>
      </c>
      <c r="M4227" t="e">
        <v>#DIV/0!</v>
      </c>
      <c r="N4227">
        <v>0</v>
      </c>
      <c r="P4227">
        <v>0</v>
      </c>
      <c r="Q4227">
        <v>0</v>
      </c>
      <c r="R4227" t="e">
        <v>#DIV/0!</v>
      </c>
      <c r="S4227">
        <v>0</v>
      </c>
    </row>
    <row r="4228" spans="1:19" x14ac:dyDescent="0.25">
      <c r="A4228" s="177" t="s">
        <v>15966</v>
      </c>
      <c r="B4228" t="s">
        <v>15967</v>
      </c>
      <c r="C4228" t="s">
        <v>203</v>
      </c>
      <c r="D4228" s="20" t="s">
        <v>1000</v>
      </c>
      <c r="E4228" s="26">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25">
      <c r="A4229" s="177" t="s">
        <v>16145</v>
      </c>
      <c r="B4229" t="s">
        <v>16146</v>
      </c>
      <c r="C4229" t="s">
        <v>205</v>
      </c>
      <c r="D4229" s="20" t="s">
        <v>1002</v>
      </c>
      <c r="E4229" s="26">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25">
      <c r="A4230" s="177" t="s">
        <v>16322</v>
      </c>
      <c r="B4230" t="s">
        <v>16323</v>
      </c>
      <c r="C4230" s="20" t="s">
        <v>204</v>
      </c>
      <c r="D4230" s="20" t="s">
        <v>1002</v>
      </c>
      <c r="E4230" s="26">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25">
      <c r="A4231" s="177" t="s">
        <v>16640</v>
      </c>
      <c r="B4231" t="s">
        <v>16641</v>
      </c>
      <c r="C4231" t="s">
        <v>223</v>
      </c>
      <c r="D4231" s="20" t="s">
        <v>1000</v>
      </c>
      <c r="E4231" s="26">
        <v>42248</v>
      </c>
      <c r="F4231">
        <v>6</v>
      </c>
      <c r="G4231">
        <v>6</v>
      </c>
      <c r="H4231">
        <v>1</v>
      </c>
      <c r="I4231">
        <v>49</v>
      </c>
      <c r="J4231">
        <v>50</v>
      </c>
      <c r="K4231">
        <v>0.98</v>
      </c>
      <c r="L4231">
        <v>50</v>
      </c>
      <c r="M4231">
        <v>1</v>
      </c>
      <c r="N4231">
        <v>49</v>
      </c>
      <c r="P4231">
        <v>0</v>
      </c>
      <c r="Q4231">
        <v>0</v>
      </c>
      <c r="R4231" t="e">
        <v>#DIV/0!</v>
      </c>
      <c r="S4231">
        <v>0</v>
      </c>
    </row>
    <row r="4232" spans="1:19" x14ac:dyDescent="0.25">
      <c r="A4232" s="177" t="s">
        <v>16819</v>
      </c>
      <c r="B4232" t="s">
        <v>16820</v>
      </c>
      <c r="C4232" t="s">
        <v>224</v>
      </c>
      <c r="D4232" s="20" t="s">
        <v>1002</v>
      </c>
      <c r="E4232" s="26">
        <v>42248</v>
      </c>
      <c r="F4232">
        <v>6</v>
      </c>
      <c r="G4232">
        <v>6</v>
      </c>
      <c r="H4232">
        <v>1</v>
      </c>
      <c r="I4232">
        <v>49</v>
      </c>
      <c r="J4232">
        <v>50</v>
      </c>
      <c r="K4232">
        <v>0.98</v>
      </c>
      <c r="L4232">
        <v>50</v>
      </c>
      <c r="M4232">
        <v>1</v>
      </c>
      <c r="N4232">
        <v>49</v>
      </c>
      <c r="P4232">
        <v>0</v>
      </c>
      <c r="Q4232">
        <v>0</v>
      </c>
      <c r="R4232" t="e">
        <v>#DIV/0!</v>
      </c>
      <c r="S4232">
        <v>0</v>
      </c>
    </row>
    <row r="4233" spans="1:19" x14ac:dyDescent="0.25">
      <c r="A4233" s="177" t="s">
        <v>16917</v>
      </c>
      <c r="B4233" t="s">
        <v>16918</v>
      </c>
      <c r="C4233" t="s">
        <v>341</v>
      </c>
      <c r="D4233" s="20" t="s">
        <v>1000</v>
      </c>
      <c r="E4233" s="26">
        <v>42248</v>
      </c>
      <c r="F4233">
        <v>1</v>
      </c>
      <c r="G4233">
        <v>1</v>
      </c>
      <c r="H4233">
        <v>1</v>
      </c>
      <c r="I4233">
        <v>3</v>
      </c>
      <c r="J4233">
        <v>10</v>
      </c>
      <c r="K4233">
        <v>0.3</v>
      </c>
      <c r="L4233">
        <v>10</v>
      </c>
      <c r="M4233">
        <v>1</v>
      </c>
      <c r="N4233">
        <v>3</v>
      </c>
      <c r="P4233">
        <v>0</v>
      </c>
      <c r="Q4233">
        <v>0</v>
      </c>
      <c r="R4233" t="e">
        <v>#DIV/0!</v>
      </c>
      <c r="S4233">
        <v>0</v>
      </c>
    </row>
    <row r="4234" spans="1:19" x14ac:dyDescent="0.25">
      <c r="A4234" s="177" t="s">
        <v>16933</v>
      </c>
      <c r="B4234" t="s">
        <v>16934</v>
      </c>
      <c r="C4234" s="20" t="s">
        <v>339</v>
      </c>
      <c r="D4234" s="20" t="s">
        <v>1002</v>
      </c>
      <c r="E4234" s="26">
        <v>42248</v>
      </c>
      <c r="F4234">
        <v>1</v>
      </c>
      <c r="G4234">
        <v>1</v>
      </c>
      <c r="H4234">
        <v>1</v>
      </c>
      <c r="I4234">
        <v>3</v>
      </c>
      <c r="J4234">
        <v>10</v>
      </c>
      <c r="K4234">
        <v>0.3</v>
      </c>
      <c r="L4234">
        <v>10</v>
      </c>
      <c r="M4234">
        <v>1</v>
      </c>
      <c r="N4234">
        <v>3</v>
      </c>
      <c r="P4234">
        <v>0</v>
      </c>
      <c r="Q4234">
        <v>0</v>
      </c>
      <c r="R4234" t="e">
        <v>#DIV/0!</v>
      </c>
      <c r="S4234">
        <v>1</v>
      </c>
    </row>
    <row r="4235" spans="1:19" x14ac:dyDescent="0.25">
      <c r="A4235" s="177" t="s">
        <v>17256</v>
      </c>
      <c r="B4235" t="s">
        <v>17257</v>
      </c>
      <c r="C4235" t="s">
        <v>225</v>
      </c>
      <c r="D4235" s="20" t="s">
        <v>1000</v>
      </c>
      <c r="E4235" s="26">
        <v>42248</v>
      </c>
      <c r="F4235">
        <v>3</v>
      </c>
      <c r="G4235">
        <v>6</v>
      </c>
      <c r="H4235">
        <v>0.5</v>
      </c>
      <c r="I4235">
        <v>39</v>
      </c>
      <c r="J4235">
        <v>20</v>
      </c>
      <c r="K4235">
        <v>1.95</v>
      </c>
      <c r="L4235">
        <v>50</v>
      </c>
      <c r="M4235">
        <v>0.4</v>
      </c>
      <c r="N4235">
        <v>37</v>
      </c>
      <c r="P4235">
        <v>0</v>
      </c>
      <c r="Q4235">
        <v>0</v>
      </c>
      <c r="R4235" t="e">
        <v>#DIV/0!</v>
      </c>
      <c r="S4235">
        <v>2</v>
      </c>
    </row>
    <row r="4236" spans="1:19" x14ac:dyDescent="0.25">
      <c r="A4236" s="177" t="s">
        <v>17463</v>
      </c>
      <c r="B4236" t="s">
        <v>17464</v>
      </c>
      <c r="C4236" t="s">
        <v>226</v>
      </c>
      <c r="D4236" s="20" t="s">
        <v>1002</v>
      </c>
      <c r="E4236" s="26">
        <v>42248</v>
      </c>
      <c r="F4236">
        <v>3</v>
      </c>
      <c r="G4236">
        <v>6</v>
      </c>
      <c r="H4236">
        <v>0.5</v>
      </c>
      <c r="I4236">
        <v>39</v>
      </c>
      <c r="J4236">
        <v>20</v>
      </c>
      <c r="K4236">
        <v>1.95</v>
      </c>
      <c r="L4236">
        <v>50</v>
      </c>
      <c r="M4236">
        <v>0.4</v>
      </c>
      <c r="N4236">
        <v>37</v>
      </c>
      <c r="P4236">
        <v>0</v>
      </c>
      <c r="Q4236">
        <v>0</v>
      </c>
      <c r="R4236" t="e">
        <v>#DIV/0!</v>
      </c>
      <c r="S4236">
        <v>2</v>
      </c>
    </row>
    <row r="4237" spans="1:19" x14ac:dyDescent="0.25">
      <c r="A4237" s="177" t="s">
        <v>17640</v>
      </c>
      <c r="B4237" t="s">
        <v>17641</v>
      </c>
      <c r="C4237" t="s">
        <v>232</v>
      </c>
      <c r="D4237" s="20" t="s">
        <v>1000</v>
      </c>
      <c r="E4237" s="26">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25">
      <c r="A4238" s="177" t="s">
        <v>17837</v>
      </c>
      <c r="B4238" t="s">
        <v>17838</v>
      </c>
      <c r="C4238" s="20" t="s">
        <v>231</v>
      </c>
      <c r="D4238" s="20" t="s">
        <v>1002</v>
      </c>
      <c r="E4238" s="26">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25">
      <c r="A4239" s="177" t="s">
        <v>18014</v>
      </c>
      <c r="B4239" t="s">
        <v>18015</v>
      </c>
      <c r="C4239" s="20" t="s">
        <v>317</v>
      </c>
      <c r="D4239" s="20" t="s">
        <v>1000</v>
      </c>
      <c r="E4239" s="26">
        <v>42248</v>
      </c>
      <c r="F4239">
        <v>10</v>
      </c>
      <c r="G4239">
        <v>10</v>
      </c>
      <c r="H4239">
        <v>1</v>
      </c>
      <c r="I4239">
        <v>20</v>
      </c>
      <c r="J4239">
        <v>26</v>
      </c>
      <c r="K4239">
        <v>0.76923076923076927</v>
      </c>
      <c r="L4239">
        <v>26</v>
      </c>
      <c r="M4239">
        <v>1</v>
      </c>
      <c r="N4239">
        <v>17</v>
      </c>
      <c r="P4239">
        <v>4</v>
      </c>
      <c r="Q4239">
        <v>5</v>
      </c>
      <c r="R4239">
        <v>0.8</v>
      </c>
      <c r="S4239">
        <v>3</v>
      </c>
    </row>
    <row r="4240" spans="1:19" x14ac:dyDescent="0.25">
      <c r="A4240" s="177" t="s">
        <v>18193</v>
      </c>
      <c r="B4240" t="s">
        <v>18194</v>
      </c>
      <c r="C4240" s="20" t="s">
        <v>316</v>
      </c>
      <c r="D4240" s="20" t="s">
        <v>1002</v>
      </c>
      <c r="E4240" s="26">
        <v>42248</v>
      </c>
      <c r="F4240">
        <v>10</v>
      </c>
      <c r="G4240">
        <v>10</v>
      </c>
      <c r="H4240">
        <v>1</v>
      </c>
      <c r="I4240">
        <v>20</v>
      </c>
      <c r="J4240">
        <v>26</v>
      </c>
      <c r="K4240">
        <v>0.76923076923076927</v>
      </c>
      <c r="L4240">
        <v>26</v>
      </c>
      <c r="M4240">
        <v>1</v>
      </c>
      <c r="N4240">
        <v>17</v>
      </c>
      <c r="P4240">
        <v>4</v>
      </c>
      <c r="Q4240">
        <v>5</v>
      </c>
      <c r="R4240">
        <v>0.8</v>
      </c>
      <c r="S4240">
        <v>3</v>
      </c>
    </row>
    <row r="4241" spans="1:19" x14ac:dyDescent="0.25">
      <c r="A4241" s="177" t="s">
        <v>18446</v>
      </c>
      <c r="B4241" t="s">
        <v>18447</v>
      </c>
      <c r="C4241" s="20" t="s">
        <v>214</v>
      </c>
      <c r="D4241" s="20" t="s">
        <v>1000</v>
      </c>
      <c r="E4241" s="26">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25">
      <c r="A4242" s="177" t="s">
        <v>18625</v>
      </c>
      <c r="B4242" t="s">
        <v>18626</v>
      </c>
      <c r="C4242" s="20" t="s">
        <v>215</v>
      </c>
      <c r="D4242" s="20" t="s">
        <v>1002</v>
      </c>
      <c r="E4242" s="26">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25">
      <c r="A4243" s="177" t="s">
        <v>18802</v>
      </c>
      <c r="B4243" t="s">
        <v>18803</v>
      </c>
      <c r="C4243" t="s">
        <v>216</v>
      </c>
      <c r="D4243" s="20" t="s">
        <v>1002</v>
      </c>
      <c r="E4243" s="26">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25">
      <c r="A4244" s="177" t="s">
        <v>18979</v>
      </c>
      <c r="B4244" t="s">
        <v>18980</v>
      </c>
      <c r="C4244" t="s">
        <v>229</v>
      </c>
      <c r="D4244" s="20" t="s">
        <v>1002</v>
      </c>
      <c r="E4244" s="26">
        <v>42248</v>
      </c>
      <c r="F4244">
        <v>1</v>
      </c>
      <c r="G4244">
        <v>2</v>
      </c>
      <c r="H4244">
        <v>0.5</v>
      </c>
      <c r="I4244">
        <v>0</v>
      </c>
      <c r="J4244">
        <v>6</v>
      </c>
      <c r="K4244">
        <v>0</v>
      </c>
      <c r="L4244">
        <v>12</v>
      </c>
      <c r="M4244">
        <v>0.5</v>
      </c>
      <c r="N4244">
        <v>0</v>
      </c>
      <c r="P4244">
        <v>0</v>
      </c>
      <c r="Q4244">
        <v>0</v>
      </c>
      <c r="R4244" t="e">
        <v>#DIV/0!</v>
      </c>
      <c r="S4244">
        <v>0</v>
      </c>
    </row>
    <row r="4245" spans="1:19" x14ac:dyDescent="0.25">
      <c r="A4245" s="177" t="s">
        <v>19156</v>
      </c>
      <c r="B4245" t="s">
        <v>19157</v>
      </c>
      <c r="C4245" s="20" t="s">
        <v>230</v>
      </c>
      <c r="D4245" s="20" t="s">
        <v>1000</v>
      </c>
      <c r="E4245" s="26">
        <v>42248</v>
      </c>
      <c r="F4245">
        <v>1</v>
      </c>
      <c r="G4245">
        <v>2</v>
      </c>
      <c r="H4245">
        <v>0.5</v>
      </c>
      <c r="I4245">
        <v>0</v>
      </c>
      <c r="J4245">
        <v>6</v>
      </c>
      <c r="K4245">
        <v>0</v>
      </c>
      <c r="L4245">
        <v>12</v>
      </c>
      <c r="M4245">
        <v>0.5</v>
      </c>
      <c r="N4245">
        <v>0</v>
      </c>
      <c r="P4245">
        <v>0</v>
      </c>
      <c r="Q4245">
        <v>0</v>
      </c>
      <c r="R4245" t="e">
        <v>#DIV/0!</v>
      </c>
      <c r="S4245">
        <v>0</v>
      </c>
    </row>
    <row r="4246" spans="1:19" x14ac:dyDescent="0.25">
      <c r="A4246" s="177" t="s">
        <v>19335</v>
      </c>
      <c r="B4246" t="s">
        <v>19336</v>
      </c>
      <c r="C4246" t="s">
        <v>234</v>
      </c>
      <c r="D4246" s="20" t="s">
        <v>1000</v>
      </c>
      <c r="E4246" s="26">
        <v>42248</v>
      </c>
      <c r="F4246">
        <v>0</v>
      </c>
      <c r="G4246">
        <v>0</v>
      </c>
      <c r="H4246" t="e">
        <v>#DIV/0!</v>
      </c>
      <c r="I4246">
        <v>0</v>
      </c>
      <c r="J4246">
        <v>0</v>
      </c>
      <c r="K4246" t="e">
        <v>#DIV/0!</v>
      </c>
      <c r="L4246">
        <v>0</v>
      </c>
      <c r="M4246" t="e">
        <v>#DIV/0!</v>
      </c>
      <c r="N4246">
        <v>0</v>
      </c>
      <c r="P4246">
        <v>0</v>
      </c>
      <c r="Q4246">
        <v>0</v>
      </c>
      <c r="R4246" t="e">
        <v>#DIV/0!</v>
      </c>
      <c r="S4246">
        <v>0</v>
      </c>
    </row>
    <row r="4247" spans="1:19" x14ac:dyDescent="0.25">
      <c r="A4247" s="177" t="s">
        <v>19514</v>
      </c>
      <c r="B4247" t="s">
        <v>19515</v>
      </c>
      <c r="C4247" t="s">
        <v>233</v>
      </c>
      <c r="D4247" s="20" t="s">
        <v>1002</v>
      </c>
      <c r="E4247" s="26">
        <v>42248</v>
      </c>
      <c r="F4247">
        <v>0</v>
      </c>
      <c r="G4247">
        <v>0</v>
      </c>
      <c r="H4247" t="e">
        <v>#DIV/0!</v>
      </c>
      <c r="I4247">
        <v>0</v>
      </c>
      <c r="J4247">
        <v>0</v>
      </c>
      <c r="K4247" t="e">
        <v>#DIV/0!</v>
      </c>
      <c r="L4247">
        <v>0</v>
      </c>
      <c r="M4247" t="e">
        <v>#DIV/0!</v>
      </c>
      <c r="N4247">
        <v>0</v>
      </c>
      <c r="P4247">
        <v>0</v>
      </c>
      <c r="Q4247">
        <v>0</v>
      </c>
      <c r="R4247" t="e">
        <v>#DIV/0!</v>
      </c>
      <c r="S4247">
        <v>0</v>
      </c>
    </row>
    <row r="4248" spans="1:19" x14ac:dyDescent="0.25">
      <c r="A4248" s="177" t="s">
        <v>19612</v>
      </c>
      <c r="B4248" t="s">
        <v>19613</v>
      </c>
      <c r="C4248" t="s">
        <v>342</v>
      </c>
      <c r="D4248" s="20" t="s">
        <v>1000</v>
      </c>
      <c r="E4248" s="26">
        <v>42248</v>
      </c>
      <c r="F4248">
        <v>4</v>
      </c>
      <c r="G4248">
        <v>4</v>
      </c>
      <c r="H4248">
        <v>1</v>
      </c>
      <c r="I4248">
        <v>21</v>
      </c>
      <c r="J4248">
        <v>40</v>
      </c>
      <c r="K4248">
        <v>0.52500000000000002</v>
      </c>
      <c r="L4248">
        <v>40</v>
      </c>
      <c r="M4248">
        <v>1</v>
      </c>
      <c r="N4248">
        <v>21</v>
      </c>
      <c r="P4248">
        <v>0</v>
      </c>
      <c r="Q4248">
        <v>0</v>
      </c>
      <c r="R4248" t="e">
        <v>#DIV/0!</v>
      </c>
      <c r="S4248">
        <v>0</v>
      </c>
    </row>
    <row r="4249" spans="1:19" x14ac:dyDescent="0.25">
      <c r="A4249" s="177" t="s">
        <v>19712</v>
      </c>
      <c r="B4249" t="s">
        <v>19713</v>
      </c>
      <c r="C4249" t="s">
        <v>340</v>
      </c>
      <c r="D4249" s="20" t="s">
        <v>1002</v>
      </c>
      <c r="E4249" s="26">
        <v>42248</v>
      </c>
      <c r="F4249">
        <v>4</v>
      </c>
      <c r="G4249">
        <v>4</v>
      </c>
      <c r="H4249">
        <v>1</v>
      </c>
      <c r="I4249">
        <v>21</v>
      </c>
      <c r="J4249">
        <v>40</v>
      </c>
      <c r="K4249">
        <v>0.52500000000000002</v>
      </c>
      <c r="L4249">
        <v>40</v>
      </c>
      <c r="M4249">
        <v>1</v>
      </c>
      <c r="N4249">
        <v>21</v>
      </c>
      <c r="P4249">
        <v>0</v>
      </c>
      <c r="Q4249">
        <v>0</v>
      </c>
      <c r="R4249" t="e">
        <v>#DIV/0!</v>
      </c>
      <c r="S4249">
        <v>0</v>
      </c>
    </row>
    <row r="4250" spans="1:19" x14ac:dyDescent="0.25">
      <c r="A4250" s="177" t="s">
        <v>19889</v>
      </c>
      <c r="B4250" t="s">
        <v>19890</v>
      </c>
      <c r="C4250" t="s">
        <v>220</v>
      </c>
      <c r="D4250" s="20" t="s">
        <v>1000</v>
      </c>
      <c r="E4250" s="26">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25">
      <c r="A4251" s="177" t="s">
        <v>20068</v>
      </c>
      <c r="B4251" t="s">
        <v>20069</v>
      </c>
      <c r="C4251" t="s">
        <v>221</v>
      </c>
      <c r="D4251" s="20" t="s">
        <v>1002</v>
      </c>
      <c r="E4251" s="26">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25">
      <c r="A4252" s="177" t="s">
        <v>20245</v>
      </c>
      <c r="B4252" t="s">
        <v>20246</v>
      </c>
      <c r="C4252" s="20" t="s">
        <v>222</v>
      </c>
      <c r="D4252" s="20" t="s">
        <v>1002</v>
      </c>
      <c r="E4252" s="26">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25">
      <c r="A4253" s="177" t="s">
        <v>20422</v>
      </c>
      <c r="B4253" t="s">
        <v>20423</v>
      </c>
      <c r="C4253" s="20" t="s">
        <v>211</v>
      </c>
      <c r="D4253" s="20" t="s">
        <v>1002</v>
      </c>
      <c r="E4253" s="26">
        <v>42248</v>
      </c>
      <c r="F4253">
        <v>4</v>
      </c>
      <c r="G4253">
        <v>4</v>
      </c>
      <c r="H4253">
        <v>1</v>
      </c>
      <c r="I4253">
        <v>26</v>
      </c>
      <c r="J4253">
        <v>24</v>
      </c>
      <c r="K4253">
        <v>1.0833333333333333</v>
      </c>
      <c r="L4253">
        <v>24</v>
      </c>
      <c r="M4253">
        <v>1</v>
      </c>
      <c r="N4253">
        <v>15</v>
      </c>
      <c r="P4253">
        <v>0</v>
      </c>
      <c r="Q4253">
        <v>1</v>
      </c>
      <c r="R4253">
        <v>0</v>
      </c>
      <c r="S4253">
        <v>11</v>
      </c>
    </row>
    <row r="4254" spans="1:19" x14ac:dyDescent="0.25">
      <c r="A4254" s="177" t="s">
        <v>20599</v>
      </c>
      <c r="B4254" t="s">
        <v>20600</v>
      </c>
      <c r="C4254" t="s">
        <v>207</v>
      </c>
      <c r="D4254" s="20" t="s">
        <v>1000</v>
      </c>
      <c r="E4254" s="26">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25">
      <c r="A4255" s="177" t="s">
        <v>20843</v>
      </c>
      <c r="B4255" t="s">
        <v>20844</v>
      </c>
      <c r="C4255" t="s">
        <v>210</v>
      </c>
      <c r="D4255" s="20" t="s">
        <v>1002</v>
      </c>
      <c r="E4255" s="26">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25">
      <c r="A4256" s="177" t="s">
        <v>21020</v>
      </c>
      <c r="B4256" t="s">
        <v>21021</v>
      </c>
      <c r="C4256" t="s">
        <v>208</v>
      </c>
      <c r="D4256" s="20" t="s">
        <v>1002</v>
      </c>
      <c r="E4256" s="26">
        <v>42248</v>
      </c>
      <c r="F4256">
        <v>2</v>
      </c>
      <c r="G4256">
        <v>2</v>
      </c>
      <c r="H4256">
        <v>1</v>
      </c>
      <c r="I4256">
        <v>15</v>
      </c>
      <c r="J4256">
        <v>10</v>
      </c>
      <c r="K4256">
        <v>1.5</v>
      </c>
      <c r="L4256">
        <v>10</v>
      </c>
      <c r="M4256">
        <v>1</v>
      </c>
      <c r="N4256">
        <v>15</v>
      </c>
      <c r="P4256">
        <v>0</v>
      </c>
      <c r="Q4256">
        <v>0</v>
      </c>
      <c r="R4256" t="e">
        <v>#DIV/0!</v>
      </c>
      <c r="S4256">
        <v>0</v>
      </c>
    </row>
    <row r="4257" spans="1:19" x14ac:dyDescent="0.25">
      <c r="A4257" s="177" t="s">
        <v>21275</v>
      </c>
      <c r="B4257" t="s">
        <v>21276</v>
      </c>
      <c r="C4257" t="s">
        <v>213</v>
      </c>
      <c r="D4257" s="20" t="s">
        <v>1002</v>
      </c>
      <c r="E4257" s="26">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25">
      <c r="A4258" s="177" t="s">
        <v>21517</v>
      </c>
      <c r="B4258" t="s">
        <v>21518</v>
      </c>
      <c r="C4258" t="s">
        <v>212</v>
      </c>
      <c r="D4258" s="20" t="s">
        <v>1000</v>
      </c>
      <c r="E4258" s="26">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25">
      <c r="A4259" s="177" t="s">
        <v>21726</v>
      </c>
      <c r="B4259" t="s">
        <v>21727</v>
      </c>
      <c r="C4259" t="s">
        <v>217</v>
      </c>
      <c r="D4259" s="20" t="s">
        <v>1000</v>
      </c>
      <c r="E4259" s="26">
        <v>42248</v>
      </c>
      <c r="F4259">
        <v>9</v>
      </c>
      <c r="G4259">
        <v>9</v>
      </c>
      <c r="H4259">
        <v>1</v>
      </c>
      <c r="I4259">
        <v>17</v>
      </c>
      <c r="J4259">
        <v>60</v>
      </c>
      <c r="K4259">
        <v>0.28333333333333333</v>
      </c>
      <c r="L4259">
        <v>60</v>
      </c>
      <c r="M4259">
        <v>1</v>
      </c>
      <c r="N4259">
        <v>17</v>
      </c>
      <c r="P4259">
        <v>0</v>
      </c>
      <c r="Q4259">
        <v>0</v>
      </c>
      <c r="R4259" t="e">
        <v>#DIV/0!</v>
      </c>
      <c r="S4259">
        <v>0</v>
      </c>
    </row>
    <row r="4260" spans="1:19" x14ac:dyDescent="0.25">
      <c r="A4260" s="177" t="s">
        <v>21970</v>
      </c>
      <c r="B4260" t="s">
        <v>21971</v>
      </c>
      <c r="C4260" s="20" t="s">
        <v>218</v>
      </c>
      <c r="D4260" s="20" t="s">
        <v>1002</v>
      </c>
      <c r="E4260" s="26">
        <v>42248</v>
      </c>
      <c r="F4260">
        <v>4</v>
      </c>
      <c r="G4260">
        <v>4</v>
      </c>
      <c r="H4260">
        <v>1</v>
      </c>
      <c r="I4260">
        <v>2</v>
      </c>
      <c r="J4260">
        <v>20</v>
      </c>
      <c r="K4260">
        <v>0.1</v>
      </c>
      <c r="L4260">
        <v>20</v>
      </c>
      <c r="M4260">
        <v>1</v>
      </c>
      <c r="N4260">
        <v>2</v>
      </c>
      <c r="P4260">
        <v>0</v>
      </c>
      <c r="Q4260">
        <v>0</v>
      </c>
      <c r="R4260" t="e">
        <v>#DIV/0!</v>
      </c>
      <c r="S4260">
        <v>0</v>
      </c>
    </row>
    <row r="4261" spans="1:19" x14ac:dyDescent="0.25">
      <c r="A4261" s="177" t="s">
        <v>22147</v>
      </c>
      <c r="B4261" t="s">
        <v>22148</v>
      </c>
      <c r="C4261" s="20" t="s">
        <v>219</v>
      </c>
      <c r="D4261" s="20" t="s">
        <v>1002</v>
      </c>
      <c r="E4261" s="26">
        <v>42248</v>
      </c>
      <c r="F4261">
        <v>5</v>
      </c>
      <c r="G4261">
        <v>5</v>
      </c>
      <c r="H4261">
        <v>1</v>
      </c>
      <c r="I4261">
        <v>15</v>
      </c>
      <c r="J4261">
        <v>40</v>
      </c>
      <c r="K4261">
        <v>0.375</v>
      </c>
      <c r="L4261">
        <v>40</v>
      </c>
      <c r="M4261">
        <v>1</v>
      </c>
      <c r="N4261">
        <v>15</v>
      </c>
      <c r="P4261">
        <v>0</v>
      </c>
      <c r="Q4261">
        <v>0</v>
      </c>
      <c r="R4261" t="e">
        <v>#DIV/0!</v>
      </c>
      <c r="S4261">
        <v>0</v>
      </c>
    </row>
    <row r="4262" spans="1:19" x14ac:dyDescent="0.25">
      <c r="A4262" s="177" t="s">
        <v>9317</v>
      </c>
      <c r="B4262" t="s">
        <v>9318</v>
      </c>
      <c r="C4262" t="s">
        <v>211</v>
      </c>
      <c r="D4262" s="20" t="s">
        <v>1000</v>
      </c>
      <c r="E4262" s="26">
        <v>42278</v>
      </c>
      <c r="F4262">
        <v>3</v>
      </c>
      <c r="G4262">
        <v>3</v>
      </c>
      <c r="H4262">
        <v>1</v>
      </c>
      <c r="I4262">
        <v>30</v>
      </c>
      <c r="J4262">
        <v>24</v>
      </c>
      <c r="K4262">
        <v>1.25</v>
      </c>
      <c r="L4262">
        <v>24</v>
      </c>
      <c r="M4262">
        <v>1</v>
      </c>
      <c r="N4262">
        <v>24</v>
      </c>
      <c r="P4262">
        <v>0</v>
      </c>
      <c r="Q4262">
        <v>2</v>
      </c>
      <c r="R4262">
        <v>0</v>
      </c>
      <c r="S4262">
        <v>6</v>
      </c>
    </row>
    <row r="4263" spans="1:19" x14ac:dyDescent="0.25">
      <c r="A4263" s="177" t="s">
        <v>8478</v>
      </c>
      <c r="B4263" t="s">
        <v>8479</v>
      </c>
      <c r="C4263" t="s">
        <v>213</v>
      </c>
      <c r="D4263" s="20" t="s">
        <v>1000</v>
      </c>
      <c r="E4263" s="26">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25">
      <c r="A4264" s="177" t="s">
        <v>5054</v>
      </c>
      <c r="B4264" t="s">
        <v>5055</v>
      </c>
      <c r="C4264" t="s">
        <v>229</v>
      </c>
      <c r="D4264" s="20" t="s">
        <v>1000</v>
      </c>
      <c r="E4264" s="26">
        <v>42278</v>
      </c>
      <c r="F4264">
        <v>1</v>
      </c>
      <c r="G4264">
        <v>2</v>
      </c>
      <c r="H4264">
        <v>0.5</v>
      </c>
      <c r="I4264">
        <v>0</v>
      </c>
      <c r="J4264">
        <v>6</v>
      </c>
      <c r="K4264">
        <v>0</v>
      </c>
      <c r="L4264">
        <v>12</v>
      </c>
      <c r="M4264">
        <v>0.5</v>
      </c>
      <c r="N4264">
        <v>0</v>
      </c>
      <c r="P4264">
        <v>0</v>
      </c>
      <c r="Q4264">
        <v>0</v>
      </c>
      <c r="R4264" t="e">
        <v>#DIV/0!</v>
      </c>
      <c r="S4264">
        <v>0</v>
      </c>
    </row>
    <row r="4265" spans="1:19" x14ac:dyDescent="0.25">
      <c r="A4265" s="177" t="s">
        <v>5678</v>
      </c>
      <c r="B4265" t="s">
        <v>5679</v>
      </c>
      <c r="C4265" t="s">
        <v>1047</v>
      </c>
      <c r="D4265" s="20" t="s">
        <v>1000</v>
      </c>
      <c r="E4265" s="26">
        <v>42278</v>
      </c>
      <c r="F4265">
        <v>5</v>
      </c>
      <c r="G4265">
        <v>5</v>
      </c>
      <c r="H4265">
        <v>1</v>
      </c>
      <c r="I4265">
        <v>33</v>
      </c>
      <c r="J4265">
        <v>25</v>
      </c>
      <c r="K4265">
        <v>1.32</v>
      </c>
      <c r="L4265">
        <v>25</v>
      </c>
      <c r="M4265">
        <v>1</v>
      </c>
      <c r="N4265">
        <v>29</v>
      </c>
      <c r="P4265">
        <v>0</v>
      </c>
      <c r="Q4265">
        <v>0</v>
      </c>
      <c r="R4265" t="e">
        <v>#DIV/0!</v>
      </c>
      <c r="S4265">
        <v>4</v>
      </c>
    </row>
    <row r="4266" spans="1:19" x14ac:dyDescent="0.25">
      <c r="A4266" s="177" t="s">
        <v>13216</v>
      </c>
      <c r="B4266" t="s">
        <v>13128</v>
      </c>
      <c r="C4266" t="s">
        <v>1051</v>
      </c>
      <c r="D4266" s="20" t="s">
        <v>1002</v>
      </c>
      <c r="E4266" s="26">
        <v>42278</v>
      </c>
      <c r="F4266">
        <v>2</v>
      </c>
      <c r="G4266">
        <v>5</v>
      </c>
      <c r="H4266">
        <v>0.4</v>
      </c>
      <c r="I4266">
        <v>2</v>
      </c>
      <c r="J4266">
        <v>15</v>
      </c>
      <c r="K4266">
        <v>0.13333333333333333</v>
      </c>
      <c r="L4266">
        <v>15</v>
      </c>
      <c r="M4266">
        <v>1</v>
      </c>
      <c r="N4266">
        <v>2</v>
      </c>
      <c r="P4266">
        <v>0</v>
      </c>
      <c r="Q4266">
        <v>0</v>
      </c>
      <c r="R4266" t="e">
        <v>#DIV/0!</v>
      </c>
      <c r="S4266">
        <v>0</v>
      </c>
    </row>
    <row r="4267" spans="1:19" x14ac:dyDescent="0.25">
      <c r="A4267" s="177" t="s">
        <v>10555</v>
      </c>
      <c r="B4267" t="s">
        <v>10556</v>
      </c>
      <c r="C4267" t="s">
        <v>205</v>
      </c>
      <c r="D4267" s="20" t="s">
        <v>1000</v>
      </c>
      <c r="E4267" s="26">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25">
      <c r="A4268" s="177" t="s">
        <v>8902</v>
      </c>
      <c r="B4268" t="s">
        <v>8903</v>
      </c>
      <c r="C4268" t="s">
        <v>210</v>
      </c>
      <c r="D4268" s="20" t="s">
        <v>1000</v>
      </c>
      <c r="E4268" s="26">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25">
      <c r="A4269" s="177" t="s">
        <v>6097</v>
      </c>
      <c r="B4269" t="s">
        <v>6098</v>
      </c>
      <c r="C4269" t="s">
        <v>215</v>
      </c>
      <c r="D4269" s="20" t="s">
        <v>1000</v>
      </c>
      <c r="E4269" s="26">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25">
      <c r="A4270" s="177" t="s">
        <v>3397</v>
      </c>
      <c r="B4270" t="s">
        <v>3398</v>
      </c>
      <c r="C4270" t="s">
        <v>221</v>
      </c>
      <c r="D4270" s="20" t="s">
        <v>1000</v>
      </c>
      <c r="E4270" s="26">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25">
      <c r="A4271" s="177" t="s">
        <v>3222</v>
      </c>
      <c r="B4271" t="s">
        <v>3223</v>
      </c>
      <c r="C4271" t="s">
        <v>222</v>
      </c>
      <c r="D4271" s="20" t="s">
        <v>1000</v>
      </c>
      <c r="E4271" s="26">
        <v>42278</v>
      </c>
      <c r="F4271">
        <v>4</v>
      </c>
      <c r="G4271">
        <v>4</v>
      </c>
      <c r="H4271">
        <v>1</v>
      </c>
      <c r="I4271">
        <v>4</v>
      </c>
      <c r="J4271">
        <v>8</v>
      </c>
      <c r="K4271">
        <v>0.5</v>
      </c>
      <c r="L4271">
        <v>8</v>
      </c>
      <c r="M4271">
        <v>1</v>
      </c>
      <c r="N4271">
        <v>4</v>
      </c>
      <c r="O4271">
        <v>0.86899999999999999</v>
      </c>
      <c r="P4271">
        <v>1</v>
      </c>
      <c r="Q4271">
        <v>2</v>
      </c>
      <c r="R4271">
        <v>0.5</v>
      </c>
      <c r="S4271">
        <v>0</v>
      </c>
    </row>
    <row r="4272" spans="1:19" x14ac:dyDescent="0.25">
      <c r="A4272" s="177" t="s">
        <v>7267</v>
      </c>
      <c r="B4272" t="s">
        <v>7268</v>
      </c>
      <c r="C4272" t="s">
        <v>1052</v>
      </c>
      <c r="D4272" s="20" t="s">
        <v>1000</v>
      </c>
      <c r="E4272" s="26">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25">
      <c r="A4273" s="177" t="s">
        <v>5259</v>
      </c>
      <c r="B4273" t="s">
        <v>5260</v>
      </c>
      <c r="C4273" t="s">
        <v>1053</v>
      </c>
      <c r="D4273" s="20" t="s">
        <v>1000</v>
      </c>
      <c r="E4273" s="26">
        <v>42278</v>
      </c>
      <c r="F4273">
        <v>5</v>
      </c>
      <c r="G4273">
        <v>5</v>
      </c>
      <c r="H4273">
        <v>1</v>
      </c>
      <c r="I4273">
        <v>13</v>
      </c>
      <c r="J4273">
        <v>25</v>
      </c>
      <c r="K4273">
        <v>0.52</v>
      </c>
      <c r="L4273">
        <v>25</v>
      </c>
      <c r="M4273">
        <v>1</v>
      </c>
      <c r="N4273">
        <v>12</v>
      </c>
      <c r="P4273">
        <v>0</v>
      </c>
      <c r="Q4273">
        <v>0</v>
      </c>
      <c r="R4273" t="e">
        <v>#DIV/0!</v>
      </c>
      <c r="S4273">
        <v>1</v>
      </c>
    </row>
    <row r="4274" spans="1:19" x14ac:dyDescent="0.25">
      <c r="A4274" s="177" t="s">
        <v>12258</v>
      </c>
      <c r="B4274" t="s">
        <v>12259</v>
      </c>
      <c r="C4274" t="s">
        <v>200</v>
      </c>
      <c r="D4274" s="20" t="s">
        <v>1000</v>
      </c>
      <c r="E4274" s="26">
        <v>42278</v>
      </c>
      <c r="F4274">
        <v>6</v>
      </c>
      <c r="G4274">
        <v>5</v>
      </c>
      <c r="H4274">
        <v>1.2</v>
      </c>
      <c r="I4274">
        <v>11</v>
      </c>
      <c r="J4274">
        <v>25</v>
      </c>
      <c r="K4274">
        <v>0.44</v>
      </c>
      <c r="L4274">
        <v>25</v>
      </c>
      <c r="M4274">
        <v>1</v>
      </c>
      <c r="N4274">
        <v>11</v>
      </c>
      <c r="P4274">
        <v>0</v>
      </c>
      <c r="Q4274">
        <v>0</v>
      </c>
      <c r="R4274" t="e">
        <v>#DIV/0!</v>
      </c>
      <c r="S4274">
        <v>0</v>
      </c>
    </row>
    <row r="4275" spans="1:19" x14ac:dyDescent="0.25">
      <c r="A4275" s="177" t="s">
        <v>10379</v>
      </c>
      <c r="B4275" t="s">
        <v>10380</v>
      </c>
      <c r="C4275" t="s">
        <v>204</v>
      </c>
      <c r="D4275" s="20" t="s">
        <v>1000</v>
      </c>
      <c r="E4275" s="26">
        <v>42278</v>
      </c>
      <c r="F4275">
        <v>2</v>
      </c>
      <c r="G4275">
        <v>4</v>
      </c>
      <c r="H4275">
        <v>0.5</v>
      </c>
      <c r="I4275">
        <v>6</v>
      </c>
      <c r="J4275">
        <v>27</v>
      </c>
      <c r="K4275">
        <v>0.22222222222222221</v>
      </c>
      <c r="L4275">
        <v>32</v>
      </c>
      <c r="M4275">
        <v>0.84375</v>
      </c>
      <c r="N4275">
        <v>4</v>
      </c>
      <c r="P4275">
        <v>0</v>
      </c>
      <c r="Q4275">
        <v>0</v>
      </c>
      <c r="R4275" t="e">
        <v>#DIV/0!</v>
      </c>
      <c r="S4275">
        <v>2</v>
      </c>
    </row>
    <row r="4276" spans="1:19" x14ac:dyDescent="0.25">
      <c r="A4276" s="177" t="s">
        <v>8727</v>
      </c>
      <c r="B4276" t="s">
        <v>8728</v>
      </c>
      <c r="C4276" t="s">
        <v>208</v>
      </c>
      <c r="D4276" s="20" t="s">
        <v>1000</v>
      </c>
      <c r="E4276" s="26">
        <v>42278</v>
      </c>
      <c r="F4276">
        <v>3</v>
      </c>
      <c r="G4276">
        <v>5</v>
      </c>
      <c r="H4276">
        <v>0.6</v>
      </c>
      <c r="I4276">
        <v>15</v>
      </c>
      <c r="J4276">
        <v>10</v>
      </c>
      <c r="K4276">
        <v>1.5</v>
      </c>
      <c r="L4276">
        <v>10</v>
      </c>
      <c r="M4276">
        <v>1</v>
      </c>
      <c r="N4276">
        <v>14</v>
      </c>
      <c r="P4276">
        <v>0</v>
      </c>
      <c r="Q4276">
        <v>0</v>
      </c>
      <c r="R4276" t="e">
        <v>#DIV/0!</v>
      </c>
      <c r="S4276">
        <v>1</v>
      </c>
    </row>
    <row r="4277" spans="1:19" x14ac:dyDescent="0.25">
      <c r="A4277" s="177" t="s">
        <v>6521</v>
      </c>
      <c r="B4277" t="s">
        <v>6522</v>
      </c>
      <c r="C4277" t="s">
        <v>316</v>
      </c>
      <c r="D4277" s="20" t="s">
        <v>1000</v>
      </c>
      <c r="E4277" s="26">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25">
      <c r="A4278" s="177" t="s">
        <v>4114</v>
      </c>
      <c r="B4278" t="s">
        <v>4115</v>
      </c>
      <c r="C4278" t="s">
        <v>218</v>
      </c>
      <c r="D4278" s="20" t="s">
        <v>1000</v>
      </c>
      <c r="E4278" s="26">
        <v>42278</v>
      </c>
      <c r="F4278">
        <v>0</v>
      </c>
      <c r="G4278">
        <v>4</v>
      </c>
      <c r="H4278">
        <v>0</v>
      </c>
      <c r="I4278">
        <v>2</v>
      </c>
      <c r="J4278">
        <v>20</v>
      </c>
      <c r="K4278">
        <v>0.1</v>
      </c>
      <c r="L4278">
        <v>20</v>
      </c>
      <c r="M4278">
        <v>1</v>
      </c>
      <c r="N4278">
        <v>2</v>
      </c>
      <c r="P4278">
        <v>0</v>
      </c>
      <c r="Q4278">
        <v>0</v>
      </c>
      <c r="R4278" t="e">
        <v>#DIV/0!</v>
      </c>
      <c r="S4278">
        <v>0</v>
      </c>
    </row>
    <row r="4279" spans="1:19" x14ac:dyDescent="0.25">
      <c r="A4279" s="177" t="s">
        <v>12543</v>
      </c>
      <c r="B4279" t="s">
        <v>12544</v>
      </c>
      <c r="C4279" t="s">
        <v>202</v>
      </c>
      <c r="D4279" s="20" t="s">
        <v>1000</v>
      </c>
      <c r="E4279" s="26">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25">
      <c r="A4280" s="177" t="s">
        <v>9708</v>
      </c>
      <c r="B4280" t="s">
        <v>9709</v>
      </c>
      <c r="C4280" t="s">
        <v>224</v>
      </c>
      <c r="D4280" s="20" t="s">
        <v>1000</v>
      </c>
      <c r="E4280" s="26">
        <v>42278</v>
      </c>
      <c r="F4280">
        <v>2</v>
      </c>
      <c r="G4280">
        <v>3</v>
      </c>
      <c r="H4280">
        <v>0.66666666666666663</v>
      </c>
      <c r="I4280">
        <v>50</v>
      </c>
      <c r="J4280">
        <v>50</v>
      </c>
      <c r="K4280">
        <v>1</v>
      </c>
      <c r="L4280">
        <v>50</v>
      </c>
      <c r="M4280">
        <v>1</v>
      </c>
      <c r="N4280">
        <v>50</v>
      </c>
      <c r="P4280">
        <v>0</v>
      </c>
      <c r="Q4280">
        <v>0</v>
      </c>
      <c r="R4280" t="e">
        <v>#DIV/0!</v>
      </c>
      <c r="S4280">
        <v>0</v>
      </c>
    </row>
    <row r="4281" spans="1:19" x14ac:dyDescent="0.25">
      <c r="A4281" s="177" t="s">
        <v>9597</v>
      </c>
      <c r="B4281" t="s">
        <v>9598</v>
      </c>
      <c r="C4281" t="s">
        <v>339</v>
      </c>
      <c r="D4281" s="20" t="s">
        <v>1000</v>
      </c>
      <c r="E4281" s="26">
        <v>42278</v>
      </c>
      <c r="F4281">
        <v>1</v>
      </c>
      <c r="G4281">
        <v>1</v>
      </c>
      <c r="H4281">
        <v>1</v>
      </c>
      <c r="I4281">
        <v>4</v>
      </c>
      <c r="J4281">
        <v>10</v>
      </c>
      <c r="K4281">
        <v>0.4</v>
      </c>
      <c r="L4281">
        <v>10</v>
      </c>
      <c r="M4281">
        <v>1</v>
      </c>
      <c r="N4281">
        <v>4</v>
      </c>
      <c r="P4281">
        <v>0</v>
      </c>
      <c r="Q4281">
        <v>0</v>
      </c>
      <c r="R4281" t="e">
        <v>#DIV/0!</v>
      </c>
      <c r="S4281">
        <v>0</v>
      </c>
    </row>
    <row r="4282" spans="1:19" x14ac:dyDescent="0.25">
      <c r="A4282" s="177" t="s">
        <v>9409</v>
      </c>
      <c r="B4282" t="s">
        <v>9410</v>
      </c>
      <c r="C4282" t="s">
        <v>345</v>
      </c>
      <c r="D4282" s="20" t="s">
        <v>1000</v>
      </c>
      <c r="E4282" s="26">
        <v>42278</v>
      </c>
      <c r="F4282">
        <v>3</v>
      </c>
      <c r="G4282">
        <v>3</v>
      </c>
      <c r="H4282">
        <v>1</v>
      </c>
      <c r="I4282">
        <v>3</v>
      </c>
      <c r="J4282">
        <v>30</v>
      </c>
      <c r="K4282">
        <v>0.1</v>
      </c>
      <c r="L4282">
        <v>30</v>
      </c>
      <c r="M4282">
        <v>1</v>
      </c>
      <c r="N4282">
        <v>2</v>
      </c>
      <c r="P4282">
        <v>1</v>
      </c>
      <c r="Q4282">
        <v>1</v>
      </c>
      <c r="R4282">
        <v>1</v>
      </c>
      <c r="S4282">
        <v>1</v>
      </c>
    </row>
    <row r="4283" spans="1:19" x14ac:dyDescent="0.25">
      <c r="A4283" s="177" t="s">
        <v>7801</v>
      </c>
      <c r="B4283" t="s">
        <v>7802</v>
      </c>
      <c r="C4283" t="s">
        <v>226</v>
      </c>
      <c r="D4283" s="20" t="s">
        <v>1000</v>
      </c>
      <c r="E4283" s="26">
        <v>42278</v>
      </c>
      <c r="F4283">
        <v>3</v>
      </c>
      <c r="G4283">
        <v>5</v>
      </c>
      <c r="H4283">
        <v>0.6</v>
      </c>
      <c r="I4283">
        <v>37</v>
      </c>
      <c r="J4283">
        <v>20</v>
      </c>
      <c r="K4283">
        <v>1.85</v>
      </c>
      <c r="L4283">
        <v>50</v>
      </c>
      <c r="M4283">
        <v>0.4</v>
      </c>
      <c r="N4283">
        <v>37</v>
      </c>
      <c r="P4283">
        <v>0</v>
      </c>
      <c r="Q4283">
        <v>0</v>
      </c>
      <c r="R4283" t="e">
        <v>#DIV/0!</v>
      </c>
      <c r="S4283">
        <v>0</v>
      </c>
    </row>
    <row r="4284" spans="1:19" x14ac:dyDescent="0.25">
      <c r="A4284" s="177" t="s">
        <v>6871</v>
      </c>
      <c r="B4284" t="s">
        <v>6872</v>
      </c>
      <c r="C4284" t="s">
        <v>231</v>
      </c>
      <c r="D4284" s="20" t="s">
        <v>1000</v>
      </c>
      <c r="E4284" s="26">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25">
      <c r="A4285" s="177" t="s">
        <v>5922</v>
      </c>
      <c r="B4285" t="s">
        <v>5923</v>
      </c>
      <c r="C4285" t="s">
        <v>216</v>
      </c>
      <c r="D4285" s="20" t="s">
        <v>1000</v>
      </c>
      <c r="E4285" s="26">
        <v>42278</v>
      </c>
      <c r="F4285">
        <v>8</v>
      </c>
      <c r="G4285">
        <v>7</v>
      </c>
      <c r="H4285">
        <v>1.1428571428571428</v>
      </c>
      <c r="I4285">
        <v>59</v>
      </c>
      <c r="J4285">
        <v>100</v>
      </c>
      <c r="K4285">
        <v>0.59</v>
      </c>
      <c r="L4285">
        <v>100</v>
      </c>
      <c r="M4285">
        <v>1</v>
      </c>
      <c r="N4285">
        <v>52</v>
      </c>
      <c r="P4285">
        <v>7</v>
      </c>
      <c r="Q4285">
        <v>10</v>
      </c>
      <c r="R4285">
        <v>0.7</v>
      </c>
      <c r="S4285">
        <v>7</v>
      </c>
    </row>
    <row r="4286" spans="1:19" x14ac:dyDescent="0.25">
      <c r="A4286" s="177" t="s">
        <v>4529</v>
      </c>
      <c r="B4286" t="s">
        <v>4530</v>
      </c>
      <c r="C4286" t="s">
        <v>233</v>
      </c>
      <c r="D4286" s="20" t="s">
        <v>1000</v>
      </c>
      <c r="E4286" s="26">
        <v>42278</v>
      </c>
      <c r="F4286">
        <v>3</v>
      </c>
      <c r="G4286">
        <v>7</v>
      </c>
      <c r="H4286">
        <v>0.42857142857142855</v>
      </c>
      <c r="I4286">
        <v>0</v>
      </c>
      <c r="J4286">
        <v>0</v>
      </c>
      <c r="K4286" t="e">
        <v>#DIV/0!</v>
      </c>
      <c r="L4286">
        <v>0</v>
      </c>
      <c r="M4286" t="e">
        <v>#DIV/0!</v>
      </c>
      <c r="N4286">
        <v>0</v>
      </c>
      <c r="P4286">
        <v>0</v>
      </c>
      <c r="Q4286">
        <v>0</v>
      </c>
      <c r="R4286" t="e">
        <v>#DIV/0!</v>
      </c>
      <c r="S4286">
        <v>0</v>
      </c>
    </row>
    <row r="4287" spans="1:19" x14ac:dyDescent="0.25">
      <c r="A4287" s="177" t="s">
        <v>3939</v>
      </c>
      <c r="B4287" t="s">
        <v>3940</v>
      </c>
      <c r="C4287" t="s">
        <v>219</v>
      </c>
      <c r="D4287" s="20" t="s">
        <v>1000</v>
      </c>
      <c r="E4287" s="26">
        <v>42278</v>
      </c>
      <c r="F4287">
        <v>4</v>
      </c>
      <c r="G4287">
        <v>3</v>
      </c>
      <c r="H4287">
        <v>1.3333333333333333</v>
      </c>
      <c r="I4287">
        <v>15</v>
      </c>
      <c r="J4287">
        <v>40</v>
      </c>
      <c r="K4287">
        <v>0.375</v>
      </c>
      <c r="L4287">
        <v>40</v>
      </c>
      <c r="M4287">
        <v>1</v>
      </c>
      <c r="N4287">
        <v>15</v>
      </c>
      <c r="P4287">
        <v>0</v>
      </c>
      <c r="Q4287">
        <v>0</v>
      </c>
      <c r="R4287" t="e">
        <v>#DIV/0!</v>
      </c>
      <c r="S4287">
        <v>0</v>
      </c>
    </row>
    <row r="4288" spans="1:19" x14ac:dyDescent="0.25">
      <c r="A4288" s="177" t="s">
        <v>3668</v>
      </c>
      <c r="B4288" t="s">
        <v>3669</v>
      </c>
      <c r="C4288" t="s">
        <v>340</v>
      </c>
      <c r="D4288" s="20" t="s">
        <v>1000</v>
      </c>
      <c r="E4288" s="26">
        <v>42278</v>
      </c>
      <c r="F4288">
        <v>4</v>
      </c>
      <c r="G4288">
        <v>4</v>
      </c>
      <c r="H4288">
        <v>1</v>
      </c>
      <c r="I4288">
        <v>23</v>
      </c>
      <c r="J4288">
        <v>40</v>
      </c>
      <c r="K4288">
        <v>0.57499999999999996</v>
      </c>
      <c r="L4288">
        <v>40</v>
      </c>
      <c r="M4288">
        <v>1</v>
      </c>
      <c r="N4288">
        <v>19</v>
      </c>
      <c r="P4288">
        <v>0</v>
      </c>
      <c r="Q4288">
        <v>0</v>
      </c>
      <c r="R4288" t="e">
        <v>#DIV/0!</v>
      </c>
      <c r="S4288">
        <v>4</v>
      </c>
    </row>
    <row r="4289" spans="1:19" x14ac:dyDescent="0.25">
      <c r="A4289" s="177" t="s">
        <v>7614</v>
      </c>
      <c r="B4289" t="s">
        <v>7615</v>
      </c>
      <c r="C4289" t="s">
        <v>901</v>
      </c>
      <c r="D4289" s="20" t="s">
        <v>1000</v>
      </c>
      <c r="E4289" s="26">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25">
      <c r="A4290" s="177" t="s">
        <v>5494</v>
      </c>
      <c r="B4290" t="s">
        <v>5495</v>
      </c>
      <c r="C4290" t="s">
        <v>903</v>
      </c>
      <c r="D4290" s="20" t="s">
        <v>1000</v>
      </c>
      <c r="E4290" s="26">
        <v>42278</v>
      </c>
      <c r="F4290">
        <v>10</v>
      </c>
      <c r="G4290">
        <v>10</v>
      </c>
      <c r="H4290">
        <v>1</v>
      </c>
      <c r="I4290">
        <v>46</v>
      </c>
      <c r="J4290">
        <v>50</v>
      </c>
      <c r="K4290">
        <v>0.92</v>
      </c>
      <c r="L4290">
        <v>50</v>
      </c>
      <c r="M4290">
        <v>1</v>
      </c>
      <c r="N4290">
        <v>41</v>
      </c>
      <c r="P4290">
        <v>0</v>
      </c>
      <c r="Q4290">
        <v>0</v>
      </c>
      <c r="R4290" t="e">
        <v>#DIV/0!</v>
      </c>
      <c r="S4290">
        <v>5</v>
      </c>
    </row>
    <row r="4291" spans="1:19" x14ac:dyDescent="0.25">
      <c r="A4291" s="177" t="s">
        <v>11625</v>
      </c>
      <c r="B4291" t="s">
        <v>11626</v>
      </c>
      <c r="C4291" t="s">
        <v>199</v>
      </c>
      <c r="D4291" s="20" t="s">
        <v>1002</v>
      </c>
      <c r="E4291" s="26">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25">
      <c r="A4292" s="177" t="s">
        <v>10905</v>
      </c>
      <c r="B4292" t="s">
        <v>10906</v>
      </c>
      <c r="C4292" t="s">
        <v>227</v>
      </c>
      <c r="D4292" s="20" t="s">
        <v>1002</v>
      </c>
      <c r="E4292" s="26">
        <v>42278</v>
      </c>
      <c r="F4292">
        <v>0</v>
      </c>
      <c r="G4292">
        <v>0</v>
      </c>
      <c r="H4292" t="e">
        <v>#DIV/0!</v>
      </c>
      <c r="I4292">
        <v>0</v>
      </c>
      <c r="J4292">
        <v>0</v>
      </c>
      <c r="K4292" t="e">
        <v>#DIV/0!</v>
      </c>
      <c r="L4292">
        <v>0</v>
      </c>
      <c r="M4292" t="e">
        <v>#DIV/0!</v>
      </c>
      <c r="N4292">
        <v>0</v>
      </c>
      <c r="P4292">
        <v>0</v>
      </c>
      <c r="Q4292">
        <v>0</v>
      </c>
      <c r="R4292" t="e">
        <v>#DIV/0!</v>
      </c>
      <c r="S4292">
        <v>0</v>
      </c>
    </row>
    <row r="4293" spans="1:19" x14ac:dyDescent="0.25">
      <c r="A4293" s="177" t="s">
        <v>9613</v>
      </c>
      <c r="B4293" t="s">
        <v>9614</v>
      </c>
      <c r="C4293" t="s">
        <v>341</v>
      </c>
      <c r="D4293" s="20" t="s">
        <v>1002</v>
      </c>
      <c r="E4293" s="26">
        <v>42278</v>
      </c>
      <c r="F4293">
        <v>1</v>
      </c>
      <c r="G4293">
        <v>1</v>
      </c>
      <c r="H4293">
        <v>1</v>
      </c>
      <c r="I4293">
        <v>4</v>
      </c>
      <c r="J4293">
        <v>10</v>
      </c>
      <c r="K4293">
        <v>0.4</v>
      </c>
      <c r="L4293">
        <v>10</v>
      </c>
      <c r="M4293">
        <v>1</v>
      </c>
      <c r="N4293">
        <v>4</v>
      </c>
      <c r="P4293">
        <v>0</v>
      </c>
      <c r="Q4293">
        <v>0</v>
      </c>
      <c r="R4293" t="e">
        <v>#DIV/0!</v>
      </c>
      <c r="S4293">
        <v>0</v>
      </c>
    </row>
    <row r="4294" spans="1:19" x14ac:dyDescent="0.25">
      <c r="A4294" s="177" t="s">
        <v>9501</v>
      </c>
      <c r="B4294" t="s">
        <v>9502</v>
      </c>
      <c r="C4294" t="s">
        <v>346</v>
      </c>
      <c r="D4294" s="20" t="s">
        <v>1002</v>
      </c>
      <c r="E4294" s="26">
        <v>42278</v>
      </c>
      <c r="F4294">
        <v>3</v>
      </c>
      <c r="G4294">
        <v>3</v>
      </c>
      <c r="H4294">
        <v>1</v>
      </c>
      <c r="I4294">
        <v>3</v>
      </c>
      <c r="J4294">
        <v>30</v>
      </c>
      <c r="K4294">
        <v>0.1</v>
      </c>
      <c r="L4294">
        <v>30</v>
      </c>
      <c r="M4294">
        <v>1</v>
      </c>
      <c r="N4294">
        <v>2</v>
      </c>
      <c r="P4294">
        <v>1</v>
      </c>
      <c r="Q4294">
        <v>1</v>
      </c>
      <c r="R4294">
        <v>1</v>
      </c>
      <c r="S4294">
        <v>1</v>
      </c>
    </row>
    <row r="4295" spans="1:19" x14ac:dyDescent="0.25">
      <c r="A4295" s="177" t="s">
        <v>9142</v>
      </c>
      <c r="B4295" t="s">
        <v>9143</v>
      </c>
      <c r="C4295" t="s">
        <v>207</v>
      </c>
      <c r="D4295" s="20" t="s">
        <v>1002</v>
      </c>
      <c r="E4295" s="26">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25">
      <c r="A4296" s="177" t="s">
        <v>8303</v>
      </c>
      <c r="B4296" t="s">
        <v>8304</v>
      </c>
      <c r="C4296" t="s">
        <v>212</v>
      </c>
      <c r="D4296" s="20" t="s">
        <v>1002</v>
      </c>
      <c r="E4296" s="26">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25">
      <c r="A4297" s="177" t="s">
        <v>4879</v>
      </c>
      <c r="B4297" t="s">
        <v>4880</v>
      </c>
      <c r="C4297" s="20" t="s">
        <v>230</v>
      </c>
      <c r="D4297" s="20" t="s">
        <v>1002</v>
      </c>
      <c r="E4297" s="26">
        <v>42278</v>
      </c>
      <c r="F4297">
        <v>1</v>
      </c>
      <c r="G4297">
        <v>2</v>
      </c>
      <c r="H4297">
        <v>0.5</v>
      </c>
      <c r="I4297">
        <v>0</v>
      </c>
      <c r="J4297">
        <v>6</v>
      </c>
      <c r="K4297">
        <v>0</v>
      </c>
      <c r="L4297">
        <v>12</v>
      </c>
      <c r="M4297">
        <v>0.5</v>
      </c>
      <c r="N4297">
        <v>0</v>
      </c>
      <c r="P4297">
        <v>0</v>
      </c>
      <c r="Q4297">
        <v>0</v>
      </c>
      <c r="R4297" t="e">
        <v>#DIV/0!</v>
      </c>
      <c r="S4297">
        <v>0</v>
      </c>
    </row>
    <row r="4298" spans="1:19" x14ac:dyDescent="0.25">
      <c r="A4298" s="177" t="s">
        <v>11627</v>
      </c>
      <c r="B4298" t="s">
        <v>11628</v>
      </c>
      <c r="C4298" t="s">
        <v>198</v>
      </c>
      <c r="D4298" s="20" t="s">
        <v>1002</v>
      </c>
      <c r="E4298" s="26">
        <v>42278</v>
      </c>
      <c r="F4298">
        <v>2</v>
      </c>
      <c r="G4298">
        <v>5</v>
      </c>
      <c r="H4298">
        <v>0.4</v>
      </c>
      <c r="I4298">
        <v>2</v>
      </c>
      <c r="J4298">
        <v>15</v>
      </c>
      <c r="K4298">
        <v>0.13333333333333333</v>
      </c>
      <c r="L4298">
        <v>15</v>
      </c>
      <c r="M4298">
        <v>1</v>
      </c>
      <c r="N4298">
        <v>2</v>
      </c>
      <c r="P4298">
        <v>0</v>
      </c>
      <c r="Q4298">
        <v>0</v>
      </c>
      <c r="R4298" t="e">
        <v>#DIV/0!</v>
      </c>
      <c r="S4298">
        <v>0</v>
      </c>
    </row>
    <row r="4299" spans="1:19" x14ac:dyDescent="0.25">
      <c r="A4299" s="177" t="s">
        <v>10730</v>
      </c>
      <c r="B4299" t="s">
        <v>10731</v>
      </c>
      <c r="C4299" t="s">
        <v>203</v>
      </c>
      <c r="D4299" s="20" t="s">
        <v>1002</v>
      </c>
      <c r="E4299" s="26">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25">
      <c r="A4300" s="177" t="s">
        <v>6272</v>
      </c>
      <c r="B4300" t="s">
        <v>6273</v>
      </c>
      <c r="C4300" t="s">
        <v>214</v>
      </c>
      <c r="D4300" s="20" t="s">
        <v>1002</v>
      </c>
      <c r="E4300" s="26">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25">
      <c r="A4301" s="177" t="s">
        <v>3572</v>
      </c>
      <c r="B4301" t="s">
        <v>3573</v>
      </c>
      <c r="C4301" s="20" t="s">
        <v>220</v>
      </c>
      <c r="D4301" s="20" t="s">
        <v>1002</v>
      </c>
      <c r="E4301" s="26">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25">
      <c r="A4302" s="177" t="s">
        <v>6696</v>
      </c>
      <c r="B4302" t="s">
        <v>6697</v>
      </c>
      <c r="C4302" t="s">
        <v>317</v>
      </c>
      <c r="D4302" s="20" t="s">
        <v>1002</v>
      </c>
      <c r="E4302" s="26">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25">
      <c r="A4303" s="177" t="s">
        <v>4354</v>
      </c>
      <c r="B4303" t="s">
        <v>4355</v>
      </c>
      <c r="C4303" t="s">
        <v>217</v>
      </c>
      <c r="D4303" s="20" t="s">
        <v>1002</v>
      </c>
      <c r="E4303" s="26">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25">
      <c r="A4304" s="177" t="s">
        <v>9883</v>
      </c>
      <c r="B4304" t="s">
        <v>9884</v>
      </c>
      <c r="C4304" t="s">
        <v>223</v>
      </c>
      <c r="D4304" s="20" t="s">
        <v>1002</v>
      </c>
      <c r="E4304" s="26">
        <v>42278</v>
      </c>
      <c r="F4304">
        <v>2</v>
      </c>
      <c r="G4304">
        <v>3</v>
      </c>
      <c r="H4304">
        <v>0.66666666666666663</v>
      </c>
      <c r="I4304">
        <v>50</v>
      </c>
      <c r="J4304">
        <v>50</v>
      </c>
      <c r="K4304">
        <v>1</v>
      </c>
      <c r="L4304">
        <v>50</v>
      </c>
      <c r="M4304">
        <v>1</v>
      </c>
      <c r="N4304">
        <v>50</v>
      </c>
      <c r="P4304">
        <v>0</v>
      </c>
      <c r="Q4304">
        <v>0</v>
      </c>
      <c r="R4304" t="e">
        <v>#DIV/0!</v>
      </c>
      <c r="S4304">
        <v>0</v>
      </c>
    </row>
    <row r="4305" spans="1:19" x14ac:dyDescent="0.25">
      <c r="A4305" s="177" t="s">
        <v>8002</v>
      </c>
      <c r="B4305" t="s">
        <v>8003</v>
      </c>
      <c r="C4305" t="s">
        <v>225</v>
      </c>
      <c r="D4305" s="20" t="s">
        <v>1002</v>
      </c>
      <c r="E4305" s="26">
        <v>42278</v>
      </c>
      <c r="F4305">
        <v>3</v>
      </c>
      <c r="G4305">
        <v>5</v>
      </c>
      <c r="H4305">
        <v>0.6</v>
      </c>
      <c r="I4305">
        <v>37</v>
      </c>
      <c r="J4305">
        <v>20</v>
      </c>
      <c r="K4305">
        <v>1.85</v>
      </c>
      <c r="L4305">
        <v>50</v>
      </c>
      <c r="M4305">
        <v>0.4</v>
      </c>
      <c r="N4305">
        <v>37</v>
      </c>
      <c r="P4305">
        <v>0</v>
      </c>
      <c r="Q4305">
        <v>0</v>
      </c>
      <c r="R4305" t="e">
        <v>#DIV/0!</v>
      </c>
      <c r="S4305">
        <v>0</v>
      </c>
    </row>
    <row r="4306" spans="1:19" x14ac:dyDescent="0.25">
      <c r="A4306" s="177" t="s">
        <v>7062</v>
      </c>
      <c r="B4306" t="s">
        <v>7063</v>
      </c>
      <c r="C4306" t="s">
        <v>232</v>
      </c>
      <c r="D4306" s="20" t="s">
        <v>1002</v>
      </c>
      <c r="E4306" s="26">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25">
      <c r="A4307" s="177" t="s">
        <v>4704</v>
      </c>
      <c r="B4307" t="s">
        <v>4705</v>
      </c>
      <c r="C4307" t="s">
        <v>234</v>
      </c>
      <c r="D4307" s="20" t="s">
        <v>1002</v>
      </c>
      <c r="E4307" s="26">
        <v>42278</v>
      </c>
      <c r="F4307">
        <v>3</v>
      </c>
      <c r="G4307">
        <v>7</v>
      </c>
      <c r="H4307">
        <v>0.42857142857142855</v>
      </c>
      <c r="I4307">
        <v>0</v>
      </c>
      <c r="J4307">
        <v>0</v>
      </c>
      <c r="K4307" t="e">
        <v>#DIV/0!</v>
      </c>
      <c r="L4307">
        <v>0</v>
      </c>
      <c r="M4307" t="e">
        <v>#DIV/0!</v>
      </c>
      <c r="N4307">
        <v>0</v>
      </c>
      <c r="P4307">
        <v>0</v>
      </c>
      <c r="Q4307">
        <v>0</v>
      </c>
      <c r="R4307" t="e">
        <v>#DIV/0!</v>
      </c>
      <c r="S4307">
        <v>0</v>
      </c>
    </row>
    <row r="4308" spans="1:19" x14ac:dyDescent="0.25">
      <c r="A4308" s="177" t="s">
        <v>3764</v>
      </c>
      <c r="B4308" t="s">
        <v>3765</v>
      </c>
      <c r="C4308" s="20" t="s">
        <v>342</v>
      </c>
      <c r="D4308" s="20" t="s">
        <v>1002</v>
      </c>
      <c r="E4308" s="26">
        <v>42278</v>
      </c>
      <c r="F4308">
        <v>4</v>
      </c>
      <c r="G4308">
        <v>4</v>
      </c>
      <c r="H4308">
        <v>1</v>
      </c>
      <c r="I4308">
        <v>23</v>
      </c>
      <c r="J4308">
        <v>40</v>
      </c>
      <c r="K4308">
        <v>0.57499999999999996</v>
      </c>
      <c r="L4308">
        <v>40</v>
      </c>
      <c r="M4308">
        <v>1</v>
      </c>
      <c r="N4308">
        <v>19</v>
      </c>
      <c r="P4308">
        <v>0</v>
      </c>
      <c r="Q4308">
        <v>0</v>
      </c>
      <c r="R4308" t="e">
        <v>#DIV/0!</v>
      </c>
      <c r="S4308">
        <v>4</v>
      </c>
    </row>
    <row r="4309" spans="1:19" x14ac:dyDescent="0.25">
      <c r="A4309" s="177" t="s">
        <v>3047</v>
      </c>
      <c r="B4309" t="s">
        <v>3048</v>
      </c>
      <c r="C4309" t="s">
        <v>242</v>
      </c>
      <c r="D4309" s="20" t="s">
        <v>1000</v>
      </c>
      <c r="E4309" s="26">
        <v>42278</v>
      </c>
      <c r="F4309">
        <v>6</v>
      </c>
      <c r="G4309">
        <v>8</v>
      </c>
      <c r="H4309">
        <v>0.75</v>
      </c>
      <c r="I4309">
        <v>44</v>
      </c>
      <c r="J4309">
        <v>42</v>
      </c>
      <c r="K4309">
        <v>1.0476190476190477</v>
      </c>
      <c r="L4309">
        <v>56</v>
      </c>
      <c r="M4309">
        <v>0.75</v>
      </c>
      <c r="N4309">
        <v>37</v>
      </c>
      <c r="P4309">
        <v>0</v>
      </c>
      <c r="Q4309">
        <v>3</v>
      </c>
      <c r="R4309">
        <v>0</v>
      </c>
      <c r="S4309">
        <v>7</v>
      </c>
    </row>
    <row r="4310" spans="1:19" x14ac:dyDescent="0.25">
      <c r="A4310" s="177" t="s">
        <v>2872</v>
      </c>
      <c r="B4310" t="s">
        <v>2873</v>
      </c>
      <c r="C4310" t="s">
        <v>2724</v>
      </c>
      <c r="D4310" s="20" t="s">
        <v>1000</v>
      </c>
      <c r="E4310" s="26">
        <v>42278</v>
      </c>
      <c r="F4310">
        <v>7</v>
      </c>
      <c r="G4310">
        <v>10</v>
      </c>
      <c r="H4310">
        <v>0.7</v>
      </c>
      <c r="I4310">
        <v>35</v>
      </c>
      <c r="J4310">
        <v>40</v>
      </c>
      <c r="K4310">
        <v>0.875</v>
      </c>
      <c r="L4310">
        <v>40</v>
      </c>
      <c r="M4310">
        <v>1</v>
      </c>
      <c r="N4310">
        <v>31</v>
      </c>
      <c r="P4310">
        <v>0</v>
      </c>
      <c r="Q4310">
        <v>0</v>
      </c>
      <c r="R4310" t="e">
        <v>#DIV/0!</v>
      </c>
      <c r="S4310">
        <v>4</v>
      </c>
    </row>
    <row r="4311" spans="1:19" x14ac:dyDescent="0.25">
      <c r="A4311" s="177" t="s">
        <v>2627</v>
      </c>
      <c r="B4311" t="s">
        <v>2628</v>
      </c>
      <c r="C4311" t="s">
        <v>237</v>
      </c>
      <c r="D4311" s="20" t="s">
        <v>1000</v>
      </c>
      <c r="E4311" s="26">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25">
      <c r="A4312" s="177" t="s">
        <v>2452</v>
      </c>
      <c r="B4312" t="s">
        <v>2453</v>
      </c>
      <c r="C4312" s="20" t="s">
        <v>238</v>
      </c>
      <c r="D4312" s="20" t="s">
        <v>1000</v>
      </c>
      <c r="E4312" s="26">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25">
      <c r="A4313" s="177" t="s">
        <v>2279</v>
      </c>
      <c r="B4313" t="s">
        <v>2280</v>
      </c>
      <c r="C4313" t="s">
        <v>239</v>
      </c>
      <c r="D4313" s="20" t="s">
        <v>1000</v>
      </c>
      <c r="E4313" s="26">
        <v>42278</v>
      </c>
      <c r="F4313">
        <v>4</v>
      </c>
      <c r="G4313">
        <v>4</v>
      </c>
      <c r="H4313">
        <v>1</v>
      </c>
      <c r="I4313">
        <v>4</v>
      </c>
      <c r="J4313">
        <v>8</v>
      </c>
      <c r="K4313">
        <v>0.5</v>
      </c>
      <c r="L4313">
        <v>8</v>
      </c>
      <c r="M4313">
        <v>1</v>
      </c>
      <c r="N4313">
        <v>4</v>
      </c>
      <c r="O4313">
        <v>0.86899999999999999</v>
      </c>
      <c r="P4313">
        <v>1</v>
      </c>
      <c r="Q4313">
        <v>2</v>
      </c>
      <c r="R4313">
        <v>0.5</v>
      </c>
      <c r="S4313">
        <v>0</v>
      </c>
    </row>
    <row r="4314" spans="1:19" x14ac:dyDescent="0.25">
      <c r="A4314" s="177" t="s">
        <v>2104</v>
      </c>
      <c r="B4314" t="s">
        <v>2105</v>
      </c>
      <c r="C4314" t="s">
        <v>1988</v>
      </c>
      <c r="D4314" s="20" t="s">
        <v>1000</v>
      </c>
      <c r="E4314" s="26">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25">
      <c r="A4315" s="177" t="s">
        <v>1856</v>
      </c>
      <c r="B4315" t="s">
        <v>1857</v>
      </c>
      <c r="C4315" t="s">
        <v>240</v>
      </c>
      <c r="D4315" s="20" t="s">
        <v>1000</v>
      </c>
      <c r="E4315" s="26">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25">
      <c r="A4316" s="177" t="s">
        <v>1681</v>
      </c>
      <c r="B4316" t="s">
        <v>1682</v>
      </c>
      <c r="C4316" s="20" t="s">
        <v>241</v>
      </c>
      <c r="D4316" s="20" t="s">
        <v>1000</v>
      </c>
      <c r="E4316" s="26">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25">
      <c r="A4317" s="177" t="s">
        <v>1506</v>
      </c>
      <c r="B4317" t="s">
        <v>1507</v>
      </c>
      <c r="C4317" s="20" t="s">
        <v>318</v>
      </c>
      <c r="D4317" s="20" t="s">
        <v>1000</v>
      </c>
      <c r="E4317" s="26">
        <v>42278</v>
      </c>
      <c r="F4317">
        <v>0</v>
      </c>
      <c r="G4317">
        <v>0</v>
      </c>
      <c r="H4317" t="e">
        <v>#DIV/0!</v>
      </c>
      <c r="I4317">
        <v>0</v>
      </c>
      <c r="J4317">
        <v>0</v>
      </c>
      <c r="K4317" t="e">
        <v>#DIV/0!</v>
      </c>
      <c r="L4317">
        <v>0</v>
      </c>
      <c r="M4317" t="e">
        <v>#DIV/0!</v>
      </c>
      <c r="N4317">
        <v>0</v>
      </c>
      <c r="P4317">
        <v>0</v>
      </c>
      <c r="Q4317">
        <v>0</v>
      </c>
      <c r="R4317" t="e">
        <v>#DIV/0!</v>
      </c>
      <c r="S4317">
        <v>0</v>
      </c>
    </row>
    <row r="4318" spans="1:19" x14ac:dyDescent="0.25">
      <c r="A4318" s="177" t="s">
        <v>1105</v>
      </c>
      <c r="B4318" t="s">
        <v>1190</v>
      </c>
      <c r="C4318" s="20" t="s">
        <v>235</v>
      </c>
      <c r="D4318" s="20" t="s">
        <v>1002</v>
      </c>
      <c r="E4318" s="26">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25">
      <c r="A4319" s="177" t="s">
        <v>12056</v>
      </c>
      <c r="B4319" t="s">
        <v>12057</v>
      </c>
      <c r="C4319" s="20" t="s">
        <v>1051</v>
      </c>
      <c r="D4319" s="20" t="s">
        <v>1000</v>
      </c>
      <c r="E4319" s="26">
        <v>42278</v>
      </c>
      <c r="F4319">
        <v>2</v>
      </c>
      <c r="G4319">
        <v>5</v>
      </c>
      <c r="H4319">
        <v>0.4</v>
      </c>
      <c r="I4319">
        <v>2</v>
      </c>
      <c r="J4319">
        <v>15</v>
      </c>
      <c r="K4319">
        <v>0.13333333333333333</v>
      </c>
      <c r="L4319">
        <v>15</v>
      </c>
      <c r="M4319">
        <v>1</v>
      </c>
      <c r="N4319">
        <v>2</v>
      </c>
      <c r="P4319">
        <v>0</v>
      </c>
      <c r="Q4319">
        <v>0</v>
      </c>
      <c r="R4319" t="e">
        <v>#DIV/0!</v>
      </c>
      <c r="S4319">
        <v>0</v>
      </c>
    </row>
    <row r="4320" spans="1:19" x14ac:dyDescent="0.25">
      <c r="A4320" s="177" t="s">
        <v>13422</v>
      </c>
      <c r="B4320" t="s">
        <v>13423</v>
      </c>
      <c r="C4320" s="20" t="s">
        <v>242</v>
      </c>
      <c r="D4320" s="20" t="s">
        <v>1002</v>
      </c>
      <c r="E4320" s="26">
        <v>42278</v>
      </c>
      <c r="F4320">
        <v>6</v>
      </c>
      <c r="G4320">
        <v>8</v>
      </c>
      <c r="H4320">
        <v>0.75</v>
      </c>
      <c r="I4320">
        <v>44</v>
      </c>
      <c r="J4320">
        <v>42</v>
      </c>
      <c r="K4320">
        <v>1.0476190476190477</v>
      </c>
      <c r="L4320">
        <v>56</v>
      </c>
      <c r="M4320">
        <v>0.75</v>
      </c>
      <c r="N4320">
        <v>37</v>
      </c>
      <c r="P4320">
        <v>0</v>
      </c>
      <c r="Q4320">
        <v>3</v>
      </c>
      <c r="R4320">
        <v>0</v>
      </c>
      <c r="S4320">
        <v>7</v>
      </c>
    </row>
    <row r="4321" spans="1:19" x14ac:dyDescent="0.25">
      <c r="A4321" s="177" t="s">
        <v>13599</v>
      </c>
      <c r="B4321" t="s">
        <v>13600</v>
      </c>
      <c r="C4321" t="s">
        <v>237</v>
      </c>
      <c r="D4321" s="20" t="s">
        <v>1002</v>
      </c>
      <c r="E4321" s="26">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25">
      <c r="A4322" s="177" t="s">
        <v>13774</v>
      </c>
      <c r="B4322" t="s">
        <v>13775</v>
      </c>
      <c r="C4322" t="s">
        <v>238</v>
      </c>
      <c r="D4322" s="20" t="s">
        <v>1002</v>
      </c>
      <c r="E4322" s="26">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25">
      <c r="A4323" s="177" t="s">
        <v>13951</v>
      </c>
      <c r="B4323" t="s">
        <v>13952</v>
      </c>
      <c r="C4323" s="20" t="s">
        <v>239</v>
      </c>
      <c r="D4323" s="20" t="s">
        <v>1002</v>
      </c>
      <c r="E4323" s="26">
        <v>42278</v>
      </c>
      <c r="F4323">
        <v>4</v>
      </c>
      <c r="G4323">
        <v>4</v>
      </c>
      <c r="H4323">
        <v>1</v>
      </c>
      <c r="I4323">
        <v>4</v>
      </c>
      <c r="J4323">
        <v>8</v>
      </c>
      <c r="K4323">
        <v>0.5</v>
      </c>
      <c r="L4323">
        <v>8</v>
      </c>
      <c r="M4323">
        <v>1</v>
      </c>
      <c r="N4323">
        <v>4</v>
      </c>
      <c r="O4323">
        <v>0.86899999999999999</v>
      </c>
      <c r="P4323">
        <v>1</v>
      </c>
      <c r="Q4323">
        <v>2</v>
      </c>
      <c r="R4323">
        <v>0.5</v>
      </c>
      <c r="S4323">
        <v>0</v>
      </c>
    </row>
    <row r="4324" spans="1:19" x14ac:dyDescent="0.25">
      <c r="A4324" s="177" t="s">
        <v>14138</v>
      </c>
      <c r="B4324" t="s">
        <v>14139</v>
      </c>
      <c r="C4324" t="s">
        <v>240</v>
      </c>
      <c r="D4324" s="20" t="s">
        <v>1002</v>
      </c>
      <c r="E4324" s="26">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25">
      <c r="A4325" s="177" t="s">
        <v>14315</v>
      </c>
      <c r="B4325" t="s">
        <v>14316</v>
      </c>
      <c r="C4325" t="s">
        <v>241</v>
      </c>
      <c r="D4325" s="20" t="s">
        <v>1002</v>
      </c>
      <c r="E4325" s="26">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25">
      <c r="A4326" s="177" t="s">
        <v>14427</v>
      </c>
      <c r="B4326" t="s">
        <v>14428</v>
      </c>
      <c r="C4326" t="s">
        <v>318</v>
      </c>
      <c r="D4326" s="20" t="s">
        <v>1002</v>
      </c>
      <c r="E4326" s="26">
        <v>42278</v>
      </c>
      <c r="F4326">
        <v>0</v>
      </c>
      <c r="G4326">
        <v>0</v>
      </c>
      <c r="H4326" t="e">
        <v>#DIV/0!</v>
      </c>
      <c r="I4326">
        <v>0</v>
      </c>
      <c r="J4326">
        <v>0</v>
      </c>
      <c r="K4326" t="e">
        <v>#DIV/0!</v>
      </c>
      <c r="L4326">
        <v>0</v>
      </c>
      <c r="M4326" t="e">
        <v>#DIV/0!</v>
      </c>
      <c r="N4326">
        <v>0</v>
      </c>
      <c r="P4326">
        <v>0</v>
      </c>
      <c r="Q4326">
        <v>0</v>
      </c>
      <c r="R4326" t="e">
        <v>#DIV/0!</v>
      </c>
      <c r="S4326">
        <v>0</v>
      </c>
    </row>
    <row r="4327" spans="1:19" x14ac:dyDescent="0.25">
      <c r="A4327" s="177" t="s">
        <v>14644</v>
      </c>
      <c r="B4327" t="s">
        <v>14645</v>
      </c>
      <c r="C4327" t="s">
        <v>199</v>
      </c>
      <c r="D4327" s="20" t="s">
        <v>1000</v>
      </c>
      <c r="E4327" s="26">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25">
      <c r="A4328" s="177" t="s">
        <v>14910</v>
      </c>
      <c r="B4328" t="s">
        <v>14911</v>
      </c>
      <c r="C4328" t="s">
        <v>200</v>
      </c>
      <c r="D4328" s="20" t="s">
        <v>1002</v>
      </c>
      <c r="E4328" s="26">
        <v>42278</v>
      </c>
      <c r="F4328">
        <v>6</v>
      </c>
      <c r="G4328">
        <v>5</v>
      </c>
      <c r="H4328">
        <v>1.2</v>
      </c>
      <c r="I4328">
        <v>11</v>
      </c>
      <c r="J4328">
        <v>25</v>
      </c>
      <c r="K4328">
        <v>0.44</v>
      </c>
      <c r="L4328">
        <v>25</v>
      </c>
      <c r="M4328">
        <v>1</v>
      </c>
      <c r="N4328">
        <v>11</v>
      </c>
      <c r="P4328">
        <v>0</v>
      </c>
      <c r="Q4328">
        <v>0</v>
      </c>
      <c r="R4328" t="e">
        <v>#DIV/0!</v>
      </c>
      <c r="S4328">
        <v>0</v>
      </c>
    </row>
    <row r="4329" spans="1:19" x14ac:dyDescent="0.25">
      <c r="A4329" s="177" t="s">
        <v>15087</v>
      </c>
      <c r="B4329" t="s">
        <v>15088</v>
      </c>
      <c r="C4329" t="s">
        <v>202</v>
      </c>
      <c r="D4329" s="20" t="s">
        <v>1002</v>
      </c>
      <c r="E4329" s="26">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25">
      <c r="A4330" s="177" t="s">
        <v>15791</v>
      </c>
      <c r="B4330" t="s">
        <v>15792</v>
      </c>
      <c r="C4330" s="20" t="s">
        <v>227</v>
      </c>
      <c r="D4330" s="20" t="s">
        <v>1000</v>
      </c>
      <c r="E4330" s="26">
        <v>42278</v>
      </c>
      <c r="F4330">
        <v>0</v>
      </c>
      <c r="G4330">
        <v>0</v>
      </c>
      <c r="H4330" t="e">
        <v>#DIV/0!</v>
      </c>
      <c r="I4330">
        <v>0</v>
      </c>
      <c r="J4330">
        <v>0</v>
      </c>
      <c r="K4330" t="e">
        <v>#DIV/0!</v>
      </c>
      <c r="L4330">
        <v>0</v>
      </c>
      <c r="M4330" t="e">
        <v>#DIV/0!</v>
      </c>
      <c r="N4330">
        <v>0</v>
      </c>
      <c r="P4330">
        <v>0</v>
      </c>
      <c r="Q4330">
        <v>0</v>
      </c>
      <c r="R4330" t="e">
        <v>#DIV/0!</v>
      </c>
      <c r="S4330">
        <v>0</v>
      </c>
    </row>
    <row r="4331" spans="1:19" x14ac:dyDescent="0.25">
      <c r="A4331" s="177" t="s">
        <v>15968</v>
      </c>
      <c r="B4331" t="s">
        <v>15969</v>
      </c>
      <c r="C4331" s="20" t="s">
        <v>203</v>
      </c>
      <c r="D4331" s="20" t="s">
        <v>1000</v>
      </c>
      <c r="E4331" s="26">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25">
      <c r="A4332" s="177" t="s">
        <v>16147</v>
      </c>
      <c r="B4332" t="s">
        <v>16148</v>
      </c>
      <c r="C4332" t="s">
        <v>205</v>
      </c>
      <c r="D4332" s="20" t="s">
        <v>1002</v>
      </c>
      <c r="E4332" s="26">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25">
      <c r="A4333" s="177" t="s">
        <v>16324</v>
      </c>
      <c r="B4333" t="s">
        <v>16325</v>
      </c>
      <c r="C4333" t="s">
        <v>204</v>
      </c>
      <c r="D4333" s="20" t="s">
        <v>1002</v>
      </c>
      <c r="E4333" s="26">
        <v>42278</v>
      </c>
      <c r="F4333">
        <v>2</v>
      </c>
      <c r="G4333">
        <v>4</v>
      </c>
      <c r="H4333">
        <v>0.5</v>
      </c>
      <c r="I4333">
        <v>6</v>
      </c>
      <c r="J4333">
        <v>27</v>
      </c>
      <c r="K4333">
        <v>0.22222222222222221</v>
      </c>
      <c r="L4333">
        <v>32</v>
      </c>
      <c r="M4333">
        <v>0.84375</v>
      </c>
      <c r="N4333">
        <v>4</v>
      </c>
      <c r="P4333">
        <v>0</v>
      </c>
      <c r="Q4333">
        <v>0</v>
      </c>
      <c r="R4333" t="e">
        <v>#DIV/0!</v>
      </c>
      <c r="S4333">
        <v>2</v>
      </c>
    </row>
    <row r="4334" spans="1:19" x14ac:dyDescent="0.25">
      <c r="A4334" s="177" t="s">
        <v>16642</v>
      </c>
      <c r="B4334" t="s">
        <v>16643</v>
      </c>
      <c r="C4334" t="s">
        <v>223</v>
      </c>
      <c r="D4334" s="20" t="s">
        <v>1000</v>
      </c>
      <c r="E4334" s="26">
        <v>42278</v>
      </c>
      <c r="F4334">
        <v>2</v>
      </c>
      <c r="G4334">
        <v>3</v>
      </c>
      <c r="H4334">
        <v>0.66666666666666663</v>
      </c>
      <c r="I4334">
        <v>50</v>
      </c>
      <c r="J4334">
        <v>50</v>
      </c>
      <c r="K4334">
        <v>1</v>
      </c>
      <c r="L4334">
        <v>50</v>
      </c>
      <c r="M4334">
        <v>1</v>
      </c>
      <c r="N4334">
        <v>50</v>
      </c>
      <c r="P4334">
        <v>0</v>
      </c>
      <c r="Q4334">
        <v>0</v>
      </c>
      <c r="R4334" t="e">
        <v>#DIV/0!</v>
      </c>
      <c r="S4334">
        <v>0</v>
      </c>
    </row>
    <row r="4335" spans="1:19" x14ac:dyDescent="0.25">
      <c r="A4335" s="177" t="s">
        <v>16821</v>
      </c>
      <c r="B4335" t="s">
        <v>16822</v>
      </c>
      <c r="C4335" t="s">
        <v>224</v>
      </c>
      <c r="D4335" s="20" t="s">
        <v>1002</v>
      </c>
      <c r="E4335" s="26">
        <v>42278</v>
      </c>
      <c r="F4335">
        <v>2</v>
      </c>
      <c r="G4335">
        <v>3</v>
      </c>
      <c r="H4335">
        <v>0.66666666666666663</v>
      </c>
      <c r="I4335">
        <v>50</v>
      </c>
      <c r="J4335">
        <v>50</v>
      </c>
      <c r="K4335">
        <v>1</v>
      </c>
      <c r="L4335">
        <v>50</v>
      </c>
      <c r="M4335">
        <v>1</v>
      </c>
      <c r="N4335">
        <v>50</v>
      </c>
      <c r="P4335">
        <v>0</v>
      </c>
      <c r="Q4335">
        <v>0</v>
      </c>
      <c r="R4335" t="e">
        <v>#DIV/0!</v>
      </c>
      <c r="S4335">
        <v>0</v>
      </c>
    </row>
    <row r="4336" spans="1:19" x14ac:dyDescent="0.25">
      <c r="A4336" s="177" t="s">
        <v>16919</v>
      </c>
      <c r="B4336" t="s">
        <v>16920</v>
      </c>
      <c r="C4336" t="s">
        <v>341</v>
      </c>
      <c r="D4336" s="20" t="s">
        <v>1000</v>
      </c>
      <c r="E4336" s="26">
        <v>42278</v>
      </c>
      <c r="F4336">
        <v>1</v>
      </c>
      <c r="G4336">
        <v>1</v>
      </c>
      <c r="H4336">
        <v>1</v>
      </c>
      <c r="I4336">
        <v>4</v>
      </c>
      <c r="J4336">
        <v>10</v>
      </c>
      <c r="K4336">
        <v>0.4</v>
      </c>
      <c r="L4336">
        <v>10</v>
      </c>
      <c r="M4336">
        <v>1</v>
      </c>
      <c r="N4336">
        <v>4</v>
      </c>
      <c r="P4336">
        <v>0</v>
      </c>
      <c r="Q4336">
        <v>0</v>
      </c>
      <c r="R4336" t="e">
        <v>#DIV/0!</v>
      </c>
      <c r="S4336">
        <v>0</v>
      </c>
    </row>
    <row r="4337" spans="1:19" x14ac:dyDescent="0.25">
      <c r="A4337" s="177" t="s">
        <v>16935</v>
      </c>
      <c r="B4337" t="s">
        <v>16936</v>
      </c>
      <c r="C4337" t="s">
        <v>339</v>
      </c>
      <c r="D4337" s="20" t="s">
        <v>1002</v>
      </c>
      <c r="E4337" s="26">
        <v>42278</v>
      </c>
      <c r="F4337">
        <v>1</v>
      </c>
      <c r="G4337">
        <v>1</v>
      </c>
      <c r="H4337">
        <v>1</v>
      </c>
      <c r="I4337">
        <v>4</v>
      </c>
      <c r="J4337">
        <v>10</v>
      </c>
      <c r="K4337">
        <v>0.4</v>
      </c>
      <c r="L4337">
        <v>10</v>
      </c>
      <c r="M4337">
        <v>1</v>
      </c>
      <c r="N4337">
        <v>4</v>
      </c>
      <c r="P4337">
        <v>0</v>
      </c>
      <c r="Q4337">
        <v>0</v>
      </c>
      <c r="R4337" t="e">
        <v>#DIV/0!</v>
      </c>
      <c r="S4337">
        <v>0</v>
      </c>
    </row>
    <row r="4338" spans="1:19" x14ac:dyDescent="0.25">
      <c r="A4338" s="177" t="s">
        <v>16947</v>
      </c>
      <c r="B4338" t="s">
        <v>16948</v>
      </c>
      <c r="C4338" s="20" t="s">
        <v>346</v>
      </c>
      <c r="D4338" s="20" t="s">
        <v>1000</v>
      </c>
      <c r="E4338" s="26">
        <v>42278</v>
      </c>
      <c r="F4338">
        <v>3</v>
      </c>
      <c r="G4338">
        <v>3</v>
      </c>
      <c r="H4338">
        <v>1</v>
      </c>
      <c r="I4338">
        <v>3</v>
      </c>
      <c r="J4338">
        <v>30</v>
      </c>
      <c r="K4338">
        <v>0.1</v>
      </c>
      <c r="L4338">
        <v>30</v>
      </c>
      <c r="M4338">
        <v>1</v>
      </c>
      <c r="N4338">
        <v>2</v>
      </c>
      <c r="P4338">
        <v>1</v>
      </c>
      <c r="Q4338">
        <v>1</v>
      </c>
      <c r="R4338">
        <v>1</v>
      </c>
      <c r="S4338">
        <v>1</v>
      </c>
    </row>
    <row r="4339" spans="1:19" x14ac:dyDescent="0.25">
      <c r="A4339" s="177" t="s">
        <v>17043</v>
      </c>
      <c r="B4339" t="s">
        <v>17044</v>
      </c>
      <c r="C4339" s="20" t="s">
        <v>345</v>
      </c>
      <c r="D4339" s="20" t="s">
        <v>1002</v>
      </c>
      <c r="E4339" s="26">
        <v>42278</v>
      </c>
      <c r="F4339">
        <v>3</v>
      </c>
      <c r="G4339">
        <v>3</v>
      </c>
      <c r="H4339">
        <v>1</v>
      </c>
      <c r="I4339">
        <v>3</v>
      </c>
      <c r="J4339">
        <v>30</v>
      </c>
      <c r="K4339">
        <v>0.1</v>
      </c>
      <c r="L4339">
        <v>30</v>
      </c>
      <c r="M4339">
        <v>1</v>
      </c>
      <c r="N4339">
        <v>2</v>
      </c>
      <c r="P4339">
        <v>1</v>
      </c>
      <c r="Q4339">
        <v>1</v>
      </c>
      <c r="R4339">
        <v>1</v>
      </c>
      <c r="S4339">
        <v>1</v>
      </c>
    </row>
    <row r="4340" spans="1:19" x14ac:dyDescent="0.25">
      <c r="A4340" s="177" t="s">
        <v>17258</v>
      </c>
      <c r="B4340" t="s">
        <v>17259</v>
      </c>
      <c r="C4340" t="s">
        <v>225</v>
      </c>
      <c r="D4340" s="20" t="s">
        <v>1000</v>
      </c>
      <c r="E4340" s="26">
        <v>42278</v>
      </c>
      <c r="F4340">
        <v>3</v>
      </c>
      <c r="G4340">
        <v>5</v>
      </c>
      <c r="H4340">
        <v>0.6</v>
      </c>
      <c r="I4340">
        <v>37</v>
      </c>
      <c r="J4340">
        <v>20</v>
      </c>
      <c r="K4340">
        <v>1.85</v>
      </c>
      <c r="L4340">
        <v>50</v>
      </c>
      <c r="M4340">
        <v>0.4</v>
      </c>
      <c r="N4340">
        <v>37</v>
      </c>
      <c r="P4340">
        <v>0</v>
      </c>
      <c r="Q4340">
        <v>0</v>
      </c>
      <c r="R4340" t="e">
        <v>#DIV/0!</v>
      </c>
      <c r="S4340">
        <v>0</v>
      </c>
    </row>
    <row r="4341" spans="1:19" x14ac:dyDescent="0.25">
      <c r="A4341" s="177" t="s">
        <v>17465</v>
      </c>
      <c r="B4341" t="s">
        <v>17466</v>
      </c>
      <c r="C4341" t="s">
        <v>226</v>
      </c>
      <c r="D4341" s="20" t="s">
        <v>1002</v>
      </c>
      <c r="E4341" s="26">
        <v>42278</v>
      </c>
      <c r="F4341">
        <v>3</v>
      </c>
      <c r="G4341">
        <v>5</v>
      </c>
      <c r="H4341">
        <v>0.6</v>
      </c>
      <c r="I4341">
        <v>37</v>
      </c>
      <c r="J4341">
        <v>20</v>
      </c>
      <c r="K4341">
        <v>1.85</v>
      </c>
      <c r="L4341">
        <v>50</v>
      </c>
      <c r="M4341">
        <v>0.4</v>
      </c>
      <c r="N4341">
        <v>37</v>
      </c>
      <c r="P4341">
        <v>0</v>
      </c>
      <c r="Q4341">
        <v>0</v>
      </c>
      <c r="R4341" t="e">
        <v>#DIV/0!</v>
      </c>
      <c r="S4341">
        <v>0</v>
      </c>
    </row>
    <row r="4342" spans="1:19" x14ac:dyDescent="0.25">
      <c r="A4342" s="177" t="s">
        <v>17642</v>
      </c>
      <c r="B4342" t="s">
        <v>17643</v>
      </c>
      <c r="C4342" t="s">
        <v>232</v>
      </c>
      <c r="D4342" s="20" t="s">
        <v>1000</v>
      </c>
      <c r="E4342" s="26">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25">
      <c r="A4343" s="177" t="s">
        <v>17839</v>
      </c>
      <c r="B4343" t="s">
        <v>17840</v>
      </c>
      <c r="C4343" t="s">
        <v>231</v>
      </c>
      <c r="D4343" s="20" t="s">
        <v>1002</v>
      </c>
      <c r="E4343" s="26">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25">
      <c r="A4344" s="177" t="s">
        <v>18016</v>
      </c>
      <c r="B4344" t="s">
        <v>18017</v>
      </c>
      <c r="C4344" t="s">
        <v>317</v>
      </c>
      <c r="D4344" s="20" t="s">
        <v>1000</v>
      </c>
      <c r="E4344" s="26">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25">
      <c r="A4345" s="177" t="s">
        <v>18195</v>
      </c>
      <c r="B4345" t="s">
        <v>18196</v>
      </c>
      <c r="C4345" t="s">
        <v>316</v>
      </c>
      <c r="D4345" s="20" t="s">
        <v>1002</v>
      </c>
      <c r="E4345" s="26">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25">
      <c r="A4346" s="177" t="s">
        <v>18448</v>
      </c>
      <c r="B4346" t="s">
        <v>18449</v>
      </c>
      <c r="C4346" t="s">
        <v>214</v>
      </c>
      <c r="D4346" s="20" t="s">
        <v>1000</v>
      </c>
      <c r="E4346" s="26">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25">
      <c r="A4347" s="177" t="s">
        <v>18627</v>
      </c>
      <c r="B4347" t="s">
        <v>18628</v>
      </c>
      <c r="C4347" t="s">
        <v>215</v>
      </c>
      <c r="D4347" s="20" t="s">
        <v>1002</v>
      </c>
      <c r="E4347" s="26">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25">
      <c r="A4348" s="177" t="s">
        <v>18804</v>
      </c>
      <c r="B4348" t="s">
        <v>18805</v>
      </c>
      <c r="C4348" t="s">
        <v>216</v>
      </c>
      <c r="D4348" s="20" t="s">
        <v>1002</v>
      </c>
      <c r="E4348" s="26">
        <v>42278</v>
      </c>
      <c r="F4348">
        <v>8</v>
      </c>
      <c r="G4348">
        <v>7</v>
      </c>
      <c r="H4348">
        <v>1.1428571428571428</v>
      </c>
      <c r="I4348">
        <v>59</v>
      </c>
      <c r="J4348">
        <v>100</v>
      </c>
      <c r="K4348">
        <v>0.59</v>
      </c>
      <c r="L4348">
        <v>100</v>
      </c>
      <c r="M4348">
        <v>1</v>
      </c>
      <c r="N4348">
        <v>52</v>
      </c>
      <c r="P4348">
        <v>7</v>
      </c>
      <c r="Q4348">
        <v>10</v>
      </c>
      <c r="R4348">
        <v>0.7</v>
      </c>
      <c r="S4348">
        <v>7</v>
      </c>
    </row>
    <row r="4349" spans="1:19" x14ac:dyDescent="0.25">
      <c r="A4349" s="177" t="s">
        <v>18981</v>
      </c>
      <c r="B4349" t="s">
        <v>18982</v>
      </c>
      <c r="C4349" t="s">
        <v>229</v>
      </c>
      <c r="D4349" s="20" t="s">
        <v>1002</v>
      </c>
      <c r="E4349" s="26">
        <v>42278</v>
      </c>
      <c r="F4349">
        <v>1</v>
      </c>
      <c r="G4349">
        <v>2</v>
      </c>
      <c r="H4349">
        <v>0.5</v>
      </c>
      <c r="I4349">
        <v>0</v>
      </c>
      <c r="J4349">
        <v>6</v>
      </c>
      <c r="K4349">
        <v>0</v>
      </c>
      <c r="L4349">
        <v>12</v>
      </c>
      <c r="M4349">
        <v>0.5</v>
      </c>
      <c r="N4349">
        <v>0</v>
      </c>
      <c r="P4349">
        <v>0</v>
      </c>
      <c r="Q4349">
        <v>0</v>
      </c>
      <c r="R4349" t="e">
        <v>#DIV/0!</v>
      </c>
      <c r="S4349">
        <v>0</v>
      </c>
    </row>
    <row r="4350" spans="1:19" x14ac:dyDescent="0.25">
      <c r="A4350" s="177" t="s">
        <v>19158</v>
      </c>
      <c r="B4350" t="s">
        <v>19159</v>
      </c>
      <c r="C4350" t="s">
        <v>230</v>
      </c>
      <c r="D4350" s="20" t="s">
        <v>1000</v>
      </c>
      <c r="E4350" s="26">
        <v>42278</v>
      </c>
      <c r="F4350">
        <v>1</v>
      </c>
      <c r="G4350">
        <v>2</v>
      </c>
      <c r="H4350">
        <v>0.5</v>
      </c>
      <c r="I4350">
        <v>0</v>
      </c>
      <c r="J4350">
        <v>6</v>
      </c>
      <c r="K4350">
        <v>0</v>
      </c>
      <c r="L4350">
        <v>12</v>
      </c>
      <c r="M4350">
        <v>0.5</v>
      </c>
      <c r="N4350">
        <v>0</v>
      </c>
      <c r="P4350">
        <v>0</v>
      </c>
      <c r="Q4350">
        <v>0</v>
      </c>
      <c r="R4350" t="e">
        <v>#DIV/0!</v>
      </c>
      <c r="S4350">
        <v>0</v>
      </c>
    </row>
    <row r="4351" spans="1:19" x14ac:dyDescent="0.25">
      <c r="A4351" s="177" t="s">
        <v>19337</v>
      </c>
      <c r="B4351" t="s">
        <v>19338</v>
      </c>
      <c r="C4351" t="s">
        <v>234</v>
      </c>
      <c r="D4351" s="20" t="s">
        <v>1000</v>
      </c>
      <c r="E4351" s="26">
        <v>42278</v>
      </c>
      <c r="F4351">
        <v>3</v>
      </c>
      <c r="G4351">
        <v>7</v>
      </c>
      <c r="H4351">
        <v>0.42857142857142855</v>
      </c>
      <c r="I4351">
        <v>0</v>
      </c>
      <c r="J4351">
        <v>0</v>
      </c>
      <c r="K4351" t="e">
        <v>#DIV/0!</v>
      </c>
      <c r="L4351">
        <v>0</v>
      </c>
      <c r="M4351" t="e">
        <v>#DIV/0!</v>
      </c>
      <c r="N4351">
        <v>0</v>
      </c>
      <c r="P4351">
        <v>0</v>
      </c>
      <c r="Q4351">
        <v>0</v>
      </c>
      <c r="R4351" t="e">
        <v>#DIV/0!</v>
      </c>
      <c r="S4351">
        <v>0</v>
      </c>
    </row>
    <row r="4352" spans="1:19" x14ac:dyDescent="0.25">
      <c r="A4352" s="177" t="s">
        <v>19516</v>
      </c>
      <c r="B4352" t="s">
        <v>19517</v>
      </c>
      <c r="C4352" t="s">
        <v>233</v>
      </c>
      <c r="D4352" s="20" t="s">
        <v>1002</v>
      </c>
      <c r="E4352" s="26">
        <v>42278</v>
      </c>
      <c r="F4352">
        <v>3</v>
      </c>
      <c r="G4352">
        <v>7</v>
      </c>
      <c r="H4352">
        <v>0.42857142857142855</v>
      </c>
      <c r="I4352">
        <v>0</v>
      </c>
      <c r="J4352">
        <v>0</v>
      </c>
      <c r="K4352" t="e">
        <v>#DIV/0!</v>
      </c>
      <c r="L4352">
        <v>0</v>
      </c>
      <c r="M4352" t="e">
        <v>#DIV/0!</v>
      </c>
      <c r="N4352">
        <v>0</v>
      </c>
      <c r="P4352">
        <v>0</v>
      </c>
      <c r="Q4352">
        <v>0</v>
      </c>
      <c r="R4352" t="e">
        <v>#DIV/0!</v>
      </c>
      <c r="S4352">
        <v>0</v>
      </c>
    </row>
    <row r="4353" spans="1:19" x14ac:dyDescent="0.25">
      <c r="A4353" s="177" t="s">
        <v>19614</v>
      </c>
      <c r="B4353" t="s">
        <v>19615</v>
      </c>
      <c r="C4353" t="s">
        <v>342</v>
      </c>
      <c r="D4353" s="20" t="s">
        <v>1000</v>
      </c>
      <c r="E4353" s="26">
        <v>42278</v>
      </c>
      <c r="F4353">
        <v>4</v>
      </c>
      <c r="G4353">
        <v>4</v>
      </c>
      <c r="H4353">
        <v>1</v>
      </c>
      <c r="I4353">
        <v>23</v>
      </c>
      <c r="J4353">
        <v>40</v>
      </c>
      <c r="K4353">
        <v>0.57499999999999996</v>
      </c>
      <c r="L4353">
        <v>40</v>
      </c>
      <c r="M4353">
        <v>1</v>
      </c>
      <c r="N4353">
        <v>19</v>
      </c>
      <c r="P4353">
        <v>0</v>
      </c>
      <c r="Q4353">
        <v>0</v>
      </c>
      <c r="R4353" t="e">
        <v>#DIV/0!</v>
      </c>
      <c r="S4353">
        <v>4</v>
      </c>
    </row>
    <row r="4354" spans="1:19" x14ac:dyDescent="0.25">
      <c r="A4354" s="177" t="s">
        <v>19714</v>
      </c>
      <c r="B4354" t="s">
        <v>19715</v>
      </c>
      <c r="C4354" t="s">
        <v>340</v>
      </c>
      <c r="D4354" s="20" t="s">
        <v>1002</v>
      </c>
      <c r="E4354" s="26">
        <v>42278</v>
      </c>
      <c r="F4354">
        <v>4</v>
      </c>
      <c r="G4354">
        <v>4</v>
      </c>
      <c r="H4354">
        <v>1</v>
      </c>
      <c r="I4354">
        <v>23</v>
      </c>
      <c r="J4354">
        <v>40</v>
      </c>
      <c r="K4354">
        <v>0.57499999999999996</v>
      </c>
      <c r="L4354">
        <v>40</v>
      </c>
      <c r="M4354">
        <v>1</v>
      </c>
      <c r="N4354">
        <v>19</v>
      </c>
      <c r="P4354">
        <v>0</v>
      </c>
      <c r="Q4354">
        <v>0</v>
      </c>
      <c r="R4354" t="e">
        <v>#DIV/0!</v>
      </c>
      <c r="S4354">
        <v>4</v>
      </c>
    </row>
    <row r="4355" spans="1:19" x14ac:dyDescent="0.25">
      <c r="A4355" s="177" t="s">
        <v>19891</v>
      </c>
      <c r="B4355" t="s">
        <v>19892</v>
      </c>
      <c r="C4355" t="s">
        <v>220</v>
      </c>
      <c r="D4355" s="20" t="s">
        <v>1000</v>
      </c>
      <c r="E4355" s="26">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25">
      <c r="A4356" s="177" t="s">
        <v>20070</v>
      </c>
      <c r="B4356" t="s">
        <v>20071</v>
      </c>
      <c r="C4356" t="s">
        <v>221</v>
      </c>
      <c r="D4356" s="20" t="s">
        <v>1002</v>
      </c>
      <c r="E4356" s="26">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25">
      <c r="A4357" s="177" t="s">
        <v>20247</v>
      </c>
      <c r="B4357" t="s">
        <v>20248</v>
      </c>
      <c r="C4357" t="s">
        <v>222</v>
      </c>
      <c r="D4357" s="20" t="s">
        <v>1002</v>
      </c>
      <c r="E4357" s="26">
        <v>42278</v>
      </c>
      <c r="F4357">
        <v>4</v>
      </c>
      <c r="G4357">
        <v>4</v>
      </c>
      <c r="H4357">
        <v>1</v>
      </c>
      <c r="I4357">
        <v>4</v>
      </c>
      <c r="J4357">
        <v>8</v>
      </c>
      <c r="K4357">
        <v>0.5</v>
      </c>
      <c r="L4357">
        <v>8</v>
      </c>
      <c r="M4357">
        <v>1</v>
      </c>
      <c r="N4357">
        <v>4</v>
      </c>
      <c r="O4357">
        <v>0.86899999999999999</v>
      </c>
      <c r="P4357">
        <v>1</v>
      </c>
      <c r="Q4357">
        <v>2</v>
      </c>
      <c r="R4357">
        <v>0.5</v>
      </c>
      <c r="S4357">
        <v>0</v>
      </c>
    </row>
    <row r="4358" spans="1:19" x14ac:dyDescent="0.25">
      <c r="A4358" s="177" t="s">
        <v>20424</v>
      </c>
      <c r="B4358" t="s">
        <v>20425</v>
      </c>
      <c r="C4358" t="s">
        <v>211</v>
      </c>
      <c r="D4358" s="20" t="s">
        <v>1002</v>
      </c>
      <c r="E4358" s="26">
        <v>42278</v>
      </c>
      <c r="F4358">
        <v>3</v>
      </c>
      <c r="G4358">
        <v>3</v>
      </c>
      <c r="H4358">
        <v>1</v>
      </c>
      <c r="I4358">
        <v>30</v>
      </c>
      <c r="J4358">
        <v>24</v>
      </c>
      <c r="K4358">
        <v>1.25</v>
      </c>
      <c r="L4358">
        <v>24</v>
      </c>
      <c r="M4358">
        <v>1</v>
      </c>
      <c r="N4358">
        <v>24</v>
      </c>
      <c r="P4358">
        <v>0</v>
      </c>
      <c r="Q4358">
        <v>2</v>
      </c>
      <c r="R4358">
        <v>0</v>
      </c>
      <c r="S4358">
        <v>6</v>
      </c>
    </row>
    <row r="4359" spans="1:19" x14ac:dyDescent="0.25">
      <c r="A4359" s="177" t="s">
        <v>20601</v>
      </c>
      <c r="B4359" t="s">
        <v>20602</v>
      </c>
      <c r="C4359" t="s">
        <v>207</v>
      </c>
      <c r="D4359" s="20" t="s">
        <v>1000</v>
      </c>
      <c r="E4359" s="26">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25">
      <c r="A4360" s="177" t="s">
        <v>20845</v>
      </c>
      <c r="B4360" t="s">
        <v>20846</v>
      </c>
      <c r="C4360" t="s">
        <v>210</v>
      </c>
      <c r="D4360" s="20" t="s">
        <v>1002</v>
      </c>
      <c r="E4360" s="26">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25">
      <c r="A4361" s="177" t="s">
        <v>21022</v>
      </c>
      <c r="B4361" t="s">
        <v>21023</v>
      </c>
      <c r="C4361" t="s">
        <v>208</v>
      </c>
      <c r="D4361" s="20" t="s">
        <v>1002</v>
      </c>
      <c r="E4361" s="26">
        <v>42278</v>
      </c>
      <c r="F4361">
        <v>3</v>
      </c>
      <c r="G4361">
        <v>5</v>
      </c>
      <c r="H4361">
        <v>0.6</v>
      </c>
      <c r="I4361">
        <v>15</v>
      </c>
      <c r="J4361">
        <v>10</v>
      </c>
      <c r="K4361">
        <v>1.5</v>
      </c>
      <c r="L4361">
        <v>10</v>
      </c>
      <c r="M4361">
        <v>1</v>
      </c>
      <c r="N4361">
        <v>14</v>
      </c>
      <c r="P4361">
        <v>0</v>
      </c>
      <c r="Q4361">
        <v>0</v>
      </c>
      <c r="R4361" t="e">
        <v>#DIV/0!</v>
      </c>
      <c r="S4361">
        <v>1</v>
      </c>
    </row>
    <row r="4362" spans="1:19" x14ac:dyDescent="0.25">
      <c r="A4362" s="177" t="s">
        <v>21277</v>
      </c>
      <c r="B4362" t="s">
        <v>21278</v>
      </c>
      <c r="C4362" t="s">
        <v>213</v>
      </c>
      <c r="D4362" s="20" t="s">
        <v>1002</v>
      </c>
      <c r="E4362" s="26">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25">
      <c r="A4363" s="177" t="s">
        <v>21519</v>
      </c>
      <c r="B4363" t="s">
        <v>21520</v>
      </c>
      <c r="C4363" t="s">
        <v>212</v>
      </c>
      <c r="D4363" s="20" t="s">
        <v>1000</v>
      </c>
      <c r="E4363" s="26">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25">
      <c r="A4364" s="177" t="s">
        <v>21728</v>
      </c>
      <c r="B4364" t="s">
        <v>21729</v>
      </c>
      <c r="C4364" t="s">
        <v>217</v>
      </c>
      <c r="D4364" s="20" t="s">
        <v>1000</v>
      </c>
      <c r="E4364" s="26">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25">
      <c r="A4365" s="177" t="s">
        <v>21972</v>
      </c>
      <c r="B4365" t="s">
        <v>21973</v>
      </c>
      <c r="C4365" t="s">
        <v>218</v>
      </c>
      <c r="D4365" s="20" t="s">
        <v>1002</v>
      </c>
      <c r="E4365" s="26">
        <v>42278</v>
      </c>
      <c r="F4365">
        <v>0</v>
      </c>
      <c r="G4365">
        <v>4</v>
      </c>
      <c r="H4365">
        <v>0</v>
      </c>
      <c r="I4365">
        <v>2</v>
      </c>
      <c r="J4365">
        <v>20</v>
      </c>
      <c r="K4365">
        <v>0.1</v>
      </c>
      <c r="L4365">
        <v>20</v>
      </c>
      <c r="M4365">
        <v>1</v>
      </c>
      <c r="N4365">
        <v>2</v>
      </c>
      <c r="P4365">
        <v>0</v>
      </c>
      <c r="Q4365">
        <v>0</v>
      </c>
      <c r="R4365" t="e">
        <v>#DIV/0!</v>
      </c>
      <c r="S4365">
        <v>0</v>
      </c>
    </row>
    <row r="4366" spans="1:19" x14ac:dyDescent="0.25">
      <c r="A4366" s="177" t="s">
        <v>22149</v>
      </c>
      <c r="B4366" t="s">
        <v>22150</v>
      </c>
      <c r="C4366" t="s">
        <v>219</v>
      </c>
      <c r="D4366" s="20" t="s">
        <v>1002</v>
      </c>
      <c r="E4366" s="26">
        <v>42278</v>
      </c>
      <c r="F4366">
        <v>4</v>
      </c>
      <c r="G4366">
        <v>3</v>
      </c>
      <c r="H4366">
        <v>1.3333333333333333</v>
      </c>
      <c r="I4366">
        <v>15</v>
      </c>
      <c r="J4366">
        <v>40</v>
      </c>
      <c r="K4366">
        <v>0.375</v>
      </c>
      <c r="L4366">
        <v>40</v>
      </c>
      <c r="M4366">
        <v>1</v>
      </c>
      <c r="N4366">
        <v>15</v>
      </c>
      <c r="P4366">
        <v>0</v>
      </c>
      <c r="Q4366">
        <v>0</v>
      </c>
      <c r="R4366" t="e">
        <v>#DIV/0!</v>
      </c>
      <c r="S4366">
        <v>0</v>
      </c>
    </row>
    <row r="4367" spans="1:19" x14ac:dyDescent="0.25">
      <c r="A4367" s="177" t="s">
        <v>9319</v>
      </c>
      <c r="B4367" t="s">
        <v>9320</v>
      </c>
      <c r="C4367" t="s">
        <v>211</v>
      </c>
      <c r="D4367" s="20" t="s">
        <v>1000</v>
      </c>
      <c r="E4367" s="26">
        <v>42309</v>
      </c>
      <c r="F4367">
        <v>3</v>
      </c>
      <c r="G4367">
        <v>3</v>
      </c>
      <c r="H4367">
        <v>1</v>
      </c>
      <c r="I4367">
        <v>37</v>
      </c>
      <c r="J4367">
        <v>24</v>
      </c>
      <c r="K4367">
        <v>1.5416666666666667</v>
      </c>
      <c r="L4367">
        <v>24</v>
      </c>
      <c r="M4367">
        <v>1</v>
      </c>
      <c r="N4367">
        <v>28</v>
      </c>
      <c r="P4367">
        <v>0</v>
      </c>
      <c r="Q4367">
        <v>1</v>
      </c>
      <c r="R4367">
        <v>0</v>
      </c>
      <c r="S4367">
        <v>9</v>
      </c>
    </row>
    <row r="4368" spans="1:19" x14ac:dyDescent="0.25">
      <c r="A4368" s="177" t="s">
        <v>8480</v>
      </c>
      <c r="B4368" t="s">
        <v>8481</v>
      </c>
      <c r="C4368" t="s">
        <v>213</v>
      </c>
      <c r="D4368" s="20" t="s">
        <v>1000</v>
      </c>
      <c r="E4368" s="26">
        <v>42309</v>
      </c>
      <c r="F4368">
        <v>2</v>
      </c>
      <c r="G4368">
        <v>3</v>
      </c>
      <c r="H4368">
        <v>0.66666666666666663</v>
      </c>
      <c r="I4368">
        <v>15</v>
      </c>
      <c r="J4368">
        <v>12</v>
      </c>
      <c r="K4368">
        <v>1.25</v>
      </c>
      <c r="L4368">
        <v>20</v>
      </c>
      <c r="M4368">
        <v>0.6</v>
      </c>
      <c r="N4368">
        <v>13</v>
      </c>
      <c r="P4368">
        <v>1</v>
      </c>
      <c r="Q4368">
        <v>1</v>
      </c>
      <c r="R4368">
        <v>1</v>
      </c>
      <c r="S4368">
        <v>2</v>
      </c>
    </row>
    <row r="4369" spans="1:19" x14ac:dyDescent="0.25">
      <c r="A4369" s="177" t="s">
        <v>5056</v>
      </c>
      <c r="B4369" t="s">
        <v>5057</v>
      </c>
      <c r="C4369" t="s">
        <v>229</v>
      </c>
      <c r="D4369" s="20" t="s">
        <v>1000</v>
      </c>
      <c r="E4369" s="26">
        <v>42309</v>
      </c>
      <c r="F4369">
        <v>1</v>
      </c>
      <c r="G4369">
        <v>2</v>
      </c>
      <c r="H4369">
        <v>0.5</v>
      </c>
      <c r="I4369">
        <v>7</v>
      </c>
      <c r="J4369">
        <v>6</v>
      </c>
      <c r="K4369">
        <v>1.1666666666666667</v>
      </c>
      <c r="L4369">
        <v>12</v>
      </c>
      <c r="M4369">
        <v>0.5</v>
      </c>
      <c r="N4369">
        <v>6</v>
      </c>
      <c r="P4369">
        <v>1</v>
      </c>
      <c r="Q4369">
        <v>1</v>
      </c>
      <c r="R4369">
        <v>1</v>
      </c>
      <c r="S4369">
        <v>1</v>
      </c>
    </row>
    <row r="4370" spans="1:19" x14ac:dyDescent="0.25">
      <c r="A4370" s="177" t="s">
        <v>5680</v>
      </c>
      <c r="B4370" t="s">
        <v>5681</v>
      </c>
      <c r="C4370" t="s">
        <v>1047</v>
      </c>
      <c r="D4370" s="20" t="s">
        <v>1000</v>
      </c>
      <c r="E4370" s="26">
        <v>42309</v>
      </c>
      <c r="F4370">
        <v>5</v>
      </c>
      <c r="G4370">
        <v>5</v>
      </c>
      <c r="H4370">
        <v>1</v>
      </c>
      <c r="I4370">
        <v>28</v>
      </c>
      <c r="J4370">
        <v>25</v>
      </c>
      <c r="K4370">
        <v>1.1200000000000001</v>
      </c>
      <c r="L4370">
        <v>25</v>
      </c>
      <c r="M4370">
        <v>1</v>
      </c>
      <c r="N4370">
        <v>28</v>
      </c>
      <c r="P4370">
        <v>2</v>
      </c>
      <c r="Q4370">
        <v>2</v>
      </c>
      <c r="R4370">
        <v>1</v>
      </c>
      <c r="S4370">
        <v>0</v>
      </c>
    </row>
    <row r="4371" spans="1:19" x14ac:dyDescent="0.25">
      <c r="A4371" s="177" t="s">
        <v>13217</v>
      </c>
      <c r="B4371" t="s">
        <v>13129</v>
      </c>
      <c r="C4371" t="s">
        <v>1051</v>
      </c>
      <c r="D4371" s="20" t="s">
        <v>1002</v>
      </c>
      <c r="E4371" s="26">
        <v>42309</v>
      </c>
      <c r="F4371">
        <v>2</v>
      </c>
      <c r="G4371">
        <v>5</v>
      </c>
      <c r="H4371">
        <v>0.4</v>
      </c>
      <c r="I4371">
        <v>2</v>
      </c>
      <c r="J4371">
        <v>15</v>
      </c>
      <c r="K4371">
        <v>0.13333333333333333</v>
      </c>
      <c r="L4371">
        <v>15</v>
      </c>
      <c r="M4371">
        <v>1</v>
      </c>
      <c r="N4371">
        <v>2</v>
      </c>
      <c r="P4371">
        <v>0</v>
      </c>
      <c r="Q4371">
        <v>1</v>
      </c>
      <c r="R4371">
        <v>0</v>
      </c>
      <c r="S4371">
        <v>0</v>
      </c>
    </row>
    <row r="4372" spans="1:19" x14ac:dyDescent="0.25">
      <c r="A4372" s="177" t="s">
        <v>10557</v>
      </c>
      <c r="B4372" t="s">
        <v>10558</v>
      </c>
      <c r="C4372" t="s">
        <v>205</v>
      </c>
      <c r="D4372" s="20" t="s">
        <v>1000</v>
      </c>
      <c r="E4372" s="26">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25">
      <c r="A4373" s="177" t="s">
        <v>8904</v>
      </c>
      <c r="B4373" t="s">
        <v>8905</v>
      </c>
      <c r="C4373" t="s">
        <v>210</v>
      </c>
      <c r="D4373" s="20" t="s">
        <v>1000</v>
      </c>
      <c r="E4373" s="26">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25">
      <c r="A4374" s="177" t="s">
        <v>6099</v>
      </c>
      <c r="B4374" t="s">
        <v>6100</v>
      </c>
      <c r="C4374" t="s">
        <v>215</v>
      </c>
      <c r="D4374" s="20" t="s">
        <v>1000</v>
      </c>
      <c r="E4374" s="26">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25">
      <c r="A4375" s="177" t="s">
        <v>3399</v>
      </c>
      <c r="B4375" t="s">
        <v>3400</v>
      </c>
      <c r="C4375" t="s">
        <v>221</v>
      </c>
      <c r="D4375" s="20" t="s">
        <v>1000</v>
      </c>
      <c r="E4375" s="26">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25">
      <c r="A4376" s="177" t="s">
        <v>3224</v>
      </c>
      <c r="B4376" t="s">
        <v>3225</v>
      </c>
      <c r="C4376" s="20" t="s">
        <v>222</v>
      </c>
      <c r="D4376" s="20" t="s">
        <v>1000</v>
      </c>
      <c r="E4376" s="26">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25">
      <c r="A4377" s="177" t="s">
        <v>7269</v>
      </c>
      <c r="B4377" t="s">
        <v>7270</v>
      </c>
      <c r="C4377" t="s">
        <v>1052</v>
      </c>
      <c r="D4377" s="20" t="s">
        <v>1000</v>
      </c>
      <c r="E4377" s="26">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25">
      <c r="A4378" s="177" t="s">
        <v>5261</v>
      </c>
      <c r="B4378" t="s">
        <v>5262</v>
      </c>
      <c r="C4378" t="s">
        <v>1053</v>
      </c>
      <c r="D4378" s="20" t="s">
        <v>1000</v>
      </c>
      <c r="E4378" s="26">
        <v>42309</v>
      </c>
      <c r="F4378">
        <v>6</v>
      </c>
      <c r="G4378">
        <v>5</v>
      </c>
      <c r="H4378">
        <v>1.2</v>
      </c>
      <c r="I4378">
        <v>13</v>
      </c>
      <c r="J4378">
        <v>25</v>
      </c>
      <c r="K4378">
        <v>0.52</v>
      </c>
      <c r="L4378">
        <v>25</v>
      </c>
      <c r="M4378">
        <v>1</v>
      </c>
      <c r="N4378">
        <v>11</v>
      </c>
      <c r="P4378">
        <v>1</v>
      </c>
      <c r="Q4378">
        <v>1</v>
      </c>
      <c r="R4378">
        <v>1</v>
      </c>
      <c r="S4378">
        <v>2</v>
      </c>
    </row>
    <row r="4379" spans="1:19" x14ac:dyDescent="0.25">
      <c r="A4379" s="177" t="s">
        <v>12260</v>
      </c>
      <c r="B4379" t="s">
        <v>12261</v>
      </c>
      <c r="C4379" t="s">
        <v>200</v>
      </c>
      <c r="D4379" s="20" t="s">
        <v>1000</v>
      </c>
      <c r="E4379" s="26">
        <v>42309</v>
      </c>
      <c r="F4379">
        <v>7</v>
      </c>
      <c r="G4379">
        <v>5</v>
      </c>
      <c r="H4379">
        <v>1.4</v>
      </c>
      <c r="I4379">
        <v>11</v>
      </c>
      <c r="J4379">
        <v>25</v>
      </c>
      <c r="K4379">
        <v>0.44</v>
      </c>
      <c r="L4379">
        <v>25</v>
      </c>
      <c r="M4379">
        <v>1</v>
      </c>
      <c r="N4379">
        <v>9</v>
      </c>
      <c r="P4379">
        <v>0</v>
      </c>
      <c r="Q4379">
        <v>0</v>
      </c>
      <c r="R4379" t="e">
        <v>#DIV/0!</v>
      </c>
      <c r="S4379">
        <v>2</v>
      </c>
    </row>
    <row r="4380" spans="1:19" x14ac:dyDescent="0.25">
      <c r="A4380" s="177" t="s">
        <v>10381</v>
      </c>
      <c r="B4380" t="s">
        <v>10382</v>
      </c>
      <c r="C4380" t="s">
        <v>204</v>
      </c>
      <c r="D4380" s="20" t="s">
        <v>1000</v>
      </c>
      <c r="E4380" s="26">
        <v>42309</v>
      </c>
      <c r="F4380">
        <v>4</v>
      </c>
      <c r="G4380">
        <v>4</v>
      </c>
      <c r="H4380">
        <v>1</v>
      </c>
      <c r="I4380">
        <v>6</v>
      </c>
      <c r="J4380">
        <v>27</v>
      </c>
      <c r="K4380">
        <v>0.22222222222222221</v>
      </c>
      <c r="L4380">
        <v>32</v>
      </c>
      <c r="M4380">
        <v>0.84375</v>
      </c>
      <c r="N4380">
        <v>6</v>
      </c>
      <c r="P4380">
        <v>0</v>
      </c>
      <c r="Q4380">
        <v>0</v>
      </c>
      <c r="R4380" t="e">
        <v>#DIV/0!</v>
      </c>
      <c r="S4380">
        <v>0</v>
      </c>
    </row>
    <row r="4381" spans="1:19" x14ac:dyDescent="0.25">
      <c r="A4381" s="177" t="s">
        <v>8729</v>
      </c>
      <c r="B4381" t="s">
        <v>8730</v>
      </c>
      <c r="C4381" s="20" t="s">
        <v>208</v>
      </c>
      <c r="D4381" s="20" t="s">
        <v>1000</v>
      </c>
      <c r="E4381" s="26">
        <v>42309</v>
      </c>
      <c r="F4381">
        <v>3</v>
      </c>
      <c r="G4381">
        <v>3</v>
      </c>
      <c r="H4381">
        <v>1</v>
      </c>
      <c r="I4381">
        <v>15</v>
      </c>
      <c r="J4381">
        <v>10</v>
      </c>
      <c r="K4381">
        <v>1.5</v>
      </c>
      <c r="L4381">
        <v>10</v>
      </c>
      <c r="M4381">
        <v>1</v>
      </c>
      <c r="N4381">
        <v>15</v>
      </c>
      <c r="P4381">
        <v>0</v>
      </c>
      <c r="Q4381">
        <v>0</v>
      </c>
      <c r="R4381" t="e">
        <v>#DIV/0!</v>
      </c>
      <c r="S4381">
        <v>0</v>
      </c>
    </row>
    <row r="4382" spans="1:19" x14ac:dyDescent="0.25">
      <c r="A4382" s="177" t="s">
        <v>6523</v>
      </c>
      <c r="B4382" t="s">
        <v>6524</v>
      </c>
      <c r="C4382" t="s">
        <v>316</v>
      </c>
      <c r="D4382" s="20" t="s">
        <v>1000</v>
      </c>
      <c r="E4382" s="26">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25">
      <c r="A4383" s="177" t="s">
        <v>4116</v>
      </c>
      <c r="B4383" t="s">
        <v>4117</v>
      </c>
      <c r="C4383" t="s">
        <v>218</v>
      </c>
      <c r="D4383" s="20" t="s">
        <v>1000</v>
      </c>
      <c r="E4383" s="26">
        <v>42309</v>
      </c>
      <c r="F4383">
        <v>0</v>
      </c>
      <c r="G4383">
        <v>4</v>
      </c>
      <c r="H4383">
        <v>0</v>
      </c>
      <c r="I4383">
        <v>2</v>
      </c>
      <c r="J4383">
        <v>20</v>
      </c>
      <c r="K4383">
        <v>0.1</v>
      </c>
      <c r="L4383">
        <v>20</v>
      </c>
      <c r="M4383">
        <v>1</v>
      </c>
      <c r="N4383">
        <v>2</v>
      </c>
      <c r="P4383">
        <v>0</v>
      </c>
      <c r="Q4383">
        <v>0</v>
      </c>
      <c r="R4383" t="e">
        <v>#DIV/0!</v>
      </c>
      <c r="S4383">
        <v>0</v>
      </c>
    </row>
    <row r="4384" spans="1:19" x14ac:dyDescent="0.25">
      <c r="A4384" s="177" t="s">
        <v>12545</v>
      </c>
      <c r="B4384" t="s">
        <v>12546</v>
      </c>
      <c r="C4384" t="s">
        <v>202</v>
      </c>
      <c r="D4384" s="20" t="s">
        <v>1000</v>
      </c>
      <c r="E4384" s="26">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25">
      <c r="A4385" s="177" t="s">
        <v>9710</v>
      </c>
      <c r="B4385" t="s">
        <v>9711</v>
      </c>
      <c r="C4385" t="s">
        <v>224</v>
      </c>
      <c r="D4385" s="20" t="s">
        <v>1000</v>
      </c>
      <c r="E4385" s="26">
        <v>42309</v>
      </c>
      <c r="F4385">
        <v>3</v>
      </c>
      <c r="G4385">
        <v>3</v>
      </c>
      <c r="H4385">
        <v>1</v>
      </c>
      <c r="I4385">
        <v>53</v>
      </c>
      <c r="J4385">
        <v>50</v>
      </c>
      <c r="K4385">
        <v>1.06</v>
      </c>
      <c r="L4385">
        <v>50</v>
      </c>
      <c r="M4385">
        <v>1</v>
      </c>
      <c r="N4385">
        <v>52</v>
      </c>
      <c r="P4385">
        <v>0</v>
      </c>
      <c r="Q4385">
        <v>0</v>
      </c>
      <c r="R4385" t="e">
        <v>#DIV/0!</v>
      </c>
      <c r="S4385">
        <v>1</v>
      </c>
    </row>
    <row r="4386" spans="1:19" x14ac:dyDescent="0.25">
      <c r="A4386" s="177" t="s">
        <v>9599</v>
      </c>
      <c r="B4386" t="s">
        <v>9600</v>
      </c>
      <c r="C4386" t="s">
        <v>339</v>
      </c>
      <c r="D4386" s="20" t="s">
        <v>1000</v>
      </c>
      <c r="E4386" s="26">
        <v>42309</v>
      </c>
      <c r="F4386">
        <v>1</v>
      </c>
      <c r="G4386">
        <v>0</v>
      </c>
      <c r="H4386" t="e">
        <v>#DIV/0!</v>
      </c>
      <c r="I4386">
        <v>4</v>
      </c>
      <c r="J4386">
        <v>10</v>
      </c>
      <c r="K4386">
        <v>0.4</v>
      </c>
      <c r="L4386">
        <v>10</v>
      </c>
      <c r="M4386">
        <v>1</v>
      </c>
      <c r="N4386">
        <v>4</v>
      </c>
      <c r="P4386">
        <v>0</v>
      </c>
      <c r="Q4386">
        <v>0</v>
      </c>
      <c r="R4386" t="e">
        <v>#DIV/0!</v>
      </c>
      <c r="S4386">
        <v>0</v>
      </c>
    </row>
    <row r="4387" spans="1:19" x14ac:dyDescent="0.25">
      <c r="A4387" s="177" t="s">
        <v>9411</v>
      </c>
      <c r="B4387" t="s">
        <v>9412</v>
      </c>
      <c r="C4387" t="s">
        <v>345</v>
      </c>
      <c r="D4387" s="20" t="s">
        <v>1000</v>
      </c>
      <c r="E4387" s="26">
        <v>42309</v>
      </c>
      <c r="H4387" t="e">
        <v>#DIV/0!</v>
      </c>
      <c r="K4387" t="e">
        <v>#DIV/0!</v>
      </c>
      <c r="M4387" t="e">
        <v>#DIV/0!</v>
      </c>
      <c r="N4387">
        <v>0</v>
      </c>
      <c r="R4387" t="e">
        <v>#DIV/0!</v>
      </c>
    </row>
    <row r="4388" spans="1:19" x14ac:dyDescent="0.25">
      <c r="A4388" s="177" t="s">
        <v>7803</v>
      </c>
      <c r="B4388" t="s">
        <v>7804</v>
      </c>
      <c r="C4388" s="20" t="s">
        <v>226</v>
      </c>
      <c r="D4388" s="20" t="s">
        <v>1000</v>
      </c>
      <c r="E4388" s="26">
        <v>42309</v>
      </c>
      <c r="F4388">
        <v>3</v>
      </c>
      <c r="G4388">
        <v>5</v>
      </c>
      <c r="H4388">
        <v>0.6</v>
      </c>
      <c r="I4388">
        <v>38</v>
      </c>
      <c r="J4388">
        <v>20</v>
      </c>
      <c r="K4388">
        <v>1.9</v>
      </c>
      <c r="L4388">
        <v>50</v>
      </c>
      <c r="M4388">
        <v>0.4</v>
      </c>
      <c r="N4388">
        <v>38</v>
      </c>
      <c r="P4388">
        <v>0</v>
      </c>
      <c r="Q4388">
        <v>0</v>
      </c>
      <c r="R4388" t="e">
        <v>#DIV/0!</v>
      </c>
      <c r="S4388">
        <v>0</v>
      </c>
    </row>
    <row r="4389" spans="1:19" x14ac:dyDescent="0.25">
      <c r="A4389" s="177" t="s">
        <v>6873</v>
      </c>
      <c r="B4389" t="s">
        <v>6874</v>
      </c>
      <c r="C4389" t="s">
        <v>231</v>
      </c>
      <c r="D4389" s="20" t="s">
        <v>1000</v>
      </c>
      <c r="E4389" s="26">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25">
      <c r="A4390" s="177" t="s">
        <v>5924</v>
      </c>
      <c r="B4390" t="s">
        <v>5925</v>
      </c>
      <c r="C4390" t="s">
        <v>216</v>
      </c>
      <c r="D4390" s="20" t="s">
        <v>1000</v>
      </c>
      <c r="E4390" s="26">
        <v>42309</v>
      </c>
      <c r="F4390">
        <v>8</v>
      </c>
      <c r="G4390">
        <v>7</v>
      </c>
      <c r="H4390">
        <v>1.1428571428571428</v>
      </c>
      <c r="I4390">
        <v>72</v>
      </c>
      <c r="J4390">
        <v>100</v>
      </c>
      <c r="K4390">
        <v>0.72</v>
      </c>
      <c r="L4390">
        <v>100</v>
      </c>
      <c r="M4390">
        <v>1</v>
      </c>
      <c r="N4390">
        <v>55</v>
      </c>
      <c r="P4390">
        <v>3</v>
      </c>
      <c r="Q4390">
        <v>4</v>
      </c>
      <c r="R4390">
        <v>0.75</v>
      </c>
      <c r="S4390">
        <v>17</v>
      </c>
    </row>
    <row r="4391" spans="1:19" x14ac:dyDescent="0.25">
      <c r="A4391" s="177" t="s">
        <v>4531</v>
      </c>
      <c r="B4391" t="s">
        <v>4532</v>
      </c>
      <c r="C4391" t="s">
        <v>233</v>
      </c>
      <c r="D4391" s="20" t="s">
        <v>1000</v>
      </c>
      <c r="E4391" s="26">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25">
      <c r="A4392" s="177" t="s">
        <v>3941</v>
      </c>
      <c r="B4392" t="s">
        <v>3942</v>
      </c>
      <c r="C4392" s="20" t="s">
        <v>219</v>
      </c>
      <c r="D4392" s="20" t="s">
        <v>1000</v>
      </c>
      <c r="E4392" s="26">
        <v>42309</v>
      </c>
      <c r="F4392">
        <v>3</v>
      </c>
      <c r="G4392">
        <v>3</v>
      </c>
      <c r="H4392">
        <v>1</v>
      </c>
      <c r="I4392">
        <v>15</v>
      </c>
      <c r="J4392">
        <v>40</v>
      </c>
      <c r="K4392">
        <v>0.375</v>
      </c>
      <c r="L4392">
        <v>40</v>
      </c>
      <c r="M4392">
        <v>1</v>
      </c>
      <c r="N4392">
        <v>15</v>
      </c>
      <c r="P4392">
        <v>0</v>
      </c>
      <c r="Q4392">
        <v>0</v>
      </c>
      <c r="R4392" t="e">
        <v>#DIV/0!</v>
      </c>
      <c r="S4392">
        <v>0</v>
      </c>
    </row>
    <row r="4393" spans="1:19" x14ac:dyDescent="0.25">
      <c r="A4393" s="177" t="s">
        <v>3670</v>
      </c>
      <c r="B4393" t="s">
        <v>3671</v>
      </c>
      <c r="C4393" t="s">
        <v>340</v>
      </c>
      <c r="D4393" s="20" t="s">
        <v>1000</v>
      </c>
      <c r="E4393" s="26">
        <v>42309</v>
      </c>
      <c r="F4393">
        <v>4</v>
      </c>
      <c r="G4393">
        <v>0</v>
      </c>
      <c r="H4393" t="e">
        <v>#DIV/0!</v>
      </c>
      <c r="I4393">
        <v>38</v>
      </c>
      <c r="J4393">
        <v>40</v>
      </c>
      <c r="K4393">
        <v>0.95</v>
      </c>
      <c r="L4393">
        <v>40</v>
      </c>
      <c r="M4393">
        <v>1</v>
      </c>
      <c r="N4393">
        <v>38</v>
      </c>
      <c r="P4393">
        <v>0</v>
      </c>
      <c r="Q4393">
        <v>0</v>
      </c>
      <c r="R4393" t="e">
        <v>#DIV/0!</v>
      </c>
      <c r="S4393">
        <v>0</v>
      </c>
    </row>
    <row r="4394" spans="1:19" x14ac:dyDescent="0.25">
      <c r="A4394" s="177" t="s">
        <v>7616</v>
      </c>
      <c r="B4394" t="s">
        <v>7617</v>
      </c>
      <c r="C4394" t="s">
        <v>901</v>
      </c>
      <c r="D4394" s="20" t="s">
        <v>1000</v>
      </c>
      <c r="E4394" s="26">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25">
      <c r="A4395" s="177" t="s">
        <v>5496</v>
      </c>
      <c r="B4395" t="s">
        <v>5497</v>
      </c>
      <c r="C4395" t="s">
        <v>903</v>
      </c>
      <c r="D4395" s="20" t="s">
        <v>1000</v>
      </c>
      <c r="E4395" s="26">
        <v>42309</v>
      </c>
      <c r="F4395">
        <v>11</v>
      </c>
      <c r="G4395">
        <v>10</v>
      </c>
      <c r="H4395">
        <v>1.1000000000000001</v>
      </c>
      <c r="I4395">
        <v>41</v>
      </c>
      <c r="J4395">
        <v>50</v>
      </c>
      <c r="K4395">
        <v>0.82</v>
      </c>
      <c r="L4395">
        <v>50</v>
      </c>
      <c r="M4395">
        <v>1</v>
      </c>
      <c r="N4395">
        <v>39</v>
      </c>
      <c r="P4395">
        <v>3</v>
      </c>
      <c r="Q4395">
        <v>3</v>
      </c>
      <c r="R4395">
        <v>1</v>
      </c>
      <c r="S4395">
        <v>2</v>
      </c>
    </row>
    <row r="4396" spans="1:19" x14ac:dyDescent="0.25">
      <c r="A4396" s="177" t="s">
        <v>11629</v>
      </c>
      <c r="B4396" t="s">
        <v>11630</v>
      </c>
      <c r="C4396" t="s">
        <v>199</v>
      </c>
      <c r="D4396" s="20" t="s">
        <v>1002</v>
      </c>
      <c r="E4396" s="26">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25">
      <c r="A4397" s="177" t="s">
        <v>10907</v>
      </c>
      <c r="B4397" t="s">
        <v>10908</v>
      </c>
      <c r="C4397" t="s">
        <v>227</v>
      </c>
      <c r="D4397" s="20" t="s">
        <v>1002</v>
      </c>
      <c r="E4397" s="26">
        <v>42309</v>
      </c>
      <c r="F4397">
        <v>0</v>
      </c>
      <c r="G4397">
        <v>0</v>
      </c>
      <c r="H4397" t="e">
        <v>#DIV/0!</v>
      </c>
      <c r="I4397">
        <v>0</v>
      </c>
      <c r="J4397">
        <v>0</v>
      </c>
      <c r="K4397" t="e">
        <v>#DIV/0!</v>
      </c>
      <c r="L4397">
        <v>0</v>
      </c>
      <c r="M4397" t="e">
        <v>#DIV/0!</v>
      </c>
      <c r="N4397">
        <v>0</v>
      </c>
      <c r="P4397">
        <v>0</v>
      </c>
      <c r="Q4397">
        <v>0</v>
      </c>
      <c r="R4397" t="e">
        <v>#DIV/0!</v>
      </c>
      <c r="S4397">
        <v>0</v>
      </c>
    </row>
    <row r="4398" spans="1:19" x14ac:dyDescent="0.25">
      <c r="A4398" s="177" t="s">
        <v>9615</v>
      </c>
      <c r="B4398" t="s">
        <v>9616</v>
      </c>
      <c r="C4398" t="s">
        <v>341</v>
      </c>
      <c r="D4398" s="20" t="s">
        <v>1002</v>
      </c>
      <c r="E4398" s="26">
        <v>42309</v>
      </c>
      <c r="F4398">
        <v>1</v>
      </c>
      <c r="G4398">
        <v>0</v>
      </c>
      <c r="H4398" t="e">
        <v>#DIV/0!</v>
      </c>
      <c r="I4398">
        <v>4</v>
      </c>
      <c r="J4398">
        <v>10</v>
      </c>
      <c r="K4398">
        <v>0.4</v>
      </c>
      <c r="L4398">
        <v>10</v>
      </c>
      <c r="M4398">
        <v>1</v>
      </c>
      <c r="N4398">
        <v>4</v>
      </c>
      <c r="P4398">
        <v>0</v>
      </c>
      <c r="Q4398">
        <v>0</v>
      </c>
      <c r="R4398" t="e">
        <v>#DIV/0!</v>
      </c>
      <c r="S4398">
        <v>0</v>
      </c>
    </row>
    <row r="4399" spans="1:19" x14ac:dyDescent="0.25">
      <c r="A4399" s="177" t="s">
        <v>9503</v>
      </c>
      <c r="B4399" t="s">
        <v>9504</v>
      </c>
      <c r="C4399" t="s">
        <v>346</v>
      </c>
      <c r="D4399" s="20" t="s">
        <v>1002</v>
      </c>
      <c r="E4399" s="26">
        <v>42309</v>
      </c>
      <c r="F4399">
        <v>0</v>
      </c>
      <c r="G4399">
        <v>0</v>
      </c>
      <c r="H4399" t="e">
        <v>#DIV/0!</v>
      </c>
      <c r="I4399">
        <v>0</v>
      </c>
      <c r="J4399">
        <v>0</v>
      </c>
      <c r="K4399" t="e">
        <v>#DIV/0!</v>
      </c>
      <c r="L4399">
        <v>0</v>
      </c>
      <c r="M4399" t="e">
        <v>#DIV/0!</v>
      </c>
      <c r="N4399">
        <v>0</v>
      </c>
      <c r="P4399">
        <v>0</v>
      </c>
      <c r="Q4399">
        <v>0</v>
      </c>
      <c r="R4399" t="e">
        <v>#DIV/0!</v>
      </c>
      <c r="S4399">
        <v>0</v>
      </c>
    </row>
    <row r="4400" spans="1:19" x14ac:dyDescent="0.25">
      <c r="A4400" s="177" t="s">
        <v>9144</v>
      </c>
      <c r="B4400" t="s">
        <v>9145</v>
      </c>
      <c r="C4400" s="20" t="s">
        <v>207</v>
      </c>
      <c r="D4400" s="20" t="s">
        <v>1002</v>
      </c>
      <c r="E4400" s="26">
        <v>42309</v>
      </c>
      <c r="F4400">
        <v>11</v>
      </c>
      <c r="G4400">
        <v>13</v>
      </c>
      <c r="H4400">
        <v>0.84615384615384615</v>
      </c>
      <c r="I4400">
        <v>74</v>
      </c>
      <c r="J4400">
        <v>69</v>
      </c>
      <c r="K4400">
        <v>1.0724637681159421</v>
      </c>
      <c r="L4400">
        <v>69</v>
      </c>
      <c r="M4400">
        <v>1</v>
      </c>
      <c r="N4400">
        <v>62</v>
      </c>
      <c r="O4400" s="20"/>
      <c r="P4400">
        <v>2</v>
      </c>
      <c r="Q4400">
        <v>4</v>
      </c>
      <c r="R4400">
        <v>0.5</v>
      </c>
      <c r="S4400">
        <v>12</v>
      </c>
    </row>
    <row r="4401" spans="1:19" x14ac:dyDescent="0.25">
      <c r="A4401" s="177" t="s">
        <v>8305</v>
      </c>
      <c r="B4401" t="s">
        <v>8306</v>
      </c>
      <c r="C4401" t="s">
        <v>212</v>
      </c>
      <c r="D4401" s="20" t="s">
        <v>1002</v>
      </c>
      <c r="E4401" s="26">
        <v>42309</v>
      </c>
      <c r="F4401">
        <v>2</v>
      </c>
      <c r="G4401">
        <v>3</v>
      </c>
      <c r="H4401">
        <v>0.66666666666666663</v>
      </c>
      <c r="I4401">
        <v>15</v>
      </c>
      <c r="J4401">
        <v>12</v>
      </c>
      <c r="K4401">
        <v>1.25</v>
      </c>
      <c r="L4401">
        <v>20</v>
      </c>
      <c r="M4401">
        <v>0.6</v>
      </c>
      <c r="N4401">
        <v>13</v>
      </c>
      <c r="P4401">
        <v>1</v>
      </c>
      <c r="Q4401">
        <v>1</v>
      </c>
      <c r="R4401">
        <v>1</v>
      </c>
      <c r="S4401">
        <v>2</v>
      </c>
    </row>
    <row r="4402" spans="1:19" x14ac:dyDescent="0.25">
      <c r="A4402" s="177" t="s">
        <v>4881</v>
      </c>
      <c r="B4402" t="s">
        <v>4882</v>
      </c>
      <c r="C4402" t="s">
        <v>230</v>
      </c>
      <c r="D4402" s="20" t="s">
        <v>1002</v>
      </c>
      <c r="E4402" s="26">
        <v>42309</v>
      </c>
      <c r="F4402">
        <v>1</v>
      </c>
      <c r="G4402">
        <v>2</v>
      </c>
      <c r="H4402">
        <v>0.5</v>
      </c>
      <c r="I4402">
        <v>7</v>
      </c>
      <c r="J4402">
        <v>6</v>
      </c>
      <c r="K4402">
        <v>1.1666666666666667</v>
      </c>
      <c r="L4402">
        <v>12</v>
      </c>
      <c r="M4402">
        <v>0.5</v>
      </c>
      <c r="N4402">
        <v>6</v>
      </c>
      <c r="P4402">
        <v>1</v>
      </c>
      <c r="Q4402">
        <v>1</v>
      </c>
      <c r="R4402">
        <v>1</v>
      </c>
      <c r="S4402">
        <v>1</v>
      </c>
    </row>
    <row r="4403" spans="1:19" x14ac:dyDescent="0.25">
      <c r="A4403" s="177" t="s">
        <v>11631</v>
      </c>
      <c r="B4403" t="s">
        <v>11632</v>
      </c>
      <c r="C4403" t="s">
        <v>198</v>
      </c>
      <c r="D4403" s="20" t="s">
        <v>1002</v>
      </c>
      <c r="E4403" s="26">
        <v>42309</v>
      </c>
      <c r="F4403">
        <v>2</v>
      </c>
      <c r="G4403">
        <v>5</v>
      </c>
      <c r="H4403">
        <v>0.4</v>
      </c>
      <c r="I4403">
        <v>2</v>
      </c>
      <c r="J4403">
        <v>15</v>
      </c>
      <c r="K4403">
        <v>0.13333333333333333</v>
      </c>
      <c r="L4403">
        <v>15</v>
      </c>
      <c r="M4403">
        <v>1</v>
      </c>
      <c r="N4403">
        <v>2</v>
      </c>
      <c r="P4403">
        <v>0</v>
      </c>
      <c r="Q4403">
        <v>1</v>
      </c>
      <c r="R4403">
        <v>0</v>
      </c>
      <c r="S4403">
        <v>0</v>
      </c>
    </row>
    <row r="4404" spans="1:19" x14ac:dyDescent="0.25">
      <c r="A4404" s="177" t="s">
        <v>10732</v>
      </c>
      <c r="B4404" t="s">
        <v>10733</v>
      </c>
      <c r="C4404" t="s">
        <v>203</v>
      </c>
      <c r="D4404" s="20" t="s">
        <v>1002</v>
      </c>
      <c r="E4404" s="26">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25">
      <c r="A4405" s="177" t="s">
        <v>6274</v>
      </c>
      <c r="B4405" t="s">
        <v>6275</v>
      </c>
      <c r="C4405" t="s">
        <v>214</v>
      </c>
      <c r="D4405" s="20" t="s">
        <v>1002</v>
      </c>
      <c r="E4405" s="26">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25">
      <c r="A4406" s="177" t="s">
        <v>3574</v>
      </c>
      <c r="B4406" t="s">
        <v>3575</v>
      </c>
      <c r="C4406" s="20" t="s">
        <v>220</v>
      </c>
      <c r="D4406" s="20" t="s">
        <v>1002</v>
      </c>
      <c r="E4406" s="26">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25">
      <c r="A4407" s="177" t="s">
        <v>6698</v>
      </c>
      <c r="B4407" t="s">
        <v>6699</v>
      </c>
      <c r="C4407" s="20" t="s">
        <v>317</v>
      </c>
      <c r="D4407" s="20" t="s">
        <v>1002</v>
      </c>
      <c r="E4407" s="26">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25">
      <c r="A4408" s="177" t="s">
        <v>4356</v>
      </c>
      <c r="B4408" t="s">
        <v>4357</v>
      </c>
      <c r="C4408" s="20" t="s">
        <v>217</v>
      </c>
      <c r="D4408" s="20" t="s">
        <v>1002</v>
      </c>
      <c r="E4408" s="26">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25">
      <c r="A4409" s="177" t="s">
        <v>9885</v>
      </c>
      <c r="B4409" t="s">
        <v>9886</v>
      </c>
      <c r="C4409" s="20" t="s">
        <v>223</v>
      </c>
      <c r="D4409" s="20" t="s">
        <v>1002</v>
      </c>
      <c r="E4409" s="26">
        <v>42309</v>
      </c>
      <c r="F4409">
        <v>3</v>
      </c>
      <c r="G4409">
        <v>3</v>
      </c>
      <c r="H4409">
        <v>1</v>
      </c>
      <c r="I4409">
        <v>53</v>
      </c>
      <c r="J4409">
        <v>50</v>
      </c>
      <c r="K4409">
        <v>1.06</v>
      </c>
      <c r="L4409">
        <v>50</v>
      </c>
      <c r="M4409">
        <v>1</v>
      </c>
      <c r="N4409">
        <v>52</v>
      </c>
      <c r="P4409">
        <v>0</v>
      </c>
      <c r="Q4409">
        <v>0</v>
      </c>
      <c r="R4409" t="e">
        <v>#DIV/0!</v>
      </c>
      <c r="S4409">
        <v>1</v>
      </c>
    </row>
    <row r="4410" spans="1:19" x14ac:dyDescent="0.25">
      <c r="A4410" s="177" t="s">
        <v>8004</v>
      </c>
      <c r="B4410" t="s">
        <v>8005</v>
      </c>
      <c r="C4410" s="20" t="s">
        <v>225</v>
      </c>
      <c r="D4410" s="20" t="s">
        <v>1002</v>
      </c>
      <c r="E4410" s="26">
        <v>42309</v>
      </c>
      <c r="F4410">
        <v>3</v>
      </c>
      <c r="G4410">
        <v>5</v>
      </c>
      <c r="H4410">
        <v>0.6</v>
      </c>
      <c r="I4410">
        <v>38</v>
      </c>
      <c r="J4410">
        <v>20</v>
      </c>
      <c r="K4410">
        <v>1.9</v>
      </c>
      <c r="L4410">
        <v>50</v>
      </c>
      <c r="M4410">
        <v>0.4</v>
      </c>
      <c r="N4410">
        <v>38</v>
      </c>
      <c r="P4410">
        <v>0</v>
      </c>
      <c r="Q4410">
        <v>0</v>
      </c>
      <c r="R4410" t="e">
        <v>#DIV/0!</v>
      </c>
      <c r="S4410">
        <v>0</v>
      </c>
    </row>
    <row r="4411" spans="1:19" x14ac:dyDescent="0.25">
      <c r="A4411" s="177" t="s">
        <v>7064</v>
      </c>
      <c r="B4411" t="s">
        <v>7065</v>
      </c>
      <c r="C4411" s="20" t="s">
        <v>232</v>
      </c>
      <c r="D4411" s="20" t="s">
        <v>1002</v>
      </c>
      <c r="E4411" s="26">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25">
      <c r="A4412" s="177" t="s">
        <v>4706</v>
      </c>
      <c r="B4412" t="s">
        <v>4707</v>
      </c>
      <c r="C4412" s="20" t="s">
        <v>234</v>
      </c>
      <c r="D4412" s="20" t="s">
        <v>1002</v>
      </c>
      <c r="E4412" s="26">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25">
      <c r="A4413" s="177" t="s">
        <v>3766</v>
      </c>
      <c r="B4413" t="s">
        <v>3767</v>
      </c>
      <c r="C4413" t="s">
        <v>342</v>
      </c>
      <c r="D4413" s="20" t="s">
        <v>1002</v>
      </c>
      <c r="E4413" s="26">
        <v>42309</v>
      </c>
      <c r="F4413">
        <v>4</v>
      </c>
      <c r="G4413">
        <v>0</v>
      </c>
      <c r="H4413" t="e">
        <v>#DIV/0!</v>
      </c>
      <c r="I4413">
        <v>38</v>
      </c>
      <c r="J4413">
        <v>40</v>
      </c>
      <c r="K4413">
        <v>0.95</v>
      </c>
      <c r="L4413">
        <v>40</v>
      </c>
      <c r="M4413">
        <v>1</v>
      </c>
      <c r="N4413">
        <v>38</v>
      </c>
      <c r="P4413">
        <v>0</v>
      </c>
      <c r="Q4413">
        <v>0</v>
      </c>
      <c r="R4413" t="e">
        <v>#DIV/0!</v>
      </c>
      <c r="S4413">
        <v>0</v>
      </c>
    </row>
    <row r="4414" spans="1:19" x14ac:dyDescent="0.25">
      <c r="A4414" s="177" t="s">
        <v>3049</v>
      </c>
      <c r="B4414" t="s">
        <v>3050</v>
      </c>
      <c r="C4414" t="s">
        <v>242</v>
      </c>
      <c r="D4414" s="20" t="s">
        <v>1000</v>
      </c>
      <c r="E4414" s="26">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25">
      <c r="A4415" s="177" t="s">
        <v>2874</v>
      </c>
      <c r="B4415" t="s">
        <v>2875</v>
      </c>
      <c r="C4415" t="s">
        <v>2724</v>
      </c>
      <c r="D4415" s="20" t="s">
        <v>1000</v>
      </c>
      <c r="E4415" s="26">
        <v>42309</v>
      </c>
      <c r="F4415">
        <v>7</v>
      </c>
      <c r="G4415">
        <v>10</v>
      </c>
      <c r="H4415">
        <v>0.7</v>
      </c>
      <c r="I4415">
        <v>30</v>
      </c>
      <c r="J4415">
        <v>40</v>
      </c>
      <c r="K4415">
        <v>0.75</v>
      </c>
      <c r="L4415">
        <v>40</v>
      </c>
      <c r="M4415">
        <v>1</v>
      </c>
      <c r="N4415">
        <v>30</v>
      </c>
      <c r="P4415">
        <v>2</v>
      </c>
      <c r="Q4415">
        <v>3</v>
      </c>
      <c r="R4415">
        <v>0.66666666666666663</v>
      </c>
      <c r="S4415">
        <v>0</v>
      </c>
    </row>
    <row r="4416" spans="1:19" x14ac:dyDescent="0.25">
      <c r="A4416" s="177" t="s">
        <v>2629</v>
      </c>
      <c r="B4416" t="s">
        <v>2630</v>
      </c>
      <c r="C4416" t="s">
        <v>237</v>
      </c>
      <c r="D4416" s="20" t="s">
        <v>1000</v>
      </c>
      <c r="E4416" s="26">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25">
      <c r="A4417" s="177" t="s">
        <v>2454</v>
      </c>
      <c r="B4417" t="s">
        <v>2455</v>
      </c>
      <c r="C4417" t="s">
        <v>238</v>
      </c>
      <c r="D4417" s="20" t="s">
        <v>1000</v>
      </c>
      <c r="E4417" s="26">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25">
      <c r="A4418" s="177" t="s">
        <v>2281</v>
      </c>
      <c r="B4418" t="s">
        <v>2282</v>
      </c>
      <c r="C4418" t="s">
        <v>239</v>
      </c>
      <c r="D4418" s="20" t="s">
        <v>1000</v>
      </c>
      <c r="E4418" s="26">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25">
      <c r="A4419" s="177" t="s">
        <v>2106</v>
      </c>
      <c r="B4419" t="s">
        <v>2107</v>
      </c>
      <c r="C4419" s="20" t="s">
        <v>1988</v>
      </c>
      <c r="D4419" s="20" t="s">
        <v>1000</v>
      </c>
      <c r="E4419" s="26">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25">
      <c r="A4420" s="177" t="s">
        <v>1858</v>
      </c>
      <c r="B4420" t="s">
        <v>1859</v>
      </c>
      <c r="C4420" s="20" t="s">
        <v>240</v>
      </c>
      <c r="D4420" s="20" t="s">
        <v>1000</v>
      </c>
      <c r="E4420" s="26">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25">
      <c r="A4421" s="177" t="s">
        <v>1683</v>
      </c>
      <c r="B4421" t="s">
        <v>1684</v>
      </c>
      <c r="C4421" s="20" t="s">
        <v>241</v>
      </c>
      <c r="D4421" s="20" t="s">
        <v>1000</v>
      </c>
      <c r="E4421" s="26">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25">
      <c r="A4422" s="177" t="s">
        <v>1508</v>
      </c>
      <c r="B4422" t="s">
        <v>1509</v>
      </c>
      <c r="C4422" s="20" t="s">
        <v>318</v>
      </c>
      <c r="D4422" s="20" t="s">
        <v>1000</v>
      </c>
      <c r="E4422" s="26">
        <v>42309</v>
      </c>
      <c r="F4422">
        <v>0</v>
      </c>
      <c r="G4422">
        <v>0</v>
      </c>
      <c r="H4422" t="e">
        <v>#DIV/0!</v>
      </c>
      <c r="I4422">
        <v>0</v>
      </c>
      <c r="J4422">
        <v>0</v>
      </c>
      <c r="K4422" t="e">
        <v>#DIV/0!</v>
      </c>
      <c r="L4422">
        <v>0</v>
      </c>
      <c r="M4422" t="e">
        <v>#DIV/0!</v>
      </c>
      <c r="N4422">
        <v>0</v>
      </c>
      <c r="P4422">
        <v>0</v>
      </c>
      <c r="Q4422">
        <v>0</v>
      </c>
      <c r="R4422" t="e">
        <v>#DIV/0!</v>
      </c>
      <c r="S4422">
        <v>0</v>
      </c>
    </row>
    <row r="4423" spans="1:19" x14ac:dyDescent="0.25">
      <c r="A4423" s="177" t="s">
        <v>1105</v>
      </c>
      <c r="B4423" t="s">
        <v>1191</v>
      </c>
      <c r="C4423" t="s">
        <v>235</v>
      </c>
      <c r="D4423" s="20" t="s">
        <v>1002</v>
      </c>
      <c r="E4423" s="26">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25">
      <c r="A4424" s="177" t="s">
        <v>12058</v>
      </c>
      <c r="B4424" t="s">
        <v>12059</v>
      </c>
      <c r="C4424" t="s">
        <v>1051</v>
      </c>
      <c r="D4424" s="20" t="s">
        <v>1000</v>
      </c>
      <c r="E4424" s="26">
        <v>42309</v>
      </c>
      <c r="F4424">
        <v>2</v>
      </c>
      <c r="G4424">
        <v>5</v>
      </c>
      <c r="H4424">
        <v>0.4</v>
      </c>
      <c r="I4424">
        <v>2</v>
      </c>
      <c r="J4424">
        <v>15</v>
      </c>
      <c r="K4424">
        <v>0.13333333333333333</v>
      </c>
      <c r="L4424">
        <v>15</v>
      </c>
      <c r="M4424">
        <v>1</v>
      </c>
      <c r="N4424">
        <v>2</v>
      </c>
      <c r="P4424">
        <v>0</v>
      </c>
      <c r="Q4424">
        <v>1</v>
      </c>
      <c r="R4424">
        <v>0</v>
      </c>
      <c r="S4424">
        <v>0</v>
      </c>
    </row>
    <row r="4425" spans="1:19" x14ac:dyDescent="0.25">
      <c r="A4425" s="177" t="s">
        <v>13424</v>
      </c>
      <c r="B4425" t="s">
        <v>13425</v>
      </c>
      <c r="C4425" t="s">
        <v>242</v>
      </c>
      <c r="D4425" s="20" t="s">
        <v>1002</v>
      </c>
      <c r="E4425" s="26">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25">
      <c r="A4426" s="177" t="s">
        <v>13601</v>
      </c>
      <c r="B4426" t="s">
        <v>13602</v>
      </c>
      <c r="C4426" t="s">
        <v>237</v>
      </c>
      <c r="D4426" s="20" t="s">
        <v>1002</v>
      </c>
      <c r="E4426" s="26">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25">
      <c r="A4427" s="177" t="s">
        <v>13776</v>
      </c>
      <c r="B4427" t="s">
        <v>13777</v>
      </c>
      <c r="C4427" t="s">
        <v>238</v>
      </c>
      <c r="D4427" s="20" t="s">
        <v>1002</v>
      </c>
      <c r="E4427" s="26">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25">
      <c r="A4428" s="177" t="s">
        <v>13953</v>
      </c>
      <c r="B4428" t="s">
        <v>13954</v>
      </c>
      <c r="C4428" t="s">
        <v>239</v>
      </c>
      <c r="D4428" s="20" t="s">
        <v>1002</v>
      </c>
      <c r="E4428" s="26">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25">
      <c r="A4429" s="177" t="s">
        <v>14140</v>
      </c>
      <c r="B4429" t="s">
        <v>14141</v>
      </c>
      <c r="C4429" t="s">
        <v>240</v>
      </c>
      <c r="D4429" s="20" t="s">
        <v>1002</v>
      </c>
      <c r="E4429" s="26">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25">
      <c r="A4430" s="177" t="s">
        <v>14317</v>
      </c>
      <c r="B4430" t="s">
        <v>14318</v>
      </c>
      <c r="C4430" t="s">
        <v>241</v>
      </c>
      <c r="D4430" s="20" t="s">
        <v>1002</v>
      </c>
      <c r="E4430" s="26">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25">
      <c r="A4431" s="177" t="s">
        <v>14429</v>
      </c>
      <c r="B4431" t="s">
        <v>14430</v>
      </c>
      <c r="C4431" t="s">
        <v>318</v>
      </c>
      <c r="D4431" s="20" t="s">
        <v>1002</v>
      </c>
      <c r="E4431" s="26">
        <v>42309</v>
      </c>
      <c r="F4431">
        <v>0</v>
      </c>
      <c r="G4431">
        <v>0</v>
      </c>
      <c r="H4431" t="e">
        <v>#DIV/0!</v>
      </c>
      <c r="I4431">
        <v>0</v>
      </c>
      <c r="J4431">
        <v>0</v>
      </c>
      <c r="K4431" t="e">
        <v>#DIV/0!</v>
      </c>
      <c r="L4431">
        <v>0</v>
      </c>
      <c r="M4431" t="e">
        <v>#DIV/0!</v>
      </c>
      <c r="N4431">
        <v>0</v>
      </c>
      <c r="P4431">
        <v>0</v>
      </c>
      <c r="Q4431">
        <v>0</v>
      </c>
      <c r="R4431" t="e">
        <v>#DIV/0!</v>
      </c>
      <c r="S4431">
        <v>0</v>
      </c>
    </row>
    <row r="4432" spans="1:19" x14ac:dyDescent="0.25">
      <c r="A4432" s="177" t="s">
        <v>14646</v>
      </c>
      <c r="B4432" t="s">
        <v>14647</v>
      </c>
      <c r="C4432" t="s">
        <v>199</v>
      </c>
      <c r="D4432" s="20" t="s">
        <v>1000</v>
      </c>
      <c r="E4432" s="26">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25">
      <c r="A4433" s="177" t="s">
        <v>14912</v>
      </c>
      <c r="B4433" t="s">
        <v>14913</v>
      </c>
      <c r="C4433" t="s">
        <v>200</v>
      </c>
      <c r="D4433" s="20" t="s">
        <v>1002</v>
      </c>
      <c r="E4433" s="26">
        <v>42309</v>
      </c>
      <c r="F4433">
        <v>7</v>
      </c>
      <c r="G4433">
        <v>5</v>
      </c>
      <c r="H4433">
        <v>1.4</v>
      </c>
      <c r="I4433">
        <v>11</v>
      </c>
      <c r="J4433">
        <v>25</v>
      </c>
      <c r="K4433">
        <v>0.44</v>
      </c>
      <c r="L4433">
        <v>25</v>
      </c>
      <c r="M4433">
        <v>1</v>
      </c>
      <c r="N4433">
        <v>9</v>
      </c>
      <c r="P4433">
        <v>0</v>
      </c>
      <c r="Q4433">
        <v>0</v>
      </c>
      <c r="R4433" t="e">
        <v>#DIV/0!</v>
      </c>
      <c r="S4433">
        <v>2</v>
      </c>
    </row>
    <row r="4434" spans="1:19" x14ac:dyDescent="0.25">
      <c r="A4434" s="177" t="s">
        <v>15089</v>
      </c>
      <c r="B4434" t="s">
        <v>15090</v>
      </c>
      <c r="C4434" t="s">
        <v>202</v>
      </c>
      <c r="D4434" s="20" t="s">
        <v>1002</v>
      </c>
      <c r="E4434" s="26">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25">
      <c r="A4435" s="177" t="s">
        <v>15793</v>
      </c>
      <c r="B4435" t="s">
        <v>15794</v>
      </c>
      <c r="C4435" t="s">
        <v>227</v>
      </c>
      <c r="D4435" s="20" t="s">
        <v>1000</v>
      </c>
      <c r="E4435" s="26">
        <v>42309</v>
      </c>
      <c r="F4435">
        <v>0</v>
      </c>
      <c r="G4435">
        <v>0</v>
      </c>
      <c r="H4435" t="e">
        <v>#DIV/0!</v>
      </c>
      <c r="I4435">
        <v>0</v>
      </c>
      <c r="J4435">
        <v>0</v>
      </c>
      <c r="K4435" t="e">
        <v>#DIV/0!</v>
      </c>
      <c r="L4435">
        <v>0</v>
      </c>
      <c r="M4435" t="e">
        <v>#DIV/0!</v>
      </c>
      <c r="N4435">
        <v>0</v>
      </c>
      <c r="P4435">
        <v>0</v>
      </c>
      <c r="Q4435">
        <v>0</v>
      </c>
      <c r="R4435" t="e">
        <v>#DIV/0!</v>
      </c>
      <c r="S4435">
        <v>0</v>
      </c>
    </row>
    <row r="4436" spans="1:19" x14ac:dyDescent="0.25">
      <c r="A4436" s="177" t="s">
        <v>15970</v>
      </c>
      <c r="B4436" t="s">
        <v>15971</v>
      </c>
      <c r="C4436" t="s">
        <v>203</v>
      </c>
      <c r="D4436" s="20" t="s">
        <v>1000</v>
      </c>
      <c r="E4436" s="26">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25">
      <c r="A4437" s="177" t="s">
        <v>16149</v>
      </c>
      <c r="B4437" t="s">
        <v>16150</v>
      </c>
      <c r="C4437" t="s">
        <v>205</v>
      </c>
      <c r="D4437" s="20" t="s">
        <v>1002</v>
      </c>
      <c r="E4437" s="26">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25">
      <c r="A4438" s="177" t="s">
        <v>16326</v>
      </c>
      <c r="B4438" t="s">
        <v>16327</v>
      </c>
      <c r="C4438" t="s">
        <v>204</v>
      </c>
      <c r="D4438" s="20" t="s">
        <v>1002</v>
      </c>
      <c r="E4438" s="26">
        <v>42309</v>
      </c>
      <c r="F4438">
        <v>4</v>
      </c>
      <c r="G4438">
        <v>4</v>
      </c>
      <c r="H4438">
        <v>1</v>
      </c>
      <c r="I4438">
        <v>6</v>
      </c>
      <c r="J4438">
        <v>27</v>
      </c>
      <c r="K4438">
        <v>0.22222222222222221</v>
      </c>
      <c r="L4438">
        <v>32</v>
      </c>
      <c r="M4438">
        <v>0.84375</v>
      </c>
      <c r="N4438">
        <v>6</v>
      </c>
      <c r="P4438">
        <v>0</v>
      </c>
      <c r="Q4438">
        <v>0</v>
      </c>
      <c r="R4438" t="e">
        <v>#DIV/0!</v>
      </c>
      <c r="S4438">
        <v>0</v>
      </c>
    </row>
    <row r="4439" spans="1:19" x14ac:dyDescent="0.25">
      <c r="A4439" s="177" t="s">
        <v>16644</v>
      </c>
      <c r="B4439" t="s">
        <v>16645</v>
      </c>
      <c r="C4439" t="s">
        <v>223</v>
      </c>
      <c r="D4439" s="20" t="s">
        <v>1000</v>
      </c>
      <c r="E4439" s="26">
        <v>42309</v>
      </c>
      <c r="F4439">
        <v>3</v>
      </c>
      <c r="G4439">
        <v>3</v>
      </c>
      <c r="H4439">
        <v>1</v>
      </c>
      <c r="I4439">
        <v>53</v>
      </c>
      <c r="J4439">
        <v>50</v>
      </c>
      <c r="K4439">
        <v>1.06</v>
      </c>
      <c r="L4439">
        <v>50</v>
      </c>
      <c r="M4439">
        <v>1</v>
      </c>
      <c r="N4439">
        <v>52</v>
      </c>
      <c r="P4439">
        <v>0</v>
      </c>
      <c r="Q4439">
        <v>0</v>
      </c>
      <c r="R4439" t="e">
        <v>#DIV/0!</v>
      </c>
      <c r="S4439">
        <v>1</v>
      </c>
    </row>
    <row r="4440" spans="1:19" x14ac:dyDescent="0.25">
      <c r="A4440" s="177" t="s">
        <v>16823</v>
      </c>
      <c r="B4440" t="s">
        <v>16824</v>
      </c>
      <c r="C4440" t="s">
        <v>224</v>
      </c>
      <c r="D4440" s="20" t="s">
        <v>1002</v>
      </c>
      <c r="E4440" s="26">
        <v>42309</v>
      </c>
      <c r="F4440">
        <v>3</v>
      </c>
      <c r="G4440">
        <v>3</v>
      </c>
      <c r="H4440">
        <v>1</v>
      </c>
      <c r="I4440">
        <v>53</v>
      </c>
      <c r="J4440">
        <v>50</v>
      </c>
      <c r="K4440">
        <v>1.06</v>
      </c>
      <c r="L4440">
        <v>50</v>
      </c>
      <c r="M4440">
        <v>1</v>
      </c>
      <c r="N4440">
        <v>52</v>
      </c>
      <c r="P4440">
        <v>0</v>
      </c>
      <c r="Q4440">
        <v>0</v>
      </c>
      <c r="R4440" t="e">
        <v>#DIV/0!</v>
      </c>
      <c r="S4440">
        <v>1</v>
      </c>
    </row>
    <row r="4441" spans="1:19" x14ac:dyDescent="0.25">
      <c r="A4441" s="177" t="s">
        <v>16921</v>
      </c>
      <c r="B4441" t="s">
        <v>16922</v>
      </c>
      <c r="C4441" t="s">
        <v>341</v>
      </c>
      <c r="D4441" s="20" t="s">
        <v>1000</v>
      </c>
      <c r="E4441" s="26">
        <v>42309</v>
      </c>
      <c r="F4441">
        <v>1</v>
      </c>
      <c r="G4441">
        <v>0</v>
      </c>
      <c r="H4441" t="e">
        <v>#DIV/0!</v>
      </c>
      <c r="I4441">
        <v>4</v>
      </c>
      <c r="J4441">
        <v>10</v>
      </c>
      <c r="K4441">
        <v>0.4</v>
      </c>
      <c r="L4441">
        <v>10</v>
      </c>
      <c r="M4441">
        <v>1</v>
      </c>
      <c r="N4441">
        <v>4</v>
      </c>
      <c r="P4441">
        <v>0</v>
      </c>
      <c r="Q4441">
        <v>0</v>
      </c>
      <c r="R4441" t="e">
        <v>#DIV/0!</v>
      </c>
      <c r="S4441">
        <v>0</v>
      </c>
    </row>
    <row r="4442" spans="1:19" x14ac:dyDescent="0.25">
      <c r="A4442" s="177" t="s">
        <v>16937</v>
      </c>
      <c r="B4442" t="s">
        <v>16938</v>
      </c>
      <c r="C4442" t="s">
        <v>339</v>
      </c>
      <c r="D4442" s="20" t="s">
        <v>1002</v>
      </c>
      <c r="E4442" s="26">
        <v>42309</v>
      </c>
      <c r="F4442">
        <v>1</v>
      </c>
      <c r="G4442">
        <v>0</v>
      </c>
      <c r="H4442" t="e">
        <v>#DIV/0!</v>
      </c>
      <c r="I4442">
        <v>4</v>
      </c>
      <c r="J4442">
        <v>10</v>
      </c>
      <c r="K4442">
        <v>0.4</v>
      </c>
      <c r="L4442">
        <v>10</v>
      </c>
      <c r="M4442">
        <v>1</v>
      </c>
      <c r="N4442">
        <v>4</v>
      </c>
      <c r="P4442">
        <v>0</v>
      </c>
      <c r="Q4442">
        <v>0</v>
      </c>
      <c r="R4442" t="e">
        <v>#DIV/0!</v>
      </c>
      <c r="S4442">
        <v>0</v>
      </c>
    </row>
    <row r="4443" spans="1:19" x14ac:dyDescent="0.25">
      <c r="A4443" s="177" t="s">
        <v>16949</v>
      </c>
      <c r="B4443" t="s">
        <v>16950</v>
      </c>
      <c r="C4443" t="s">
        <v>346</v>
      </c>
      <c r="D4443" s="20" t="s">
        <v>1000</v>
      </c>
      <c r="E4443" s="26">
        <v>42309</v>
      </c>
      <c r="F4443">
        <v>0</v>
      </c>
      <c r="G4443">
        <v>0</v>
      </c>
      <c r="H4443" t="e">
        <v>#DIV/0!</v>
      </c>
      <c r="I4443">
        <v>0</v>
      </c>
      <c r="J4443">
        <v>0</v>
      </c>
      <c r="K4443" t="e">
        <v>#DIV/0!</v>
      </c>
      <c r="L4443">
        <v>0</v>
      </c>
      <c r="M4443" t="e">
        <v>#DIV/0!</v>
      </c>
      <c r="N4443">
        <v>0</v>
      </c>
      <c r="P4443">
        <v>0</v>
      </c>
      <c r="Q4443">
        <v>0</v>
      </c>
      <c r="R4443" t="e">
        <v>#DIV/0!</v>
      </c>
      <c r="S4443">
        <v>0</v>
      </c>
    </row>
    <row r="4444" spans="1:19" x14ac:dyDescent="0.25">
      <c r="A4444" s="177" t="s">
        <v>17045</v>
      </c>
      <c r="B4444" t="s">
        <v>17046</v>
      </c>
      <c r="C4444" t="s">
        <v>345</v>
      </c>
      <c r="D4444" s="20" t="s">
        <v>1002</v>
      </c>
      <c r="E4444" s="26">
        <v>42309</v>
      </c>
      <c r="H4444" t="e">
        <v>#DIV/0!</v>
      </c>
      <c r="K4444" t="e">
        <v>#DIV/0!</v>
      </c>
      <c r="M4444" t="e">
        <v>#DIV/0!</v>
      </c>
      <c r="N4444">
        <v>0</v>
      </c>
      <c r="R4444" t="e">
        <v>#DIV/0!</v>
      </c>
    </row>
    <row r="4445" spans="1:19" x14ac:dyDescent="0.25">
      <c r="A4445" s="177" t="s">
        <v>17260</v>
      </c>
      <c r="B4445" t="s">
        <v>17261</v>
      </c>
      <c r="C4445" t="s">
        <v>225</v>
      </c>
      <c r="D4445" s="20" t="s">
        <v>1000</v>
      </c>
      <c r="E4445" s="26">
        <v>42309</v>
      </c>
      <c r="F4445">
        <v>3</v>
      </c>
      <c r="G4445">
        <v>5</v>
      </c>
      <c r="H4445">
        <v>0.6</v>
      </c>
      <c r="I4445">
        <v>38</v>
      </c>
      <c r="J4445">
        <v>20</v>
      </c>
      <c r="K4445">
        <v>1.9</v>
      </c>
      <c r="L4445">
        <v>50</v>
      </c>
      <c r="M4445">
        <v>0.4</v>
      </c>
      <c r="N4445">
        <v>38</v>
      </c>
      <c r="P4445">
        <v>0</v>
      </c>
      <c r="Q4445">
        <v>0</v>
      </c>
      <c r="R4445" t="e">
        <v>#DIV/0!</v>
      </c>
      <c r="S4445">
        <v>0</v>
      </c>
    </row>
    <row r="4446" spans="1:19" x14ac:dyDescent="0.25">
      <c r="A4446" s="177" t="s">
        <v>17467</v>
      </c>
      <c r="B4446" t="s">
        <v>17468</v>
      </c>
      <c r="C4446" t="s">
        <v>226</v>
      </c>
      <c r="D4446" s="20" t="s">
        <v>1002</v>
      </c>
      <c r="E4446" s="26">
        <v>42309</v>
      </c>
      <c r="F4446">
        <v>3</v>
      </c>
      <c r="G4446">
        <v>5</v>
      </c>
      <c r="H4446">
        <v>0.6</v>
      </c>
      <c r="I4446">
        <v>38</v>
      </c>
      <c r="J4446">
        <v>20</v>
      </c>
      <c r="K4446">
        <v>1.9</v>
      </c>
      <c r="L4446">
        <v>50</v>
      </c>
      <c r="M4446">
        <v>0.4</v>
      </c>
      <c r="N4446">
        <v>38</v>
      </c>
      <c r="P4446">
        <v>0</v>
      </c>
      <c r="Q4446">
        <v>0</v>
      </c>
      <c r="R4446" t="e">
        <v>#DIV/0!</v>
      </c>
      <c r="S4446">
        <v>0</v>
      </c>
    </row>
    <row r="4447" spans="1:19" s="20" customFormat="1" x14ac:dyDescent="0.25">
      <c r="A4447" s="177" t="s">
        <v>17644</v>
      </c>
      <c r="B4447" s="20" t="s">
        <v>17645</v>
      </c>
      <c r="C4447" s="20" t="s">
        <v>232</v>
      </c>
      <c r="D4447" s="20" t="s">
        <v>1000</v>
      </c>
      <c r="E4447" s="26">
        <v>42309</v>
      </c>
      <c r="F4447" s="20">
        <v>12</v>
      </c>
      <c r="G4447" s="20">
        <v>8</v>
      </c>
      <c r="H4447" s="20">
        <v>1.5</v>
      </c>
      <c r="I4447" s="20">
        <v>96</v>
      </c>
      <c r="J4447" s="20">
        <v>87</v>
      </c>
      <c r="K4447" s="20">
        <v>1.103448275862069</v>
      </c>
      <c r="L4447" s="20">
        <v>95</v>
      </c>
      <c r="M4447" s="20">
        <v>0.91578947368421049</v>
      </c>
      <c r="N4447" s="20">
        <v>93</v>
      </c>
      <c r="P4447" s="20">
        <v>0</v>
      </c>
      <c r="Q4447" s="20">
        <v>0</v>
      </c>
      <c r="R4447" s="20" t="e">
        <v>#DIV/0!</v>
      </c>
      <c r="S4447" s="20">
        <v>3</v>
      </c>
    </row>
    <row r="4448" spans="1:19" x14ac:dyDescent="0.25">
      <c r="A4448" s="177" t="s">
        <v>17841</v>
      </c>
      <c r="B4448" t="s">
        <v>17842</v>
      </c>
      <c r="C4448" s="20" t="s">
        <v>231</v>
      </c>
      <c r="D4448" s="20" t="s">
        <v>1002</v>
      </c>
      <c r="E4448" s="26">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25">
      <c r="A4449" s="177" t="s">
        <v>18018</v>
      </c>
      <c r="B4449" t="s">
        <v>18019</v>
      </c>
      <c r="C4449" s="20" t="s">
        <v>317</v>
      </c>
      <c r="D4449" s="20" t="s">
        <v>1000</v>
      </c>
      <c r="E4449" s="26">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25">
      <c r="A4450" s="177" t="s">
        <v>18197</v>
      </c>
      <c r="B4450" t="s">
        <v>18198</v>
      </c>
      <c r="C4450" s="20" t="s">
        <v>316</v>
      </c>
      <c r="D4450" s="20" t="s">
        <v>1002</v>
      </c>
      <c r="E4450" s="26">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25">
      <c r="A4451" s="177" t="s">
        <v>18450</v>
      </c>
      <c r="B4451" t="s">
        <v>18451</v>
      </c>
      <c r="C4451" s="20" t="s">
        <v>214</v>
      </c>
      <c r="D4451" s="20" t="s">
        <v>1000</v>
      </c>
      <c r="E4451" s="26">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25">
      <c r="A4452" s="177" t="s">
        <v>18629</v>
      </c>
      <c r="B4452" t="s">
        <v>18630</v>
      </c>
      <c r="C4452" s="20" t="s">
        <v>215</v>
      </c>
      <c r="D4452" s="20" t="s">
        <v>1002</v>
      </c>
      <c r="E4452" s="26">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25">
      <c r="A4453" s="177" t="s">
        <v>18806</v>
      </c>
      <c r="B4453" t="s">
        <v>18807</v>
      </c>
      <c r="C4453" s="20" t="s">
        <v>216</v>
      </c>
      <c r="D4453" s="20" t="s">
        <v>1002</v>
      </c>
      <c r="E4453" s="26">
        <v>42309</v>
      </c>
      <c r="F4453">
        <v>8</v>
      </c>
      <c r="G4453">
        <v>7</v>
      </c>
      <c r="H4453">
        <v>1.1428571428571428</v>
      </c>
      <c r="I4453">
        <v>72</v>
      </c>
      <c r="J4453">
        <v>100</v>
      </c>
      <c r="K4453">
        <v>0.72</v>
      </c>
      <c r="L4453">
        <v>100</v>
      </c>
      <c r="M4453">
        <v>1</v>
      </c>
      <c r="N4453">
        <v>55</v>
      </c>
      <c r="P4453">
        <v>3</v>
      </c>
      <c r="Q4453">
        <v>4</v>
      </c>
      <c r="R4453">
        <v>0.75</v>
      </c>
      <c r="S4453">
        <v>17</v>
      </c>
    </row>
    <row r="4454" spans="1:19" x14ac:dyDescent="0.25">
      <c r="A4454" s="177" t="s">
        <v>18983</v>
      </c>
      <c r="B4454" t="s">
        <v>18984</v>
      </c>
      <c r="C4454" s="20" t="s">
        <v>229</v>
      </c>
      <c r="D4454" s="20" t="s">
        <v>1002</v>
      </c>
      <c r="E4454" s="26">
        <v>42309</v>
      </c>
      <c r="F4454">
        <v>1</v>
      </c>
      <c r="G4454">
        <v>2</v>
      </c>
      <c r="H4454">
        <v>0.5</v>
      </c>
      <c r="I4454">
        <v>7</v>
      </c>
      <c r="J4454">
        <v>6</v>
      </c>
      <c r="K4454">
        <v>1.1666666666666667</v>
      </c>
      <c r="L4454">
        <v>12</v>
      </c>
      <c r="M4454">
        <v>0.5</v>
      </c>
      <c r="N4454">
        <v>6</v>
      </c>
      <c r="P4454">
        <v>1</v>
      </c>
      <c r="Q4454">
        <v>1</v>
      </c>
      <c r="R4454">
        <v>1</v>
      </c>
      <c r="S4454">
        <v>1</v>
      </c>
    </row>
    <row r="4455" spans="1:19" x14ac:dyDescent="0.25">
      <c r="A4455" s="177" t="s">
        <v>19160</v>
      </c>
      <c r="B4455" t="s">
        <v>19161</v>
      </c>
      <c r="C4455" t="s">
        <v>230</v>
      </c>
      <c r="D4455" s="20" t="s">
        <v>1000</v>
      </c>
      <c r="E4455" s="26">
        <v>42309</v>
      </c>
      <c r="F4455">
        <v>1</v>
      </c>
      <c r="G4455">
        <v>2</v>
      </c>
      <c r="H4455">
        <v>0.5</v>
      </c>
      <c r="I4455">
        <v>7</v>
      </c>
      <c r="J4455">
        <v>6</v>
      </c>
      <c r="K4455">
        <v>1.1666666666666667</v>
      </c>
      <c r="L4455">
        <v>12</v>
      </c>
      <c r="M4455">
        <v>0.5</v>
      </c>
      <c r="N4455">
        <v>6</v>
      </c>
      <c r="P4455">
        <v>1</v>
      </c>
      <c r="Q4455">
        <v>1</v>
      </c>
      <c r="R4455">
        <v>1</v>
      </c>
      <c r="S4455">
        <v>1</v>
      </c>
    </row>
    <row r="4456" spans="1:19" x14ac:dyDescent="0.25">
      <c r="A4456" s="177" t="s">
        <v>19339</v>
      </c>
      <c r="B4456" t="s">
        <v>19340</v>
      </c>
      <c r="C4456" t="s">
        <v>234</v>
      </c>
      <c r="D4456" s="20" t="s">
        <v>1000</v>
      </c>
      <c r="E4456" s="26">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25">
      <c r="A4457" s="177" t="s">
        <v>19518</v>
      </c>
      <c r="B4457" t="s">
        <v>19519</v>
      </c>
      <c r="C4457" t="s">
        <v>233</v>
      </c>
      <c r="D4457" s="20" t="s">
        <v>1002</v>
      </c>
      <c r="E4457" s="26">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25">
      <c r="A4458" s="177" t="s">
        <v>19616</v>
      </c>
      <c r="B4458" t="s">
        <v>19617</v>
      </c>
      <c r="C4458" t="s">
        <v>342</v>
      </c>
      <c r="D4458" s="20" t="s">
        <v>1000</v>
      </c>
      <c r="E4458" s="26">
        <v>42309</v>
      </c>
      <c r="F4458">
        <v>4</v>
      </c>
      <c r="G4458">
        <v>0</v>
      </c>
      <c r="H4458" t="e">
        <v>#DIV/0!</v>
      </c>
      <c r="I4458">
        <v>38</v>
      </c>
      <c r="J4458">
        <v>40</v>
      </c>
      <c r="K4458">
        <v>0.95</v>
      </c>
      <c r="L4458">
        <v>40</v>
      </c>
      <c r="M4458">
        <v>1</v>
      </c>
      <c r="N4458">
        <v>38</v>
      </c>
      <c r="P4458">
        <v>0</v>
      </c>
      <c r="Q4458">
        <v>0</v>
      </c>
      <c r="R4458" t="e">
        <v>#DIV/0!</v>
      </c>
      <c r="S4458">
        <v>0</v>
      </c>
    </row>
    <row r="4459" spans="1:19" x14ac:dyDescent="0.25">
      <c r="A4459" s="177" t="s">
        <v>19716</v>
      </c>
      <c r="B4459" t="s">
        <v>19717</v>
      </c>
      <c r="C4459" t="s">
        <v>340</v>
      </c>
      <c r="D4459" s="20" t="s">
        <v>1002</v>
      </c>
      <c r="E4459" s="26">
        <v>42309</v>
      </c>
      <c r="F4459">
        <v>4</v>
      </c>
      <c r="G4459">
        <v>0</v>
      </c>
      <c r="H4459" t="e">
        <v>#DIV/0!</v>
      </c>
      <c r="I4459">
        <v>38</v>
      </c>
      <c r="J4459">
        <v>40</v>
      </c>
      <c r="K4459">
        <v>0.95</v>
      </c>
      <c r="L4459">
        <v>40</v>
      </c>
      <c r="M4459">
        <v>1</v>
      </c>
      <c r="N4459">
        <v>38</v>
      </c>
      <c r="P4459">
        <v>0</v>
      </c>
      <c r="Q4459">
        <v>0</v>
      </c>
      <c r="R4459" t="e">
        <v>#DIV/0!</v>
      </c>
      <c r="S4459">
        <v>0</v>
      </c>
    </row>
    <row r="4460" spans="1:19" x14ac:dyDescent="0.25">
      <c r="A4460" s="177" t="s">
        <v>19893</v>
      </c>
      <c r="B4460" t="s">
        <v>19894</v>
      </c>
      <c r="C4460" t="s">
        <v>220</v>
      </c>
      <c r="D4460" s="20" t="s">
        <v>1000</v>
      </c>
      <c r="E4460" s="26">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25">
      <c r="A4461" s="177" t="s">
        <v>20072</v>
      </c>
      <c r="B4461" t="s">
        <v>20073</v>
      </c>
      <c r="C4461" t="s">
        <v>221</v>
      </c>
      <c r="D4461" s="20" t="s">
        <v>1002</v>
      </c>
      <c r="E4461" s="26">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25">
      <c r="A4462" s="177" t="s">
        <v>20249</v>
      </c>
      <c r="B4462" t="s">
        <v>20250</v>
      </c>
      <c r="C4462" t="s">
        <v>222</v>
      </c>
      <c r="D4462" s="20" t="s">
        <v>1002</v>
      </c>
      <c r="E4462" s="26">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25">
      <c r="A4463" s="177" t="s">
        <v>20426</v>
      </c>
      <c r="B4463" t="s">
        <v>20427</v>
      </c>
      <c r="C4463" t="s">
        <v>211</v>
      </c>
      <c r="D4463" s="20" t="s">
        <v>1002</v>
      </c>
      <c r="E4463" s="26">
        <v>42309</v>
      </c>
      <c r="F4463">
        <v>3</v>
      </c>
      <c r="G4463">
        <v>3</v>
      </c>
      <c r="H4463">
        <v>1</v>
      </c>
      <c r="I4463">
        <v>37</v>
      </c>
      <c r="J4463">
        <v>24</v>
      </c>
      <c r="K4463">
        <v>1.5416666666666667</v>
      </c>
      <c r="L4463">
        <v>24</v>
      </c>
      <c r="M4463">
        <v>1</v>
      </c>
      <c r="N4463">
        <v>28</v>
      </c>
      <c r="P4463">
        <v>0</v>
      </c>
      <c r="Q4463">
        <v>1</v>
      </c>
      <c r="R4463">
        <v>0</v>
      </c>
      <c r="S4463">
        <v>9</v>
      </c>
    </row>
    <row r="4464" spans="1:19" x14ac:dyDescent="0.25">
      <c r="A4464" s="177" t="s">
        <v>20603</v>
      </c>
      <c r="B4464" t="s">
        <v>20604</v>
      </c>
      <c r="C4464" t="s">
        <v>207</v>
      </c>
      <c r="D4464" s="20" t="s">
        <v>1000</v>
      </c>
      <c r="E4464" s="26">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25">
      <c r="A4465" s="177" t="s">
        <v>20847</v>
      </c>
      <c r="B4465" t="s">
        <v>20848</v>
      </c>
      <c r="C4465" t="s">
        <v>210</v>
      </c>
      <c r="D4465" s="20" t="s">
        <v>1002</v>
      </c>
      <c r="E4465" s="26">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25">
      <c r="A4466" s="177" t="s">
        <v>21024</v>
      </c>
      <c r="B4466" t="s">
        <v>21025</v>
      </c>
      <c r="C4466" t="s">
        <v>208</v>
      </c>
      <c r="D4466" s="20" t="s">
        <v>1002</v>
      </c>
      <c r="E4466" s="26">
        <v>42309</v>
      </c>
      <c r="F4466">
        <v>3</v>
      </c>
      <c r="G4466">
        <v>3</v>
      </c>
      <c r="H4466">
        <v>1</v>
      </c>
      <c r="I4466">
        <v>15</v>
      </c>
      <c r="J4466">
        <v>10</v>
      </c>
      <c r="K4466">
        <v>1.5</v>
      </c>
      <c r="L4466">
        <v>10</v>
      </c>
      <c r="M4466">
        <v>1</v>
      </c>
      <c r="N4466">
        <v>15</v>
      </c>
      <c r="P4466">
        <v>0</v>
      </c>
      <c r="Q4466">
        <v>0</v>
      </c>
      <c r="R4466" t="e">
        <v>#DIV/0!</v>
      </c>
      <c r="S4466">
        <v>0</v>
      </c>
    </row>
    <row r="4467" spans="1:19" x14ac:dyDescent="0.25">
      <c r="A4467" s="177" t="s">
        <v>21279</v>
      </c>
      <c r="B4467" t="s">
        <v>21280</v>
      </c>
      <c r="C4467" t="s">
        <v>213</v>
      </c>
      <c r="D4467" s="20" t="s">
        <v>1002</v>
      </c>
      <c r="E4467" s="26">
        <v>42309</v>
      </c>
      <c r="F4467">
        <v>2</v>
      </c>
      <c r="G4467">
        <v>3</v>
      </c>
      <c r="H4467">
        <v>0.66666666666666663</v>
      </c>
      <c r="I4467">
        <v>15</v>
      </c>
      <c r="J4467">
        <v>12</v>
      </c>
      <c r="K4467">
        <v>1.25</v>
      </c>
      <c r="L4467">
        <v>20</v>
      </c>
      <c r="M4467">
        <v>0.6</v>
      </c>
      <c r="N4467">
        <v>13</v>
      </c>
      <c r="P4467">
        <v>1</v>
      </c>
      <c r="Q4467">
        <v>1</v>
      </c>
      <c r="R4467">
        <v>1</v>
      </c>
      <c r="S4467">
        <v>2</v>
      </c>
    </row>
    <row r="4468" spans="1:19" x14ac:dyDescent="0.25">
      <c r="A4468" s="177" t="s">
        <v>21521</v>
      </c>
      <c r="B4468" t="s">
        <v>21522</v>
      </c>
      <c r="C4468" t="s">
        <v>212</v>
      </c>
      <c r="D4468" s="20" t="s">
        <v>1000</v>
      </c>
      <c r="E4468" s="26">
        <v>42309</v>
      </c>
      <c r="F4468">
        <v>2</v>
      </c>
      <c r="G4468">
        <v>3</v>
      </c>
      <c r="H4468">
        <v>0.66666666666666663</v>
      </c>
      <c r="I4468">
        <v>15</v>
      </c>
      <c r="J4468">
        <v>12</v>
      </c>
      <c r="K4468">
        <v>1.25</v>
      </c>
      <c r="L4468">
        <v>20</v>
      </c>
      <c r="M4468">
        <v>0.6</v>
      </c>
      <c r="N4468">
        <v>13</v>
      </c>
      <c r="P4468">
        <v>1</v>
      </c>
      <c r="Q4468">
        <v>1</v>
      </c>
      <c r="R4468">
        <v>1</v>
      </c>
      <c r="S4468">
        <v>2</v>
      </c>
    </row>
    <row r="4469" spans="1:19" x14ac:dyDescent="0.25">
      <c r="A4469" s="177" t="s">
        <v>21730</v>
      </c>
      <c r="B4469" t="s">
        <v>21731</v>
      </c>
      <c r="C4469" t="s">
        <v>217</v>
      </c>
      <c r="D4469" s="20" t="s">
        <v>1000</v>
      </c>
      <c r="E4469" s="26">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25">
      <c r="A4470" s="177" t="s">
        <v>21974</v>
      </c>
      <c r="B4470" t="s">
        <v>21975</v>
      </c>
      <c r="C4470" t="s">
        <v>218</v>
      </c>
      <c r="D4470" s="20" t="s">
        <v>1002</v>
      </c>
      <c r="E4470" s="26">
        <v>42309</v>
      </c>
      <c r="F4470">
        <v>0</v>
      </c>
      <c r="G4470">
        <v>4</v>
      </c>
      <c r="H4470">
        <v>0</v>
      </c>
      <c r="I4470">
        <v>2</v>
      </c>
      <c r="J4470">
        <v>20</v>
      </c>
      <c r="K4470">
        <v>0.1</v>
      </c>
      <c r="L4470">
        <v>20</v>
      </c>
      <c r="M4470">
        <v>1</v>
      </c>
      <c r="N4470">
        <v>2</v>
      </c>
      <c r="P4470">
        <v>0</v>
      </c>
      <c r="Q4470">
        <v>0</v>
      </c>
      <c r="R4470" t="e">
        <v>#DIV/0!</v>
      </c>
      <c r="S4470">
        <v>0</v>
      </c>
    </row>
    <row r="4471" spans="1:19" x14ac:dyDescent="0.25">
      <c r="A4471" s="177" t="s">
        <v>22151</v>
      </c>
      <c r="B4471" t="s">
        <v>22152</v>
      </c>
      <c r="C4471" t="s">
        <v>219</v>
      </c>
      <c r="D4471" s="20" t="s">
        <v>1002</v>
      </c>
      <c r="E4471" s="26">
        <v>42309</v>
      </c>
      <c r="F4471">
        <v>3</v>
      </c>
      <c r="G4471">
        <v>3</v>
      </c>
      <c r="H4471">
        <v>1</v>
      </c>
      <c r="I4471">
        <v>15</v>
      </c>
      <c r="J4471">
        <v>40</v>
      </c>
      <c r="K4471">
        <v>0.375</v>
      </c>
      <c r="L4471">
        <v>40</v>
      </c>
      <c r="M4471">
        <v>1</v>
      </c>
      <c r="N4471">
        <v>15</v>
      </c>
      <c r="P4471">
        <v>0</v>
      </c>
      <c r="Q4471">
        <v>0</v>
      </c>
      <c r="R4471" t="e">
        <v>#DIV/0!</v>
      </c>
      <c r="S4471">
        <v>0</v>
      </c>
    </row>
    <row r="4472" spans="1:19" x14ac:dyDescent="0.25">
      <c r="A4472" s="177" t="s">
        <v>9321</v>
      </c>
      <c r="B4472" t="s">
        <v>9322</v>
      </c>
      <c r="C4472" t="s">
        <v>211</v>
      </c>
      <c r="D4472" s="20" t="s">
        <v>1000</v>
      </c>
      <c r="E4472" s="26">
        <v>42339</v>
      </c>
      <c r="F4472">
        <v>3</v>
      </c>
      <c r="G4472">
        <v>3</v>
      </c>
      <c r="H4472">
        <v>1</v>
      </c>
      <c r="I4472">
        <v>40</v>
      </c>
      <c r="J4472">
        <v>36</v>
      </c>
      <c r="K4472">
        <v>1.1111111111111112</v>
      </c>
      <c r="L4472">
        <v>36</v>
      </c>
      <c r="M4472">
        <v>1</v>
      </c>
      <c r="N4472">
        <v>30</v>
      </c>
      <c r="P4472">
        <v>0</v>
      </c>
      <c r="Q4472">
        <v>5</v>
      </c>
      <c r="R4472">
        <v>0</v>
      </c>
      <c r="S4472">
        <v>10</v>
      </c>
    </row>
    <row r="4473" spans="1:19" x14ac:dyDescent="0.25">
      <c r="A4473" s="177" t="s">
        <v>8482</v>
      </c>
      <c r="B4473" t="s">
        <v>8483</v>
      </c>
      <c r="C4473" t="s">
        <v>213</v>
      </c>
      <c r="D4473" s="20" t="s">
        <v>1000</v>
      </c>
      <c r="E4473" s="26">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25">
      <c r="A4474" s="177" t="s">
        <v>5058</v>
      </c>
      <c r="B4474" t="s">
        <v>5059</v>
      </c>
      <c r="C4474" t="s">
        <v>229</v>
      </c>
      <c r="D4474" s="20" t="s">
        <v>1000</v>
      </c>
      <c r="E4474" s="26">
        <v>42339</v>
      </c>
      <c r="F4474">
        <v>1</v>
      </c>
      <c r="G4474">
        <v>2</v>
      </c>
      <c r="H4474">
        <v>0.5</v>
      </c>
      <c r="I4474">
        <v>10</v>
      </c>
      <c r="J4474">
        <v>10</v>
      </c>
      <c r="K4474">
        <v>1</v>
      </c>
      <c r="L4474">
        <v>20</v>
      </c>
      <c r="M4474">
        <v>0.5</v>
      </c>
      <c r="N4474">
        <v>7</v>
      </c>
      <c r="P4474">
        <v>0</v>
      </c>
      <c r="Q4474">
        <v>0</v>
      </c>
      <c r="R4474" t="e">
        <v>#DIV/0!</v>
      </c>
      <c r="S4474">
        <v>3</v>
      </c>
    </row>
    <row r="4475" spans="1:19" x14ac:dyDescent="0.25">
      <c r="A4475" s="177" t="s">
        <v>5682</v>
      </c>
      <c r="B4475" t="s">
        <v>5683</v>
      </c>
      <c r="C4475" t="s">
        <v>1047</v>
      </c>
      <c r="D4475" s="20" t="s">
        <v>1000</v>
      </c>
      <c r="E4475" s="26">
        <v>42339</v>
      </c>
      <c r="F4475">
        <v>8</v>
      </c>
      <c r="G4475">
        <v>5</v>
      </c>
      <c r="H4475">
        <v>1.6</v>
      </c>
      <c r="I4475">
        <v>25</v>
      </c>
      <c r="J4475">
        <v>25</v>
      </c>
      <c r="K4475">
        <v>1</v>
      </c>
      <c r="L4475">
        <v>25</v>
      </c>
      <c r="M4475">
        <v>1</v>
      </c>
      <c r="N4475">
        <v>24</v>
      </c>
      <c r="P4475">
        <v>2</v>
      </c>
      <c r="Q4475">
        <v>2</v>
      </c>
      <c r="R4475">
        <v>1</v>
      </c>
      <c r="S4475">
        <v>1</v>
      </c>
    </row>
    <row r="4476" spans="1:19" x14ac:dyDescent="0.25">
      <c r="A4476" s="177" t="s">
        <v>13218</v>
      </c>
      <c r="B4476" t="s">
        <v>13130</v>
      </c>
      <c r="C4476" t="s">
        <v>1051</v>
      </c>
      <c r="D4476" s="20" t="s">
        <v>1002</v>
      </c>
      <c r="E4476" s="26">
        <v>42339</v>
      </c>
      <c r="F4476">
        <v>2</v>
      </c>
      <c r="G4476">
        <v>5</v>
      </c>
      <c r="H4476">
        <v>0.4</v>
      </c>
      <c r="I4476">
        <v>1</v>
      </c>
      <c r="J4476">
        <v>15</v>
      </c>
      <c r="K4476">
        <v>6.6666666666666666E-2</v>
      </c>
      <c r="L4476">
        <v>15</v>
      </c>
      <c r="M4476">
        <v>1</v>
      </c>
      <c r="N4476">
        <v>1</v>
      </c>
      <c r="P4476">
        <v>0</v>
      </c>
      <c r="Q4476">
        <v>0</v>
      </c>
      <c r="R4476" t="e">
        <v>#DIV/0!</v>
      </c>
      <c r="S4476">
        <v>0</v>
      </c>
    </row>
    <row r="4477" spans="1:19" x14ac:dyDescent="0.25">
      <c r="A4477" s="177" t="s">
        <v>10559</v>
      </c>
      <c r="B4477" t="s">
        <v>10560</v>
      </c>
      <c r="C4477" t="s">
        <v>205</v>
      </c>
      <c r="D4477" s="20" t="s">
        <v>1000</v>
      </c>
      <c r="E4477" s="26">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25">
      <c r="A4478" s="177" t="s">
        <v>8906</v>
      </c>
      <c r="B4478" t="s">
        <v>8907</v>
      </c>
      <c r="C4478" t="s">
        <v>210</v>
      </c>
      <c r="D4478" s="20" t="s">
        <v>1000</v>
      </c>
      <c r="E4478" s="26">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25">
      <c r="A4479" s="177" t="s">
        <v>6101</v>
      </c>
      <c r="B4479" t="s">
        <v>6102</v>
      </c>
      <c r="C4479" s="20" t="s">
        <v>215</v>
      </c>
      <c r="D4479" s="20" t="s">
        <v>1000</v>
      </c>
      <c r="E4479" s="26">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25">
      <c r="A4480" s="177" t="s">
        <v>3401</v>
      </c>
      <c r="B4480" t="s">
        <v>3402</v>
      </c>
      <c r="C4480" s="20" t="s">
        <v>221</v>
      </c>
      <c r="D4480" s="20" t="s">
        <v>1000</v>
      </c>
      <c r="E4480" s="26">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25">
      <c r="A4481" s="177" t="s">
        <v>3226</v>
      </c>
      <c r="B4481" t="s">
        <v>3227</v>
      </c>
      <c r="C4481" s="20" t="s">
        <v>222</v>
      </c>
      <c r="D4481" s="20" t="s">
        <v>1000</v>
      </c>
      <c r="E4481" s="26">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25">
      <c r="A4482" s="177" t="s">
        <v>7271</v>
      </c>
      <c r="B4482" t="s">
        <v>7272</v>
      </c>
      <c r="C4482" t="s">
        <v>1052</v>
      </c>
      <c r="D4482" s="20" t="s">
        <v>1000</v>
      </c>
      <c r="E4482" s="26">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25">
      <c r="A4483" s="177" t="s">
        <v>5263</v>
      </c>
      <c r="B4483" t="s">
        <v>5264</v>
      </c>
      <c r="C4483" t="s">
        <v>1053</v>
      </c>
      <c r="D4483" s="20" t="s">
        <v>1000</v>
      </c>
      <c r="E4483" s="26">
        <v>42339</v>
      </c>
      <c r="F4483">
        <v>5</v>
      </c>
      <c r="G4483">
        <v>5</v>
      </c>
      <c r="H4483">
        <v>1</v>
      </c>
      <c r="I4483">
        <v>10</v>
      </c>
      <c r="J4483">
        <v>25</v>
      </c>
      <c r="K4483">
        <v>0.4</v>
      </c>
      <c r="L4483">
        <v>25</v>
      </c>
      <c r="M4483">
        <v>1</v>
      </c>
      <c r="N4483">
        <v>8</v>
      </c>
      <c r="P4483">
        <v>0</v>
      </c>
      <c r="Q4483">
        <v>0</v>
      </c>
      <c r="R4483" t="e">
        <v>#DIV/0!</v>
      </c>
      <c r="S4483">
        <v>2</v>
      </c>
    </row>
    <row r="4484" spans="1:19" x14ac:dyDescent="0.25">
      <c r="A4484" s="177" t="s">
        <v>12262</v>
      </c>
      <c r="B4484" t="s">
        <v>12263</v>
      </c>
      <c r="C4484" t="s">
        <v>200</v>
      </c>
      <c r="D4484" s="20" t="s">
        <v>1000</v>
      </c>
      <c r="E4484" s="26">
        <v>42339</v>
      </c>
      <c r="F4484">
        <v>7</v>
      </c>
      <c r="G4484">
        <v>5</v>
      </c>
      <c r="H4484">
        <v>1.4</v>
      </c>
      <c r="I4484">
        <v>9</v>
      </c>
      <c r="J4484">
        <v>25</v>
      </c>
      <c r="K4484">
        <v>0.36</v>
      </c>
      <c r="L4484">
        <v>25</v>
      </c>
      <c r="M4484">
        <v>1</v>
      </c>
      <c r="N4484">
        <v>9</v>
      </c>
      <c r="P4484">
        <v>3</v>
      </c>
      <c r="Q4484">
        <v>4</v>
      </c>
      <c r="R4484">
        <v>0.75</v>
      </c>
      <c r="S4484">
        <v>0</v>
      </c>
    </row>
    <row r="4485" spans="1:19" x14ac:dyDescent="0.25">
      <c r="A4485" s="177" t="s">
        <v>10383</v>
      </c>
      <c r="B4485" t="s">
        <v>10384</v>
      </c>
      <c r="C4485" s="20" t="s">
        <v>204</v>
      </c>
      <c r="D4485" s="20" t="s">
        <v>1000</v>
      </c>
      <c r="E4485" s="26">
        <v>42339</v>
      </c>
      <c r="F4485">
        <v>4</v>
      </c>
      <c r="G4485">
        <v>4</v>
      </c>
      <c r="H4485">
        <v>1</v>
      </c>
      <c r="I4485">
        <v>6</v>
      </c>
      <c r="J4485">
        <v>27</v>
      </c>
      <c r="K4485">
        <v>0.22222222222222221</v>
      </c>
      <c r="L4485">
        <v>32</v>
      </c>
      <c r="M4485">
        <v>0.84375</v>
      </c>
      <c r="N4485">
        <v>6</v>
      </c>
      <c r="P4485">
        <v>0</v>
      </c>
      <c r="Q4485">
        <v>2</v>
      </c>
      <c r="R4485">
        <v>0</v>
      </c>
      <c r="S4485">
        <v>0</v>
      </c>
    </row>
    <row r="4486" spans="1:19" x14ac:dyDescent="0.25">
      <c r="A4486" s="177" t="s">
        <v>8731</v>
      </c>
      <c r="B4486" t="s">
        <v>8732</v>
      </c>
      <c r="C4486" s="20" t="s">
        <v>208</v>
      </c>
      <c r="D4486" s="20" t="s">
        <v>1000</v>
      </c>
      <c r="E4486" s="26">
        <v>42339</v>
      </c>
      <c r="F4486">
        <v>3</v>
      </c>
      <c r="G4486">
        <v>3</v>
      </c>
      <c r="H4486">
        <v>1</v>
      </c>
      <c r="I4486">
        <v>15</v>
      </c>
      <c r="J4486">
        <v>10</v>
      </c>
      <c r="K4486">
        <v>1.5</v>
      </c>
      <c r="L4486">
        <v>10</v>
      </c>
      <c r="M4486">
        <v>1</v>
      </c>
      <c r="N4486">
        <v>15</v>
      </c>
      <c r="P4486">
        <v>0</v>
      </c>
      <c r="Q4486">
        <v>0</v>
      </c>
      <c r="R4486" t="e">
        <v>#DIV/0!</v>
      </c>
      <c r="S4486">
        <v>0</v>
      </c>
    </row>
    <row r="4487" spans="1:19" x14ac:dyDescent="0.25">
      <c r="A4487" s="177" t="s">
        <v>6525</v>
      </c>
      <c r="B4487" t="s">
        <v>6526</v>
      </c>
      <c r="C4487" s="20" t="s">
        <v>316</v>
      </c>
      <c r="D4487" s="20" t="s">
        <v>1000</v>
      </c>
      <c r="E4487" s="26">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25">
      <c r="A4488" s="177" t="s">
        <v>4118</v>
      </c>
      <c r="B4488" t="s">
        <v>4119</v>
      </c>
      <c r="C4488" t="s">
        <v>218</v>
      </c>
      <c r="D4488" s="20" t="s">
        <v>1000</v>
      </c>
      <c r="E4488" s="26">
        <v>42339</v>
      </c>
      <c r="F4488">
        <v>0</v>
      </c>
      <c r="G4488">
        <v>4</v>
      </c>
      <c r="H4488">
        <v>0</v>
      </c>
      <c r="I4488">
        <v>2</v>
      </c>
      <c r="J4488">
        <v>20</v>
      </c>
      <c r="K4488">
        <v>0.1</v>
      </c>
      <c r="L4488">
        <v>20</v>
      </c>
      <c r="M4488">
        <v>1</v>
      </c>
      <c r="N4488">
        <v>2</v>
      </c>
      <c r="P4488">
        <v>0</v>
      </c>
      <c r="Q4488">
        <v>0</v>
      </c>
      <c r="R4488" t="e">
        <v>#DIV/0!</v>
      </c>
      <c r="S4488">
        <v>0</v>
      </c>
    </row>
    <row r="4489" spans="1:19" x14ac:dyDescent="0.25">
      <c r="A4489" s="177" t="s">
        <v>12547</v>
      </c>
      <c r="B4489" t="s">
        <v>12548</v>
      </c>
      <c r="C4489" t="s">
        <v>202</v>
      </c>
      <c r="D4489" s="20" t="s">
        <v>1000</v>
      </c>
      <c r="E4489" s="26">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25">
      <c r="A4490" s="177" t="s">
        <v>9712</v>
      </c>
      <c r="B4490" t="s">
        <v>9713</v>
      </c>
      <c r="C4490" t="s">
        <v>224</v>
      </c>
      <c r="D4490" s="20" t="s">
        <v>1000</v>
      </c>
      <c r="E4490" s="26">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25">
      <c r="A4491" s="177" t="s">
        <v>9601</v>
      </c>
      <c r="B4491" t="s">
        <v>9602</v>
      </c>
      <c r="C4491" t="s">
        <v>339</v>
      </c>
      <c r="D4491" s="20" t="s">
        <v>1000</v>
      </c>
      <c r="E4491" s="26">
        <v>42339</v>
      </c>
      <c r="F4491">
        <v>1</v>
      </c>
      <c r="G4491">
        <v>1</v>
      </c>
      <c r="H4491">
        <v>1</v>
      </c>
      <c r="I4491">
        <v>4</v>
      </c>
      <c r="J4491">
        <v>10</v>
      </c>
      <c r="K4491">
        <v>0.4</v>
      </c>
      <c r="L4491">
        <v>10</v>
      </c>
      <c r="M4491">
        <v>1</v>
      </c>
      <c r="N4491">
        <v>4</v>
      </c>
      <c r="P4491">
        <v>0</v>
      </c>
      <c r="Q4491">
        <v>0</v>
      </c>
      <c r="R4491" t="e">
        <v>#DIV/0!</v>
      </c>
      <c r="S4491">
        <v>0</v>
      </c>
    </row>
    <row r="4492" spans="1:19" x14ac:dyDescent="0.25">
      <c r="A4492" s="177" t="s">
        <v>9413</v>
      </c>
      <c r="B4492" t="s">
        <v>9414</v>
      </c>
      <c r="C4492" t="s">
        <v>345</v>
      </c>
      <c r="D4492" s="20" t="s">
        <v>1000</v>
      </c>
      <c r="E4492" s="26">
        <v>42339</v>
      </c>
      <c r="F4492">
        <v>3</v>
      </c>
      <c r="G4492">
        <v>3</v>
      </c>
      <c r="H4492">
        <v>1</v>
      </c>
      <c r="I4492">
        <v>4</v>
      </c>
      <c r="J4492">
        <v>21</v>
      </c>
      <c r="K4492">
        <v>0.19047619047619047</v>
      </c>
      <c r="L4492">
        <v>21</v>
      </c>
      <c r="M4492">
        <v>1</v>
      </c>
      <c r="N4492">
        <v>4</v>
      </c>
      <c r="P4492">
        <v>0</v>
      </c>
      <c r="Q4492">
        <v>0</v>
      </c>
      <c r="R4492" t="e">
        <v>#DIV/0!</v>
      </c>
      <c r="S4492">
        <v>0</v>
      </c>
    </row>
    <row r="4493" spans="1:19" x14ac:dyDescent="0.25">
      <c r="A4493" s="177" t="s">
        <v>7805</v>
      </c>
      <c r="B4493" t="s">
        <v>7806</v>
      </c>
      <c r="C4493" t="s">
        <v>226</v>
      </c>
      <c r="D4493" s="20" t="s">
        <v>1000</v>
      </c>
      <c r="E4493" s="26">
        <v>42339</v>
      </c>
      <c r="F4493">
        <v>3</v>
      </c>
      <c r="G4493">
        <v>5</v>
      </c>
      <c r="H4493">
        <v>0.6</v>
      </c>
      <c r="I4493">
        <v>37</v>
      </c>
      <c r="J4493">
        <v>30</v>
      </c>
      <c r="K4493">
        <v>1.2333333333333334</v>
      </c>
      <c r="L4493">
        <v>50</v>
      </c>
      <c r="M4493">
        <v>0.6</v>
      </c>
      <c r="N4493">
        <v>37</v>
      </c>
      <c r="P4493">
        <v>0</v>
      </c>
      <c r="Q4493">
        <v>0</v>
      </c>
      <c r="R4493" t="e">
        <v>#DIV/0!</v>
      </c>
      <c r="S4493">
        <v>0</v>
      </c>
    </row>
    <row r="4494" spans="1:19" x14ac:dyDescent="0.25">
      <c r="A4494" s="177" t="s">
        <v>6875</v>
      </c>
      <c r="B4494" t="s">
        <v>6876</v>
      </c>
      <c r="C4494" t="s">
        <v>231</v>
      </c>
      <c r="D4494" s="20" t="s">
        <v>1000</v>
      </c>
      <c r="E4494" s="26">
        <v>42339</v>
      </c>
      <c r="F4494">
        <v>13</v>
      </c>
      <c r="G4494">
        <v>8</v>
      </c>
      <c r="H4494">
        <v>1.625</v>
      </c>
      <c r="I4494">
        <v>98</v>
      </c>
      <c r="J4494">
        <v>134</v>
      </c>
      <c r="K4494">
        <v>0.73134328358208955</v>
      </c>
      <c r="L4494">
        <v>134</v>
      </c>
      <c r="M4494">
        <v>1</v>
      </c>
      <c r="N4494">
        <v>96</v>
      </c>
      <c r="P4494">
        <v>0</v>
      </c>
      <c r="Q4494">
        <v>0</v>
      </c>
      <c r="R4494" t="e">
        <v>#DIV/0!</v>
      </c>
      <c r="S4494">
        <v>2</v>
      </c>
    </row>
    <row r="4495" spans="1:19" x14ac:dyDescent="0.25">
      <c r="A4495" s="177" t="s">
        <v>5926</v>
      </c>
      <c r="B4495" t="s">
        <v>5927</v>
      </c>
      <c r="C4495" s="20" t="s">
        <v>216</v>
      </c>
      <c r="D4495" s="20" t="s">
        <v>1000</v>
      </c>
      <c r="E4495" s="26">
        <v>42339</v>
      </c>
      <c r="F4495">
        <v>10</v>
      </c>
      <c r="G4495">
        <v>7</v>
      </c>
      <c r="H4495">
        <v>1.4285714285714286</v>
      </c>
      <c r="I4495">
        <v>72</v>
      </c>
      <c r="J4495">
        <v>100</v>
      </c>
      <c r="K4495">
        <v>0.72</v>
      </c>
      <c r="L4495">
        <v>100</v>
      </c>
      <c r="M4495">
        <v>1</v>
      </c>
      <c r="N4495">
        <v>61</v>
      </c>
      <c r="P4495">
        <v>6</v>
      </c>
      <c r="Q4495">
        <v>10</v>
      </c>
      <c r="R4495">
        <v>0.6</v>
      </c>
      <c r="S4495">
        <v>11</v>
      </c>
    </row>
    <row r="4496" spans="1:19" x14ac:dyDescent="0.25">
      <c r="A4496" s="177" t="s">
        <v>4533</v>
      </c>
      <c r="B4496" t="s">
        <v>4534</v>
      </c>
      <c r="C4496" t="s">
        <v>233</v>
      </c>
      <c r="D4496" s="20" t="s">
        <v>1000</v>
      </c>
      <c r="E4496" s="26">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25">
      <c r="A4497" s="177" t="s">
        <v>3943</v>
      </c>
      <c r="B4497" t="s">
        <v>3944</v>
      </c>
      <c r="C4497" t="s">
        <v>219</v>
      </c>
      <c r="D4497" s="20" t="s">
        <v>1000</v>
      </c>
      <c r="E4497" s="26">
        <v>42339</v>
      </c>
      <c r="F4497">
        <v>3</v>
      </c>
      <c r="G4497">
        <v>3</v>
      </c>
      <c r="H4497">
        <v>1</v>
      </c>
      <c r="I4497">
        <v>15</v>
      </c>
      <c r="J4497">
        <v>40</v>
      </c>
      <c r="K4497">
        <v>0.375</v>
      </c>
      <c r="L4497">
        <v>40</v>
      </c>
      <c r="M4497">
        <v>1</v>
      </c>
      <c r="N4497">
        <v>15</v>
      </c>
      <c r="P4497">
        <v>0</v>
      </c>
      <c r="Q4497">
        <v>0</v>
      </c>
      <c r="R4497" t="e">
        <v>#DIV/0!</v>
      </c>
      <c r="S4497">
        <v>0</v>
      </c>
    </row>
    <row r="4498" spans="1:19" x14ac:dyDescent="0.25">
      <c r="A4498" s="177" t="s">
        <v>3672</v>
      </c>
      <c r="B4498" t="s">
        <v>3673</v>
      </c>
      <c r="C4498" t="s">
        <v>340</v>
      </c>
      <c r="D4498" s="20" t="s">
        <v>1000</v>
      </c>
      <c r="E4498" s="26">
        <v>42339</v>
      </c>
      <c r="F4498">
        <v>4</v>
      </c>
      <c r="G4498">
        <v>4</v>
      </c>
      <c r="H4498">
        <v>1</v>
      </c>
      <c r="I4498">
        <v>39</v>
      </c>
      <c r="J4498">
        <v>40</v>
      </c>
      <c r="K4498">
        <v>0.97499999999999998</v>
      </c>
      <c r="L4498">
        <v>40</v>
      </c>
      <c r="M4498">
        <v>1</v>
      </c>
      <c r="N4498">
        <v>38</v>
      </c>
      <c r="P4498">
        <v>1</v>
      </c>
      <c r="Q4498">
        <v>1</v>
      </c>
      <c r="R4498">
        <v>1</v>
      </c>
      <c r="S4498">
        <v>1</v>
      </c>
    </row>
    <row r="4499" spans="1:19" x14ac:dyDescent="0.25">
      <c r="A4499" s="177" t="s">
        <v>7618</v>
      </c>
      <c r="B4499" t="s">
        <v>7619</v>
      </c>
      <c r="C4499" t="s">
        <v>901</v>
      </c>
      <c r="D4499" s="20" t="s">
        <v>1000</v>
      </c>
      <c r="E4499" s="26">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25">
      <c r="A4500" s="177" t="s">
        <v>5498</v>
      </c>
      <c r="B4500" t="s">
        <v>5499</v>
      </c>
      <c r="C4500" t="s">
        <v>903</v>
      </c>
      <c r="D4500" s="20" t="s">
        <v>1000</v>
      </c>
      <c r="E4500" s="26">
        <v>42339</v>
      </c>
      <c r="F4500">
        <v>13</v>
      </c>
      <c r="G4500">
        <v>10</v>
      </c>
      <c r="H4500">
        <v>1.3</v>
      </c>
      <c r="I4500">
        <v>35</v>
      </c>
      <c r="J4500">
        <v>50</v>
      </c>
      <c r="K4500">
        <v>0.7</v>
      </c>
      <c r="L4500">
        <v>50</v>
      </c>
      <c r="M4500">
        <v>1</v>
      </c>
      <c r="N4500">
        <v>32</v>
      </c>
      <c r="P4500">
        <v>2</v>
      </c>
      <c r="Q4500">
        <v>2</v>
      </c>
      <c r="R4500">
        <v>1</v>
      </c>
      <c r="S4500">
        <v>3</v>
      </c>
    </row>
    <row r="4501" spans="1:19" x14ac:dyDescent="0.25">
      <c r="A4501" s="177" t="s">
        <v>11633</v>
      </c>
      <c r="B4501" t="s">
        <v>11634</v>
      </c>
      <c r="C4501" s="20" t="s">
        <v>199</v>
      </c>
      <c r="D4501" s="20" t="s">
        <v>1002</v>
      </c>
      <c r="E4501" s="26">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25">
      <c r="A4502" s="177" t="s">
        <v>10909</v>
      </c>
      <c r="B4502" t="s">
        <v>10910</v>
      </c>
      <c r="C4502" s="20" t="s">
        <v>227</v>
      </c>
      <c r="D4502" s="20" t="s">
        <v>1002</v>
      </c>
      <c r="E4502" s="26">
        <v>42339</v>
      </c>
      <c r="F4502">
        <v>0</v>
      </c>
      <c r="G4502">
        <v>0</v>
      </c>
      <c r="H4502" t="e">
        <v>#DIV/0!</v>
      </c>
      <c r="I4502">
        <v>0</v>
      </c>
      <c r="J4502">
        <v>0</v>
      </c>
      <c r="K4502" t="e">
        <v>#DIV/0!</v>
      </c>
      <c r="L4502">
        <v>0</v>
      </c>
      <c r="M4502" t="e">
        <v>#DIV/0!</v>
      </c>
      <c r="N4502">
        <v>0</v>
      </c>
      <c r="P4502">
        <v>0</v>
      </c>
      <c r="Q4502">
        <v>0</v>
      </c>
      <c r="R4502" t="e">
        <v>#DIV/0!</v>
      </c>
      <c r="S4502">
        <v>0</v>
      </c>
    </row>
    <row r="4503" spans="1:19" x14ac:dyDescent="0.25">
      <c r="A4503" s="177" t="s">
        <v>9617</v>
      </c>
      <c r="B4503" t="s">
        <v>9618</v>
      </c>
      <c r="C4503" s="20" t="s">
        <v>341</v>
      </c>
      <c r="D4503" s="20" t="s">
        <v>1002</v>
      </c>
      <c r="E4503" s="26">
        <v>42339</v>
      </c>
      <c r="F4503">
        <v>1</v>
      </c>
      <c r="G4503">
        <v>1</v>
      </c>
      <c r="H4503">
        <v>1</v>
      </c>
      <c r="I4503">
        <v>4</v>
      </c>
      <c r="J4503">
        <v>10</v>
      </c>
      <c r="K4503">
        <v>0.4</v>
      </c>
      <c r="L4503">
        <v>10</v>
      </c>
      <c r="M4503">
        <v>1</v>
      </c>
      <c r="N4503">
        <v>4</v>
      </c>
      <c r="P4503">
        <v>0</v>
      </c>
      <c r="Q4503">
        <v>0</v>
      </c>
      <c r="R4503" t="e">
        <v>#DIV/0!</v>
      </c>
      <c r="S4503">
        <v>0</v>
      </c>
    </row>
    <row r="4504" spans="1:19" x14ac:dyDescent="0.25">
      <c r="A4504" s="177" t="s">
        <v>9505</v>
      </c>
      <c r="B4504" t="s">
        <v>9506</v>
      </c>
      <c r="C4504" s="20" t="s">
        <v>346</v>
      </c>
      <c r="D4504" s="20" t="s">
        <v>1002</v>
      </c>
      <c r="E4504" s="26">
        <v>42339</v>
      </c>
      <c r="F4504">
        <v>3</v>
      </c>
      <c r="G4504">
        <v>3</v>
      </c>
      <c r="H4504">
        <v>1</v>
      </c>
      <c r="I4504">
        <v>4</v>
      </c>
      <c r="J4504">
        <v>21</v>
      </c>
      <c r="K4504">
        <v>0.19047619047619047</v>
      </c>
      <c r="L4504">
        <v>21</v>
      </c>
      <c r="M4504">
        <v>1</v>
      </c>
      <c r="N4504">
        <v>4</v>
      </c>
      <c r="P4504">
        <v>0</v>
      </c>
      <c r="Q4504">
        <v>0</v>
      </c>
      <c r="R4504" t="e">
        <v>#DIV/0!</v>
      </c>
      <c r="S4504">
        <v>0</v>
      </c>
    </row>
    <row r="4505" spans="1:19" x14ac:dyDescent="0.25">
      <c r="A4505" s="177" t="s">
        <v>9146</v>
      </c>
      <c r="B4505" t="s">
        <v>9147</v>
      </c>
      <c r="C4505" s="20" t="s">
        <v>207</v>
      </c>
      <c r="D4505" s="20" t="s">
        <v>1002</v>
      </c>
      <c r="E4505" s="26">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25">
      <c r="A4506" s="177" t="s">
        <v>8307</v>
      </c>
      <c r="B4506" t="s">
        <v>8308</v>
      </c>
      <c r="C4506" s="20" t="s">
        <v>212</v>
      </c>
      <c r="D4506" s="20" t="s">
        <v>1002</v>
      </c>
      <c r="E4506" s="26">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25">
      <c r="A4507" s="177" t="s">
        <v>4883</v>
      </c>
      <c r="B4507" t="s">
        <v>4884</v>
      </c>
      <c r="C4507" s="20" t="s">
        <v>230</v>
      </c>
      <c r="D4507" s="20" t="s">
        <v>1002</v>
      </c>
      <c r="E4507" s="26">
        <v>42339</v>
      </c>
      <c r="F4507">
        <v>1</v>
      </c>
      <c r="G4507">
        <v>2</v>
      </c>
      <c r="H4507">
        <v>0.5</v>
      </c>
      <c r="I4507">
        <v>10</v>
      </c>
      <c r="J4507">
        <v>10</v>
      </c>
      <c r="K4507">
        <v>1</v>
      </c>
      <c r="L4507">
        <v>20</v>
      </c>
      <c r="M4507">
        <v>0.5</v>
      </c>
      <c r="N4507">
        <v>7</v>
      </c>
      <c r="P4507">
        <v>0</v>
      </c>
      <c r="Q4507">
        <v>0</v>
      </c>
      <c r="R4507" t="e">
        <v>#DIV/0!</v>
      </c>
      <c r="S4507">
        <v>3</v>
      </c>
    </row>
    <row r="4508" spans="1:19" x14ac:dyDescent="0.25">
      <c r="A4508" s="177" t="s">
        <v>11635</v>
      </c>
      <c r="B4508" t="s">
        <v>11636</v>
      </c>
      <c r="C4508" t="s">
        <v>198</v>
      </c>
      <c r="D4508" s="20" t="s">
        <v>1002</v>
      </c>
      <c r="E4508" s="26">
        <v>42339</v>
      </c>
      <c r="F4508">
        <v>2</v>
      </c>
      <c r="G4508">
        <v>5</v>
      </c>
      <c r="H4508">
        <v>0.4</v>
      </c>
      <c r="I4508">
        <v>1</v>
      </c>
      <c r="J4508">
        <v>15</v>
      </c>
      <c r="K4508">
        <v>6.6666666666666666E-2</v>
      </c>
      <c r="L4508">
        <v>15</v>
      </c>
      <c r="M4508">
        <v>1</v>
      </c>
      <c r="N4508">
        <v>1</v>
      </c>
      <c r="P4508">
        <v>0</v>
      </c>
      <c r="Q4508">
        <v>0</v>
      </c>
      <c r="R4508" t="e">
        <v>#DIV/0!</v>
      </c>
      <c r="S4508">
        <v>0</v>
      </c>
    </row>
    <row r="4509" spans="1:19" x14ac:dyDescent="0.25">
      <c r="A4509" s="177" t="s">
        <v>10734</v>
      </c>
      <c r="B4509" t="s">
        <v>10735</v>
      </c>
      <c r="C4509" t="s">
        <v>203</v>
      </c>
      <c r="D4509" s="20" t="s">
        <v>1002</v>
      </c>
      <c r="E4509" s="26">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25">
      <c r="A4510" s="177" t="s">
        <v>6276</v>
      </c>
      <c r="B4510" t="s">
        <v>6277</v>
      </c>
      <c r="C4510" t="s">
        <v>214</v>
      </c>
      <c r="D4510" s="20" t="s">
        <v>1002</v>
      </c>
      <c r="E4510" s="26">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25">
      <c r="A4511" s="177" t="s">
        <v>3576</v>
      </c>
      <c r="B4511" t="s">
        <v>3577</v>
      </c>
      <c r="C4511" t="s">
        <v>220</v>
      </c>
      <c r="D4511" s="20" t="s">
        <v>1002</v>
      </c>
      <c r="E4511" s="26">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25">
      <c r="A4512" s="177" t="s">
        <v>6700</v>
      </c>
      <c r="B4512" t="s">
        <v>6701</v>
      </c>
      <c r="C4512" t="s">
        <v>317</v>
      </c>
      <c r="D4512" s="20" t="s">
        <v>1002</v>
      </c>
      <c r="E4512" s="26">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25">
      <c r="A4513" s="177" t="s">
        <v>4358</v>
      </c>
      <c r="B4513" t="s">
        <v>4359</v>
      </c>
      <c r="C4513" t="s">
        <v>217</v>
      </c>
      <c r="D4513" s="20" t="s">
        <v>1002</v>
      </c>
      <c r="E4513" s="26">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25">
      <c r="A4514" s="177" t="s">
        <v>9887</v>
      </c>
      <c r="B4514" t="s">
        <v>9888</v>
      </c>
      <c r="C4514" s="20" t="s">
        <v>223</v>
      </c>
      <c r="D4514" s="20" t="s">
        <v>1002</v>
      </c>
      <c r="E4514" s="26">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25">
      <c r="A4515" s="177" t="s">
        <v>8006</v>
      </c>
      <c r="B4515" t="s">
        <v>8007</v>
      </c>
      <c r="C4515" s="20" t="s">
        <v>225</v>
      </c>
      <c r="D4515" s="20" t="s">
        <v>1002</v>
      </c>
      <c r="E4515" s="26">
        <v>42339</v>
      </c>
      <c r="F4515">
        <v>3</v>
      </c>
      <c r="G4515">
        <v>5</v>
      </c>
      <c r="H4515">
        <v>0.6</v>
      </c>
      <c r="I4515">
        <v>37</v>
      </c>
      <c r="J4515">
        <v>30</v>
      </c>
      <c r="K4515">
        <v>1.2333333333333334</v>
      </c>
      <c r="L4515">
        <v>50</v>
      </c>
      <c r="M4515">
        <v>0.6</v>
      </c>
      <c r="N4515">
        <v>37</v>
      </c>
      <c r="P4515">
        <v>0</v>
      </c>
      <c r="Q4515">
        <v>0</v>
      </c>
      <c r="R4515" t="e">
        <v>#DIV/0!</v>
      </c>
      <c r="S4515">
        <v>0</v>
      </c>
    </row>
    <row r="4516" spans="1:19" x14ac:dyDescent="0.25">
      <c r="A4516" s="177" t="s">
        <v>7066</v>
      </c>
      <c r="B4516" t="s">
        <v>7067</v>
      </c>
      <c r="C4516" s="20" t="s">
        <v>232</v>
      </c>
      <c r="D4516" s="20" t="s">
        <v>1002</v>
      </c>
      <c r="E4516" s="26">
        <v>42339</v>
      </c>
      <c r="F4516">
        <v>13</v>
      </c>
      <c r="G4516">
        <v>8</v>
      </c>
      <c r="H4516">
        <v>1.625</v>
      </c>
      <c r="I4516">
        <v>98</v>
      </c>
      <c r="J4516">
        <v>134</v>
      </c>
      <c r="K4516">
        <v>0.73134328358208955</v>
      </c>
      <c r="L4516">
        <v>134</v>
      </c>
      <c r="M4516">
        <v>1</v>
      </c>
      <c r="N4516">
        <v>96</v>
      </c>
      <c r="P4516">
        <v>0</v>
      </c>
      <c r="Q4516">
        <v>0</v>
      </c>
      <c r="R4516" t="e">
        <v>#DIV/0!</v>
      </c>
      <c r="S4516">
        <v>2</v>
      </c>
    </row>
    <row r="4517" spans="1:19" x14ac:dyDescent="0.25">
      <c r="A4517" s="177" t="s">
        <v>4708</v>
      </c>
      <c r="B4517" t="s">
        <v>4709</v>
      </c>
      <c r="C4517" s="20" t="s">
        <v>234</v>
      </c>
      <c r="D4517" s="20" t="s">
        <v>1002</v>
      </c>
      <c r="E4517" s="26">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25">
      <c r="A4518" s="177" t="s">
        <v>3768</v>
      </c>
      <c r="B4518" t="s">
        <v>3769</v>
      </c>
      <c r="C4518" s="20" t="s">
        <v>342</v>
      </c>
      <c r="D4518" s="20" t="s">
        <v>1002</v>
      </c>
      <c r="E4518" s="26">
        <v>42339</v>
      </c>
      <c r="F4518">
        <v>4</v>
      </c>
      <c r="G4518">
        <v>4</v>
      </c>
      <c r="H4518">
        <v>1</v>
      </c>
      <c r="I4518">
        <v>39</v>
      </c>
      <c r="J4518">
        <v>40</v>
      </c>
      <c r="K4518">
        <v>0.97499999999999998</v>
      </c>
      <c r="L4518">
        <v>40</v>
      </c>
      <c r="M4518">
        <v>1</v>
      </c>
      <c r="N4518">
        <v>38</v>
      </c>
      <c r="P4518">
        <v>1</v>
      </c>
      <c r="Q4518">
        <v>1</v>
      </c>
      <c r="R4518">
        <v>1</v>
      </c>
      <c r="S4518">
        <v>1</v>
      </c>
    </row>
    <row r="4519" spans="1:19" x14ac:dyDescent="0.25">
      <c r="A4519" s="177" t="s">
        <v>3051</v>
      </c>
      <c r="B4519" t="s">
        <v>3052</v>
      </c>
      <c r="C4519" t="s">
        <v>242</v>
      </c>
      <c r="D4519" s="20" t="s">
        <v>1000</v>
      </c>
      <c r="E4519" s="26">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25">
      <c r="A4520" s="177" t="s">
        <v>2876</v>
      </c>
      <c r="B4520" t="s">
        <v>2877</v>
      </c>
      <c r="C4520" t="s">
        <v>2724</v>
      </c>
      <c r="D4520" s="20" t="s">
        <v>1000</v>
      </c>
      <c r="E4520" s="26">
        <v>42339</v>
      </c>
      <c r="F4520">
        <v>10</v>
      </c>
      <c r="G4520">
        <v>10</v>
      </c>
      <c r="H4520">
        <v>1</v>
      </c>
      <c r="I4520">
        <v>26</v>
      </c>
      <c r="J4520">
        <v>40</v>
      </c>
      <c r="K4520">
        <v>0.65</v>
      </c>
      <c r="L4520">
        <v>40</v>
      </c>
      <c r="M4520">
        <v>1</v>
      </c>
      <c r="N4520">
        <v>25</v>
      </c>
      <c r="P4520">
        <v>2</v>
      </c>
      <c r="Q4520">
        <v>2</v>
      </c>
      <c r="R4520">
        <v>1</v>
      </c>
      <c r="S4520">
        <v>1</v>
      </c>
    </row>
    <row r="4521" spans="1:19" x14ac:dyDescent="0.25">
      <c r="A4521" s="177" t="s">
        <v>2631</v>
      </c>
      <c r="B4521" t="s">
        <v>2632</v>
      </c>
      <c r="C4521" t="s">
        <v>237</v>
      </c>
      <c r="D4521" s="20" t="s">
        <v>1000</v>
      </c>
      <c r="E4521" s="26">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25">
      <c r="A4522" s="177" t="s">
        <v>2456</v>
      </c>
      <c r="B4522" t="s">
        <v>2457</v>
      </c>
      <c r="C4522" t="s">
        <v>238</v>
      </c>
      <c r="D4522" s="20" t="s">
        <v>1000</v>
      </c>
      <c r="E4522" s="26">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25">
      <c r="A4523" s="177" t="s">
        <v>2283</v>
      </c>
      <c r="B4523" t="s">
        <v>2284</v>
      </c>
      <c r="C4523" t="s">
        <v>239</v>
      </c>
      <c r="D4523" s="20" t="s">
        <v>1000</v>
      </c>
      <c r="E4523" s="26">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25">
      <c r="A4524" s="177" t="s">
        <v>2108</v>
      </c>
      <c r="B4524" t="s">
        <v>2109</v>
      </c>
      <c r="C4524" t="s">
        <v>1988</v>
      </c>
      <c r="D4524" s="20" t="s">
        <v>1000</v>
      </c>
      <c r="E4524" s="26">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25">
      <c r="A4525" s="177" t="s">
        <v>1860</v>
      </c>
      <c r="B4525" t="s">
        <v>1861</v>
      </c>
      <c r="C4525" t="s">
        <v>240</v>
      </c>
      <c r="D4525" s="20" t="s">
        <v>1000</v>
      </c>
      <c r="E4525" s="26">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25">
      <c r="A4526" s="177" t="s">
        <v>1685</v>
      </c>
      <c r="B4526" t="s">
        <v>1686</v>
      </c>
      <c r="C4526" t="s">
        <v>241</v>
      </c>
      <c r="D4526" s="20" t="s">
        <v>1000</v>
      </c>
      <c r="E4526" s="26">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25">
      <c r="A4527" s="177" t="s">
        <v>1510</v>
      </c>
      <c r="B4527" t="s">
        <v>1511</v>
      </c>
      <c r="C4527" t="s">
        <v>318</v>
      </c>
      <c r="D4527" s="20" t="s">
        <v>1000</v>
      </c>
      <c r="E4527" s="26">
        <v>42339</v>
      </c>
      <c r="F4527">
        <v>0</v>
      </c>
      <c r="G4527">
        <v>0</v>
      </c>
      <c r="H4527" t="e">
        <v>#DIV/0!</v>
      </c>
      <c r="I4527">
        <v>0</v>
      </c>
      <c r="J4527">
        <v>0</v>
      </c>
      <c r="K4527" t="e">
        <v>#DIV/0!</v>
      </c>
      <c r="L4527">
        <v>0</v>
      </c>
      <c r="M4527" t="e">
        <v>#DIV/0!</v>
      </c>
      <c r="N4527">
        <v>0</v>
      </c>
      <c r="P4527">
        <v>0</v>
      </c>
      <c r="Q4527">
        <v>0</v>
      </c>
      <c r="R4527" t="e">
        <v>#DIV/0!</v>
      </c>
      <c r="S4527">
        <v>0</v>
      </c>
    </row>
    <row r="4528" spans="1:19" x14ac:dyDescent="0.25">
      <c r="A4528" s="177" t="s">
        <v>1106</v>
      </c>
      <c r="B4528" t="s">
        <v>1192</v>
      </c>
      <c r="C4528" t="s">
        <v>235</v>
      </c>
      <c r="D4528" s="20" t="s">
        <v>1002</v>
      </c>
      <c r="E4528" s="26">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25">
      <c r="A4529" s="177" t="s">
        <v>12060</v>
      </c>
      <c r="B4529" t="s">
        <v>12061</v>
      </c>
      <c r="C4529" t="s">
        <v>1051</v>
      </c>
      <c r="D4529" s="20" t="s">
        <v>1000</v>
      </c>
      <c r="E4529" s="26">
        <v>42339</v>
      </c>
      <c r="F4529">
        <v>2</v>
      </c>
      <c r="G4529">
        <v>5</v>
      </c>
      <c r="H4529">
        <v>0.4</v>
      </c>
      <c r="I4529">
        <v>1</v>
      </c>
      <c r="J4529">
        <v>15</v>
      </c>
      <c r="K4529">
        <v>6.6666666666666666E-2</v>
      </c>
      <c r="L4529">
        <v>15</v>
      </c>
      <c r="M4529">
        <v>1</v>
      </c>
      <c r="N4529">
        <v>1</v>
      </c>
      <c r="P4529">
        <v>0</v>
      </c>
      <c r="Q4529">
        <v>0</v>
      </c>
      <c r="R4529" t="e">
        <v>#DIV/0!</v>
      </c>
      <c r="S4529">
        <v>0</v>
      </c>
    </row>
    <row r="4530" spans="1:19" x14ac:dyDescent="0.25">
      <c r="A4530" s="177" t="s">
        <v>13426</v>
      </c>
      <c r="B4530" t="s">
        <v>13427</v>
      </c>
      <c r="C4530" t="s">
        <v>242</v>
      </c>
      <c r="D4530" s="20" t="s">
        <v>1002</v>
      </c>
      <c r="E4530" s="26">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25">
      <c r="A4531" s="177" t="s">
        <v>13603</v>
      </c>
      <c r="B4531" t="s">
        <v>13604</v>
      </c>
      <c r="C4531" t="s">
        <v>237</v>
      </c>
      <c r="D4531" s="20" t="s">
        <v>1002</v>
      </c>
      <c r="E4531" s="26">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25">
      <c r="A4532" s="177" t="s">
        <v>13778</v>
      </c>
      <c r="B4532" t="s">
        <v>13779</v>
      </c>
      <c r="C4532" t="s">
        <v>238</v>
      </c>
      <c r="D4532" s="20" t="s">
        <v>1002</v>
      </c>
      <c r="E4532" s="26">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25">
      <c r="A4533" s="177" t="s">
        <v>13955</v>
      </c>
      <c r="B4533" t="s">
        <v>13956</v>
      </c>
      <c r="C4533" t="s">
        <v>239</v>
      </c>
      <c r="D4533" s="20" t="s">
        <v>1002</v>
      </c>
      <c r="E4533" s="26">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25">
      <c r="A4534" s="177" t="s">
        <v>14142</v>
      </c>
      <c r="B4534" t="s">
        <v>14143</v>
      </c>
      <c r="C4534" t="s">
        <v>240</v>
      </c>
      <c r="D4534" s="20" t="s">
        <v>1002</v>
      </c>
      <c r="E4534" s="26">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25">
      <c r="A4535" s="177" t="s">
        <v>14319</v>
      </c>
      <c r="B4535" t="s">
        <v>14320</v>
      </c>
      <c r="C4535" t="s">
        <v>241</v>
      </c>
      <c r="D4535" s="20" t="s">
        <v>1002</v>
      </c>
      <c r="E4535" s="26">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25">
      <c r="A4536" s="177" t="s">
        <v>14431</v>
      </c>
      <c r="B4536" t="s">
        <v>14432</v>
      </c>
      <c r="C4536" t="s">
        <v>318</v>
      </c>
      <c r="D4536" s="20" t="s">
        <v>1002</v>
      </c>
      <c r="E4536" s="26">
        <v>42339</v>
      </c>
      <c r="F4536">
        <v>0</v>
      </c>
      <c r="G4536">
        <v>0</v>
      </c>
      <c r="H4536" t="e">
        <v>#DIV/0!</v>
      </c>
      <c r="I4536">
        <v>0</v>
      </c>
      <c r="J4536">
        <v>0</v>
      </c>
      <c r="K4536" t="e">
        <v>#DIV/0!</v>
      </c>
      <c r="L4536">
        <v>0</v>
      </c>
      <c r="M4536" t="e">
        <v>#DIV/0!</v>
      </c>
      <c r="N4536">
        <v>0</v>
      </c>
      <c r="P4536">
        <v>0</v>
      </c>
      <c r="Q4536">
        <v>0</v>
      </c>
      <c r="R4536" t="e">
        <v>#DIV/0!</v>
      </c>
      <c r="S4536">
        <v>0</v>
      </c>
    </row>
    <row r="4537" spans="1:19" x14ac:dyDescent="0.25">
      <c r="A4537" s="177" t="s">
        <v>14648</v>
      </c>
      <c r="B4537" t="s">
        <v>14649</v>
      </c>
      <c r="C4537" t="s">
        <v>199</v>
      </c>
      <c r="D4537" s="20" t="s">
        <v>1000</v>
      </c>
      <c r="E4537" s="26">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25">
      <c r="A4538" s="177" t="s">
        <v>14914</v>
      </c>
      <c r="B4538" t="s">
        <v>14915</v>
      </c>
      <c r="C4538" t="s">
        <v>200</v>
      </c>
      <c r="D4538" s="20" t="s">
        <v>1002</v>
      </c>
      <c r="E4538" s="26">
        <v>42339</v>
      </c>
      <c r="F4538">
        <v>7</v>
      </c>
      <c r="G4538">
        <v>5</v>
      </c>
      <c r="H4538">
        <v>1.4</v>
      </c>
      <c r="I4538">
        <v>9</v>
      </c>
      <c r="J4538">
        <v>25</v>
      </c>
      <c r="K4538">
        <v>0.36</v>
      </c>
      <c r="L4538">
        <v>25</v>
      </c>
      <c r="M4538">
        <v>1</v>
      </c>
      <c r="N4538">
        <v>9</v>
      </c>
      <c r="P4538">
        <v>3</v>
      </c>
      <c r="Q4538">
        <v>4</v>
      </c>
      <c r="R4538">
        <v>0.75</v>
      </c>
      <c r="S4538">
        <v>0</v>
      </c>
    </row>
    <row r="4539" spans="1:19" x14ac:dyDescent="0.25">
      <c r="A4539" s="177" t="s">
        <v>15091</v>
      </c>
      <c r="B4539" t="s">
        <v>15092</v>
      </c>
      <c r="C4539" t="s">
        <v>202</v>
      </c>
      <c r="D4539" s="20" t="s">
        <v>1002</v>
      </c>
      <c r="E4539" s="26">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25">
      <c r="A4540" s="177" t="s">
        <v>15795</v>
      </c>
      <c r="B4540" t="s">
        <v>15796</v>
      </c>
      <c r="C4540" t="s">
        <v>227</v>
      </c>
      <c r="D4540" s="20" t="s">
        <v>1000</v>
      </c>
      <c r="E4540" s="26">
        <v>42339</v>
      </c>
      <c r="F4540">
        <v>0</v>
      </c>
      <c r="G4540">
        <v>0</v>
      </c>
      <c r="H4540" t="e">
        <v>#DIV/0!</v>
      </c>
      <c r="I4540">
        <v>0</v>
      </c>
      <c r="J4540">
        <v>0</v>
      </c>
      <c r="K4540" t="e">
        <v>#DIV/0!</v>
      </c>
      <c r="L4540">
        <v>0</v>
      </c>
      <c r="M4540" t="e">
        <v>#DIV/0!</v>
      </c>
      <c r="N4540">
        <v>0</v>
      </c>
      <c r="P4540">
        <v>0</v>
      </c>
      <c r="Q4540">
        <v>0</v>
      </c>
      <c r="R4540" t="e">
        <v>#DIV/0!</v>
      </c>
      <c r="S4540">
        <v>0</v>
      </c>
    </row>
    <row r="4541" spans="1:19" x14ac:dyDescent="0.25">
      <c r="A4541" s="177" t="s">
        <v>15972</v>
      </c>
      <c r="B4541" t="s">
        <v>15973</v>
      </c>
      <c r="C4541" t="s">
        <v>203</v>
      </c>
      <c r="D4541" s="20" t="s">
        <v>1000</v>
      </c>
      <c r="E4541" s="26">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25">
      <c r="A4542" s="177" t="s">
        <v>16151</v>
      </c>
      <c r="B4542" t="s">
        <v>16152</v>
      </c>
      <c r="C4542" t="s">
        <v>205</v>
      </c>
      <c r="D4542" s="20" t="s">
        <v>1002</v>
      </c>
      <c r="E4542" s="26">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25">
      <c r="A4543" s="177" t="s">
        <v>16328</v>
      </c>
      <c r="B4543" t="s">
        <v>16329</v>
      </c>
      <c r="C4543" t="s">
        <v>204</v>
      </c>
      <c r="D4543" s="20" t="s">
        <v>1002</v>
      </c>
      <c r="E4543" s="26">
        <v>42339</v>
      </c>
      <c r="F4543">
        <v>4</v>
      </c>
      <c r="G4543">
        <v>4</v>
      </c>
      <c r="H4543">
        <v>1</v>
      </c>
      <c r="I4543">
        <v>6</v>
      </c>
      <c r="J4543">
        <v>27</v>
      </c>
      <c r="K4543">
        <v>0.22222222222222221</v>
      </c>
      <c r="L4543">
        <v>32</v>
      </c>
      <c r="M4543">
        <v>0.84375</v>
      </c>
      <c r="N4543">
        <v>6</v>
      </c>
      <c r="P4543">
        <v>0</v>
      </c>
      <c r="Q4543">
        <v>2</v>
      </c>
      <c r="R4543">
        <v>0</v>
      </c>
      <c r="S4543">
        <v>0</v>
      </c>
    </row>
    <row r="4544" spans="1:19" s="20" customFormat="1" x14ac:dyDescent="0.25">
      <c r="A4544" s="177" t="s">
        <v>16646</v>
      </c>
      <c r="B4544" s="20" t="s">
        <v>16647</v>
      </c>
      <c r="C4544" s="20" t="s">
        <v>223</v>
      </c>
      <c r="D4544" s="20" t="s">
        <v>1000</v>
      </c>
      <c r="E4544" s="26">
        <v>42339</v>
      </c>
      <c r="F4544" s="20">
        <v>3</v>
      </c>
      <c r="G4544" s="20">
        <v>3</v>
      </c>
      <c r="H4544" s="20">
        <v>1</v>
      </c>
      <c r="I4544" s="20">
        <v>53</v>
      </c>
      <c r="J4544" s="20">
        <v>75</v>
      </c>
      <c r="K4544" s="20">
        <v>0.70666666666666667</v>
      </c>
      <c r="L4544" s="20">
        <v>90</v>
      </c>
      <c r="M4544" s="20">
        <v>0.83333333333333337</v>
      </c>
      <c r="N4544" s="20">
        <v>53</v>
      </c>
      <c r="P4544" s="20">
        <v>0</v>
      </c>
      <c r="Q4544" s="20">
        <v>0</v>
      </c>
      <c r="R4544" s="20" t="e">
        <v>#DIV/0!</v>
      </c>
      <c r="S4544" s="20">
        <v>0</v>
      </c>
    </row>
    <row r="4545" spans="1:19" x14ac:dyDescent="0.25">
      <c r="A4545" s="177" t="s">
        <v>16825</v>
      </c>
      <c r="B4545" t="s">
        <v>16826</v>
      </c>
      <c r="C4545" s="20" t="s">
        <v>224</v>
      </c>
      <c r="D4545" s="20" t="s">
        <v>1002</v>
      </c>
      <c r="E4545" s="26">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25">
      <c r="A4546" s="177" t="s">
        <v>16923</v>
      </c>
      <c r="B4546" t="s">
        <v>16924</v>
      </c>
      <c r="C4546" s="20" t="s">
        <v>341</v>
      </c>
      <c r="D4546" s="20" t="s">
        <v>1000</v>
      </c>
      <c r="E4546" s="26">
        <v>42339</v>
      </c>
      <c r="F4546">
        <v>1</v>
      </c>
      <c r="G4546">
        <v>1</v>
      </c>
      <c r="H4546">
        <v>1</v>
      </c>
      <c r="I4546">
        <v>4</v>
      </c>
      <c r="J4546">
        <v>10</v>
      </c>
      <c r="K4546">
        <v>0.4</v>
      </c>
      <c r="L4546">
        <v>10</v>
      </c>
      <c r="M4546">
        <v>1</v>
      </c>
      <c r="N4546">
        <v>4</v>
      </c>
      <c r="P4546">
        <v>0</v>
      </c>
      <c r="Q4546">
        <v>0</v>
      </c>
      <c r="R4546" t="e">
        <v>#DIV/0!</v>
      </c>
      <c r="S4546">
        <v>0</v>
      </c>
    </row>
    <row r="4547" spans="1:19" s="20" customFormat="1" x14ac:dyDescent="0.25">
      <c r="A4547" s="177" t="s">
        <v>16939</v>
      </c>
      <c r="B4547" s="20" t="s">
        <v>16940</v>
      </c>
      <c r="C4547" s="20" t="s">
        <v>339</v>
      </c>
      <c r="D4547" s="20" t="s">
        <v>1002</v>
      </c>
      <c r="E4547" s="26">
        <v>42339</v>
      </c>
      <c r="F4547" s="20">
        <v>1</v>
      </c>
      <c r="G4547" s="20">
        <v>1</v>
      </c>
      <c r="H4547" s="20">
        <v>1</v>
      </c>
      <c r="I4547" s="20">
        <v>4</v>
      </c>
      <c r="J4547" s="20">
        <v>10</v>
      </c>
      <c r="K4547" s="20">
        <v>0.4</v>
      </c>
      <c r="L4547" s="20">
        <v>10</v>
      </c>
      <c r="M4547" s="20">
        <v>1</v>
      </c>
      <c r="N4547" s="20">
        <v>4</v>
      </c>
      <c r="P4547" s="20">
        <v>0</v>
      </c>
      <c r="Q4547" s="20">
        <v>0</v>
      </c>
      <c r="R4547" s="20" t="e">
        <v>#DIV/0!</v>
      </c>
      <c r="S4547" s="20">
        <v>0</v>
      </c>
    </row>
    <row r="4548" spans="1:19" x14ac:dyDescent="0.25">
      <c r="A4548" s="177" t="s">
        <v>16951</v>
      </c>
      <c r="B4548" t="s">
        <v>16952</v>
      </c>
      <c r="C4548" s="20" t="s">
        <v>346</v>
      </c>
      <c r="D4548" s="20" t="s">
        <v>1000</v>
      </c>
      <c r="E4548" s="26">
        <v>42339</v>
      </c>
      <c r="F4548">
        <v>3</v>
      </c>
      <c r="G4548">
        <v>3</v>
      </c>
      <c r="H4548">
        <v>1</v>
      </c>
      <c r="I4548">
        <v>4</v>
      </c>
      <c r="J4548">
        <v>21</v>
      </c>
      <c r="K4548">
        <v>0.19047619047619047</v>
      </c>
      <c r="L4548">
        <v>21</v>
      </c>
      <c r="M4548">
        <v>1</v>
      </c>
      <c r="N4548">
        <v>4</v>
      </c>
      <c r="P4548">
        <v>0</v>
      </c>
      <c r="Q4548">
        <v>0</v>
      </c>
      <c r="R4548" t="e">
        <v>#DIV/0!</v>
      </c>
      <c r="S4548">
        <v>0</v>
      </c>
    </row>
    <row r="4549" spans="1:19" x14ac:dyDescent="0.25">
      <c r="A4549" s="177" t="s">
        <v>17047</v>
      </c>
      <c r="B4549" t="s">
        <v>17048</v>
      </c>
      <c r="C4549" s="20" t="s">
        <v>345</v>
      </c>
      <c r="D4549" s="20" t="s">
        <v>1002</v>
      </c>
      <c r="E4549" s="26">
        <v>42339</v>
      </c>
      <c r="F4549">
        <v>3</v>
      </c>
      <c r="G4549">
        <v>3</v>
      </c>
      <c r="H4549">
        <v>1</v>
      </c>
      <c r="I4549">
        <v>4</v>
      </c>
      <c r="J4549">
        <v>21</v>
      </c>
      <c r="K4549">
        <v>0.19047619047619047</v>
      </c>
      <c r="L4549">
        <v>21</v>
      </c>
      <c r="M4549">
        <v>1</v>
      </c>
      <c r="N4549">
        <v>4</v>
      </c>
      <c r="P4549">
        <v>0</v>
      </c>
      <c r="Q4549">
        <v>0</v>
      </c>
      <c r="R4549" t="e">
        <v>#DIV/0!</v>
      </c>
      <c r="S4549">
        <v>0</v>
      </c>
    </row>
    <row r="4550" spans="1:19" x14ac:dyDescent="0.25">
      <c r="A4550" s="177" t="s">
        <v>17262</v>
      </c>
      <c r="B4550" t="s">
        <v>17263</v>
      </c>
      <c r="C4550" s="20" t="s">
        <v>225</v>
      </c>
      <c r="D4550" s="20" t="s">
        <v>1000</v>
      </c>
      <c r="E4550" s="26">
        <v>42339</v>
      </c>
      <c r="F4550">
        <v>3</v>
      </c>
      <c r="G4550">
        <v>5</v>
      </c>
      <c r="H4550">
        <v>0.6</v>
      </c>
      <c r="I4550">
        <v>37</v>
      </c>
      <c r="J4550">
        <v>30</v>
      </c>
      <c r="K4550">
        <v>1.2333333333333334</v>
      </c>
      <c r="L4550">
        <v>50</v>
      </c>
      <c r="M4550">
        <v>0.6</v>
      </c>
      <c r="N4550">
        <v>37</v>
      </c>
      <c r="P4550">
        <v>0</v>
      </c>
      <c r="Q4550">
        <v>0</v>
      </c>
      <c r="R4550" t="e">
        <v>#DIV/0!</v>
      </c>
      <c r="S4550">
        <v>0</v>
      </c>
    </row>
    <row r="4551" spans="1:19" x14ac:dyDescent="0.25">
      <c r="A4551" s="177" t="s">
        <v>17469</v>
      </c>
      <c r="B4551" t="s">
        <v>17470</v>
      </c>
      <c r="C4551" s="20" t="s">
        <v>226</v>
      </c>
      <c r="D4551" s="20" t="s">
        <v>1002</v>
      </c>
      <c r="E4551" s="26">
        <v>42339</v>
      </c>
      <c r="F4551">
        <v>3</v>
      </c>
      <c r="G4551">
        <v>5</v>
      </c>
      <c r="H4551">
        <v>0.6</v>
      </c>
      <c r="I4551">
        <v>37</v>
      </c>
      <c r="J4551">
        <v>30</v>
      </c>
      <c r="K4551">
        <v>1.2333333333333334</v>
      </c>
      <c r="L4551">
        <v>50</v>
      </c>
      <c r="M4551">
        <v>0.6</v>
      </c>
      <c r="N4551">
        <v>37</v>
      </c>
      <c r="P4551">
        <v>0</v>
      </c>
      <c r="Q4551">
        <v>0</v>
      </c>
      <c r="R4551" t="e">
        <v>#DIV/0!</v>
      </c>
      <c r="S4551">
        <v>0</v>
      </c>
    </row>
    <row r="4552" spans="1:19" x14ac:dyDescent="0.25">
      <c r="A4552" s="177" t="s">
        <v>17646</v>
      </c>
      <c r="B4552" t="s">
        <v>17647</v>
      </c>
      <c r="C4552" s="20" t="s">
        <v>232</v>
      </c>
      <c r="D4552" s="20" t="s">
        <v>1000</v>
      </c>
      <c r="E4552" s="26">
        <v>42339</v>
      </c>
      <c r="F4552">
        <v>13</v>
      </c>
      <c r="G4552">
        <v>8</v>
      </c>
      <c r="H4552">
        <v>1.625</v>
      </c>
      <c r="I4552">
        <v>98</v>
      </c>
      <c r="J4552">
        <v>134</v>
      </c>
      <c r="K4552">
        <v>0.73134328358208955</v>
      </c>
      <c r="L4552">
        <v>134</v>
      </c>
      <c r="M4552">
        <v>1</v>
      </c>
      <c r="N4552">
        <v>96</v>
      </c>
      <c r="P4552">
        <v>0</v>
      </c>
      <c r="Q4552">
        <v>0</v>
      </c>
      <c r="R4552" t="e">
        <v>#DIV/0!</v>
      </c>
      <c r="S4552">
        <v>2</v>
      </c>
    </row>
    <row r="4553" spans="1:19" x14ac:dyDescent="0.25">
      <c r="A4553" s="177" t="s">
        <v>17843</v>
      </c>
      <c r="B4553" t="s">
        <v>17844</v>
      </c>
      <c r="C4553" t="s">
        <v>231</v>
      </c>
      <c r="D4553" s="20" t="s">
        <v>1002</v>
      </c>
      <c r="E4553" s="26">
        <v>42339</v>
      </c>
      <c r="F4553">
        <v>13</v>
      </c>
      <c r="G4553">
        <v>8</v>
      </c>
      <c r="H4553">
        <v>1.625</v>
      </c>
      <c r="I4553">
        <v>98</v>
      </c>
      <c r="J4553">
        <v>134</v>
      </c>
      <c r="K4553">
        <v>0.73134328358208955</v>
      </c>
      <c r="L4553">
        <v>134</v>
      </c>
      <c r="M4553">
        <v>1</v>
      </c>
      <c r="N4553">
        <v>96</v>
      </c>
      <c r="P4553">
        <v>0</v>
      </c>
      <c r="Q4553">
        <v>0</v>
      </c>
      <c r="R4553" t="e">
        <v>#DIV/0!</v>
      </c>
      <c r="S4553">
        <v>2</v>
      </c>
    </row>
    <row r="4554" spans="1:19" x14ac:dyDescent="0.25">
      <c r="A4554" s="177" t="s">
        <v>18020</v>
      </c>
      <c r="B4554" t="s">
        <v>18021</v>
      </c>
      <c r="C4554" t="s">
        <v>317</v>
      </c>
      <c r="D4554" s="20" t="s">
        <v>1000</v>
      </c>
      <c r="E4554" s="26">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25">
      <c r="A4555" s="177" t="s">
        <v>18199</v>
      </c>
      <c r="B4555" t="s">
        <v>18200</v>
      </c>
      <c r="C4555" t="s">
        <v>316</v>
      </c>
      <c r="D4555" s="20" t="s">
        <v>1002</v>
      </c>
      <c r="E4555" s="26">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25">
      <c r="A4556" s="177" t="s">
        <v>18452</v>
      </c>
      <c r="B4556" t="s">
        <v>18453</v>
      </c>
      <c r="C4556" t="s">
        <v>214</v>
      </c>
      <c r="D4556" s="20" t="s">
        <v>1000</v>
      </c>
      <c r="E4556" s="26">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25">
      <c r="A4557" s="177" t="s">
        <v>18631</v>
      </c>
      <c r="B4557" t="s">
        <v>18632</v>
      </c>
      <c r="C4557" t="s">
        <v>215</v>
      </c>
      <c r="D4557" s="20" t="s">
        <v>1002</v>
      </c>
      <c r="E4557" s="26">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25">
      <c r="A4558" s="177" t="s">
        <v>18808</v>
      </c>
      <c r="B4558" t="s">
        <v>18809</v>
      </c>
      <c r="C4558" t="s">
        <v>216</v>
      </c>
      <c r="D4558" s="20" t="s">
        <v>1002</v>
      </c>
      <c r="E4558" s="26">
        <v>42339</v>
      </c>
      <c r="F4558">
        <v>10</v>
      </c>
      <c r="G4558">
        <v>7</v>
      </c>
      <c r="H4558">
        <v>1.4285714285714286</v>
      </c>
      <c r="I4558">
        <v>72</v>
      </c>
      <c r="J4558">
        <v>100</v>
      </c>
      <c r="K4558">
        <v>0.72</v>
      </c>
      <c r="L4558">
        <v>100</v>
      </c>
      <c r="M4558">
        <v>1</v>
      </c>
      <c r="N4558">
        <v>61</v>
      </c>
      <c r="P4558">
        <v>6</v>
      </c>
      <c r="Q4558">
        <v>10</v>
      </c>
      <c r="R4558">
        <v>0.6</v>
      </c>
      <c r="S4558">
        <v>11</v>
      </c>
    </row>
    <row r="4559" spans="1:19" x14ac:dyDescent="0.25">
      <c r="A4559" s="177" t="s">
        <v>18985</v>
      </c>
      <c r="B4559" t="s">
        <v>18986</v>
      </c>
      <c r="C4559" t="s">
        <v>229</v>
      </c>
      <c r="D4559" s="20" t="s">
        <v>1002</v>
      </c>
      <c r="E4559" s="26">
        <v>42339</v>
      </c>
      <c r="F4559">
        <v>1</v>
      </c>
      <c r="G4559">
        <v>2</v>
      </c>
      <c r="H4559">
        <v>0.5</v>
      </c>
      <c r="I4559">
        <v>10</v>
      </c>
      <c r="J4559">
        <v>10</v>
      </c>
      <c r="K4559">
        <v>1</v>
      </c>
      <c r="L4559">
        <v>20</v>
      </c>
      <c r="M4559">
        <v>0.5</v>
      </c>
      <c r="N4559">
        <v>7</v>
      </c>
      <c r="P4559">
        <v>0</v>
      </c>
      <c r="Q4559">
        <v>0</v>
      </c>
      <c r="R4559" t="e">
        <v>#DIV/0!</v>
      </c>
      <c r="S4559">
        <v>3</v>
      </c>
    </row>
    <row r="4560" spans="1:19" x14ac:dyDescent="0.25">
      <c r="A4560" s="177" t="s">
        <v>19162</v>
      </c>
      <c r="B4560" t="s">
        <v>19163</v>
      </c>
      <c r="C4560" t="s">
        <v>230</v>
      </c>
      <c r="D4560" s="20" t="s">
        <v>1000</v>
      </c>
      <c r="E4560" s="26">
        <v>42339</v>
      </c>
      <c r="F4560">
        <v>1</v>
      </c>
      <c r="G4560">
        <v>2</v>
      </c>
      <c r="H4560">
        <v>0.5</v>
      </c>
      <c r="I4560">
        <v>10</v>
      </c>
      <c r="J4560">
        <v>10</v>
      </c>
      <c r="K4560">
        <v>1</v>
      </c>
      <c r="L4560">
        <v>20</v>
      </c>
      <c r="M4560">
        <v>0.5</v>
      </c>
      <c r="N4560">
        <v>7</v>
      </c>
      <c r="P4560">
        <v>0</v>
      </c>
      <c r="Q4560">
        <v>0</v>
      </c>
      <c r="R4560" t="e">
        <v>#DIV/0!</v>
      </c>
      <c r="S4560">
        <v>3</v>
      </c>
    </row>
    <row r="4561" spans="1:19" x14ac:dyDescent="0.25">
      <c r="A4561" s="177" t="s">
        <v>19341</v>
      </c>
      <c r="B4561" t="s">
        <v>19342</v>
      </c>
      <c r="C4561" t="s">
        <v>234</v>
      </c>
      <c r="D4561" s="20" t="s">
        <v>1000</v>
      </c>
      <c r="E4561" s="26">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25">
      <c r="A4562" s="177" t="s">
        <v>19520</v>
      </c>
      <c r="B4562" t="s">
        <v>19521</v>
      </c>
      <c r="C4562" t="s">
        <v>233</v>
      </c>
      <c r="D4562" s="20" t="s">
        <v>1002</v>
      </c>
      <c r="E4562" s="26">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25">
      <c r="A4563" s="177" t="s">
        <v>19618</v>
      </c>
      <c r="B4563" t="s">
        <v>19619</v>
      </c>
      <c r="C4563" t="s">
        <v>342</v>
      </c>
      <c r="D4563" s="20" t="s">
        <v>1000</v>
      </c>
      <c r="E4563" s="26">
        <v>42339</v>
      </c>
      <c r="F4563">
        <v>4</v>
      </c>
      <c r="G4563">
        <v>4</v>
      </c>
      <c r="H4563">
        <v>1</v>
      </c>
      <c r="I4563">
        <v>39</v>
      </c>
      <c r="J4563">
        <v>40</v>
      </c>
      <c r="K4563">
        <v>0.97499999999999998</v>
      </c>
      <c r="L4563">
        <v>40</v>
      </c>
      <c r="M4563">
        <v>1</v>
      </c>
      <c r="N4563">
        <v>38</v>
      </c>
      <c r="P4563">
        <v>1</v>
      </c>
      <c r="Q4563">
        <v>1</v>
      </c>
      <c r="R4563">
        <v>1</v>
      </c>
      <c r="S4563">
        <v>1</v>
      </c>
    </row>
    <row r="4564" spans="1:19" x14ac:dyDescent="0.25">
      <c r="A4564" s="177" t="s">
        <v>19718</v>
      </c>
      <c r="B4564" t="s">
        <v>19719</v>
      </c>
      <c r="C4564" t="s">
        <v>340</v>
      </c>
      <c r="D4564" s="20" t="s">
        <v>1002</v>
      </c>
      <c r="E4564" s="26">
        <v>42339</v>
      </c>
      <c r="F4564">
        <v>4</v>
      </c>
      <c r="G4564">
        <v>4</v>
      </c>
      <c r="H4564">
        <v>1</v>
      </c>
      <c r="I4564">
        <v>39</v>
      </c>
      <c r="J4564">
        <v>40</v>
      </c>
      <c r="K4564">
        <v>0.97499999999999998</v>
      </c>
      <c r="L4564">
        <v>40</v>
      </c>
      <c r="M4564">
        <v>1</v>
      </c>
      <c r="N4564">
        <v>38</v>
      </c>
      <c r="P4564">
        <v>1</v>
      </c>
      <c r="Q4564">
        <v>1</v>
      </c>
      <c r="R4564">
        <v>1</v>
      </c>
      <c r="S4564">
        <v>1</v>
      </c>
    </row>
    <row r="4565" spans="1:19" x14ac:dyDescent="0.25">
      <c r="A4565" s="177" t="s">
        <v>19895</v>
      </c>
      <c r="B4565" t="s">
        <v>19896</v>
      </c>
      <c r="C4565" t="s">
        <v>220</v>
      </c>
      <c r="D4565" s="20" t="s">
        <v>1000</v>
      </c>
      <c r="E4565" s="26">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25">
      <c r="A4566" s="177" t="s">
        <v>20074</v>
      </c>
      <c r="B4566" t="s">
        <v>20075</v>
      </c>
      <c r="C4566" t="s">
        <v>221</v>
      </c>
      <c r="D4566" s="20" t="s">
        <v>1002</v>
      </c>
      <c r="E4566" s="26">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25">
      <c r="A4567" s="177" t="s">
        <v>20251</v>
      </c>
      <c r="B4567" t="s">
        <v>20252</v>
      </c>
      <c r="C4567" t="s">
        <v>222</v>
      </c>
      <c r="D4567" s="20" t="s">
        <v>1002</v>
      </c>
      <c r="E4567" s="26">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25">
      <c r="A4568" s="177" t="s">
        <v>20428</v>
      </c>
      <c r="B4568" t="s">
        <v>20429</v>
      </c>
      <c r="C4568" t="s">
        <v>211</v>
      </c>
      <c r="D4568" s="20" t="s">
        <v>1002</v>
      </c>
      <c r="E4568" s="26">
        <v>42339</v>
      </c>
      <c r="F4568">
        <v>3</v>
      </c>
      <c r="G4568">
        <v>3</v>
      </c>
      <c r="H4568">
        <v>1</v>
      </c>
      <c r="I4568">
        <v>40</v>
      </c>
      <c r="J4568">
        <v>36</v>
      </c>
      <c r="K4568">
        <v>1.1111111111111112</v>
      </c>
      <c r="L4568">
        <v>36</v>
      </c>
      <c r="M4568">
        <v>1</v>
      </c>
      <c r="N4568">
        <v>30</v>
      </c>
      <c r="P4568">
        <v>0</v>
      </c>
      <c r="Q4568">
        <v>5</v>
      </c>
      <c r="R4568">
        <v>0</v>
      </c>
      <c r="S4568">
        <v>10</v>
      </c>
    </row>
    <row r="4569" spans="1:19" x14ac:dyDescent="0.25">
      <c r="A4569" s="177" t="s">
        <v>20605</v>
      </c>
      <c r="B4569" t="s">
        <v>20606</v>
      </c>
      <c r="C4569" t="s">
        <v>207</v>
      </c>
      <c r="D4569" s="20" t="s">
        <v>1000</v>
      </c>
      <c r="E4569" s="26">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25">
      <c r="A4570" s="177" t="s">
        <v>20849</v>
      </c>
      <c r="B4570" t="s">
        <v>20850</v>
      </c>
      <c r="C4570" t="s">
        <v>210</v>
      </c>
      <c r="D4570" s="20" t="s">
        <v>1002</v>
      </c>
      <c r="E4570" s="26">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25">
      <c r="A4571" s="177" t="s">
        <v>21026</v>
      </c>
      <c r="B4571" t="s">
        <v>21027</v>
      </c>
      <c r="C4571" t="s">
        <v>208</v>
      </c>
      <c r="D4571" s="20" t="s">
        <v>1002</v>
      </c>
      <c r="E4571" s="26">
        <v>42339</v>
      </c>
      <c r="F4571">
        <v>3</v>
      </c>
      <c r="G4571">
        <v>3</v>
      </c>
      <c r="H4571">
        <v>1</v>
      </c>
      <c r="I4571">
        <v>15</v>
      </c>
      <c r="J4571">
        <v>10</v>
      </c>
      <c r="K4571">
        <v>1.5</v>
      </c>
      <c r="L4571">
        <v>10</v>
      </c>
      <c r="M4571">
        <v>1</v>
      </c>
      <c r="N4571">
        <v>15</v>
      </c>
      <c r="P4571">
        <v>0</v>
      </c>
      <c r="Q4571">
        <v>0</v>
      </c>
      <c r="R4571" t="e">
        <v>#DIV/0!</v>
      </c>
      <c r="S4571">
        <v>0</v>
      </c>
    </row>
    <row r="4572" spans="1:19" x14ac:dyDescent="0.25">
      <c r="A4572" s="177" t="s">
        <v>21281</v>
      </c>
      <c r="B4572" t="s">
        <v>21282</v>
      </c>
      <c r="C4572" t="s">
        <v>213</v>
      </c>
      <c r="D4572" s="20" t="s">
        <v>1002</v>
      </c>
      <c r="E4572" s="26">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25">
      <c r="A4573" s="177" t="s">
        <v>21523</v>
      </c>
      <c r="B4573" t="s">
        <v>21524</v>
      </c>
      <c r="C4573" t="s">
        <v>212</v>
      </c>
      <c r="D4573" s="20" t="s">
        <v>1000</v>
      </c>
      <c r="E4573" s="26">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25">
      <c r="A4574" s="177" t="s">
        <v>21732</v>
      </c>
      <c r="B4574" t="s">
        <v>21733</v>
      </c>
      <c r="C4574" t="s">
        <v>217</v>
      </c>
      <c r="D4574" s="20" t="s">
        <v>1000</v>
      </c>
      <c r="E4574" s="26">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25">
      <c r="A4575" s="177" t="s">
        <v>21976</v>
      </c>
      <c r="B4575" t="s">
        <v>21977</v>
      </c>
      <c r="C4575" t="s">
        <v>218</v>
      </c>
      <c r="D4575" s="20" t="s">
        <v>1002</v>
      </c>
      <c r="E4575" s="26">
        <v>42339</v>
      </c>
      <c r="F4575">
        <v>0</v>
      </c>
      <c r="G4575">
        <v>4</v>
      </c>
      <c r="H4575">
        <v>0</v>
      </c>
      <c r="I4575">
        <v>2</v>
      </c>
      <c r="J4575">
        <v>20</v>
      </c>
      <c r="K4575">
        <v>0.1</v>
      </c>
      <c r="L4575">
        <v>20</v>
      </c>
      <c r="M4575">
        <v>1</v>
      </c>
      <c r="N4575">
        <v>2</v>
      </c>
      <c r="P4575">
        <v>0</v>
      </c>
      <c r="Q4575">
        <v>0</v>
      </c>
      <c r="R4575" t="e">
        <v>#DIV/0!</v>
      </c>
      <c r="S4575">
        <v>0</v>
      </c>
    </row>
    <row r="4576" spans="1:19" x14ac:dyDescent="0.25">
      <c r="A4576" s="177" t="s">
        <v>22153</v>
      </c>
      <c r="B4576" t="s">
        <v>22154</v>
      </c>
      <c r="C4576" t="s">
        <v>219</v>
      </c>
      <c r="D4576" s="20" t="s">
        <v>1002</v>
      </c>
      <c r="E4576" s="26">
        <v>42339</v>
      </c>
      <c r="F4576">
        <v>3</v>
      </c>
      <c r="G4576">
        <v>3</v>
      </c>
      <c r="H4576">
        <v>1</v>
      </c>
      <c r="I4576">
        <v>15</v>
      </c>
      <c r="J4576">
        <v>40</v>
      </c>
      <c r="K4576">
        <v>0.375</v>
      </c>
      <c r="L4576">
        <v>40</v>
      </c>
      <c r="M4576">
        <v>1</v>
      </c>
      <c r="N4576">
        <v>15</v>
      </c>
      <c r="P4576">
        <v>0</v>
      </c>
      <c r="Q4576">
        <v>0</v>
      </c>
      <c r="R4576" t="e">
        <v>#DIV/0!</v>
      </c>
      <c r="S4576">
        <v>0</v>
      </c>
    </row>
    <row r="4577" spans="1:19" x14ac:dyDescent="0.25">
      <c r="A4577" s="177" t="s">
        <v>9323</v>
      </c>
      <c r="B4577" t="s">
        <v>9324</v>
      </c>
      <c r="C4577" s="20" t="s">
        <v>211</v>
      </c>
      <c r="D4577" s="20" t="s">
        <v>1000</v>
      </c>
      <c r="E4577" s="26">
        <v>42370</v>
      </c>
      <c r="F4577">
        <v>3</v>
      </c>
      <c r="G4577">
        <v>3</v>
      </c>
      <c r="H4577">
        <v>1</v>
      </c>
      <c r="I4577">
        <v>38</v>
      </c>
      <c r="J4577">
        <v>36</v>
      </c>
      <c r="K4577">
        <v>1.0555555555555556</v>
      </c>
      <c r="L4577">
        <v>36</v>
      </c>
      <c r="M4577">
        <v>1</v>
      </c>
      <c r="N4577">
        <v>32</v>
      </c>
      <c r="P4577">
        <v>3</v>
      </c>
      <c r="Q4577">
        <v>10</v>
      </c>
      <c r="R4577">
        <v>0.3</v>
      </c>
      <c r="S4577">
        <v>6</v>
      </c>
    </row>
    <row r="4578" spans="1:19" x14ac:dyDescent="0.25">
      <c r="A4578" s="177" t="s">
        <v>8484</v>
      </c>
      <c r="B4578" t="s">
        <v>8485</v>
      </c>
      <c r="C4578" s="20" t="s">
        <v>213</v>
      </c>
      <c r="D4578" s="20" t="s">
        <v>1000</v>
      </c>
      <c r="E4578" s="26">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25">
      <c r="A4579" s="177" t="s">
        <v>5060</v>
      </c>
      <c r="B4579" t="s">
        <v>5061</v>
      </c>
      <c r="C4579" s="20" t="s">
        <v>229</v>
      </c>
      <c r="D4579" s="20" t="s">
        <v>1000</v>
      </c>
      <c r="E4579" s="26">
        <v>42370</v>
      </c>
      <c r="F4579">
        <v>2</v>
      </c>
      <c r="G4579">
        <v>2</v>
      </c>
      <c r="H4579">
        <v>1</v>
      </c>
      <c r="I4579">
        <v>10</v>
      </c>
      <c r="J4579">
        <v>15</v>
      </c>
      <c r="K4579">
        <v>0.66666666666666663</v>
      </c>
      <c r="L4579">
        <v>15</v>
      </c>
      <c r="M4579">
        <v>1</v>
      </c>
      <c r="N4579">
        <v>10</v>
      </c>
      <c r="P4579">
        <v>1</v>
      </c>
      <c r="Q4579">
        <v>1</v>
      </c>
      <c r="R4579">
        <v>1</v>
      </c>
      <c r="S4579">
        <v>0</v>
      </c>
    </row>
    <row r="4580" spans="1:19" x14ac:dyDescent="0.25">
      <c r="A4580" s="177" t="s">
        <v>11070</v>
      </c>
      <c r="B4580" t="s">
        <v>11071</v>
      </c>
      <c r="C4580" t="s">
        <v>228</v>
      </c>
      <c r="D4580" s="20" t="s">
        <v>1000</v>
      </c>
      <c r="E4580" s="26">
        <v>42370</v>
      </c>
      <c r="F4580">
        <v>3</v>
      </c>
      <c r="G4580">
        <v>3</v>
      </c>
      <c r="H4580">
        <v>1</v>
      </c>
      <c r="I4580">
        <v>3</v>
      </c>
      <c r="J4580">
        <v>30</v>
      </c>
      <c r="K4580">
        <v>0.1</v>
      </c>
      <c r="L4580">
        <v>30</v>
      </c>
      <c r="M4580">
        <v>1</v>
      </c>
      <c r="N4580">
        <v>0</v>
      </c>
      <c r="P4580">
        <v>0</v>
      </c>
      <c r="Q4580">
        <v>0</v>
      </c>
      <c r="R4580" t="e">
        <v>#DIV/0!</v>
      </c>
      <c r="S4580">
        <v>3</v>
      </c>
    </row>
    <row r="4581" spans="1:19" x14ac:dyDescent="0.25">
      <c r="A4581" s="177" t="s">
        <v>5684</v>
      </c>
      <c r="B4581" t="s">
        <v>5685</v>
      </c>
      <c r="C4581" t="s">
        <v>1047</v>
      </c>
      <c r="D4581" s="20" t="s">
        <v>1000</v>
      </c>
      <c r="E4581" s="26">
        <v>42370</v>
      </c>
      <c r="F4581">
        <v>5</v>
      </c>
      <c r="G4581">
        <v>5</v>
      </c>
      <c r="H4581">
        <v>1</v>
      </c>
      <c r="I4581">
        <v>26</v>
      </c>
      <c r="J4581">
        <v>25</v>
      </c>
      <c r="K4581">
        <v>1.04</v>
      </c>
      <c r="L4581">
        <v>25</v>
      </c>
      <c r="M4581">
        <v>1</v>
      </c>
      <c r="N4581">
        <v>25</v>
      </c>
      <c r="P4581">
        <v>0</v>
      </c>
      <c r="Q4581">
        <v>0</v>
      </c>
      <c r="R4581" t="e">
        <v>#DIV/0!</v>
      </c>
      <c r="S4581">
        <v>1</v>
      </c>
    </row>
    <row r="4582" spans="1:19" x14ac:dyDescent="0.25">
      <c r="A4582" s="177" t="s">
        <v>13219</v>
      </c>
      <c r="B4582" t="s">
        <v>13131</v>
      </c>
      <c r="C4582" t="s">
        <v>1051</v>
      </c>
      <c r="D4582" s="20" t="s">
        <v>1002</v>
      </c>
      <c r="E4582" s="26">
        <v>42370</v>
      </c>
      <c r="F4582">
        <v>3</v>
      </c>
      <c r="G4582">
        <v>3</v>
      </c>
      <c r="H4582">
        <v>1</v>
      </c>
      <c r="I4582">
        <v>2</v>
      </c>
      <c r="J4582">
        <v>15</v>
      </c>
      <c r="K4582">
        <v>0.13333333333333333</v>
      </c>
      <c r="L4582">
        <v>15</v>
      </c>
      <c r="M4582">
        <v>1</v>
      </c>
      <c r="N4582">
        <v>1</v>
      </c>
      <c r="P4582">
        <v>0</v>
      </c>
      <c r="Q4582">
        <v>0</v>
      </c>
      <c r="R4582" t="e">
        <v>#DIV/0!</v>
      </c>
      <c r="S4582">
        <v>1</v>
      </c>
    </row>
    <row r="4583" spans="1:19" x14ac:dyDescent="0.25">
      <c r="A4583" s="177" t="s">
        <v>10561</v>
      </c>
      <c r="B4583" t="s">
        <v>10562</v>
      </c>
      <c r="C4583" s="20" t="s">
        <v>205</v>
      </c>
      <c r="D4583" s="20" t="s">
        <v>1000</v>
      </c>
      <c r="E4583" s="26">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25">
      <c r="A4584" s="177" t="s">
        <v>8908</v>
      </c>
      <c r="B4584" t="s">
        <v>8909</v>
      </c>
      <c r="C4584" s="20" t="s">
        <v>210</v>
      </c>
      <c r="D4584" s="20" t="s">
        <v>1000</v>
      </c>
      <c r="E4584" s="26">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25">
      <c r="A4585" s="177" t="s">
        <v>6103</v>
      </c>
      <c r="B4585" t="s">
        <v>6104</v>
      </c>
      <c r="C4585" s="20" t="s">
        <v>215</v>
      </c>
      <c r="D4585" s="20" t="s">
        <v>1000</v>
      </c>
      <c r="E4585" s="26">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25">
      <c r="A4586" s="177" t="s">
        <v>3403</v>
      </c>
      <c r="B4586" t="s">
        <v>3404</v>
      </c>
      <c r="C4586" t="s">
        <v>221</v>
      </c>
      <c r="D4586" s="20" t="s">
        <v>1000</v>
      </c>
      <c r="E4586" s="26">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25">
      <c r="A4587" s="177" t="s">
        <v>3228</v>
      </c>
      <c r="B4587" t="s">
        <v>3229</v>
      </c>
      <c r="C4587" t="s">
        <v>222</v>
      </c>
      <c r="D4587" s="20" t="s">
        <v>1000</v>
      </c>
      <c r="E4587" s="26">
        <v>42370</v>
      </c>
      <c r="F4587">
        <v>4</v>
      </c>
      <c r="G4587">
        <v>4</v>
      </c>
      <c r="H4587">
        <v>1</v>
      </c>
      <c r="I4587">
        <v>4</v>
      </c>
      <c r="J4587">
        <v>8</v>
      </c>
      <c r="K4587">
        <v>0.5</v>
      </c>
      <c r="L4587">
        <v>8</v>
      </c>
      <c r="M4587">
        <v>1</v>
      </c>
      <c r="N4587">
        <v>2</v>
      </c>
      <c r="O4587">
        <v>0.82899999999999996</v>
      </c>
      <c r="P4587">
        <v>2</v>
      </c>
      <c r="Q4587">
        <v>2</v>
      </c>
      <c r="R4587">
        <v>1</v>
      </c>
      <c r="S4587">
        <v>2</v>
      </c>
    </row>
    <row r="4588" spans="1:19" x14ac:dyDescent="0.25">
      <c r="A4588" s="177" t="s">
        <v>7273</v>
      </c>
      <c r="B4588" t="s">
        <v>7274</v>
      </c>
      <c r="C4588" t="s">
        <v>1052</v>
      </c>
      <c r="D4588" s="20" t="s">
        <v>1000</v>
      </c>
      <c r="E4588" s="26">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25">
      <c r="A4589" s="177" t="s">
        <v>5265</v>
      </c>
      <c r="B4589" t="s">
        <v>5266</v>
      </c>
      <c r="C4589" t="s">
        <v>1053</v>
      </c>
      <c r="D4589" s="20" t="s">
        <v>1000</v>
      </c>
      <c r="E4589" s="26">
        <v>42370</v>
      </c>
      <c r="F4589">
        <v>5</v>
      </c>
      <c r="G4589">
        <v>5</v>
      </c>
      <c r="H4589">
        <v>1</v>
      </c>
      <c r="I4589">
        <v>13</v>
      </c>
      <c r="J4589">
        <v>25</v>
      </c>
      <c r="K4589">
        <v>0.52</v>
      </c>
      <c r="L4589">
        <v>25</v>
      </c>
      <c r="M4589">
        <v>1</v>
      </c>
      <c r="N4589">
        <v>11</v>
      </c>
      <c r="P4589">
        <v>0</v>
      </c>
      <c r="Q4589">
        <v>0</v>
      </c>
      <c r="R4589" t="e">
        <v>#DIV/0!</v>
      </c>
      <c r="S4589">
        <v>2</v>
      </c>
    </row>
    <row r="4590" spans="1:19" x14ac:dyDescent="0.25">
      <c r="A4590" s="177" t="s">
        <v>12264</v>
      </c>
      <c r="B4590" t="s">
        <v>12265</v>
      </c>
      <c r="C4590" t="s">
        <v>200</v>
      </c>
      <c r="D4590" s="20" t="s">
        <v>1000</v>
      </c>
      <c r="E4590" s="26">
        <v>42370</v>
      </c>
      <c r="F4590">
        <v>5</v>
      </c>
      <c r="G4590">
        <v>5</v>
      </c>
      <c r="H4590">
        <v>1</v>
      </c>
      <c r="I4590">
        <v>9</v>
      </c>
      <c r="J4590">
        <v>25</v>
      </c>
      <c r="K4590">
        <v>0.36</v>
      </c>
      <c r="L4590">
        <v>25</v>
      </c>
      <c r="M4590">
        <v>1</v>
      </c>
      <c r="N4590">
        <v>6</v>
      </c>
      <c r="P4590">
        <v>0</v>
      </c>
      <c r="Q4590">
        <v>0</v>
      </c>
      <c r="R4590" t="e">
        <v>#DIV/0!</v>
      </c>
      <c r="S4590">
        <v>3</v>
      </c>
    </row>
    <row r="4591" spans="1:19" x14ac:dyDescent="0.25">
      <c r="A4591" s="177" t="s">
        <v>10385</v>
      </c>
      <c r="B4591" t="s">
        <v>10386</v>
      </c>
      <c r="C4591" t="s">
        <v>204</v>
      </c>
      <c r="D4591" s="20" t="s">
        <v>1000</v>
      </c>
      <c r="E4591" s="26">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25">
      <c r="A4592" s="177" t="s">
        <v>8733</v>
      </c>
      <c r="B4592" t="s">
        <v>8734</v>
      </c>
      <c r="C4592" t="s">
        <v>208</v>
      </c>
      <c r="D4592" s="20" t="s">
        <v>1000</v>
      </c>
      <c r="E4592" s="26">
        <v>42370</v>
      </c>
      <c r="F4592">
        <v>2</v>
      </c>
      <c r="G4592">
        <v>2</v>
      </c>
      <c r="H4592">
        <v>1</v>
      </c>
      <c r="I4592">
        <v>15</v>
      </c>
      <c r="J4592">
        <v>10</v>
      </c>
      <c r="K4592">
        <v>1.5</v>
      </c>
      <c r="L4592">
        <v>10</v>
      </c>
      <c r="M4592">
        <v>1</v>
      </c>
      <c r="N4592">
        <v>15</v>
      </c>
      <c r="P4592">
        <v>0</v>
      </c>
      <c r="Q4592">
        <v>0</v>
      </c>
      <c r="R4592" t="e">
        <v>#DIV/0!</v>
      </c>
      <c r="S4592">
        <v>0</v>
      </c>
    </row>
    <row r="4593" spans="1:19" x14ac:dyDescent="0.25">
      <c r="A4593" s="177" t="s">
        <v>6527</v>
      </c>
      <c r="B4593" t="s">
        <v>6528</v>
      </c>
      <c r="C4593" s="20" t="s">
        <v>316</v>
      </c>
      <c r="D4593" s="20" t="s">
        <v>1000</v>
      </c>
      <c r="E4593" s="26">
        <v>42370</v>
      </c>
      <c r="F4593">
        <v>10</v>
      </c>
      <c r="G4593">
        <v>10</v>
      </c>
      <c r="H4593">
        <v>1</v>
      </c>
      <c r="I4593">
        <v>17</v>
      </c>
      <c r="J4593">
        <v>26</v>
      </c>
      <c r="K4593">
        <v>0.65384615384615385</v>
      </c>
      <c r="L4593">
        <v>26</v>
      </c>
      <c r="M4593">
        <v>1</v>
      </c>
      <c r="N4593">
        <v>17</v>
      </c>
      <c r="P4593">
        <v>0</v>
      </c>
      <c r="Q4593">
        <v>2</v>
      </c>
      <c r="R4593">
        <v>0</v>
      </c>
      <c r="S4593">
        <v>0</v>
      </c>
    </row>
    <row r="4594" spans="1:19" x14ac:dyDescent="0.25">
      <c r="A4594" s="177" t="s">
        <v>4120</v>
      </c>
      <c r="B4594" t="s">
        <v>4121</v>
      </c>
      <c r="C4594" t="s">
        <v>218</v>
      </c>
      <c r="D4594" s="20" t="s">
        <v>1000</v>
      </c>
      <c r="E4594" s="26">
        <v>42370</v>
      </c>
      <c r="F4594">
        <v>4</v>
      </c>
      <c r="G4594">
        <v>4</v>
      </c>
      <c r="H4594">
        <v>1</v>
      </c>
      <c r="I4594">
        <v>2</v>
      </c>
      <c r="J4594">
        <v>20</v>
      </c>
      <c r="K4594">
        <v>0.1</v>
      </c>
      <c r="L4594">
        <v>20</v>
      </c>
      <c r="M4594">
        <v>1</v>
      </c>
      <c r="N4594">
        <v>2</v>
      </c>
      <c r="P4594">
        <v>0</v>
      </c>
      <c r="Q4594">
        <v>0</v>
      </c>
      <c r="R4594" t="e">
        <v>#DIV/0!</v>
      </c>
      <c r="S4594">
        <v>0</v>
      </c>
    </row>
    <row r="4595" spans="1:19" x14ac:dyDescent="0.25">
      <c r="A4595" s="177" t="s">
        <v>12549</v>
      </c>
      <c r="B4595" t="s">
        <v>12550</v>
      </c>
      <c r="C4595" t="s">
        <v>202</v>
      </c>
      <c r="D4595" s="20" t="s">
        <v>1000</v>
      </c>
      <c r="E4595" s="26">
        <v>42370</v>
      </c>
      <c r="F4595">
        <v>9</v>
      </c>
      <c r="G4595">
        <v>9</v>
      </c>
      <c r="H4595">
        <v>1</v>
      </c>
      <c r="I4595">
        <v>109</v>
      </c>
      <c r="J4595">
        <v>100</v>
      </c>
      <c r="K4595">
        <v>1.0900000000000001</v>
      </c>
      <c r="L4595">
        <v>100</v>
      </c>
      <c r="M4595">
        <v>1</v>
      </c>
      <c r="N4595">
        <v>107</v>
      </c>
      <c r="P4595">
        <v>0</v>
      </c>
      <c r="Q4595">
        <v>0</v>
      </c>
      <c r="R4595" t="e">
        <v>#DIV/0!</v>
      </c>
      <c r="S4595">
        <v>2</v>
      </c>
    </row>
    <row r="4596" spans="1:19" x14ac:dyDescent="0.25">
      <c r="A4596" s="177" t="s">
        <v>9714</v>
      </c>
      <c r="B4596" t="s">
        <v>9715</v>
      </c>
      <c r="C4596" t="s">
        <v>224</v>
      </c>
      <c r="D4596" s="20" t="s">
        <v>1000</v>
      </c>
      <c r="E4596" s="26">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25">
      <c r="A4597" s="177" t="s">
        <v>9603</v>
      </c>
      <c r="B4597" t="s">
        <v>9604</v>
      </c>
      <c r="C4597" t="s">
        <v>339</v>
      </c>
      <c r="D4597" s="20" t="s">
        <v>1000</v>
      </c>
      <c r="E4597" s="26">
        <v>42370</v>
      </c>
      <c r="F4597">
        <v>2</v>
      </c>
      <c r="G4597">
        <v>2</v>
      </c>
      <c r="H4597">
        <v>1</v>
      </c>
      <c r="I4597">
        <v>4</v>
      </c>
      <c r="J4597">
        <v>10</v>
      </c>
      <c r="K4597">
        <v>0.4</v>
      </c>
      <c r="L4597">
        <v>10</v>
      </c>
      <c r="M4597">
        <v>1</v>
      </c>
      <c r="N4597">
        <v>4</v>
      </c>
      <c r="P4597">
        <v>0</v>
      </c>
      <c r="Q4597">
        <v>0</v>
      </c>
      <c r="R4597" t="e">
        <v>#DIV/0!</v>
      </c>
      <c r="S4597">
        <v>0</v>
      </c>
    </row>
    <row r="4598" spans="1:19" x14ac:dyDescent="0.25">
      <c r="A4598" s="177" t="s">
        <v>9415</v>
      </c>
      <c r="B4598" t="s">
        <v>9416</v>
      </c>
      <c r="C4598" t="s">
        <v>345</v>
      </c>
      <c r="D4598" s="20" t="s">
        <v>1000</v>
      </c>
      <c r="E4598" s="26">
        <v>42370</v>
      </c>
      <c r="F4598">
        <v>4</v>
      </c>
      <c r="G4598">
        <v>5</v>
      </c>
      <c r="H4598">
        <v>0.8</v>
      </c>
      <c r="I4598">
        <v>4</v>
      </c>
      <c r="J4598">
        <v>21</v>
      </c>
      <c r="K4598">
        <v>0.19047619047619047</v>
      </c>
      <c r="L4598">
        <v>21</v>
      </c>
      <c r="M4598">
        <v>1</v>
      </c>
      <c r="N4598">
        <v>4</v>
      </c>
      <c r="P4598">
        <v>0</v>
      </c>
      <c r="Q4598">
        <v>0</v>
      </c>
      <c r="R4598" t="e">
        <v>#DIV/0!</v>
      </c>
      <c r="S4598">
        <v>0</v>
      </c>
    </row>
    <row r="4599" spans="1:19" x14ac:dyDescent="0.25">
      <c r="A4599" s="177" t="s">
        <v>7807</v>
      </c>
      <c r="B4599" t="s">
        <v>7808</v>
      </c>
      <c r="C4599" s="20" t="s">
        <v>226</v>
      </c>
      <c r="D4599" s="20" t="s">
        <v>1000</v>
      </c>
      <c r="E4599" s="26">
        <v>42370</v>
      </c>
      <c r="F4599">
        <v>3</v>
      </c>
      <c r="G4599">
        <v>5</v>
      </c>
      <c r="H4599">
        <v>0.6</v>
      </c>
      <c r="I4599">
        <v>36</v>
      </c>
      <c r="J4599">
        <v>30</v>
      </c>
      <c r="K4599">
        <v>1.2</v>
      </c>
      <c r="L4599">
        <v>50</v>
      </c>
      <c r="M4599">
        <v>0.6</v>
      </c>
      <c r="N4599">
        <v>36</v>
      </c>
      <c r="P4599">
        <v>0</v>
      </c>
      <c r="Q4599">
        <v>0</v>
      </c>
      <c r="R4599" t="e">
        <v>#DIV/0!</v>
      </c>
      <c r="S4599">
        <v>0</v>
      </c>
    </row>
    <row r="4600" spans="1:19" x14ac:dyDescent="0.25">
      <c r="A4600" s="177" t="s">
        <v>6877</v>
      </c>
      <c r="B4600" t="s">
        <v>6878</v>
      </c>
      <c r="C4600" s="20" t="s">
        <v>231</v>
      </c>
      <c r="D4600" s="20" t="s">
        <v>1000</v>
      </c>
      <c r="E4600" s="26">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25">
      <c r="A4601" s="177" t="s">
        <v>5928</v>
      </c>
      <c r="B4601" t="s">
        <v>5929</v>
      </c>
      <c r="C4601" s="20" t="s">
        <v>216</v>
      </c>
      <c r="D4601" s="20" t="s">
        <v>1000</v>
      </c>
      <c r="E4601" s="26">
        <v>42370</v>
      </c>
      <c r="F4601">
        <v>10</v>
      </c>
      <c r="G4601">
        <v>10</v>
      </c>
      <c r="H4601">
        <v>1</v>
      </c>
      <c r="I4601">
        <v>74</v>
      </c>
      <c r="J4601">
        <v>100</v>
      </c>
      <c r="K4601">
        <v>0.74</v>
      </c>
      <c r="L4601">
        <v>100</v>
      </c>
      <c r="M4601">
        <v>1</v>
      </c>
      <c r="N4601">
        <v>66</v>
      </c>
      <c r="P4601">
        <v>4</v>
      </c>
      <c r="Q4601">
        <v>8</v>
      </c>
      <c r="R4601">
        <v>0.5</v>
      </c>
      <c r="S4601">
        <v>8</v>
      </c>
    </row>
    <row r="4602" spans="1:19" x14ac:dyDescent="0.25">
      <c r="A4602" s="177" t="s">
        <v>4535</v>
      </c>
      <c r="B4602" t="s">
        <v>4536</v>
      </c>
      <c r="C4602" s="20" t="s">
        <v>233</v>
      </c>
      <c r="D4602" s="20" t="s">
        <v>1000</v>
      </c>
      <c r="E4602" s="26">
        <v>42370</v>
      </c>
      <c r="F4602">
        <v>3</v>
      </c>
      <c r="G4602">
        <v>3</v>
      </c>
      <c r="H4602">
        <v>1</v>
      </c>
      <c r="I4602">
        <v>10</v>
      </c>
      <c r="J4602">
        <v>30</v>
      </c>
      <c r="K4602">
        <v>0.33333333333333331</v>
      </c>
      <c r="L4602">
        <v>30</v>
      </c>
      <c r="M4602">
        <v>1</v>
      </c>
      <c r="N4602">
        <v>10</v>
      </c>
      <c r="P4602">
        <v>0</v>
      </c>
      <c r="Q4602">
        <v>0</v>
      </c>
      <c r="R4602" t="e">
        <v>#DIV/0!</v>
      </c>
      <c r="S4602">
        <v>0</v>
      </c>
    </row>
    <row r="4603" spans="1:19" x14ac:dyDescent="0.25">
      <c r="A4603" s="177" t="s">
        <v>3945</v>
      </c>
      <c r="B4603" t="s">
        <v>3946</v>
      </c>
      <c r="C4603" s="20" t="s">
        <v>219</v>
      </c>
      <c r="D4603" s="20" t="s">
        <v>1000</v>
      </c>
      <c r="E4603" s="26">
        <v>42370</v>
      </c>
      <c r="F4603">
        <v>5</v>
      </c>
      <c r="G4603">
        <v>5</v>
      </c>
      <c r="H4603">
        <v>1</v>
      </c>
      <c r="I4603">
        <v>15</v>
      </c>
      <c r="J4603">
        <v>40</v>
      </c>
      <c r="K4603">
        <v>0.375</v>
      </c>
      <c r="L4603">
        <v>40</v>
      </c>
      <c r="M4603">
        <v>1</v>
      </c>
      <c r="N4603">
        <v>15</v>
      </c>
      <c r="P4603">
        <v>0</v>
      </c>
      <c r="Q4603">
        <v>0</v>
      </c>
      <c r="R4603" t="e">
        <v>#DIV/0!</v>
      </c>
      <c r="S4603">
        <v>0</v>
      </c>
    </row>
    <row r="4604" spans="1:19" x14ac:dyDescent="0.25">
      <c r="A4604" s="177" t="s">
        <v>3674</v>
      </c>
      <c r="B4604" t="s">
        <v>3675</v>
      </c>
      <c r="C4604" s="20" t="s">
        <v>340</v>
      </c>
      <c r="D4604" s="20" t="s">
        <v>1000</v>
      </c>
      <c r="E4604" s="26">
        <v>42370</v>
      </c>
      <c r="F4604">
        <v>4</v>
      </c>
      <c r="G4604">
        <v>4</v>
      </c>
      <c r="H4604">
        <v>1</v>
      </c>
      <c r="I4604">
        <v>22</v>
      </c>
      <c r="J4604">
        <v>40</v>
      </c>
      <c r="K4604">
        <v>0.55000000000000004</v>
      </c>
      <c r="L4604">
        <v>40</v>
      </c>
      <c r="M4604">
        <v>1</v>
      </c>
      <c r="N4604">
        <v>22</v>
      </c>
      <c r="P4604">
        <v>1</v>
      </c>
      <c r="Q4604">
        <v>1</v>
      </c>
      <c r="R4604">
        <v>1</v>
      </c>
      <c r="S4604">
        <v>0</v>
      </c>
    </row>
    <row r="4605" spans="1:19" x14ac:dyDescent="0.25">
      <c r="A4605" s="177" t="s">
        <v>7620</v>
      </c>
      <c r="B4605" t="s">
        <v>7621</v>
      </c>
      <c r="C4605" s="20" t="s">
        <v>901</v>
      </c>
      <c r="D4605" s="20" t="s">
        <v>1000</v>
      </c>
      <c r="E4605" s="26">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25">
      <c r="A4606" s="177" t="s">
        <v>5500</v>
      </c>
      <c r="B4606" t="s">
        <v>5501</v>
      </c>
      <c r="C4606" t="s">
        <v>903</v>
      </c>
      <c r="D4606" s="20" t="s">
        <v>1000</v>
      </c>
      <c r="E4606" s="26">
        <v>42370</v>
      </c>
      <c r="F4606">
        <v>10</v>
      </c>
      <c r="G4606">
        <v>10</v>
      </c>
      <c r="H4606">
        <v>1</v>
      </c>
      <c r="I4606">
        <v>39</v>
      </c>
      <c r="J4606">
        <v>50</v>
      </c>
      <c r="K4606">
        <v>0.78</v>
      </c>
      <c r="L4606">
        <v>50</v>
      </c>
      <c r="M4606">
        <v>1</v>
      </c>
      <c r="N4606">
        <v>36</v>
      </c>
      <c r="P4606">
        <v>0</v>
      </c>
      <c r="Q4606">
        <v>0</v>
      </c>
      <c r="R4606" t="e">
        <v>#DIV/0!</v>
      </c>
      <c r="S4606">
        <v>3</v>
      </c>
    </row>
    <row r="4607" spans="1:19" x14ac:dyDescent="0.25">
      <c r="A4607" s="177" t="s">
        <v>11637</v>
      </c>
      <c r="B4607" t="s">
        <v>11638</v>
      </c>
      <c r="C4607" t="s">
        <v>199</v>
      </c>
      <c r="D4607" s="20" t="s">
        <v>1002</v>
      </c>
      <c r="E4607" s="26">
        <v>42370</v>
      </c>
      <c r="F4607">
        <v>14</v>
      </c>
      <c r="G4607">
        <v>14</v>
      </c>
      <c r="H4607">
        <v>1</v>
      </c>
      <c r="I4607">
        <v>118</v>
      </c>
      <c r="J4607">
        <v>125</v>
      </c>
      <c r="K4607">
        <v>0.94399999999999995</v>
      </c>
      <c r="L4607">
        <v>125</v>
      </c>
      <c r="M4607">
        <v>1</v>
      </c>
      <c r="N4607">
        <v>113</v>
      </c>
      <c r="P4607">
        <v>0</v>
      </c>
      <c r="Q4607">
        <v>0</v>
      </c>
      <c r="R4607" t="e">
        <v>#DIV/0!</v>
      </c>
      <c r="S4607">
        <v>5</v>
      </c>
    </row>
    <row r="4608" spans="1:19" x14ac:dyDescent="0.25">
      <c r="A4608" s="177" t="s">
        <v>10911</v>
      </c>
      <c r="B4608" t="s">
        <v>10912</v>
      </c>
      <c r="C4608" t="s">
        <v>227</v>
      </c>
      <c r="D4608" s="20" t="s">
        <v>1002</v>
      </c>
      <c r="E4608" s="26">
        <v>42370</v>
      </c>
      <c r="F4608">
        <v>3</v>
      </c>
      <c r="G4608">
        <v>3</v>
      </c>
      <c r="H4608">
        <v>1</v>
      </c>
      <c r="I4608">
        <v>3</v>
      </c>
      <c r="J4608">
        <v>30</v>
      </c>
      <c r="K4608">
        <v>0.1</v>
      </c>
      <c r="L4608">
        <v>30</v>
      </c>
      <c r="M4608">
        <v>1</v>
      </c>
      <c r="N4608">
        <v>0</v>
      </c>
      <c r="P4608">
        <v>0</v>
      </c>
      <c r="Q4608">
        <v>0</v>
      </c>
      <c r="R4608" t="e">
        <v>#DIV/0!</v>
      </c>
      <c r="S4608">
        <v>3</v>
      </c>
    </row>
    <row r="4609" spans="1:19" x14ac:dyDescent="0.25">
      <c r="A4609" s="177" t="s">
        <v>9619</v>
      </c>
      <c r="B4609" t="s">
        <v>9620</v>
      </c>
      <c r="C4609" t="s">
        <v>341</v>
      </c>
      <c r="D4609" s="20" t="s">
        <v>1002</v>
      </c>
      <c r="E4609" s="26">
        <v>42370</v>
      </c>
      <c r="F4609">
        <v>2</v>
      </c>
      <c r="G4609">
        <v>2</v>
      </c>
      <c r="H4609">
        <v>1</v>
      </c>
      <c r="I4609">
        <v>4</v>
      </c>
      <c r="J4609">
        <v>10</v>
      </c>
      <c r="K4609">
        <v>0.4</v>
      </c>
      <c r="L4609">
        <v>10</v>
      </c>
      <c r="M4609">
        <v>1</v>
      </c>
      <c r="N4609">
        <v>4</v>
      </c>
      <c r="P4609">
        <v>0</v>
      </c>
      <c r="Q4609">
        <v>0</v>
      </c>
      <c r="R4609" t="e">
        <v>#DIV/0!</v>
      </c>
      <c r="S4609">
        <v>0</v>
      </c>
    </row>
    <row r="4610" spans="1:19" x14ac:dyDescent="0.25">
      <c r="A4610" s="177" t="s">
        <v>9507</v>
      </c>
      <c r="B4610" t="s">
        <v>9508</v>
      </c>
      <c r="C4610" t="s">
        <v>346</v>
      </c>
      <c r="D4610" s="20" t="s">
        <v>1002</v>
      </c>
      <c r="E4610" s="26">
        <v>42370</v>
      </c>
      <c r="F4610">
        <v>4</v>
      </c>
      <c r="G4610">
        <v>5</v>
      </c>
      <c r="H4610">
        <v>0.8</v>
      </c>
      <c r="I4610">
        <v>4</v>
      </c>
      <c r="J4610">
        <v>21</v>
      </c>
      <c r="K4610">
        <v>0.19047619047619047</v>
      </c>
      <c r="L4610">
        <v>21</v>
      </c>
      <c r="M4610">
        <v>1</v>
      </c>
      <c r="N4610">
        <v>4</v>
      </c>
      <c r="P4610">
        <v>0</v>
      </c>
      <c r="Q4610">
        <v>0</v>
      </c>
      <c r="R4610" t="e">
        <v>#DIV/0!</v>
      </c>
      <c r="S4610">
        <v>0</v>
      </c>
    </row>
    <row r="4611" spans="1:19" x14ac:dyDescent="0.25">
      <c r="A4611" s="177" t="s">
        <v>9148</v>
      </c>
      <c r="B4611" t="s">
        <v>9149</v>
      </c>
      <c r="C4611" t="s">
        <v>207</v>
      </c>
      <c r="D4611" s="20" t="s">
        <v>1002</v>
      </c>
      <c r="E4611" s="26">
        <v>42370</v>
      </c>
      <c r="F4611">
        <v>12</v>
      </c>
      <c r="G4611">
        <v>12</v>
      </c>
      <c r="H4611">
        <v>1</v>
      </c>
      <c r="I4611">
        <v>82</v>
      </c>
      <c r="J4611">
        <v>96</v>
      </c>
      <c r="K4611">
        <v>0.85416666666666663</v>
      </c>
      <c r="L4611">
        <v>96</v>
      </c>
      <c r="M4611">
        <v>1</v>
      </c>
      <c r="N4611">
        <v>74</v>
      </c>
      <c r="P4611">
        <v>3</v>
      </c>
      <c r="Q4611">
        <v>10</v>
      </c>
      <c r="R4611">
        <v>0.3</v>
      </c>
      <c r="S4611">
        <v>8</v>
      </c>
    </row>
    <row r="4612" spans="1:19" x14ac:dyDescent="0.25">
      <c r="A4612" s="177" t="s">
        <v>8309</v>
      </c>
      <c r="B4612" t="s">
        <v>8310</v>
      </c>
      <c r="C4612" s="20" t="s">
        <v>212</v>
      </c>
      <c r="D4612" s="20" t="s">
        <v>1002</v>
      </c>
      <c r="E4612" s="26">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25">
      <c r="A4613" s="177" t="s">
        <v>4885</v>
      </c>
      <c r="B4613" t="s">
        <v>4886</v>
      </c>
      <c r="C4613" s="20" t="s">
        <v>230</v>
      </c>
      <c r="D4613" s="20" t="s">
        <v>1002</v>
      </c>
      <c r="E4613" s="26">
        <v>42370</v>
      </c>
      <c r="F4613">
        <v>2</v>
      </c>
      <c r="G4613">
        <v>2</v>
      </c>
      <c r="H4613">
        <v>1</v>
      </c>
      <c r="I4613">
        <v>10</v>
      </c>
      <c r="J4613">
        <v>15</v>
      </c>
      <c r="K4613">
        <v>0.66666666666666663</v>
      </c>
      <c r="L4613">
        <v>15</v>
      </c>
      <c r="M4613">
        <v>1</v>
      </c>
      <c r="N4613">
        <v>10</v>
      </c>
      <c r="P4613">
        <v>1</v>
      </c>
      <c r="Q4613">
        <v>1</v>
      </c>
      <c r="R4613">
        <v>1</v>
      </c>
      <c r="S4613">
        <v>0</v>
      </c>
    </row>
    <row r="4614" spans="1:19" x14ac:dyDescent="0.25">
      <c r="A4614" s="177" t="s">
        <v>11639</v>
      </c>
      <c r="B4614" t="s">
        <v>11640</v>
      </c>
      <c r="C4614" s="20" t="s">
        <v>198</v>
      </c>
      <c r="D4614" s="20" t="s">
        <v>1002</v>
      </c>
      <c r="E4614" s="26">
        <v>42370</v>
      </c>
      <c r="F4614">
        <v>3</v>
      </c>
      <c r="G4614">
        <v>3</v>
      </c>
      <c r="H4614">
        <v>1</v>
      </c>
      <c r="I4614">
        <v>2</v>
      </c>
      <c r="J4614">
        <v>15</v>
      </c>
      <c r="K4614">
        <v>0.13333333333333333</v>
      </c>
      <c r="L4614">
        <v>15</v>
      </c>
      <c r="M4614">
        <v>1</v>
      </c>
      <c r="N4614">
        <v>1</v>
      </c>
      <c r="P4614">
        <v>0</v>
      </c>
      <c r="Q4614">
        <v>0</v>
      </c>
      <c r="R4614" t="e">
        <v>#DIV/0!</v>
      </c>
      <c r="S4614">
        <v>1</v>
      </c>
    </row>
    <row r="4615" spans="1:19" x14ac:dyDescent="0.25">
      <c r="A4615" s="177" t="s">
        <v>10736</v>
      </c>
      <c r="B4615" t="s">
        <v>10737</v>
      </c>
      <c r="C4615" s="20" t="s">
        <v>203</v>
      </c>
      <c r="D4615" s="20" t="s">
        <v>1002</v>
      </c>
      <c r="E4615" s="26">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25">
      <c r="A4616" s="177" t="s">
        <v>6278</v>
      </c>
      <c r="B4616" t="s">
        <v>6279</v>
      </c>
      <c r="C4616" s="20" t="s">
        <v>214</v>
      </c>
      <c r="D4616" s="20" t="s">
        <v>1002</v>
      </c>
      <c r="E4616" s="26">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25">
      <c r="A4617" s="177" t="s">
        <v>3578</v>
      </c>
      <c r="B4617" t="s">
        <v>3579</v>
      </c>
      <c r="C4617" t="s">
        <v>220</v>
      </c>
      <c r="D4617" s="20" t="s">
        <v>1002</v>
      </c>
      <c r="E4617" s="26">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25">
      <c r="A4618" s="177" t="s">
        <v>6702</v>
      </c>
      <c r="B4618" t="s">
        <v>6703</v>
      </c>
      <c r="C4618" t="s">
        <v>317</v>
      </c>
      <c r="D4618" s="20" t="s">
        <v>1002</v>
      </c>
      <c r="E4618" s="26">
        <v>42370</v>
      </c>
      <c r="F4618">
        <v>10</v>
      </c>
      <c r="G4618">
        <v>10</v>
      </c>
      <c r="H4618">
        <v>1</v>
      </c>
      <c r="I4618">
        <v>17</v>
      </c>
      <c r="J4618">
        <v>26</v>
      </c>
      <c r="K4618">
        <v>0.65384615384615385</v>
      </c>
      <c r="L4618">
        <v>26</v>
      </c>
      <c r="M4618">
        <v>1</v>
      </c>
      <c r="N4618">
        <v>17</v>
      </c>
      <c r="P4618">
        <v>0</v>
      </c>
      <c r="Q4618">
        <v>2</v>
      </c>
      <c r="R4618">
        <v>0</v>
      </c>
      <c r="S4618">
        <v>0</v>
      </c>
    </row>
    <row r="4619" spans="1:19" x14ac:dyDescent="0.25">
      <c r="A4619" s="177" t="s">
        <v>4360</v>
      </c>
      <c r="B4619" t="s">
        <v>4361</v>
      </c>
      <c r="C4619" t="s">
        <v>217</v>
      </c>
      <c r="D4619" s="20" t="s">
        <v>1002</v>
      </c>
      <c r="E4619" s="26">
        <v>42370</v>
      </c>
      <c r="F4619">
        <v>9</v>
      </c>
      <c r="G4619">
        <v>9</v>
      </c>
      <c r="H4619">
        <v>1</v>
      </c>
      <c r="I4619">
        <v>17</v>
      </c>
      <c r="J4619">
        <v>60</v>
      </c>
      <c r="K4619">
        <v>0.28333333333333333</v>
      </c>
      <c r="L4619">
        <v>60</v>
      </c>
      <c r="M4619">
        <v>1</v>
      </c>
      <c r="N4619">
        <v>17</v>
      </c>
      <c r="P4619">
        <v>0</v>
      </c>
      <c r="Q4619">
        <v>0</v>
      </c>
      <c r="R4619" t="e">
        <v>#DIV/0!</v>
      </c>
      <c r="S4619">
        <v>0</v>
      </c>
    </row>
    <row r="4620" spans="1:19" x14ac:dyDescent="0.25">
      <c r="A4620" s="177" t="s">
        <v>9889</v>
      </c>
      <c r="B4620" t="s">
        <v>9890</v>
      </c>
      <c r="C4620" t="s">
        <v>223</v>
      </c>
      <c r="D4620" s="20" t="s">
        <v>1002</v>
      </c>
      <c r="E4620" s="26">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25">
      <c r="A4621" s="177" t="s">
        <v>8008</v>
      </c>
      <c r="B4621" t="s">
        <v>8009</v>
      </c>
      <c r="C4621" t="s">
        <v>225</v>
      </c>
      <c r="D4621" s="20" t="s">
        <v>1002</v>
      </c>
      <c r="E4621" s="26">
        <v>42370</v>
      </c>
      <c r="F4621">
        <v>3</v>
      </c>
      <c r="G4621">
        <v>5</v>
      </c>
      <c r="H4621">
        <v>0.6</v>
      </c>
      <c r="I4621">
        <v>36</v>
      </c>
      <c r="J4621">
        <v>30</v>
      </c>
      <c r="K4621">
        <v>1.2</v>
      </c>
      <c r="L4621">
        <v>50</v>
      </c>
      <c r="M4621">
        <v>0.6</v>
      </c>
      <c r="N4621">
        <v>36</v>
      </c>
      <c r="P4621">
        <v>0</v>
      </c>
      <c r="Q4621">
        <v>0</v>
      </c>
      <c r="R4621" t="e">
        <v>#DIV/0!</v>
      </c>
      <c r="S4621">
        <v>0</v>
      </c>
    </row>
    <row r="4622" spans="1:19" x14ac:dyDescent="0.25">
      <c r="A4622" s="177" t="s">
        <v>7068</v>
      </c>
      <c r="B4622" t="s">
        <v>7069</v>
      </c>
      <c r="C4622" t="s">
        <v>232</v>
      </c>
      <c r="D4622" s="20" t="s">
        <v>1002</v>
      </c>
      <c r="E4622" s="26">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25">
      <c r="A4623" s="177" t="s">
        <v>4710</v>
      </c>
      <c r="B4623" t="s">
        <v>4711</v>
      </c>
      <c r="C4623" t="s">
        <v>234</v>
      </c>
      <c r="D4623" s="20" t="s">
        <v>1002</v>
      </c>
      <c r="E4623" s="26">
        <v>42370</v>
      </c>
      <c r="F4623">
        <v>3</v>
      </c>
      <c r="G4623">
        <v>3</v>
      </c>
      <c r="H4623">
        <v>1</v>
      </c>
      <c r="I4623">
        <v>10</v>
      </c>
      <c r="J4623">
        <v>30</v>
      </c>
      <c r="K4623">
        <v>0.33333333333333331</v>
      </c>
      <c r="L4623">
        <v>30</v>
      </c>
      <c r="M4623">
        <v>1</v>
      </c>
      <c r="N4623">
        <v>10</v>
      </c>
      <c r="P4623">
        <v>0</v>
      </c>
      <c r="Q4623">
        <v>0</v>
      </c>
      <c r="R4623" t="e">
        <v>#DIV/0!</v>
      </c>
      <c r="S4623">
        <v>0</v>
      </c>
    </row>
    <row r="4624" spans="1:19" x14ac:dyDescent="0.25">
      <c r="A4624" s="177" t="s">
        <v>3770</v>
      </c>
      <c r="B4624" t="s">
        <v>3771</v>
      </c>
      <c r="C4624" t="s">
        <v>342</v>
      </c>
      <c r="D4624" s="20" t="s">
        <v>1002</v>
      </c>
      <c r="E4624" s="26">
        <v>42370</v>
      </c>
      <c r="F4624">
        <v>4</v>
      </c>
      <c r="G4624">
        <v>4</v>
      </c>
      <c r="H4624">
        <v>1</v>
      </c>
      <c r="I4624">
        <v>22</v>
      </c>
      <c r="J4624">
        <v>40</v>
      </c>
      <c r="K4624">
        <v>0.55000000000000004</v>
      </c>
      <c r="L4624">
        <v>40</v>
      </c>
      <c r="M4624">
        <v>1</v>
      </c>
      <c r="N4624">
        <v>37</v>
      </c>
      <c r="P4624">
        <v>1</v>
      </c>
      <c r="Q4624">
        <v>1</v>
      </c>
      <c r="R4624">
        <v>1</v>
      </c>
      <c r="S4624">
        <v>0</v>
      </c>
    </row>
    <row r="4625" spans="1:19" x14ac:dyDescent="0.25">
      <c r="A4625" s="177" t="s">
        <v>3053</v>
      </c>
      <c r="B4625" t="s">
        <v>3054</v>
      </c>
      <c r="C4625" t="s">
        <v>242</v>
      </c>
      <c r="D4625" s="20" t="s">
        <v>1000</v>
      </c>
      <c r="E4625" s="26">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25">
      <c r="A4626" s="177" t="s">
        <v>2878</v>
      </c>
      <c r="B4626" t="s">
        <v>2879</v>
      </c>
      <c r="C4626" t="s">
        <v>2724</v>
      </c>
      <c r="D4626" s="20" t="s">
        <v>1000</v>
      </c>
      <c r="E4626" s="26">
        <v>42370</v>
      </c>
      <c r="F4626">
        <v>8</v>
      </c>
      <c r="G4626">
        <v>8</v>
      </c>
      <c r="H4626">
        <v>1</v>
      </c>
      <c r="I4626">
        <v>28</v>
      </c>
      <c r="J4626">
        <v>40</v>
      </c>
      <c r="K4626">
        <v>0.7</v>
      </c>
      <c r="L4626">
        <v>40</v>
      </c>
      <c r="M4626">
        <v>1</v>
      </c>
      <c r="N4626">
        <v>26</v>
      </c>
      <c r="P4626">
        <v>0</v>
      </c>
      <c r="Q4626">
        <v>0</v>
      </c>
      <c r="R4626" t="e">
        <v>#DIV/0!</v>
      </c>
      <c r="S4626">
        <v>2</v>
      </c>
    </row>
    <row r="4627" spans="1:19" x14ac:dyDescent="0.25">
      <c r="A4627" s="177" t="s">
        <v>2633</v>
      </c>
      <c r="B4627" t="s">
        <v>2634</v>
      </c>
      <c r="C4627" t="s">
        <v>237</v>
      </c>
      <c r="D4627" s="20" t="s">
        <v>1000</v>
      </c>
      <c r="E4627" s="26">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25">
      <c r="A4628" s="177" t="s">
        <v>2458</v>
      </c>
      <c r="B4628" t="s">
        <v>2459</v>
      </c>
      <c r="C4628" t="s">
        <v>238</v>
      </c>
      <c r="D4628" s="20" t="s">
        <v>1000</v>
      </c>
      <c r="E4628" s="26">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25">
      <c r="A4629" s="177" t="s">
        <v>2285</v>
      </c>
      <c r="B4629" t="s">
        <v>2286</v>
      </c>
      <c r="C4629" t="s">
        <v>239</v>
      </c>
      <c r="D4629" s="20" t="s">
        <v>1000</v>
      </c>
      <c r="E4629" s="26">
        <v>42370</v>
      </c>
      <c r="F4629">
        <v>4</v>
      </c>
      <c r="G4629">
        <v>4</v>
      </c>
      <c r="H4629">
        <v>1</v>
      </c>
      <c r="I4629">
        <v>4</v>
      </c>
      <c r="J4629">
        <v>8</v>
      </c>
      <c r="K4629">
        <v>0.5</v>
      </c>
      <c r="L4629">
        <v>8</v>
      </c>
      <c r="M4629">
        <v>1</v>
      </c>
      <c r="N4629">
        <v>2</v>
      </c>
      <c r="O4629">
        <v>0.82899999999999996</v>
      </c>
      <c r="P4629">
        <v>2</v>
      </c>
      <c r="Q4629">
        <v>2</v>
      </c>
      <c r="R4629">
        <v>1</v>
      </c>
      <c r="S4629">
        <v>2</v>
      </c>
    </row>
    <row r="4630" spans="1:19" x14ac:dyDescent="0.25">
      <c r="A4630" s="177" t="s">
        <v>2110</v>
      </c>
      <c r="B4630" t="s">
        <v>2111</v>
      </c>
      <c r="C4630" t="s">
        <v>1988</v>
      </c>
      <c r="D4630" s="20" t="s">
        <v>1000</v>
      </c>
      <c r="E4630" s="26">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25">
      <c r="A4631" s="177" t="s">
        <v>1862</v>
      </c>
      <c r="B4631" t="s">
        <v>1863</v>
      </c>
      <c r="C4631" t="s">
        <v>240</v>
      </c>
      <c r="D4631" s="20" t="s">
        <v>1000</v>
      </c>
      <c r="E4631" s="26">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25">
      <c r="A4632" s="177" t="s">
        <v>1687</v>
      </c>
      <c r="B4632" t="s">
        <v>1688</v>
      </c>
      <c r="C4632" t="s">
        <v>241</v>
      </c>
      <c r="D4632" s="20" t="s">
        <v>1000</v>
      </c>
      <c r="E4632" s="26">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25">
      <c r="A4633" s="177" t="s">
        <v>1512</v>
      </c>
      <c r="B4633" t="s">
        <v>1513</v>
      </c>
      <c r="C4633" t="s">
        <v>318</v>
      </c>
      <c r="D4633" s="20" t="s">
        <v>1000</v>
      </c>
      <c r="E4633" s="26">
        <v>42370</v>
      </c>
      <c r="F4633">
        <v>0</v>
      </c>
      <c r="G4633">
        <v>0</v>
      </c>
      <c r="H4633" t="e">
        <v>#DIV/0!</v>
      </c>
      <c r="I4633">
        <v>0</v>
      </c>
      <c r="J4633">
        <v>0</v>
      </c>
      <c r="K4633" t="e">
        <v>#DIV/0!</v>
      </c>
      <c r="L4633">
        <v>0</v>
      </c>
      <c r="M4633" t="e">
        <v>#DIV/0!</v>
      </c>
      <c r="N4633">
        <v>0</v>
      </c>
      <c r="P4633">
        <v>0</v>
      </c>
      <c r="Q4633">
        <v>0</v>
      </c>
      <c r="R4633" t="e">
        <v>#DIV/0!</v>
      </c>
      <c r="S4633">
        <v>0</v>
      </c>
    </row>
    <row r="4634" spans="1:19" x14ac:dyDescent="0.25">
      <c r="A4634" s="177" t="s">
        <v>1107</v>
      </c>
      <c r="B4634" t="s">
        <v>1193</v>
      </c>
      <c r="C4634" t="s">
        <v>235</v>
      </c>
      <c r="D4634" s="20" t="s">
        <v>1002</v>
      </c>
      <c r="E4634" s="26">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25">
      <c r="A4635" s="177" t="s">
        <v>12062</v>
      </c>
      <c r="B4635" t="s">
        <v>12063</v>
      </c>
      <c r="C4635" t="s">
        <v>1051</v>
      </c>
      <c r="D4635" s="20" t="s">
        <v>1000</v>
      </c>
      <c r="E4635" s="26">
        <v>42370</v>
      </c>
      <c r="F4635">
        <v>3</v>
      </c>
      <c r="G4635">
        <v>3</v>
      </c>
      <c r="H4635">
        <v>1</v>
      </c>
      <c r="I4635">
        <v>2</v>
      </c>
      <c r="J4635">
        <v>15</v>
      </c>
      <c r="K4635">
        <v>0.13333333333333333</v>
      </c>
      <c r="L4635">
        <v>15</v>
      </c>
      <c r="M4635">
        <v>1</v>
      </c>
      <c r="N4635">
        <v>1</v>
      </c>
      <c r="P4635">
        <v>0</v>
      </c>
      <c r="Q4635">
        <v>0</v>
      </c>
      <c r="R4635" t="e">
        <v>#DIV/0!</v>
      </c>
      <c r="S4635">
        <v>1</v>
      </c>
    </row>
    <row r="4636" spans="1:19" x14ac:dyDescent="0.25">
      <c r="A4636" s="177" t="s">
        <v>13428</v>
      </c>
      <c r="B4636" t="s">
        <v>13429</v>
      </c>
      <c r="C4636" t="s">
        <v>242</v>
      </c>
      <c r="D4636" s="20" t="s">
        <v>1002</v>
      </c>
      <c r="E4636" s="26">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25">
      <c r="A4637" s="177" t="s">
        <v>13605</v>
      </c>
      <c r="B4637" t="s">
        <v>13606</v>
      </c>
      <c r="C4637" t="s">
        <v>237</v>
      </c>
      <c r="D4637" s="20" t="s">
        <v>1002</v>
      </c>
      <c r="E4637" s="26">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25">
      <c r="A4638" s="177" t="s">
        <v>13780</v>
      </c>
      <c r="B4638" t="s">
        <v>13781</v>
      </c>
      <c r="C4638" t="s">
        <v>238</v>
      </c>
      <c r="D4638" s="20" t="s">
        <v>1002</v>
      </c>
      <c r="E4638" s="26">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25">
      <c r="A4639" s="177" t="s">
        <v>13957</v>
      </c>
      <c r="B4639" t="s">
        <v>13958</v>
      </c>
      <c r="C4639" t="s">
        <v>239</v>
      </c>
      <c r="D4639" s="20" t="s">
        <v>1002</v>
      </c>
      <c r="E4639" s="26">
        <v>42370</v>
      </c>
      <c r="F4639">
        <v>4</v>
      </c>
      <c r="G4639">
        <v>4</v>
      </c>
      <c r="H4639">
        <v>1</v>
      </c>
      <c r="I4639">
        <v>4</v>
      </c>
      <c r="J4639">
        <v>8</v>
      </c>
      <c r="K4639">
        <v>0.5</v>
      </c>
      <c r="L4639">
        <v>8</v>
      </c>
      <c r="M4639">
        <v>1</v>
      </c>
      <c r="N4639">
        <v>2</v>
      </c>
      <c r="O4639">
        <v>0.82899999999999996</v>
      </c>
      <c r="P4639">
        <v>2</v>
      </c>
      <c r="Q4639">
        <v>2</v>
      </c>
      <c r="R4639">
        <v>1</v>
      </c>
      <c r="S4639">
        <v>2</v>
      </c>
    </row>
    <row r="4640" spans="1:19" x14ac:dyDescent="0.25">
      <c r="A4640" s="177" t="s">
        <v>14144</v>
      </c>
      <c r="B4640" t="s">
        <v>14145</v>
      </c>
      <c r="C4640" t="s">
        <v>240</v>
      </c>
      <c r="D4640" s="20" t="s">
        <v>1002</v>
      </c>
      <c r="E4640" s="26">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25">
      <c r="A4641" s="177" t="s">
        <v>14321</v>
      </c>
      <c r="B4641" t="s">
        <v>14322</v>
      </c>
      <c r="C4641" t="s">
        <v>241</v>
      </c>
      <c r="D4641" s="20" t="s">
        <v>1002</v>
      </c>
      <c r="E4641" s="26">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s="20" customFormat="1" x14ac:dyDescent="0.25">
      <c r="A4642" s="177" t="s">
        <v>14433</v>
      </c>
      <c r="B4642" s="20" t="s">
        <v>14434</v>
      </c>
      <c r="C4642" s="20" t="s">
        <v>318</v>
      </c>
      <c r="D4642" s="20" t="s">
        <v>1002</v>
      </c>
      <c r="E4642" s="26">
        <v>42370</v>
      </c>
      <c r="F4642" s="20">
        <v>0</v>
      </c>
      <c r="G4642" s="20">
        <v>0</v>
      </c>
      <c r="H4642" s="20" t="e">
        <v>#DIV/0!</v>
      </c>
      <c r="I4642" s="20">
        <v>0</v>
      </c>
      <c r="J4642" s="20">
        <v>0</v>
      </c>
      <c r="K4642" s="20" t="e">
        <v>#DIV/0!</v>
      </c>
      <c r="L4642" s="20">
        <v>0</v>
      </c>
      <c r="M4642" s="20" t="e">
        <v>#DIV/0!</v>
      </c>
      <c r="N4642" s="20">
        <v>0</v>
      </c>
      <c r="P4642" s="20">
        <v>0</v>
      </c>
      <c r="Q4642" s="20">
        <v>0</v>
      </c>
      <c r="R4642" s="20" t="e">
        <v>#DIV/0!</v>
      </c>
      <c r="S4642" s="20">
        <v>0</v>
      </c>
    </row>
    <row r="4643" spans="1:19" x14ac:dyDescent="0.25">
      <c r="A4643" s="177" t="s">
        <v>14650</v>
      </c>
      <c r="B4643" t="s">
        <v>14651</v>
      </c>
      <c r="C4643" s="20" t="s">
        <v>199</v>
      </c>
      <c r="D4643" s="20" t="s">
        <v>1000</v>
      </c>
      <c r="E4643" s="26">
        <v>42370</v>
      </c>
      <c r="F4643">
        <v>14</v>
      </c>
      <c r="G4643">
        <v>14</v>
      </c>
      <c r="H4643">
        <v>1</v>
      </c>
      <c r="I4643">
        <v>118</v>
      </c>
      <c r="J4643">
        <v>125</v>
      </c>
      <c r="K4643">
        <v>0.94399999999999995</v>
      </c>
      <c r="L4643">
        <v>125</v>
      </c>
      <c r="M4643">
        <v>1</v>
      </c>
      <c r="N4643">
        <v>113</v>
      </c>
      <c r="P4643">
        <v>0</v>
      </c>
      <c r="Q4643">
        <v>0</v>
      </c>
      <c r="R4643" t="e">
        <v>#DIV/0!</v>
      </c>
      <c r="S4643">
        <v>5</v>
      </c>
    </row>
    <row r="4644" spans="1:19" x14ac:dyDescent="0.25">
      <c r="A4644" s="177" t="s">
        <v>14916</v>
      </c>
      <c r="B4644" t="s">
        <v>14917</v>
      </c>
      <c r="C4644" s="20" t="s">
        <v>200</v>
      </c>
      <c r="D4644" s="20" t="s">
        <v>1002</v>
      </c>
      <c r="E4644" s="26">
        <v>42370</v>
      </c>
      <c r="F4644">
        <v>5</v>
      </c>
      <c r="G4644">
        <v>5</v>
      </c>
      <c r="H4644">
        <v>1</v>
      </c>
      <c r="I4644">
        <v>9</v>
      </c>
      <c r="J4644">
        <v>25</v>
      </c>
      <c r="K4644">
        <v>0.36</v>
      </c>
      <c r="L4644">
        <v>25</v>
      </c>
      <c r="M4644">
        <v>1</v>
      </c>
      <c r="N4644">
        <v>6</v>
      </c>
      <c r="P4644">
        <v>0</v>
      </c>
      <c r="Q4644">
        <v>0</v>
      </c>
      <c r="R4644" t="e">
        <v>#DIV/0!</v>
      </c>
      <c r="S4644">
        <v>3</v>
      </c>
    </row>
    <row r="4645" spans="1:19" s="20" customFormat="1" x14ac:dyDescent="0.25">
      <c r="A4645" s="177" t="s">
        <v>15093</v>
      </c>
      <c r="B4645" s="20" t="s">
        <v>15094</v>
      </c>
      <c r="C4645" s="20" t="s">
        <v>202</v>
      </c>
      <c r="D4645" s="20" t="s">
        <v>1002</v>
      </c>
      <c r="E4645" s="26">
        <v>42370</v>
      </c>
      <c r="F4645" s="20">
        <v>9</v>
      </c>
      <c r="G4645" s="20">
        <v>9</v>
      </c>
      <c r="H4645" s="20">
        <v>1</v>
      </c>
      <c r="I4645" s="20">
        <v>109</v>
      </c>
      <c r="J4645" s="20">
        <v>100</v>
      </c>
      <c r="K4645" s="20">
        <v>1.0900000000000001</v>
      </c>
      <c r="L4645" s="20">
        <v>100</v>
      </c>
      <c r="M4645" s="20">
        <v>1</v>
      </c>
      <c r="N4645" s="20">
        <v>107</v>
      </c>
      <c r="P4645" s="20">
        <v>0</v>
      </c>
      <c r="Q4645" s="20">
        <v>0</v>
      </c>
      <c r="R4645" s="20" t="e">
        <v>#DIV/0!</v>
      </c>
      <c r="S4645" s="20">
        <v>2</v>
      </c>
    </row>
    <row r="4646" spans="1:19" x14ac:dyDescent="0.25">
      <c r="A4646" s="177" t="s">
        <v>15620</v>
      </c>
      <c r="B4646" t="s">
        <v>15621</v>
      </c>
      <c r="C4646" s="20" t="s">
        <v>228</v>
      </c>
      <c r="D4646" s="20" t="s">
        <v>1002</v>
      </c>
      <c r="E4646" s="26">
        <v>42370</v>
      </c>
      <c r="F4646">
        <v>3</v>
      </c>
      <c r="G4646">
        <v>3</v>
      </c>
      <c r="H4646">
        <v>1</v>
      </c>
      <c r="I4646">
        <v>3</v>
      </c>
      <c r="J4646">
        <v>30</v>
      </c>
      <c r="K4646">
        <v>0.1</v>
      </c>
      <c r="L4646">
        <v>30</v>
      </c>
      <c r="M4646">
        <v>1</v>
      </c>
      <c r="N4646">
        <v>0</v>
      </c>
      <c r="P4646">
        <v>0</v>
      </c>
      <c r="Q4646">
        <v>0</v>
      </c>
      <c r="R4646" t="e">
        <v>#DIV/0!</v>
      </c>
      <c r="S4646">
        <v>3</v>
      </c>
    </row>
    <row r="4647" spans="1:19" x14ac:dyDescent="0.25">
      <c r="A4647" s="177" t="s">
        <v>15797</v>
      </c>
      <c r="B4647" t="s">
        <v>15798</v>
      </c>
      <c r="C4647" s="20" t="s">
        <v>227</v>
      </c>
      <c r="D4647" s="20" t="s">
        <v>1000</v>
      </c>
      <c r="E4647" s="26">
        <v>42370</v>
      </c>
      <c r="F4647">
        <v>3</v>
      </c>
      <c r="G4647">
        <v>3</v>
      </c>
      <c r="H4647">
        <v>1</v>
      </c>
      <c r="I4647">
        <v>3</v>
      </c>
      <c r="J4647">
        <v>30</v>
      </c>
      <c r="K4647">
        <v>0.1</v>
      </c>
      <c r="L4647">
        <v>30</v>
      </c>
      <c r="M4647">
        <v>1</v>
      </c>
      <c r="N4647">
        <v>0</v>
      </c>
      <c r="P4647">
        <v>0</v>
      </c>
      <c r="Q4647">
        <v>0</v>
      </c>
      <c r="R4647" t="e">
        <v>#DIV/0!</v>
      </c>
      <c r="S4647">
        <v>3</v>
      </c>
    </row>
    <row r="4648" spans="1:19" x14ac:dyDescent="0.25">
      <c r="A4648" s="177" t="s">
        <v>15974</v>
      </c>
      <c r="B4648" t="s">
        <v>15975</v>
      </c>
      <c r="C4648" s="20" t="s">
        <v>203</v>
      </c>
      <c r="D4648" s="20" t="s">
        <v>1000</v>
      </c>
      <c r="E4648" s="26">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25">
      <c r="A4649" s="177" t="s">
        <v>16153</v>
      </c>
      <c r="B4649" t="s">
        <v>16154</v>
      </c>
      <c r="C4649" s="20" t="s">
        <v>205</v>
      </c>
      <c r="D4649" s="20" t="s">
        <v>1002</v>
      </c>
      <c r="E4649" s="26">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25">
      <c r="A4650" s="177" t="s">
        <v>16330</v>
      </c>
      <c r="B4650" t="s">
        <v>16331</v>
      </c>
      <c r="C4650" s="20" t="s">
        <v>204</v>
      </c>
      <c r="D4650" s="20" t="s">
        <v>1002</v>
      </c>
      <c r="E4650" s="26">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25">
      <c r="A4651" s="177" t="s">
        <v>16648</v>
      </c>
      <c r="B4651" t="s">
        <v>16649</v>
      </c>
      <c r="C4651" t="s">
        <v>223</v>
      </c>
      <c r="D4651" s="20" t="s">
        <v>1000</v>
      </c>
      <c r="E4651" s="26">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25">
      <c r="A4652" s="177" t="s">
        <v>16827</v>
      </c>
      <c r="B4652" t="s">
        <v>16828</v>
      </c>
      <c r="C4652" t="s">
        <v>224</v>
      </c>
      <c r="D4652" s="20" t="s">
        <v>1002</v>
      </c>
      <c r="E4652" s="26">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25">
      <c r="A4653" s="177" t="s">
        <v>16925</v>
      </c>
      <c r="B4653" t="s">
        <v>16926</v>
      </c>
      <c r="C4653" t="s">
        <v>341</v>
      </c>
      <c r="D4653" s="20" t="s">
        <v>1000</v>
      </c>
      <c r="E4653" s="26">
        <v>42370</v>
      </c>
      <c r="F4653">
        <v>2</v>
      </c>
      <c r="G4653">
        <v>2</v>
      </c>
      <c r="H4653">
        <v>1</v>
      </c>
      <c r="I4653">
        <v>4</v>
      </c>
      <c r="J4653">
        <v>10</v>
      </c>
      <c r="K4653">
        <v>0.4</v>
      </c>
      <c r="L4653">
        <v>10</v>
      </c>
      <c r="M4653">
        <v>1</v>
      </c>
      <c r="N4653">
        <v>4</v>
      </c>
      <c r="P4653">
        <v>0</v>
      </c>
      <c r="Q4653">
        <v>0</v>
      </c>
      <c r="R4653" t="e">
        <v>#DIV/0!</v>
      </c>
      <c r="S4653">
        <v>0</v>
      </c>
    </row>
    <row r="4654" spans="1:19" x14ac:dyDescent="0.25">
      <c r="A4654" s="177" t="s">
        <v>16941</v>
      </c>
      <c r="B4654" t="s">
        <v>16942</v>
      </c>
      <c r="C4654" t="s">
        <v>339</v>
      </c>
      <c r="D4654" s="20" t="s">
        <v>1002</v>
      </c>
      <c r="E4654" s="26">
        <v>42370</v>
      </c>
      <c r="F4654">
        <v>2</v>
      </c>
      <c r="G4654">
        <v>2</v>
      </c>
      <c r="H4654">
        <v>1</v>
      </c>
      <c r="I4654">
        <v>4</v>
      </c>
      <c r="J4654">
        <v>10</v>
      </c>
      <c r="K4654">
        <v>0.4</v>
      </c>
      <c r="L4654">
        <v>10</v>
      </c>
      <c r="M4654">
        <v>1</v>
      </c>
      <c r="N4654">
        <v>4</v>
      </c>
      <c r="P4654">
        <v>0</v>
      </c>
      <c r="Q4654">
        <v>0</v>
      </c>
      <c r="R4654" t="e">
        <v>#DIV/0!</v>
      </c>
      <c r="S4654">
        <v>0</v>
      </c>
    </row>
    <row r="4655" spans="1:19" x14ac:dyDescent="0.25">
      <c r="A4655" s="177" t="s">
        <v>16953</v>
      </c>
      <c r="B4655" t="s">
        <v>16954</v>
      </c>
      <c r="C4655" t="s">
        <v>346</v>
      </c>
      <c r="D4655" s="20" t="s">
        <v>1000</v>
      </c>
      <c r="E4655" s="26">
        <v>42370</v>
      </c>
      <c r="F4655">
        <v>4</v>
      </c>
      <c r="G4655">
        <v>5</v>
      </c>
      <c r="H4655">
        <v>0.8</v>
      </c>
      <c r="I4655">
        <v>4</v>
      </c>
      <c r="J4655">
        <v>21</v>
      </c>
      <c r="K4655">
        <v>0.19047619047619047</v>
      </c>
      <c r="L4655">
        <v>21</v>
      </c>
      <c r="M4655">
        <v>1</v>
      </c>
      <c r="N4655">
        <v>4</v>
      </c>
      <c r="P4655">
        <v>0</v>
      </c>
      <c r="Q4655">
        <v>0</v>
      </c>
      <c r="R4655" t="e">
        <v>#DIV/0!</v>
      </c>
      <c r="S4655">
        <v>0</v>
      </c>
    </row>
    <row r="4656" spans="1:19" x14ac:dyDescent="0.25">
      <c r="A4656" s="177" t="s">
        <v>17049</v>
      </c>
      <c r="B4656" t="s">
        <v>17050</v>
      </c>
      <c r="C4656" t="s">
        <v>345</v>
      </c>
      <c r="D4656" s="20" t="s">
        <v>1002</v>
      </c>
      <c r="E4656" s="26">
        <v>42370</v>
      </c>
      <c r="F4656">
        <v>4</v>
      </c>
      <c r="G4656">
        <v>5</v>
      </c>
      <c r="H4656">
        <v>0.8</v>
      </c>
      <c r="I4656">
        <v>4</v>
      </c>
      <c r="J4656">
        <v>21</v>
      </c>
      <c r="K4656">
        <v>0.19047619047619047</v>
      </c>
      <c r="L4656">
        <v>21</v>
      </c>
      <c r="M4656">
        <v>1</v>
      </c>
      <c r="N4656">
        <v>4</v>
      </c>
      <c r="P4656">
        <v>0</v>
      </c>
      <c r="Q4656">
        <v>0</v>
      </c>
      <c r="R4656" t="e">
        <v>#DIV/0!</v>
      </c>
      <c r="S4656">
        <v>0</v>
      </c>
    </row>
    <row r="4657" spans="1:19" x14ac:dyDescent="0.25">
      <c r="A4657" s="177" t="s">
        <v>17264</v>
      </c>
      <c r="B4657" t="s">
        <v>17265</v>
      </c>
      <c r="C4657" t="s">
        <v>225</v>
      </c>
      <c r="D4657" s="20" t="s">
        <v>1000</v>
      </c>
      <c r="E4657" s="26">
        <v>42370</v>
      </c>
      <c r="F4657">
        <v>3</v>
      </c>
      <c r="G4657">
        <v>5</v>
      </c>
      <c r="H4657">
        <v>0.6</v>
      </c>
      <c r="I4657">
        <v>36</v>
      </c>
      <c r="J4657">
        <v>30</v>
      </c>
      <c r="K4657">
        <v>1.2</v>
      </c>
      <c r="L4657">
        <v>50</v>
      </c>
      <c r="M4657">
        <v>0.6</v>
      </c>
      <c r="N4657">
        <v>36</v>
      </c>
      <c r="P4657">
        <v>0</v>
      </c>
      <c r="Q4657">
        <v>0</v>
      </c>
      <c r="R4657" t="e">
        <v>#DIV/0!</v>
      </c>
      <c r="S4657">
        <v>0</v>
      </c>
    </row>
    <row r="4658" spans="1:19" x14ac:dyDescent="0.25">
      <c r="A4658" s="177" t="s">
        <v>17471</v>
      </c>
      <c r="B4658" t="s">
        <v>17472</v>
      </c>
      <c r="C4658" t="s">
        <v>226</v>
      </c>
      <c r="D4658" s="20" t="s">
        <v>1002</v>
      </c>
      <c r="E4658" s="26">
        <v>42370</v>
      </c>
      <c r="F4658">
        <v>3</v>
      </c>
      <c r="G4658">
        <v>5</v>
      </c>
      <c r="H4658">
        <v>0.6</v>
      </c>
      <c r="I4658">
        <v>36</v>
      </c>
      <c r="J4658">
        <v>30</v>
      </c>
      <c r="K4658">
        <v>1.2</v>
      </c>
      <c r="L4658">
        <v>50</v>
      </c>
      <c r="M4658">
        <v>0.6</v>
      </c>
      <c r="N4658">
        <v>36</v>
      </c>
      <c r="P4658">
        <v>0</v>
      </c>
      <c r="Q4658">
        <v>0</v>
      </c>
      <c r="R4658" t="e">
        <v>#DIV/0!</v>
      </c>
      <c r="S4658">
        <v>0</v>
      </c>
    </row>
    <row r="4659" spans="1:19" x14ac:dyDescent="0.25">
      <c r="A4659" s="177" t="s">
        <v>17648</v>
      </c>
      <c r="B4659" t="s">
        <v>17649</v>
      </c>
      <c r="C4659" t="s">
        <v>232</v>
      </c>
      <c r="D4659" s="20" t="s">
        <v>1000</v>
      </c>
      <c r="E4659" s="26">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25">
      <c r="A4660" s="177" t="s">
        <v>17845</v>
      </c>
      <c r="B4660" t="s">
        <v>17846</v>
      </c>
      <c r="C4660" t="s">
        <v>231</v>
      </c>
      <c r="D4660" s="20" t="s">
        <v>1002</v>
      </c>
      <c r="E4660" s="26">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25">
      <c r="A4661" s="177" t="s">
        <v>18022</v>
      </c>
      <c r="B4661" t="s">
        <v>18023</v>
      </c>
      <c r="C4661" t="s">
        <v>317</v>
      </c>
      <c r="D4661" s="20" t="s">
        <v>1000</v>
      </c>
      <c r="E4661" s="26">
        <v>42370</v>
      </c>
      <c r="F4661">
        <v>10</v>
      </c>
      <c r="G4661">
        <v>10</v>
      </c>
      <c r="H4661">
        <v>1</v>
      </c>
      <c r="I4661">
        <v>17</v>
      </c>
      <c r="J4661">
        <v>26</v>
      </c>
      <c r="K4661">
        <v>0.65384615384615385</v>
      </c>
      <c r="L4661">
        <v>26</v>
      </c>
      <c r="M4661">
        <v>1</v>
      </c>
      <c r="N4661">
        <v>17</v>
      </c>
      <c r="P4661">
        <v>0</v>
      </c>
      <c r="Q4661">
        <v>2</v>
      </c>
      <c r="R4661">
        <v>0</v>
      </c>
      <c r="S4661">
        <v>0</v>
      </c>
    </row>
    <row r="4662" spans="1:19" x14ac:dyDescent="0.25">
      <c r="A4662" s="177" t="s">
        <v>18201</v>
      </c>
      <c r="B4662" t="s">
        <v>18202</v>
      </c>
      <c r="C4662" t="s">
        <v>316</v>
      </c>
      <c r="D4662" s="20" t="s">
        <v>1002</v>
      </c>
      <c r="E4662" s="26">
        <v>42370</v>
      </c>
      <c r="F4662">
        <v>10</v>
      </c>
      <c r="G4662">
        <v>10</v>
      </c>
      <c r="H4662">
        <v>1</v>
      </c>
      <c r="I4662">
        <v>17</v>
      </c>
      <c r="J4662">
        <v>26</v>
      </c>
      <c r="K4662">
        <v>0.65384615384615385</v>
      </c>
      <c r="L4662">
        <v>26</v>
      </c>
      <c r="M4662">
        <v>1</v>
      </c>
      <c r="N4662">
        <v>17</v>
      </c>
      <c r="P4662">
        <v>0</v>
      </c>
      <c r="Q4662">
        <v>2</v>
      </c>
      <c r="R4662">
        <v>0</v>
      </c>
      <c r="S4662">
        <v>0</v>
      </c>
    </row>
    <row r="4663" spans="1:19" x14ac:dyDescent="0.25">
      <c r="A4663" s="177" t="s">
        <v>18454</v>
      </c>
      <c r="B4663" t="s">
        <v>18455</v>
      </c>
      <c r="C4663" t="s">
        <v>214</v>
      </c>
      <c r="D4663" s="20" t="s">
        <v>1000</v>
      </c>
      <c r="E4663" s="26">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25">
      <c r="A4664" s="177" t="s">
        <v>18633</v>
      </c>
      <c r="B4664" t="s">
        <v>18634</v>
      </c>
      <c r="C4664" t="s">
        <v>215</v>
      </c>
      <c r="D4664" s="20" t="s">
        <v>1002</v>
      </c>
      <c r="E4664" s="26">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25">
      <c r="A4665" s="177" t="s">
        <v>18810</v>
      </c>
      <c r="B4665" t="s">
        <v>18811</v>
      </c>
      <c r="C4665" t="s">
        <v>216</v>
      </c>
      <c r="D4665" s="20" t="s">
        <v>1002</v>
      </c>
      <c r="E4665" s="26">
        <v>42370</v>
      </c>
      <c r="F4665">
        <v>10</v>
      </c>
      <c r="G4665">
        <v>10</v>
      </c>
      <c r="H4665">
        <v>1</v>
      </c>
      <c r="I4665">
        <v>74</v>
      </c>
      <c r="J4665">
        <v>100</v>
      </c>
      <c r="K4665">
        <v>0.74</v>
      </c>
      <c r="L4665">
        <v>100</v>
      </c>
      <c r="M4665">
        <v>1</v>
      </c>
      <c r="N4665">
        <v>66</v>
      </c>
      <c r="P4665">
        <v>4</v>
      </c>
      <c r="Q4665">
        <v>8</v>
      </c>
      <c r="R4665">
        <v>0.5</v>
      </c>
      <c r="S4665">
        <v>8</v>
      </c>
    </row>
    <row r="4666" spans="1:19" x14ac:dyDescent="0.25">
      <c r="A4666" s="177" t="s">
        <v>18987</v>
      </c>
      <c r="B4666" t="s">
        <v>18988</v>
      </c>
      <c r="C4666" t="s">
        <v>229</v>
      </c>
      <c r="D4666" s="20" t="s">
        <v>1002</v>
      </c>
      <c r="E4666" s="26">
        <v>42370</v>
      </c>
      <c r="F4666">
        <v>2</v>
      </c>
      <c r="G4666">
        <v>2</v>
      </c>
      <c r="H4666">
        <v>1</v>
      </c>
      <c r="I4666">
        <v>10</v>
      </c>
      <c r="J4666">
        <v>15</v>
      </c>
      <c r="K4666">
        <v>0.66666666666666663</v>
      </c>
      <c r="L4666">
        <v>15</v>
      </c>
      <c r="M4666">
        <v>1</v>
      </c>
      <c r="N4666">
        <v>10</v>
      </c>
      <c r="P4666">
        <v>1</v>
      </c>
      <c r="Q4666">
        <v>1</v>
      </c>
      <c r="R4666">
        <v>1</v>
      </c>
      <c r="S4666">
        <v>0</v>
      </c>
    </row>
    <row r="4667" spans="1:19" x14ac:dyDescent="0.25">
      <c r="A4667" s="177" t="s">
        <v>19164</v>
      </c>
      <c r="B4667" t="s">
        <v>19165</v>
      </c>
      <c r="C4667" t="s">
        <v>230</v>
      </c>
      <c r="D4667" s="20" t="s">
        <v>1000</v>
      </c>
      <c r="E4667" s="26">
        <v>42370</v>
      </c>
      <c r="F4667">
        <v>2</v>
      </c>
      <c r="G4667">
        <v>2</v>
      </c>
      <c r="H4667">
        <v>1</v>
      </c>
      <c r="I4667">
        <v>10</v>
      </c>
      <c r="J4667">
        <v>15</v>
      </c>
      <c r="K4667">
        <v>0.66666666666666663</v>
      </c>
      <c r="L4667">
        <v>15</v>
      </c>
      <c r="M4667">
        <v>1</v>
      </c>
      <c r="N4667">
        <v>10</v>
      </c>
      <c r="P4667">
        <v>1</v>
      </c>
      <c r="Q4667">
        <v>1</v>
      </c>
      <c r="R4667">
        <v>1</v>
      </c>
      <c r="S4667">
        <v>0</v>
      </c>
    </row>
    <row r="4668" spans="1:19" x14ac:dyDescent="0.25">
      <c r="A4668" s="177" t="s">
        <v>19343</v>
      </c>
      <c r="B4668" t="s">
        <v>19344</v>
      </c>
      <c r="C4668" t="s">
        <v>234</v>
      </c>
      <c r="D4668" s="20" t="s">
        <v>1000</v>
      </c>
      <c r="E4668" s="26">
        <v>42370</v>
      </c>
      <c r="F4668">
        <v>3</v>
      </c>
      <c r="G4668">
        <v>3</v>
      </c>
      <c r="H4668">
        <v>1</v>
      </c>
      <c r="I4668">
        <v>10</v>
      </c>
      <c r="J4668">
        <v>30</v>
      </c>
      <c r="K4668">
        <v>0.33333333333333331</v>
      </c>
      <c r="L4668">
        <v>30</v>
      </c>
      <c r="M4668">
        <v>1</v>
      </c>
      <c r="N4668">
        <v>10</v>
      </c>
      <c r="P4668">
        <v>0</v>
      </c>
      <c r="Q4668">
        <v>0</v>
      </c>
      <c r="R4668" t="e">
        <v>#DIV/0!</v>
      </c>
      <c r="S4668">
        <v>0</v>
      </c>
    </row>
    <row r="4669" spans="1:19" x14ac:dyDescent="0.25">
      <c r="A4669" s="177" t="s">
        <v>19522</v>
      </c>
      <c r="B4669" t="s">
        <v>19523</v>
      </c>
      <c r="C4669" t="s">
        <v>233</v>
      </c>
      <c r="D4669" s="20" t="s">
        <v>1002</v>
      </c>
      <c r="E4669" s="26">
        <v>42370</v>
      </c>
      <c r="F4669">
        <v>3</v>
      </c>
      <c r="G4669">
        <v>3</v>
      </c>
      <c r="H4669">
        <v>1</v>
      </c>
      <c r="I4669">
        <v>10</v>
      </c>
      <c r="J4669">
        <v>30</v>
      </c>
      <c r="K4669">
        <v>0.33333333333333331</v>
      </c>
      <c r="L4669">
        <v>30</v>
      </c>
      <c r="M4669">
        <v>1</v>
      </c>
      <c r="N4669">
        <v>10</v>
      </c>
      <c r="P4669">
        <v>0</v>
      </c>
      <c r="Q4669">
        <v>0</v>
      </c>
      <c r="R4669" t="e">
        <v>#DIV/0!</v>
      </c>
      <c r="S4669">
        <v>0</v>
      </c>
    </row>
    <row r="4670" spans="1:19" x14ac:dyDescent="0.25">
      <c r="A4670" s="177" t="s">
        <v>19620</v>
      </c>
      <c r="B4670" t="s">
        <v>19621</v>
      </c>
      <c r="C4670" t="s">
        <v>342</v>
      </c>
      <c r="D4670" s="20" t="s">
        <v>1000</v>
      </c>
      <c r="E4670" s="26">
        <v>42370</v>
      </c>
      <c r="F4670">
        <v>4</v>
      </c>
      <c r="G4670">
        <v>4</v>
      </c>
      <c r="H4670">
        <v>1</v>
      </c>
      <c r="I4670">
        <v>22</v>
      </c>
      <c r="J4670">
        <v>40</v>
      </c>
      <c r="K4670">
        <v>0.55000000000000004</v>
      </c>
      <c r="L4670">
        <v>40</v>
      </c>
      <c r="M4670">
        <v>1</v>
      </c>
      <c r="N4670">
        <v>37</v>
      </c>
      <c r="P4670">
        <v>1</v>
      </c>
      <c r="Q4670">
        <v>1</v>
      </c>
      <c r="R4670">
        <v>1</v>
      </c>
      <c r="S4670">
        <v>0</v>
      </c>
    </row>
    <row r="4671" spans="1:19" x14ac:dyDescent="0.25">
      <c r="A4671" s="177" t="s">
        <v>19720</v>
      </c>
      <c r="B4671" t="s">
        <v>19721</v>
      </c>
      <c r="C4671" t="s">
        <v>340</v>
      </c>
      <c r="D4671" s="20" t="s">
        <v>1002</v>
      </c>
      <c r="E4671" s="26">
        <v>42370</v>
      </c>
      <c r="F4671">
        <v>4</v>
      </c>
      <c r="G4671">
        <v>4</v>
      </c>
      <c r="H4671">
        <v>1</v>
      </c>
      <c r="I4671">
        <v>22</v>
      </c>
      <c r="J4671">
        <v>40</v>
      </c>
      <c r="K4671">
        <v>0.55000000000000004</v>
      </c>
      <c r="L4671">
        <v>40</v>
      </c>
      <c r="M4671">
        <v>1</v>
      </c>
      <c r="N4671">
        <v>22</v>
      </c>
      <c r="P4671">
        <v>1</v>
      </c>
      <c r="Q4671">
        <v>1</v>
      </c>
      <c r="R4671">
        <v>1</v>
      </c>
      <c r="S4671">
        <v>0</v>
      </c>
    </row>
    <row r="4672" spans="1:19" x14ac:dyDescent="0.25">
      <c r="A4672" s="177" t="s">
        <v>19897</v>
      </c>
      <c r="B4672" t="s">
        <v>19898</v>
      </c>
      <c r="C4672" t="s">
        <v>220</v>
      </c>
      <c r="D4672" s="20" t="s">
        <v>1000</v>
      </c>
      <c r="E4672" s="26">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25">
      <c r="A4673" s="177" t="s">
        <v>20076</v>
      </c>
      <c r="B4673" t="s">
        <v>20077</v>
      </c>
      <c r="C4673" t="s">
        <v>221</v>
      </c>
      <c r="D4673" s="20" t="s">
        <v>1002</v>
      </c>
      <c r="E4673" s="26">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25">
      <c r="A4674" s="177" t="s">
        <v>20253</v>
      </c>
      <c r="B4674" t="s">
        <v>20254</v>
      </c>
      <c r="C4674" t="s">
        <v>222</v>
      </c>
      <c r="D4674" s="20" t="s">
        <v>1002</v>
      </c>
      <c r="E4674" s="26">
        <v>42370</v>
      </c>
      <c r="F4674">
        <v>4</v>
      </c>
      <c r="G4674">
        <v>4</v>
      </c>
      <c r="H4674">
        <v>1</v>
      </c>
      <c r="I4674">
        <v>4</v>
      </c>
      <c r="J4674">
        <v>8</v>
      </c>
      <c r="K4674">
        <v>0.5</v>
      </c>
      <c r="L4674">
        <v>8</v>
      </c>
      <c r="M4674">
        <v>1</v>
      </c>
      <c r="N4674">
        <v>2</v>
      </c>
      <c r="O4674">
        <v>0.82899999999999996</v>
      </c>
      <c r="P4674">
        <v>2</v>
      </c>
      <c r="Q4674">
        <v>2</v>
      </c>
      <c r="R4674">
        <v>1</v>
      </c>
      <c r="S4674">
        <v>2</v>
      </c>
    </row>
    <row r="4675" spans="1:19" x14ac:dyDescent="0.25">
      <c r="A4675" s="177" t="s">
        <v>20430</v>
      </c>
      <c r="B4675" t="s">
        <v>20431</v>
      </c>
      <c r="C4675" s="20" t="s">
        <v>211</v>
      </c>
      <c r="D4675" s="20" t="s">
        <v>1002</v>
      </c>
      <c r="E4675" s="26">
        <v>42370</v>
      </c>
      <c r="F4675">
        <v>3</v>
      </c>
      <c r="G4675">
        <v>3</v>
      </c>
      <c r="H4675">
        <v>1</v>
      </c>
      <c r="I4675">
        <v>38</v>
      </c>
      <c r="J4675">
        <v>36</v>
      </c>
      <c r="K4675">
        <v>1.0555555555555556</v>
      </c>
      <c r="L4675">
        <v>36</v>
      </c>
      <c r="M4675">
        <v>1</v>
      </c>
      <c r="N4675">
        <v>32</v>
      </c>
      <c r="P4675">
        <v>3</v>
      </c>
      <c r="Q4675">
        <v>10</v>
      </c>
      <c r="R4675">
        <v>0.3</v>
      </c>
      <c r="S4675">
        <v>6</v>
      </c>
    </row>
    <row r="4676" spans="1:19" x14ac:dyDescent="0.25">
      <c r="A4676" s="177" t="s">
        <v>20607</v>
      </c>
      <c r="B4676" t="s">
        <v>20608</v>
      </c>
      <c r="C4676" s="20" t="s">
        <v>207</v>
      </c>
      <c r="D4676" s="20" t="s">
        <v>1000</v>
      </c>
      <c r="E4676" s="26">
        <v>42370</v>
      </c>
      <c r="F4676">
        <v>12</v>
      </c>
      <c r="G4676">
        <v>12</v>
      </c>
      <c r="H4676">
        <v>1</v>
      </c>
      <c r="I4676">
        <v>82</v>
      </c>
      <c r="J4676">
        <v>96</v>
      </c>
      <c r="K4676">
        <v>0.85416666666666663</v>
      </c>
      <c r="L4676">
        <v>96</v>
      </c>
      <c r="M4676">
        <v>1</v>
      </c>
      <c r="N4676">
        <v>74</v>
      </c>
      <c r="P4676">
        <v>3</v>
      </c>
      <c r="Q4676">
        <v>10</v>
      </c>
      <c r="R4676">
        <v>0.3</v>
      </c>
      <c r="S4676">
        <v>8</v>
      </c>
    </row>
    <row r="4677" spans="1:19" x14ac:dyDescent="0.25">
      <c r="A4677" s="177" t="s">
        <v>20851</v>
      </c>
      <c r="B4677" t="s">
        <v>20852</v>
      </c>
      <c r="C4677" s="20" t="s">
        <v>210</v>
      </c>
      <c r="D4677" s="20" t="s">
        <v>1002</v>
      </c>
      <c r="E4677" s="26">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25">
      <c r="A4678" s="177" t="s">
        <v>21028</v>
      </c>
      <c r="B4678" t="s">
        <v>21029</v>
      </c>
      <c r="C4678" t="s">
        <v>208</v>
      </c>
      <c r="D4678" s="20" t="s">
        <v>1002</v>
      </c>
      <c r="E4678" s="26">
        <v>42370</v>
      </c>
      <c r="F4678">
        <v>2</v>
      </c>
      <c r="G4678">
        <v>2</v>
      </c>
      <c r="H4678">
        <v>1</v>
      </c>
      <c r="I4678">
        <v>15</v>
      </c>
      <c r="J4678">
        <v>10</v>
      </c>
      <c r="K4678">
        <v>1.5</v>
      </c>
      <c r="L4678">
        <v>10</v>
      </c>
      <c r="M4678">
        <v>1</v>
      </c>
      <c r="N4678">
        <v>15</v>
      </c>
      <c r="P4678">
        <v>0</v>
      </c>
      <c r="Q4678">
        <v>0</v>
      </c>
      <c r="R4678" t="e">
        <v>#DIV/0!</v>
      </c>
      <c r="S4678">
        <v>0</v>
      </c>
    </row>
    <row r="4679" spans="1:19" x14ac:dyDescent="0.25">
      <c r="A4679" s="177" t="s">
        <v>21283</v>
      </c>
      <c r="B4679" t="s">
        <v>21284</v>
      </c>
      <c r="C4679" t="s">
        <v>213</v>
      </c>
      <c r="D4679" s="20" t="s">
        <v>1002</v>
      </c>
      <c r="E4679" s="26">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25">
      <c r="A4680" s="177" t="s">
        <v>21525</v>
      </c>
      <c r="B4680" t="s">
        <v>21526</v>
      </c>
      <c r="C4680" t="s">
        <v>212</v>
      </c>
      <c r="D4680" s="20" t="s">
        <v>1000</v>
      </c>
      <c r="E4680" s="26">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25">
      <c r="A4681" s="177" t="s">
        <v>21734</v>
      </c>
      <c r="B4681" t="s">
        <v>21735</v>
      </c>
      <c r="C4681" s="20" t="s">
        <v>217</v>
      </c>
      <c r="D4681" s="20" t="s">
        <v>1000</v>
      </c>
      <c r="E4681" s="26">
        <v>42370</v>
      </c>
      <c r="F4681">
        <v>9</v>
      </c>
      <c r="G4681">
        <v>9</v>
      </c>
      <c r="H4681">
        <v>1</v>
      </c>
      <c r="I4681">
        <v>17</v>
      </c>
      <c r="J4681">
        <v>60</v>
      </c>
      <c r="K4681">
        <v>0.28333333333333333</v>
      </c>
      <c r="L4681">
        <v>60</v>
      </c>
      <c r="M4681">
        <v>1</v>
      </c>
      <c r="N4681">
        <v>17</v>
      </c>
      <c r="P4681">
        <v>0</v>
      </c>
      <c r="Q4681">
        <v>0</v>
      </c>
      <c r="R4681" t="e">
        <v>#DIV/0!</v>
      </c>
      <c r="S4681">
        <v>0</v>
      </c>
    </row>
    <row r="4682" spans="1:19" x14ac:dyDescent="0.25">
      <c r="A4682" s="177" t="s">
        <v>21978</v>
      </c>
      <c r="B4682" t="s">
        <v>21979</v>
      </c>
      <c r="C4682" s="20" t="s">
        <v>218</v>
      </c>
      <c r="D4682" s="20" t="s">
        <v>1002</v>
      </c>
      <c r="E4682" s="26">
        <v>42370</v>
      </c>
      <c r="F4682">
        <v>4</v>
      </c>
      <c r="G4682">
        <v>4</v>
      </c>
      <c r="H4682">
        <v>1</v>
      </c>
      <c r="I4682">
        <v>2</v>
      </c>
      <c r="J4682">
        <v>20</v>
      </c>
      <c r="K4682">
        <v>0.1</v>
      </c>
      <c r="L4682">
        <v>20</v>
      </c>
      <c r="M4682">
        <v>1</v>
      </c>
      <c r="N4682">
        <v>2</v>
      </c>
      <c r="P4682">
        <v>0</v>
      </c>
      <c r="Q4682">
        <v>0</v>
      </c>
      <c r="R4682" t="e">
        <v>#DIV/0!</v>
      </c>
      <c r="S4682">
        <v>0</v>
      </c>
    </row>
    <row r="4683" spans="1:19" x14ac:dyDescent="0.25">
      <c r="A4683" s="177" t="s">
        <v>22155</v>
      </c>
      <c r="B4683" t="s">
        <v>22156</v>
      </c>
      <c r="C4683" s="20" t="s">
        <v>219</v>
      </c>
      <c r="D4683" s="20" t="s">
        <v>1002</v>
      </c>
      <c r="E4683" s="26">
        <v>42370</v>
      </c>
      <c r="F4683">
        <v>5</v>
      </c>
      <c r="G4683">
        <v>5</v>
      </c>
      <c r="H4683">
        <v>1</v>
      </c>
      <c r="I4683">
        <v>15</v>
      </c>
      <c r="J4683">
        <v>40</v>
      </c>
      <c r="K4683">
        <v>0.375</v>
      </c>
      <c r="L4683">
        <v>40</v>
      </c>
      <c r="M4683">
        <v>1</v>
      </c>
      <c r="N4683">
        <v>15</v>
      </c>
      <c r="P4683">
        <v>0</v>
      </c>
      <c r="Q4683">
        <v>0</v>
      </c>
      <c r="R4683" t="e">
        <v>#DIV/0!</v>
      </c>
      <c r="S4683">
        <v>0</v>
      </c>
    </row>
    <row r="4684" spans="1:19" x14ac:dyDescent="0.25">
      <c r="A4684" s="177" t="s">
        <v>9325</v>
      </c>
      <c r="B4684" t="s">
        <v>9326</v>
      </c>
      <c r="C4684" t="s">
        <v>211</v>
      </c>
      <c r="D4684" s="20" t="s">
        <v>1000</v>
      </c>
      <c r="E4684" s="26">
        <v>42401</v>
      </c>
      <c r="F4684">
        <v>3</v>
      </c>
      <c r="G4684">
        <v>3</v>
      </c>
      <c r="H4684">
        <v>1</v>
      </c>
      <c r="I4684">
        <v>42</v>
      </c>
      <c r="J4684">
        <v>36</v>
      </c>
      <c r="K4684">
        <v>1.1666666666666667</v>
      </c>
      <c r="L4684">
        <v>36</v>
      </c>
      <c r="M4684">
        <v>1</v>
      </c>
      <c r="N4684">
        <v>35</v>
      </c>
      <c r="P4684">
        <v>3</v>
      </c>
      <c r="Q4684">
        <v>4</v>
      </c>
      <c r="R4684">
        <v>0.75</v>
      </c>
      <c r="S4684">
        <v>7</v>
      </c>
    </row>
    <row r="4685" spans="1:19" x14ac:dyDescent="0.25">
      <c r="A4685" s="177" t="s">
        <v>8486</v>
      </c>
      <c r="B4685" t="s">
        <v>8487</v>
      </c>
      <c r="C4685" t="s">
        <v>213</v>
      </c>
      <c r="D4685" s="20" t="s">
        <v>1000</v>
      </c>
      <c r="E4685" s="26">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25">
      <c r="A4686" s="177" t="s">
        <v>5062</v>
      </c>
      <c r="B4686" t="s">
        <v>5063</v>
      </c>
      <c r="C4686" t="s">
        <v>229</v>
      </c>
      <c r="D4686" s="20" t="s">
        <v>1000</v>
      </c>
      <c r="E4686" s="26">
        <v>42401</v>
      </c>
      <c r="F4686">
        <v>2</v>
      </c>
      <c r="G4686">
        <v>2</v>
      </c>
      <c r="H4686">
        <v>1</v>
      </c>
      <c r="I4686">
        <v>8</v>
      </c>
      <c r="J4686">
        <v>15</v>
      </c>
      <c r="K4686">
        <v>0.53333333333333333</v>
      </c>
      <c r="L4686">
        <v>15</v>
      </c>
      <c r="M4686">
        <v>1</v>
      </c>
      <c r="N4686">
        <v>4</v>
      </c>
      <c r="P4686">
        <v>2</v>
      </c>
      <c r="Q4686">
        <v>2</v>
      </c>
      <c r="R4686">
        <v>1</v>
      </c>
      <c r="S4686">
        <v>4</v>
      </c>
    </row>
    <row r="4687" spans="1:19" x14ac:dyDescent="0.25">
      <c r="A4687" s="177" t="s">
        <v>11072</v>
      </c>
      <c r="B4687" t="s">
        <v>11073</v>
      </c>
      <c r="C4687" t="s">
        <v>228</v>
      </c>
      <c r="D4687" s="20" t="s">
        <v>1000</v>
      </c>
      <c r="E4687" s="26">
        <v>42401</v>
      </c>
      <c r="F4687">
        <v>3</v>
      </c>
      <c r="G4687">
        <v>3</v>
      </c>
      <c r="H4687">
        <v>1</v>
      </c>
      <c r="I4687">
        <v>4</v>
      </c>
      <c r="J4687">
        <v>30</v>
      </c>
      <c r="K4687">
        <v>0.13333333333333333</v>
      </c>
      <c r="L4687">
        <v>30</v>
      </c>
      <c r="M4687">
        <v>1</v>
      </c>
      <c r="N4687">
        <v>3</v>
      </c>
      <c r="P4687">
        <v>0</v>
      </c>
      <c r="Q4687">
        <v>0</v>
      </c>
      <c r="R4687" t="e">
        <v>#DIV/0!</v>
      </c>
      <c r="S4687">
        <v>1</v>
      </c>
    </row>
    <row r="4688" spans="1:19" x14ac:dyDescent="0.25">
      <c r="A4688" s="177" t="s">
        <v>5686</v>
      </c>
      <c r="B4688" t="s">
        <v>5687</v>
      </c>
      <c r="C4688" t="s">
        <v>1047</v>
      </c>
      <c r="D4688" s="20" t="s">
        <v>1000</v>
      </c>
      <c r="E4688" s="26">
        <v>42401</v>
      </c>
      <c r="F4688">
        <v>5</v>
      </c>
      <c r="G4688">
        <v>5</v>
      </c>
      <c r="H4688">
        <v>1</v>
      </c>
      <c r="I4688">
        <v>25</v>
      </c>
      <c r="J4688">
        <v>25</v>
      </c>
      <c r="K4688">
        <v>1</v>
      </c>
      <c r="L4688">
        <v>25</v>
      </c>
      <c r="M4688">
        <v>1</v>
      </c>
      <c r="N4688">
        <v>24</v>
      </c>
      <c r="P4688">
        <v>0</v>
      </c>
      <c r="Q4688">
        <v>4</v>
      </c>
      <c r="R4688">
        <v>0</v>
      </c>
      <c r="S4688">
        <v>1</v>
      </c>
    </row>
    <row r="4689" spans="1:19" x14ac:dyDescent="0.25">
      <c r="A4689" s="177" t="s">
        <v>13220</v>
      </c>
      <c r="B4689" t="s">
        <v>13132</v>
      </c>
      <c r="C4689" t="s">
        <v>1051</v>
      </c>
      <c r="D4689" s="20" t="s">
        <v>1002</v>
      </c>
      <c r="E4689" s="26">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25">
      <c r="A4690" s="177" t="s">
        <v>10563</v>
      </c>
      <c r="B4690" t="s">
        <v>10564</v>
      </c>
      <c r="C4690" t="s">
        <v>205</v>
      </c>
      <c r="D4690" s="20" t="s">
        <v>1000</v>
      </c>
      <c r="E4690" s="26">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25">
      <c r="A4691" s="177" t="s">
        <v>8910</v>
      </c>
      <c r="B4691" t="s">
        <v>8911</v>
      </c>
      <c r="C4691" s="20" t="s">
        <v>210</v>
      </c>
      <c r="D4691" s="20" t="s">
        <v>1000</v>
      </c>
      <c r="E4691" s="26">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25">
      <c r="A4692" s="177" t="s">
        <v>6105</v>
      </c>
      <c r="B4692" t="s">
        <v>6106</v>
      </c>
      <c r="C4692" t="s">
        <v>215</v>
      </c>
      <c r="D4692" s="20" t="s">
        <v>1000</v>
      </c>
      <c r="E4692" s="26">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25">
      <c r="A4693" s="177" t="s">
        <v>3405</v>
      </c>
      <c r="B4693" t="s">
        <v>3406</v>
      </c>
      <c r="C4693" t="s">
        <v>221</v>
      </c>
      <c r="D4693" s="20" t="s">
        <v>1000</v>
      </c>
      <c r="E4693" s="26">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25">
      <c r="A4694" s="177" t="s">
        <v>3230</v>
      </c>
      <c r="B4694" t="s">
        <v>3231</v>
      </c>
      <c r="C4694" t="s">
        <v>222</v>
      </c>
      <c r="D4694" s="20" t="s">
        <v>1000</v>
      </c>
      <c r="E4694" s="26">
        <v>42401</v>
      </c>
      <c r="F4694">
        <v>4</v>
      </c>
      <c r="G4694">
        <v>4</v>
      </c>
      <c r="H4694">
        <v>1</v>
      </c>
      <c r="I4694">
        <v>3</v>
      </c>
      <c r="J4694">
        <v>8</v>
      </c>
      <c r="K4694">
        <v>0.375</v>
      </c>
      <c r="L4694">
        <v>8</v>
      </c>
      <c r="M4694">
        <v>1</v>
      </c>
      <c r="N4694">
        <v>3</v>
      </c>
      <c r="O4694">
        <v>0.83299999999999996</v>
      </c>
      <c r="P4694">
        <v>1</v>
      </c>
      <c r="Q4694">
        <v>1</v>
      </c>
      <c r="R4694">
        <v>1</v>
      </c>
      <c r="S4694">
        <v>0</v>
      </c>
    </row>
    <row r="4695" spans="1:19" x14ac:dyDescent="0.25">
      <c r="A4695" s="177" t="s">
        <v>7275</v>
      </c>
      <c r="B4695" t="s">
        <v>7276</v>
      </c>
      <c r="C4695" t="s">
        <v>1052</v>
      </c>
      <c r="D4695" s="20" t="s">
        <v>1000</v>
      </c>
      <c r="E4695" s="26">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25">
      <c r="A4696" s="177" t="s">
        <v>5267</v>
      </c>
      <c r="B4696" t="s">
        <v>5268</v>
      </c>
      <c r="C4696" t="s">
        <v>1053</v>
      </c>
      <c r="D4696" s="20" t="s">
        <v>1000</v>
      </c>
      <c r="E4696" s="26">
        <v>42401</v>
      </c>
      <c r="F4696">
        <v>5</v>
      </c>
      <c r="G4696">
        <v>5</v>
      </c>
      <c r="H4696">
        <v>1</v>
      </c>
      <c r="I4696">
        <v>16</v>
      </c>
      <c r="J4696">
        <v>25</v>
      </c>
      <c r="K4696">
        <v>0.64</v>
      </c>
      <c r="L4696">
        <v>25</v>
      </c>
      <c r="M4696">
        <v>1</v>
      </c>
      <c r="N4696">
        <v>15</v>
      </c>
      <c r="P4696">
        <v>0</v>
      </c>
      <c r="Q4696">
        <v>1</v>
      </c>
      <c r="R4696">
        <v>0</v>
      </c>
      <c r="S4696">
        <v>1</v>
      </c>
    </row>
    <row r="4697" spans="1:19" x14ac:dyDescent="0.25">
      <c r="A4697" s="177" t="s">
        <v>12266</v>
      </c>
      <c r="B4697" t="s">
        <v>12267</v>
      </c>
      <c r="C4697" s="20" t="s">
        <v>200</v>
      </c>
      <c r="D4697" s="20" t="s">
        <v>1000</v>
      </c>
      <c r="E4697" s="26">
        <v>42401</v>
      </c>
      <c r="F4697">
        <v>5</v>
      </c>
      <c r="G4697">
        <v>5</v>
      </c>
      <c r="H4697">
        <v>1</v>
      </c>
      <c r="I4697">
        <v>9</v>
      </c>
      <c r="J4697">
        <v>25</v>
      </c>
      <c r="K4697">
        <v>0.36</v>
      </c>
      <c r="L4697">
        <v>25</v>
      </c>
      <c r="M4697">
        <v>1</v>
      </c>
      <c r="N4697">
        <v>9</v>
      </c>
      <c r="P4697">
        <v>1</v>
      </c>
      <c r="Q4697">
        <v>2</v>
      </c>
      <c r="R4697">
        <v>0.5</v>
      </c>
      <c r="S4697">
        <v>0</v>
      </c>
    </row>
    <row r="4698" spans="1:19" x14ac:dyDescent="0.25">
      <c r="A4698" s="177" t="s">
        <v>10387</v>
      </c>
      <c r="B4698" t="s">
        <v>10388</v>
      </c>
      <c r="C4698" s="20" t="s">
        <v>204</v>
      </c>
      <c r="D4698" s="20" t="s">
        <v>1000</v>
      </c>
      <c r="E4698" s="26">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25">
      <c r="A4699" s="177" t="s">
        <v>8735</v>
      </c>
      <c r="B4699" t="s">
        <v>8736</v>
      </c>
      <c r="C4699" s="20" t="s">
        <v>208</v>
      </c>
      <c r="D4699" s="20" t="s">
        <v>1000</v>
      </c>
      <c r="E4699" s="26">
        <v>42401</v>
      </c>
      <c r="F4699">
        <v>2</v>
      </c>
      <c r="G4699">
        <v>2</v>
      </c>
      <c r="H4699">
        <v>1</v>
      </c>
      <c r="I4699">
        <v>15</v>
      </c>
      <c r="J4699">
        <v>10</v>
      </c>
      <c r="K4699">
        <v>1.5</v>
      </c>
      <c r="L4699">
        <v>10</v>
      </c>
      <c r="M4699">
        <v>1</v>
      </c>
      <c r="N4699">
        <v>15</v>
      </c>
      <c r="P4699">
        <v>0</v>
      </c>
      <c r="Q4699">
        <v>0</v>
      </c>
      <c r="R4699" t="e">
        <v>#DIV/0!</v>
      </c>
      <c r="S4699">
        <v>0</v>
      </c>
    </row>
    <row r="4700" spans="1:19" x14ac:dyDescent="0.25">
      <c r="A4700" s="177" t="s">
        <v>6529</v>
      </c>
      <c r="B4700" t="s">
        <v>6530</v>
      </c>
      <c r="C4700" s="20" t="s">
        <v>316</v>
      </c>
      <c r="D4700" s="20" t="s">
        <v>1000</v>
      </c>
      <c r="E4700" s="26">
        <v>42401</v>
      </c>
      <c r="F4700">
        <v>10</v>
      </c>
      <c r="G4700">
        <v>10</v>
      </c>
      <c r="H4700">
        <v>1</v>
      </c>
      <c r="I4700">
        <v>17</v>
      </c>
      <c r="J4700">
        <v>26</v>
      </c>
      <c r="K4700">
        <v>0.65384615384615385</v>
      </c>
      <c r="L4700">
        <v>26</v>
      </c>
      <c r="M4700">
        <v>1</v>
      </c>
      <c r="N4700">
        <v>17</v>
      </c>
      <c r="P4700">
        <v>0</v>
      </c>
      <c r="Q4700">
        <v>2</v>
      </c>
      <c r="R4700">
        <v>0</v>
      </c>
      <c r="S4700">
        <v>0</v>
      </c>
    </row>
    <row r="4701" spans="1:19" x14ac:dyDescent="0.25">
      <c r="A4701" s="177" t="s">
        <v>4122</v>
      </c>
      <c r="B4701" t="s">
        <v>4123</v>
      </c>
      <c r="C4701" s="20" t="s">
        <v>218</v>
      </c>
      <c r="D4701" s="20" t="s">
        <v>1000</v>
      </c>
      <c r="E4701" s="26">
        <v>42401</v>
      </c>
      <c r="F4701">
        <v>4</v>
      </c>
      <c r="G4701">
        <v>4</v>
      </c>
      <c r="H4701">
        <v>1</v>
      </c>
      <c r="I4701">
        <v>2</v>
      </c>
      <c r="J4701">
        <v>20</v>
      </c>
      <c r="K4701">
        <v>0.1</v>
      </c>
      <c r="L4701">
        <v>20</v>
      </c>
      <c r="M4701">
        <v>1</v>
      </c>
      <c r="N4701">
        <v>2</v>
      </c>
      <c r="P4701">
        <v>0</v>
      </c>
      <c r="Q4701">
        <v>0</v>
      </c>
      <c r="R4701" t="e">
        <v>#DIV/0!</v>
      </c>
      <c r="S4701">
        <v>0</v>
      </c>
    </row>
    <row r="4702" spans="1:19" x14ac:dyDescent="0.25">
      <c r="A4702" s="177" t="s">
        <v>12551</v>
      </c>
      <c r="B4702" t="s">
        <v>12552</v>
      </c>
      <c r="C4702" s="20" t="s">
        <v>202</v>
      </c>
      <c r="D4702" s="20" t="s">
        <v>1000</v>
      </c>
      <c r="E4702" s="26">
        <v>42401</v>
      </c>
      <c r="F4702">
        <v>9</v>
      </c>
      <c r="G4702">
        <v>9</v>
      </c>
      <c r="H4702">
        <v>1</v>
      </c>
      <c r="I4702">
        <v>113</v>
      </c>
      <c r="J4702">
        <v>100</v>
      </c>
      <c r="K4702">
        <v>1.1299999999999999</v>
      </c>
      <c r="L4702">
        <v>100</v>
      </c>
      <c r="M4702">
        <v>1</v>
      </c>
      <c r="N4702">
        <v>112</v>
      </c>
      <c r="P4702">
        <v>0</v>
      </c>
      <c r="Q4702">
        <v>0</v>
      </c>
      <c r="R4702" t="e">
        <v>#DIV/0!</v>
      </c>
      <c r="S4702">
        <v>1</v>
      </c>
    </row>
    <row r="4703" spans="1:19" x14ac:dyDescent="0.25">
      <c r="A4703" s="177" t="s">
        <v>9716</v>
      </c>
      <c r="B4703" t="s">
        <v>9717</v>
      </c>
      <c r="C4703" s="20" t="s">
        <v>224</v>
      </c>
      <c r="D4703" s="20" t="s">
        <v>1000</v>
      </c>
      <c r="E4703" s="26">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25">
      <c r="A4704" s="177" t="s">
        <v>9605</v>
      </c>
      <c r="B4704" t="s">
        <v>9606</v>
      </c>
      <c r="C4704" t="s">
        <v>339</v>
      </c>
      <c r="D4704" s="20" t="s">
        <v>1000</v>
      </c>
      <c r="E4704" s="26">
        <v>42401</v>
      </c>
      <c r="H4704" t="e">
        <v>#DIV/0!</v>
      </c>
      <c r="K4704" t="e">
        <v>#DIV/0!</v>
      </c>
      <c r="M4704" t="e">
        <v>#DIV/0!</v>
      </c>
      <c r="Q4704">
        <v>0</v>
      </c>
      <c r="R4704" t="e">
        <v>#DIV/0!</v>
      </c>
    </row>
    <row r="4705" spans="1:19" x14ac:dyDescent="0.25">
      <c r="A4705" s="177" t="s">
        <v>9417</v>
      </c>
      <c r="B4705" t="s">
        <v>9418</v>
      </c>
      <c r="C4705" t="s">
        <v>345</v>
      </c>
      <c r="D4705" s="20" t="s">
        <v>1000</v>
      </c>
      <c r="E4705" s="26">
        <v>42401</v>
      </c>
      <c r="F4705">
        <v>4</v>
      </c>
      <c r="G4705">
        <v>5</v>
      </c>
      <c r="H4705">
        <v>0.8</v>
      </c>
      <c r="I4705">
        <v>12</v>
      </c>
      <c r="J4705">
        <v>21</v>
      </c>
      <c r="K4705">
        <v>0.5714285714285714</v>
      </c>
      <c r="L4705">
        <v>21</v>
      </c>
      <c r="M4705">
        <v>1</v>
      </c>
      <c r="N4705">
        <v>8</v>
      </c>
      <c r="P4705">
        <v>0</v>
      </c>
      <c r="Q4705">
        <v>0</v>
      </c>
      <c r="R4705" t="e">
        <v>#DIV/0!</v>
      </c>
      <c r="S4705">
        <v>4</v>
      </c>
    </row>
    <row r="4706" spans="1:19" x14ac:dyDescent="0.25">
      <c r="A4706" s="177" t="s">
        <v>7809</v>
      </c>
      <c r="B4706" t="s">
        <v>7810</v>
      </c>
      <c r="C4706" t="s">
        <v>226</v>
      </c>
      <c r="D4706" s="20" t="s">
        <v>1000</v>
      </c>
      <c r="E4706" s="26">
        <v>42401</v>
      </c>
      <c r="F4706">
        <v>3</v>
      </c>
      <c r="G4706">
        <v>5</v>
      </c>
      <c r="H4706">
        <v>0.6</v>
      </c>
      <c r="I4706">
        <v>36</v>
      </c>
      <c r="J4706">
        <v>30</v>
      </c>
      <c r="K4706">
        <v>1.2</v>
      </c>
      <c r="L4706">
        <v>50</v>
      </c>
      <c r="M4706">
        <v>0.6</v>
      </c>
      <c r="N4706">
        <v>36</v>
      </c>
      <c r="P4706">
        <v>0</v>
      </c>
      <c r="Q4706">
        <v>0</v>
      </c>
      <c r="R4706" t="e">
        <v>#DIV/0!</v>
      </c>
      <c r="S4706">
        <v>0</v>
      </c>
    </row>
    <row r="4707" spans="1:19" x14ac:dyDescent="0.25">
      <c r="A4707" s="177" t="s">
        <v>6879</v>
      </c>
      <c r="B4707" t="s">
        <v>6880</v>
      </c>
      <c r="C4707" t="s">
        <v>231</v>
      </c>
      <c r="D4707" s="20" t="s">
        <v>1000</v>
      </c>
      <c r="E4707" s="26">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25">
      <c r="A4708" s="177" t="s">
        <v>5930</v>
      </c>
      <c r="B4708" t="s">
        <v>5931</v>
      </c>
      <c r="C4708" t="s">
        <v>216</v>
      </c>
      <c r="D4708" s="20" t="s">
        <v>1000</v>
      </c>
      <c r="E4708" s="26">
        <v>42401</v>
      </c>
      <c r="F4708">
        <v>10</v>
      </c>
      <c r="G4708">
        <v>10</v>
      </c>
      <c r="H4708">
        <v>1</v>
      </c>
      <c r="I4708">
        <v>74</v>
      </c>
      <c r="J4708">
        <v>100</v>
      </c>
      <c r="K4708">
        <v>0.74</v>
      </c>
      <c r="L4708">
        <v>100</v>
      </c>
      <c r="M4708">
        <v>1</v>
      </c>
      <c r="N4708">
        <v>64</v>
      </c>
      <c r="P4708">
        <v>2</v>
      </c>
      <c r="Q4708">
        <v>7</v>
      </c>
      <c r="R4708">
        <v>0.2857142857142857</v>
      </c>
      <c r="S4708">
        <v>10</v>
      </c>
    </row>
    <row r="4709" spans="1:19" x14ac:dyDescent="0.25">
      <c r="A4709" s="177" t="s">
        <v>4537</v>
      </c>
      <c r="B4709" t="s">
        <v>4538</v>
      </c>
      <c r="C4709" t="s">
        <v>233</v>
      </c>
      <c r="D4709" s="20" t="s">
        <v>1000</v>
      </c>
      <c r="E4709" s="26">
        <v>42401</v>
      </c>
      <c r="F4709">
        <v>3</v>
      </c>
      <c r="G4709">
        <v>3</v>
      </c>
      <c r="H4709">
        <v>1</v>
      </c>
      <c r="I4709">
        <v>10</v>
      </c>
      <c r="J4709">
        <v>30</v>
      </c>
      <c r="K4709">
        <v>0.33333333333333331</v>
      </c>
      <c r="L4709">
        <v>30</v>
      </c>
      <c r="M4709">
        <v>1</v>
      </c>
      <c r="N4709">
        <v>10</v>
      </c>
      <c r="P4709">
        <v>0</v>
      </c>
      <c r="Q4709">
        <v>0</v>
      </c>
      <c r="R4709" t="e">
        <v>#DIV/0!</v>
      </c>
      <c r="S4709">
        <v>0</v>
      </c>
    </row>
    <row r="4710" spans="1:19" x14ac:dyDescent="0.25">
      <c r="A4710" s="177" t="s">
        <v>3947</v>
      </c>
      <c r="B4710" t="s">
        <v>3948</v>
      </c>
      <c r="C4710" s="20" t="s">
        <v>219</v>
      </c>
      <c r="D4710" s="20" t="s">
        <v>1000</v>
      </c>
      <c r="E4710" s="26">
        <v>42401</v>
      </c>
      <c r="H4710" t="e">
        <v>#DIV/0!</v>
      </c>
      <c r="K4710" t="e">
        <v>#DIV/0!</v>
      </c>
      <c r="M4710" t="e">
        <v>#DIV/0!</v>
      </c>
      <c r="R4710" t="e">
        <v>#DIV/0!</v>
      </c>
    </row>
    <row r="4711" spans="1:19" x14ac:dyDescent="0.25">
      <c r="A4711" s="177" t="s">
        <v>3676</v>
      </c>
      <c r="B4711" t="s">
        <v>3677</v>
      </c>
      <c r="C4711" s="20" t="s">
        <v>340</v>
      </c>
      <c r="D4711" s="20" t="s">
        <v>1000</v>
      </c>
      <c r="E4711" s="26">
        <v>42401</v>
      </c>
      <c r="F4711">
        <v>4</v>
      </c>
      <c r="G4711">
        <v>4</v>
      </c>
      <c r="H4711">
        <v>1</v>
      </c>
      <c r="I4711">
        <v>21</v>
      </c>
      <c r="J4711">
        <v>40</v>
      </c>
      <c r="K4711">
        <v>0.52500000000000002</v>
      </c>
      <c r="L4711">
        <v>40</v>
      </c>
      <c r="M4711">
        <v>1</v>
      </c>
      <c r="N4711">
        <v>21</v>
      </c>
      <c r="P4711">
        <v>0</v>
      </c>
      <c r="Q4711">
        <v>0</v>
      </c>
      <c r="R4711" t="e">
        <v>#DIV/0!</v>
      </c>
      <c r="S4711">
        <v>0</v>
      </c>
    </row>
    <row r="4712" spans="1:19" x14ac:dyDescent="0.25">
      <c r="A4712" s="177" t="s">
        <v>7622</v>
      </c>
      <c r="B4712" t="s">
        <v>7623</v>
      </c>
      <c r="C4712" s="20" t="s">
        <v>901</v>
      </c>
      <c r="D4712" s="20" t="s">
        <v>1000</v>
      </c>
      <c r="E4712" s="26">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25">
      <c r="A4713" s="177" t="s">
        <v>5502</v>
      </c>
      <c r="B4713" t="s">
        <v>5503</v>
      </c>
      <c r="C4713" s="20" t="s">
        <v>903</v>
      </c>
      <c r="D4713" s="20" t="s">
        <v>1000</v>
      </c>
      <c r="E4713" s="26">
        <v>42401</v>
      </c>
      <c r="F4713">
        <v>10</v>
      </c>
      <c r="G4713">
        <v>10</v>
      </c>
      <c r="H4713">
        <v>1</v>
      </c>
      <c r="I4713">
        <v>41</v>
      </c>
      <c r="J4713">
        <v>50</v>
      </c>
      <c r="K4713">
        <v>0.82</v>
      </c>
      <c r="L4713">
        <v>50</v>
      </c>
      <c r="M4713">
        <v>1</v>
      </c>
      <c r="N4713">
        <v>39</v>
      </c>
      <c r="P4713">
        <v>0</v>
      </c>
      <c r="Q4713">
        <v>5</v>
      </c>
      <c r="R4713">
        <v>0</v>
      </c>
      <c r="S4713">
        <v>2</v>
      </c>
    </row>
    <row r="4714" spans="1:19" x14ac:dyDescent="0.25">
      <c r="A4714" s="177" t="s">
        <v>11641</v>
      </c>
      <c r="B4714" t="s">
        <v>11642</v>
      </c>
      <c r="C4714" s="20" t="s">
        <v>199</v>
      </c>
      <c r="D4714" s="20" t="s">
        <v>1002</v>
      </c>
      <c r="E4714" s="26">
        <v>42401</v>
      </c>
      <c r="F4714">
        <v>14</v>
      </c>
      <c r="G4714">
        <v>14</v>
      </c>
      <c r="H4714">
        <v>1</v>
      </c>
      <c r="I4714">
        <v>122</v>
      </c>
      <c r="J4714">
        <v>125</v>
      </c>
      <c r="K4714">
        <v>0.97599999999999998</v>
      </c>
      <c r="L4714">
        <v>125</v>
      </c>
      <c r="M4714">
        <v>1</v>
      </c>
      <c r="N4714">
        <v>121</v>
      </c>
      <c r="P4714">
        <v>1</v>
      </c>
      <c r="Q4714">
        <v>2</v>
      </c>
      <c r="R4714">
        <v>0.5</v>
      </c>
      <c r="S4714">
        <v>1</v>
      </c>
    </row>
    <row r="4715" spans="1:19" x14ac:dyDescent="0.25">
      <c r="A4715" s="177" t="s">
        <v>10913</v>
      </c>
      <c r="B4715" t="s">
        <v>10914</v>
      </c>
      <c r="C4715" t="s">
        <v>227</v>
      </c>
      <c r="D4715" s="20" t="s">
        <v>1002</v>
      </c>
      <c r="E4715" s="26">
        <v>42401</v>
      </c>
      <c r="F4715">
        <v>3</v>
      </c>
      <c r="G4715">
        <v>3</v>
      </c>
      <c r="H4715">
        <v>1</v>
      </c>
      <c r="I4715">
        <v>4</v>
      </c>
      <c r="J4715">
        <v>30</v>
      </c>
      <c r="K4715">
        <v>0.13333333333333333</v>
      </c>
      <c r="L4715">
        <v>30</v>
      </c>
      <c r="M4715">
        <v>1</v>
      </c>
      <c r="N4715">
        <v>3</v>
      </c>
      <c r="P4715">
        <v>0</v>
      </c>
      <c r="Q4715">
        <v>0</v>
      </c>
      <c r="R4715" t="e">
        <v>#DIV/0!</v>
      </c>
      <c r="S4715">
        <v>1</v>
      </c>
    </row>
    <row r="4716" spans="1:19" x14ac:dyDescent="0.25">
      <c r="A4716" s="177" t="s">
        <v>9621</v>
      </c>
      <c r="B4716" t="s">
        <v>9622</v>
      </c>
      <c r="C4716" t="s">
        <v>341</v>
      </c>
      <c r="D4716" s="20" t="s">
        <v>1002</v>
      </c>
      <c r="E4716" s="26">
        <v>42401</v>
      </c>
      <c r="F4716">
        <v>0</v>
      </c>
      <c r="G4716">
        <v>0</v>
      </c>
      <c r="H4716" t="e">
        <v>#DIV/0!</v>
      </c>
      <c r="I4716">
        <v>0</v>
      </c>
      <c r="J4716">
        <v>0</v>
      </c>
      <c r="K4716" t="e">
        <v>#DIV/0!</v>
      </c>
      <c r="L4716">
        <v>0</v>
      </c>
      <c r="M4716" t="e">
        <v>#DIV/0!</v>
      </c>
      <c r="N4716">
        <v>0</v>
      </c>
      <c r="P4716">
        <v>0</v>
      </c>
      <c r="Q4716">
        <v>0</v>
      </c>
      <c r="R4716" t="e">
        <v>#DIV/0!</v>
      </c>
      <c r="S4716">
        <v>0</v>
      </c>
    </row>
    <row r="4717" spans="1:19" x14ac:dyDescent="0.25">
      <c r="A4717" s="177" t="s">
        <v>9509</v>
      </c>
      <c r="B4717" t="s">
        <v>9510</v>
      </c>
      <c r="C4717" t="s">
        <v>346</v>
      </c>
      <c r="D4717" s="20" t="s">
        <v>1002</v>
      </c>
      <c r="E4717" s="26">
        <v>42401</v>
      </c>
      <c r="F4717">
        <v>4</v>
      </c>
      <c r="G4717">
        <v>5</v>
      </c>
      <c r="H4717">
        <v>0.8</v>
      </c>
      <c r="I4717">
        <v>12</v>
      </c>
      <c r="J4717">
        <v>21</v>
      </c>
      <c r="K4717">
        <v>0.5714285714285714</v>
      </c>
      <c r="L4717">
        <v>21</v>
      </c>
      <c r="M4717">
        <v>1</v>
      </c>
      <c r="N4717">
        <v>8</v>
      </c>
      <c r="P4717">
        <v>0</v>
      </c>
      <c r="Q4717">
        <v>0</v>
      </c>
      <c r="R4717" t="e">
        <v>#DIV/0!</v>
      </c>
      <c r="S4717">
        <v>4</v>
      </c>
    </row>
    <row r="4718" spans="1:19" x14ac:dyDescent="0.25">
      <c r="A4718" s="177" t="s">
        <v>9150</v>
      </c>
      <c r="B4718" t="s">
        <v>9151</v>
      </c>
      <c r="C4718" t="s">
        <v>207</v>
      </c>
      <c r="D4718" s="20" t="s">
        <v>1002</v>
      </c>
      <c r="E4718" s="26">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25">
      <c r="A4719" s="177" t="s">
        <v>8311</v>
      </c>
      <c r="B4719" t="s">
        <v>8312</v>
      </c>
      <c r="C4719" t="s">
        <v>212</v>
      </c>
      <c r="D4719" s="20" t="s">
        <v>1002</v>
      </c>
      <c r="E4719" s="26">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25">
      <c r="A4720" s="177" t="s">
        <v>4887</v>
      </c>
      <c r="B4720" t="s">
        <v>4888</v>
      </c>
      <c r="C4720" t="s">
        <v>230</v>
      </c>
      <c r="D4720" s="20" t="s">
        <v>1002</v>
      </c>
      <c r="E4720" s="26">
        <v>42401</v>
      </c>
      <c r="F4720">
        <v>2</v>
      </c>
      <c r="G4720">
        <v>2</v>
      </c>
      <c r="H4720">
        <v>1</v>
      </c>
      <c r="I4720">
        <v>8</v>
      </c>
      <c r="J4720">
        <v>15</v>
      </c>
      <c r="K4720">
        <v>0.53333333333333333</v>
      </c>
      <c r="L4720">
        <v>15</v>
      </c>
      <c r="M4720">
        <v>1</v>
      </c>
      <c r="N4720">
        <v>4</v>
      </c>
      <c r="P4720">
        <v>2</v>
      </c>
      <c r="Q4720">
        <v>2</v>
      </c>
      <c r="R4720">
        <v>1</v>
      </c>
      <c r="S4720">
        <v>4</v>
      </c>
    </row>
    <row r="4721" spans="1:19" x14ac:dyDescent="0.25">
      <c r="A4721" s="177" t="s">
        <v>11643</v>
      </c>
      <c r="B4721" t="s">
        <v>11644</v>
      </c>
      <c r="C4721" t="s">
        <v>198</v>
      </c>
      <c r="D4721" s="20" t="s">
        <v>1002</v>
      </c>
      <c r="E4721" s="26">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25">
      <c r="A4722" s="177" t="s">
        <v>10738</v>
      </c>
      <c r="B4722" t="s">
        <v>10739</v>
      </c>
      <c r="C4722" t="s">
        <v>203</v>
      </c>
      <c r="D4722" s="20" t="s">
        <v>1002</v>
      </c>
      <c r="E4722" s="26">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25">
      <c r="A4723" s="177" t="s">
        <v>6280</v>
      </c>
      <c r="B4723" t="s">
        <v>6281</v>
      </c>
      <c r="C4723" t="s">
        <v>214</v>
      </c>
      <c r="D4723" s="20" t="s">
        <v>1002</v>
      </c>
      <c r="E4723" s="26">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25">
      <c r="A4724" s="177" t="s">
        <v>3580</v>
      </c>
      <c r="B4724" t="s">
        <v>3581</v>
      </c>
      <c r="C4724" t="s">
        <v>220</v>
      </c>
      <c r="D4724" s="20" t="s">
        <v>1002</v>
      </c>
      <c r="E4724" s="26">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25">
      <c r="A4725" s="177" t="s">
        <v>6704</v>
      </c>
      <c r="B4725" t="s">
        <v>6705</v>
      </c>
      <c r="C4725" t="s">
        <v>317</v>
      </c>
      <c r="D4725" s="20" t="s">
        <v>1002</v>
      </c>
      <c r="E4725" s="26">
        <v>42401</v>
      </c>
      <c r="F4725">
        <v>10</v>
      </c>
      <c r="G4725">
        <v>10</v>
      </c>
      <c r="H4725">
        <v>1</v>
      </c>
      <c r="I4725">
        <v>17</v>
      </c>
      <c r="J4725">
        <v>26</v>
      </c>
      <c r="K4725">
        <v>0.65384615384615385</v>
      </c>
      <c r="L4725">
        <v>26</v>
      </c>
      <c r="M4725">
        <v>1</v>
      </c>
      <c r="N4725">
        <v>17</v>
      </c>
      <c r="P4725">
        <v>0</v>
      </c>
      <c r="Q4725">
        <v>2</v>
      </c>
      <c r="R4725">
        <v>0</v>
      </c>
      <c r="S4725">
        <v>0</v>
      </c>
    </row>
    <row r="4726" spans="1:19" x14ac:dyDescent="0.25">
      <c r="A4726" s="177" t="s">
        <v>4362</v>
      </c>
      <c r="B4726" t="s">
        <v>4363</v>
      </c>
      <c r="C4726" t="s">
        <v>217</v>
      </c>
      <c r="D4726" s="20" t="s">
        <v>1002</v>
      </c>
      <c r="E4726" s="26">
        <v>42401</v>
      </c>
      <c r="F4726">
        <v>4</v>
      </c>
      <c r="G4726">
        <v>4</v>
      </c>
      <c r="H4726">
        <v>1</v>
      </c>
      <c r="I4726">
        <v>2</v>
      </c>
      <c r="J4726">
        <v>20</v>
      </c>
      <c r="K4726">
        <v>0.1</v>
      </c>
      <c r="L4726">
        <v>20</v>
      </c>
      <c r="M4726">
        <v>1</v>
      </c>
      <c r="N4726">
        <v>2</v>
      </c>
      <c r="P4726">
        <v>0</v>
      </c>
      <c r="Q4726">
        <v>0</v>
      </c>
      <c r="R4726" t="e">
        <v>#DIV/0!</v>
      </c>
      <c r="S4726">
        <v>0</v>
      </c>
    </row>
    <row r="4727" spans="1:19" x14ac:dyDescent="0.25">
      <c r="A4727" s="177" t="s">
        <v>9891</v>
      </c>
      <c r="B4727" t="s">
        <v>9892</v>
      </c>
      <c r="C4727" t="s">
        <v>223</v>
      </c>
      <c r="D4727" s="20" t="s">
        <v>1002</v>
      </c>
      <c r="E4727" s="26">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25">
      <c r="A4728" s="177" t="s">
        <v>8010</v>
      </c>
      <c r="B4728" t="s">
        <v>8011</v>
      </c>
      <c r="C4728" t="s">
        <v>225</v>
      </c>
      <c r="D4728" s="20" t="s">
        <v>1002</v>
      </c>
      <c r="E4728" s="26">
        <v>42401</v>
      </c>
      <c r="F4728">
        <v>3</v>
      </c>
      <c r="G4728">
        <v>5</v>
      </c>
      <c r="H4728">
        <v>0.6</v>
      </c>
      <c r="I4728">
        <v>36</v>
      </c>
      <c r="J4728">
        <v>30</v>
      </c>
      <c r="K4728">
        <v>1.2</v>
      </c>
      <c r="L4728">
        <v>50</v>
      </c>
      <c r="M4728">
        <v>0.6</v>
      </c>
      <c r="N4728">
        <v>36</v>
      </c>
      <c r="P4728">
        <v>0</v>
      </c>
      <c r="Q4728">
        <v>0</v>
      </c>
      <c r="R4728" t="e">
        <v>#DIV/0!</v>
      </c>
      <c r="S4728">
        <v>0</v>
      </c>
    </row>
    <row r="4729" spans="1:19" x14ac:dyDescent="0.25">
      <c r="A4729" s="177" t="s">
        <v>7070</v>
      </c>
      <c r="B4729" t="s">
        <v>7071</v>
      </c>
      <c r="C4729" t="s">
        <v>232</v>
      </c>
      <c r="D4729" s="20" t="s">
        <v>1002</v>
      </c>
      <c r="E4729" s="26">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25">
      <c r="A4730" s="177" t="s">
        <v>4712</v>
      </c>
      <c r="B4730" t="s">
        <v>4713</v>
      </c>
      <c r="C4730" t="s">
        <v>234</v>
      </c>
      <c r="D4730" s="20" t="s">
        <v>1002</v>
      </c>
      <c r="E4730" s="26">
        <v>42401</v>
      </c>
      <c r="F4730">
        <v>3</v>
      </c>
      <c r="G4730">
        <v>3</v>
      </c>
      <c r="H4730">
        <v>1</v>
      </c>
      <c r="I4730">
        <v>10</v>
      </c>
      <c r="J4730">
        <v>30</v>
      </c>
      <c r="K4730">
        <v>0.33333333333333331</v>
      </c>
      <c r="L4730">
        <v>30</v>
      </c>
      <c r="M4730">
        <v>1</v>
      </c>
      <c r="N4730">
        <v>10</v>
      </c>
      <c r="P4730">
        <v>0</v>
      </c>
      <c r="Q4730">
        <v>0</v>
      </c>
      <c r="R4730" t="e">
        <v>#DIV/0!</v>
      </c>
      <c r="S4730">
        <v>0</v>
      </c>
    </row>
    <row r="4731" spans="1:19" x14ac:dyDescent="0.25">
      <c r="A4731" s="177" t="s">
        <v>3772</v>
      </c>
      <c r="B4731" t="s">
        <v>3773</v>
      </c>
      <c r="C4731" t="s">
        <v>342</v>
      </c>
      <c r="D4731" s="20" t="s">
        <v>1002</v>
      </c>
      <c r="E4731" s="26">
        <v>42401</v>
      </c>
      <c r="F4731">
        <v>4</v>
      </c>
      <c r="G4731">
        <v>4</v>
      </c>
      <c r="H4731">
        <v>1</v>
      </c>
      <c r="I4731">
        <v>21</v>
      </c>
      <c r="J4731">
        <v>40</v>
      </c>
      <c r="K4731">
        <v>0.52500000000000002</v>
      </c>
      <c r="L4731">
        <v>40</v>
      </c>
      <c r="M4731">
        <v>1</v>
      </c>
      <c r="N4731">
        <v>21</v>
      </c>
      <c r="P4731">
        <v>0</v>
      </c>
      <c r="Q4731">
        <v>0</v>
      </c>
      <c r="R4731" t="e">
        <v>#DIV/0!</v>
      </c>
      <c r="S4731">
        <v>0</v>
      </c>
    </row>
    <row r="4732" spans="1:19" x14ac:dyDescent="0.25">
      <c r="A4732" s="177" t="s">
        <v>3055</v>
      </c>
      <c r="B4732" t="s">
        <v>3056</v>
      </c>
      <c r="C4732" t="s">
        <v>242</v>
      </c>
      <c r="D4732" s="20" t="s">
        <v>1000</v>
      </c>
      <c r="E4732" s="26">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25">
      <c r="A4733" s="177" t="s">
        <v>2880</v>
      </c>
      <c r="B4733" t="s">
        <v>2881</v>
      </c>
      <c r="C4733" t="s">
        <v>2724</v>
      </c>
      <c r="D4733" s="20" t="s">
        <v>1000</v>
      </c>
      <c r="E4733" s="26">
        <v>42401</v>
      </c>
      <c r="F4733">
        <v>6</v>
      </c>
      <c r="G4733">
        <v>8</v>
      </c>
      <c r="H4733">
        <v>0.75</v>
      </c>
      <c r="I4733">
        <v>28</v>
      </c>
      <c r="J4733">
        <v>30</v>
      </c>
      <c r="K4733">
        <v>0.93333333333333335</v>
      </c>
      <c r="L4733">
        <v>40</v>
      </c>
      <c r="M4733">
        <v>0.75</v>
      </c>
      <c r="N4733">
        <v>26</v>
      </c>
      <c r="P4733">
        <v>0</v>
      </c>
      <c r="Q4733">
        <v>4</v>
      </c>
      <c r="R4733">
        <v>0</v>
      </c>
      <c r="S4733">
        <v>2</v>
      </c>
    </row>
    <row r="4734" spans="1:19" x14ac:dyDescent="0.25">
      <c r="A4734" s="177" t="s">
        <v>2635</v>
      </c>
      <c r="B4734" t="s">
        <v>2636</v>
      </c>
      <c r="C4734" t="s">
        <v>237</v>
      </c>
      <c r="D4734" s="20" t="s">
        <v>1000</v>
      </c>
      <c r="E4734" s="26">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25">
      <c r="A4735" s="177" t="s">
        <v>2460</v>
      </c>
      <c r="B4735" t="s">
        <v>2461</v>
      </c>
      <c r="C4735" t="s">
        <v>238</v>
      </c>
      <c r="D4735" s="20" t="s">
        <v>1000</v>
      </c>
      <c r="E4735" s="26">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25">
      <c r="A4736" s="177" t="s">
        <v>2287</v>
      </c>
      <c r="B4736" t="s">
        <v>2288</v>
      </c>
      <c r="C4736" t="s">
        <v>239</v>
      </c>
      <c r="D4736" s="20" t="s">
        <v>1000</v>
      </c>
      <c r="E4736" s="26">
        <v>42401</v>
      </c>
      <c r="F4736">
        <v>4</v>
      </c>
      <c r="G4736">
        <v>4</v>
      </c>
      <c r="H4736">
        <v>1</v>
      </c>
      <c r="I4736">
        <v>3</v>
      </c>
      <c r="J4736">
        <v>8</v>
      </c>
      <c r="K4736">
        <v>0.375</v>
      </c>
      <c r="L4736">
        <v>8</v>
      </c>
      <c r="M4736">
        <v>1</v>
      </c>
      <c r="N4736">
        <v>3</v>
      </c>
      <c r="O4736">
        <v>0.83299999999999996</v>
      </c>
      <c r="P4736">
        <v>1</v>
      </c>
      <c r="Q4736">
        <v>1</v>
      </c>
      <c r="R4736">
        <v>1</v>
      </c>
      <c r="S4736">
        <v>0</v>
      </c>
    </row>
    <row r="4737" spans="1:19" x14ac:dyDescent="0.25">
      <c r="A4737" s="177" t="s">
        <v>2112</v>
      </c>
      <c r="B4737" t="s">
        <v>2113</v>
      </c>
      <c r="C4737" t="s">
        <v>1988</v>
      </c>
      <c r="D4737" s="20" t="s">
        <v>1000</v>
      </c>
      <c r="E4737" s="26">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25">
      <c r="A4738" s="177" t="s">
        <v>1864</v>
      </c>
      <c r="B4738" t="s">
        <v>1865</v>
      </c>
      <c r="C4738" t="s">
        <v>240</v>
      </c>
      <c r="D4738" s="20" t="s">
        <v>1000</v>
      </c>
      <c r="E4738" s="26">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25">
      <c r="A4739" s="177" t="s">
        <v>1689</v>
      </c>
      <c r="B4739" t="s">
        <v>1690</v>
      </c>
      <c r="C4739" t="s">
        <v>241</v>
      </c>
      <c r="D4739" s="20" t="s">
        <v>1000</v>
      </c>
      <c r="E4739" s="26">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s="20" customFormat="1" x14ac:dyDescent="0.25">
      <c r="A4740" s="177" t="s">
        <v>1514</v>
      </c>
      <c r="B4740" s="20" t="s">
        <v>1515</v>
      </c>
      <c r="C4740" s="20" t="s">
        <v>318</v>
      </c>
      <c r="D4740" s="20" t="s">
        <v>1000</v>
      </c>
      <c r="E4740" s="26">
        <v>42401</v>
      </c>
      <c r="F4740" s="20">
        <v>0</v>
      </c>
      <c r="G4740" s="20">
        <v>0</v>
      </c>
      <c r="H4740" s="20" t="e">
        <v>#DIV/0!</v>
      </c>
      <c r="I4740" s="20">
        <v>0</v>
      </c>
      <c r="J4740" s="20">
        <v>0</v>
      </c>
      <c r="K4740" s="20" t="e">
        <v>#DIV/0!</v>
      </c>
      <c r="L4740" s="20">
        <v>0</v>
      </c>
      <c r="M4740" s="20" t="e">
        <v>#DIV/0!</v>
      </c>
      <c r="N4740" s="20">
        <v>0</v>
      </c>
      <c r="P4740" s="20">
        <v>0</v>
      </c>
      <c r="Q4740" s="20">
        <v>0</v>
      </c>
      <c r="R4740" s="20" t="e">
        <v>#DIV/0!</v>
      </c>
      <c r="S4740" s="20">
        <v>0</v>
      </c>
    </row>
    <row r="4741" spans="1:19" x14ac:dyDescent="0.25">
      <c r="A4741" s="177" t="s">
        <v>1108</v>
      </c>
      <c r="B4741" t="s">
        <v>1194</v>
      </c>
      <c r="C4741" s="20" t="s">
        <v>235</v>
      </c>
      <c r="D4741" s="20" t="s">
        <v>1002</v>
      </c>
      <c r="E4741" s="26">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25">
      <c r="A4742" s="177" t="s">
        <v>12064</v>
      </c>
      <c r="B4742" t="s">
        <v>12065</v>
      </c>
      <c r="C4742" s="20" t="s">
        <v>1051</v>
      </c>
      <c r="D4742" s="20" t="s">
        <v>1000</v>
      </c>
      <c r="E4742" s="26">
        <v>42401</v>
      </c>
      <c r="F4742">
        <v>1</v>
      </c>
      <c r="G4742">
        <v>3</v>
      </c>
      <c r="H4742">
        <v>0.33333333333333331</v>
      </c>
      <c r="I4742">
        <v>3</v>
      </c>
      <c r="J4742">
        <v>5</v>
      </c>
      <c r="K4742">
        <v>0.6</v>
      </c>
      <c r="L4742">
        <v>15</v>
      </c>
      <c r="M4742">
        <v>0.33333333333333331</v>
      </c>
      <c r="N4742">
        <v>2</v>
      </c>
      <c r="P4742">
        <v>0</v>
      </c>
      <c r="Q4742">
        <v>0</v>
      </c>
      <c r="R4742" t="e">
        <v>#DIV/0!</v>
      </c>
      <c r="S4742">
        <v>1</v>
      </c>
    </row>
    <row r="4743" spans="1:19" s="20" customFormat="1" x14ac:dyDescent="0.25">
      <c r="A4743" s="177" t="s">
        <v>13430</v>
      </c>
      <c r="B4743" s="20" t="s">
        <v>13431</v>
      </c>
      <c r="C4743" s="20" t="s">
        <v>242</v>
      </c>
      <c r="D4743" s="20" t="s">
        <v>1002</v>
      </c>
      <c r="E4743" s="26">
        <v>42401</v>
      </c>
      <c r="F4743" s="20">
        <v>10</v>
      </c>
      <c r="G4743" s="20">
        <v>11</v>
      </c>
      <c r="H4743" s="20">
        <v>0.90909090909090906</v>
      </c>
      <c r="I4743" s="20">
        <v>70</v>
      </c>
      <c r="J4743" s="20">
        <v>99</v>
      </c>
      <c r="K4743" s="20">
        <v>0.70707070707070707</v>
      </c>
      <c r="L4743" s="20">
        <v>106</v>
      </c>
      <c r="M4743" s="20">
        <v>0.93396226415094341</v>
      </c>
      <c r="N4743" s="20">
        <v>53</v>
      </c>
      <c r="P4743" s="20">
        <v>6</v>
      </c>
      <c r="Q4743" s="20">
        <v>9</v>
      </c>
      <c r="R4743" s="20">
        <v>0.66666666666666663</v>
      </c>
      <c r="S4743" s="20">
        <v>17</v>
      </c>
    </row>
    <row r="4744" spans="1:19" x14ac:dyDescent="0.25">
      <c r="A4744" s="177" t="s">
        <v>13607</v>
      </c>
      <c r="B4744" t="s">
        <v>13608</v>
      </c>
      <c r="C4744" s="20" t="s">
        <v>237</v>
      </c>
      <c r="D4744" s="20" t="s">
        <v>1002</v>
      </c>
      <c r="E4744" s="26">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25">
      <c r="A4745" s="177" t="s">
        <v>13782</v>
      </c>
      <c r="B4745" t="s">
        <v>13783</v>
      </c>
      <c r="C4745" s="20" t="s">
        <v>238</v>
      </c>
      <c r="D4745" s="20" t="s">
        <v>1002</v>
      </c>
      <c r="E4745" s="26">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25">
      <c r="A4746" s="177" t="s">
        <v>13959</v>
      </c>
      <c r="B4746" t="s">
        <v>13960</v>
      </c>
      <c r="C4746" s="20" t="s">
        <v>239</v>
      </c>
      <c r="D4746" s="20" t="s">
        <v>1002</v>
      </c>
      <c r="E4746" s="26">
        <v>42401</v>
      </c>
      <c r="F4746">
        <v>4</v>
      </c>
      <c r="G4746">
        <v>4</v>
      </c>
      <c r="H4746">
        <v>1</v>
      </c>
      <c r="I4746">
        <v>3</v>
      </c>
      <c r="J4746">
        <v>8</v>
      </c>
      <c r="K4746">
        <v>0.375</v>
      </c>
      <c r="L4746">
        <v>8</v>
      </c>
      <c r="M4746">
        <v>1</v>
      </c>
      <c r="N4746">
        <v>3</v>
      </c>
      <c r="O4746">
        <v>0.83299999999999996</v>
      </c>
      <c r="P4746">
        <v>1</v>
      </c>
      <c r="Q4746">
        <v>1</v>
      </c>
      <c r="R4746">
        <v>1</v>
      </c>
      <c r="S4746">
        <v>0</v>
      </c>
    </row>
    <row r="4747" spans="1:19" x14ac:dyDescent="0.25">
      <c r="A4747" s="177" t="s">
        <v>14146</v>
      </c>
      <c r="B4747" t="s">
        <v>14147</v>
      </c>
      <c r="C4747" s="20" t="s">
        <v>240</v>
      </c>
      <c r="D4747" s="20" t="s">
        <v>1002</v>
      </c>
      <c r="E4747" s="26">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25">
      <c r="A4748" s="177" t="s">
        <v>14323</v>
      </c>
      <c r="B4748" t="s">
        <v>14324</v>
      </c>
      <c r="C4748" s="20" t="s">
        <v>241</v>
      </c>
      <c r="D4748" s="20" t="s">
        <v>1002</v>
      </c>
      <c r="E4748" s="26">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25">
      <c r="A4749" s="177" t="s">
        <v>14435</v>
      </c>
      <c r="B4749" t="s">
        <v>14436</v>
      </c>
      <c r="C4749" t="s">
        <v>318</v>
      </c>
      <c r="D4749" s="20" t="s">
        <v>1002</v>
      </c>
      <c r="E4749" s="26">
        <v>42401</v>
      </c>
      <c r="F4749">
        <v>0</v>
      </c>
      <c r="G4749">
        <v>0</v>
      </c>
      <c r="H4749" t="e">
        <v>#DIV/0!</v>
      </c>
      <c r="I4749">
        <v>0</v>
      </c>
      <c r="J4749">
        <v>0</v>
      </c>
      <c r="K4749" t="e">
        <v>#DIV/0!</v>
      </c>
      <c r="L4749">
        <v>0</v>
      </c>
      <c r="M4749" t="e">
        <v>#DIV/0!</v>
      </c>
      <c r="N4749">
        <v>0</v>
      </c>
      <c r="P4749">
        <v>0</v>
      </c>
      <c r="Q4749">
        <v>0</v>
      </c>
      <c r="R4749" t="e">
        <v>#DIV/0!</v>
      </c>
      <c r="S4749">
        <v>0</v>
      </c>
    </row>
    <row r="4750" spans="1:19" x14ac:dyDescent="0.25">
      <c r="A4750" s="177" t="s">
        <v>14652</v>
      </c>
      <c r="B4750" t="s">
        <v>14653</v>
      </c>
      <c r="C4750" t="s">
        <v>199</v>
      </c>
      <c r="D4750" s="20" t="s">
        <v>1000</v>
      </c>
      <c r="E4750" s="26">
        <v>42401</v>
      </c>
      <c r="F4750">
        <v>14</v>
      </c>
      <c r="G4750">
        <v>14</v>
      </c>
      <c r="H4750">
        <v>1</v>
      </c>
      <c r="I4750">
        <v>122</v>
      </c>
      <c r="J4750">
        <v>125</v>
      </c>
      <c r="K4750">
        <v>0.97599999999999998</v>
      </c>
      <c r="L4750">
        <v>125</v>
      </c>
      <c r="M4750">
        <v>1</v>
      </c>
      <c r="N4750">
        <v>121</v>
      </c>
      <c r="P4750">
        <v>1</v>
      </c>
      <c r="Q4750">
        <v>2</v>
      </c>
      <c r="R4750">
        <v>0.5</v>
      </c>
      <c r="S4750">
        <v>1</v>
      </c>
    </row>
    <row r="4751" spans="1:19" x14ac:dyDescent="0.25">
      <c r="A4751" s="177" t="s">
        <v>14918</v>
      </c>
      <c r="B4751" t="s">
        <v>14919</v>
      </c>
      <c r="C4751" t="s">
        <v>200</v>
      </c>
      <c r="D4751" s="20" t="s">
        <v>1002</v>
      </c>
      <c r="E4751" s="26">
        <v>42401</v>
      </c>
      <c r="F4751">
        <v>5</v>
      </c>
      <c r="G4751">
        <v>5</v>
      </c>
      <c r="H4751">
        <v>1</v>
      </c>
      <c r="I4751">
        <v>9</v>
      </c>
      <c r="J4751">
        <v>25</v>
      </c>
      <c r="K4751">
        <v>0.36</v>
      </c>
      <c r="L4751">
        <v>25</v>
      </c>
      <c r="M4751">
        <v>1</v>
      </c>
      <c r="N4751">
        <v>9</v>
      </c>
      <c r="P4751">
        <v>1</v>
      </c>
      <c r="Q4751">
        <v>2</v>
      </c>
      <c r="R4751">
        <v>0.5</v>
      </c>
      <c r="S4751">
        <v>0</v>
      </c>
    </row>
    <row r="4752" spans="1:19" x14ac:dyDescent="0.25">
      <c r="A4752" s="177" t="s">
        <v>15095</v>
      </c>
      <c r="B4752" t="s">
        <v>15096</v>
      </c>
      <c r="C4752" t="s">
        <v>202</v>
      </c>
      <c r="D4752" s="20" t="s">
        <v>1002</v>
      </c>
      <c r="E4752" s="26">
        <v>42401</v>
      </c>
      <c r="F4752">
        <v>9</v>
      </c>
      <c r="G4752">
        <v>9</v>
      </c>
      <c r="H4752">
        <v>1</v>
      </c>
      <c r="I4752">
        <v>113</v>
      </c>
      <c r="J4752">
        <v>100</v>
      </c>
      <c r="K4752">
        <v>1.1299999999999999</v>
      </c>
      <c r="L4752">
        <v>100</v>
      </c>
      <c r="M4752">
        <v>1</v>
      </c>
      <c r="N4752">
        <v>112</v>
      </c>
      <c r="P4752">
        <v>0</v>
      </c>
      <c r="Q4752">
        <v>0</v>
      </c>
      <c r="R4752" t="e">
        <v>#DIV/0!</v>
      </c>
      <c r="S4752">
        <v>1</v>
      </c>
    </row>
    <row r="4753" spans="1:19" x14ac:dyDescent="0.25">
      <c r="A4753" s="177" t="s">
        <v>15622</v>
      </c>
      <c r="B4753" t="s">
        <v>15623</v>
      </c>
      <c r="C4753" t="s">
        <v>228</v>
      </c>
      <c r="D4753" s="20" t="s">
        <v>1002</v>
      </c>
      <c r="E4753" s="26">
        <v>42401</v>
      </c>
      <c r="F4753">
        <v>3</v>
      </c>
      <c r="G4753">
        <v>3</v>
      </c>
      <c r="H4753">
        <v>1</v>
      </c>
      <c r="I4753">
        <v>4</v>
      </c>
      <c r="J4753">
        <v>30</v>
      </c>
      <c r="K4753">
        <v>0.13333333333333333</v>
      </c>
      <c r="L4753">
        <v>30</v>
      </c>
      <c r="M4753">
        <v>1</v>
      </c>
      <c r="N4753">
        <v>3</v>
      </c>
      <c r="P4753">
        <v>0</v>
      </c>
      <c r="Q4753">
        <v>0</v>
      </c>
      <c r="R4753" t="e">
        <v>#DIV/0!</v>
      </c>
      <c r="S4753">
        <v>1</v>
      </c>
    </row>
    <row r="4754" spans="1:19" x14ac:dyDescent="0.25">
      <c r="A4754" s="177" t="s">
        <v>15799</v>
      </c>
      <c r="B4754" t="s">
        <v>15800</v>
      </c>
      <c r="C4754" t="s">
        <v>227</v>
      </c>
      <c r="D4754" s="20" t="s">
        <v>1000</v>
      </c>
      <c r="E4754" s="26">
        <v>42401</v>
      </c>
      <c r="F4754">
        <v>3</v>
      </c>
      <c r="G4754">
        <v>3</v>
      </c>
      <c r="H4754">
        <v>1</v>
      </c>
      <c r="I4754">
        <v>4</v>
      </c>
      <c r="J4754">
        <v>30</v>
      </c>
      <c r="K4754">
        <v>0.13333333333333333</v>
      </c>
      <c r="L4754">
        <v>30</v>
      </c>
      <c r="M4754">
        <v>1</v>
      </c>
      <c r="N4754">
        <v>3</v>
      </c>
      <c r="P4754">
        <v>0</v>
      </c>
      <c r="Q4754">
        <v>0</v>
      </c>
      <c r="R4754" t="e">
        <v>#DIV/0!</v>
      </c>
      <c r="S4754">
        <v>1</v>
      </c>
    </row>
    <row r="4755" spans="1:19" x14ac:dyDescent="0.25">
      <c r="A4755" s="177" t="s">
        <v>15976</v>
      </c>
      <c r="B4755" t="s">
        <v>15977</v>
      </c>
      <c r="C4755" t="s">
        <v>203</v>
      </c>
      <c r="D4755" s="20" t="s">
        <v>1000</v>
      </c>
      <c r="E4755" s="26">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25">
      <c r="A4756" s="177" t="s">
        <v>16155</v>
      </c>
      <c r="B4756" t="s">
        <v>16156</v>
      </c>
      <c r="C4756" t="s">
        <v>205</v>
      </c>
      <c r="D4756" s="20" t="s">
        <v>1002</v>
      </c>
      <c r="E4756" s="26">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25">
      <c r="A4757" s="177" t="s">
        <v>16332</v>
      </c>
      <c r="B4757" t="s">
        <v>16333</v>
      </c>
      <c r="C4757" t="s">
        <v>204</v>
      </c>
      <c r="D4757" s="20" t="s">
        <v>1002</v>
      </c>
      <c r="E4757" s="26">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25">
      <c r="A4758" s="177" t="s">
        <v>16650</v>
      </c>
      <c r="B4758" t="s">
        <v>16651</v>
      </c>
      <c r="C4758" t="s">
        <v>223</v>
      </c>
      <c r="D4758" s="20" t="s">
        <v>1000</v>
      </c>
      <c r="E4758" s="26">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25">
      <c r="A4759" s="177" t="s">
        <v>16829</v>
      </c>
      <c r="B4759" t="s">
        <v>16830</v>
      </c>
      <c r="C4759" t="s">
        <v>224</v>
      </c>
      <c r="D4759" s="20" t="s">
        <v>1002</v>
      </c>
      <c r="E4759" s="26">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25">
      <c r="A4760" s="177" t="s">
        <v>16927</v>
      </c>
      <c r="B4760" t="s">
        <v>16928</v>
      </c>
      <c r="C4760" t="s">
        <v>341</v>
      </c>
      <c r="D4760" s="20" t="s">
        <v>1000</v>
      </c>
      <c r="E4760" s="26">
        <v>42401</v>
      </c>
      <c r="F4760">
        <v>0</v>
      </c>
      <c r="G4760">
        <v>0</v>
      </c>
      <c r="H4760" t="e">
        <v>#DIV/0!</v>
      </c>
      <c r="I4760">
        <v>0</v>
      </c>
      <c r="J4760">
        <v>0</v>
      </c>
      <c r="K4760" t="e">
        <v>#DIV/0!</v>
      </c>
      <c r="L4760">
        <v>0</v>
      </c>
      <c r="M4760" t="e">
        <v>#DIV/0!</v>
      </c>
      <c r="N4760">
        <v>0</v>
      </c>
      <c r="P4760">
        <v>0</v>
      </c>
      <c r="Q4760">
        <v>0</v>
      </c>
      <c r="R4760" t="e">
        <v>#DIV/0!</v>
      </c>
      <c r="S4760">
        <v>0</v>
      </c>
    </row>
    <row r="4761" spans="1:19" x14ac:dyDescent="0.25">
      <c r="A4761" s="177" t="s">
        <v>16943</v>
      </c>
      <c r="B4761" t="s">
        <v>16944</v>
      </c>
      <c r="C4761" t="s">
        <v>339</v>
      </c>
      <c r="D4761" s="20" t="s">
        <v>1002</v>
      </c>
      <c r="E4761" s="26">
        <v>42401</v>
      </c>
      <c r="H4761" t="e">
        <v>#DIV/0!</v>
      </c>
      <c r="K4761" t="e">
        <v>#DIV/0!</v>
      </c>
      <c r="M4761" t="e">
        <v>#DIV/0!</v>
      </c>
      <c r="Q4761">
        <v>0</v>
      </c>
      <c r="R4761" t="e">
        <v>#DIV/0!</v>
      </c>
    </row>
    <row r="4762" spans="1:19" x14ac:dyDescent="0.25">
      <c r="A4762" s="177" t="s">
        <v>16955</v>
      </c>
      <c r="B4762" t="s">
        <v>16956</v>
      </c>
      <c r="C4762" t="s">
        <v>346</v>
      </c>
      <c r="D4762" s="20" t="s">
        <v>1000</v>
      </c>
      <c r="E4762" s="26">
        <v>42401</v>
      </c>
      <c r="F4762">
        <v>4</v>
      </c>
      <c r="G4762">
        <v>5</v>
      </c>
      <c r="H4762">
        <v>0.8</v>
      </c>
      <c r="I4762">
        <v>12</v>
      </c>
      <c r="J4762">
        <v>21</v>
      </c>
      <c r="K4762">
        <v>0.5714285714285714</v>
      </c>
      <c r="L4762">
        <v>21</v>
      </c>
      <c r="M4762">
        <v>1</v>
      </c>
      <c r="N4762">
        <v>8</v>
      </c>
      <c r="P4762">
        <v>0</v>
      </c>
      <c r="Q4762">
        <v>0</v>
      </c>
      <c r="R4762" t="e">
        <v>#DIV/0!</v>
      </c>
      <c r="S4762">
        <v>4</v>
      </c>
    </row>
    <row r="4763" spans="1:19" x14ac:dyDescent="0.25">
      <c r="A4763" s="177" t="s">
        <v>17051</v>
      </c>
      <c r="B4763" t="s">
        <v>17052</v>
      </c>
      <c r="C4763" t="s">
        <v>345</v>
      </c>
      <c r="D4763" s="20" t="s">
        <v>1002</v>
      </c>
      <c r="E4763" s="26">
        <v>42401</v>
      </c>
      <c r="F4763">
        <v>4</v>
      </c>
      <c r="G4763">
        <v>5</v>
      </c>
      <c r="H4763">
        <v>0.8</v>
      </c>
      <c r="I4763">
        <v>12</v>
      </c>
      <c r="J4763">
        <v>21</v>
      </c>
      <c r="K4763">
        <v>0.5714285714285714</v>
      </c>
      <c r="L4763">
        <v>21</v>
      </c>
      <c r="M4763">
        <v>1</v>
      </c>
      <c r="N4763">
        <v>8</v>
      </c>
      <c r="P4763">
        <v>0</v>
      </c>
      <c r="Q4763">
        <v>0</v>
      </c>
      <c r="R4763" t="e">
        <v>#DIV/0!</v>
      </c>
      <c r="S4763">
        <v>4</v>
      </c>
    </row>
    <row r="4764" spans="1:19" x14ac:dyDescent="0.25">
      <c r="A4764" s="177" t="s">
        <v>17266</v>
      </c>
      <c r="B4764" t="s">
        <v>17267</v>
      </c>
      <c r="C4764" t="s">
        <v>225</v>
      </c>
      <c r="D4764" s="20" t="s">
        <v>1000</v>
      </c>
      <c r="E4764" s="26">
        <v>42401</v>
      </c>
      <c r="F4764">
        <v>3</v>
      </c>
      <c r="G4764">
        <v>5</v>
      </c>
      <c r="H4764">
        <v>0.6</v>
      </c>
      <c r="I4764">
        <v>36</v>
      </c>
      <c r="J4764">
        <v>30</v>
      </c>
      <c r="K4764">
        <v>1.2</v>
      </c>
      <c r="L4764">
        <v>50</v>
      </c>
      <c r="M4764">
        <v>0.6</v>
      </c>
      <c r="N4764">
        <v>36</v>
      </c>
      <c r="P4764">
        <v>0</v>
      </c>
      <c r="Q4764">
        <v>0</v>
      </c>
      <c r="R4764" t="e">
        <v>#DIV/0!</v>
      </c>
      <c r="S4764">
        <v>0</v>
      </c>
    </row>
    <row r="4765" spans="1:19" x14ac:dyDescent="0.25">
      <c r="A4765" s="177" t="s">
        <v>17473</v>
      </c>
      <c r="B4765" t="s">
        <v>17474</v>
      </c>
      <c r="C4765" t="s">
        <v>226</v>
      </c>
      <c r="D4765" s="20" t="s">
        <v>1002</v>
      </c>
      <c r="E4765" s="26">
        <v>42401</v>
      </c>
      <c r="F4765">
        <v>3</v>
      </c>
      <c r="G4765">
        <v>5</v>
      </c>
      <c r="H4765">
        <v>0.6</v>
      </c>
      <c r="I4765">
        <v>36</v>
      </c>
      <c r="J4765">
        <v>30</v>
      </c>
      <c r="K4765">
        <v>1.2</v>
      </c>
      <c r="L4765">
        <v>50</v>
      </c>
      <c r="M4765">
        <v>0.6</v>
      </c>
      <c r="N4765">
        <v>36</v>
      </c>
      <c r="P4765">
        <v>0</v>
      </c>
      <c r="Q4765">
        <v>0</v>
      </c>
      <c r="R4765" t="e">
        <v>#DIV/0!</v>
      </c>
      <c r="S4765">
        <v>0</v>
      </c>
    </row>
    <row r="4766" spans="1:19" x14ac:dyDescent="0.25">
      <c r="A4766" s="177" t="s">
        <v>17650</v>
      </c>
      <c r="B4766" t="s">
        <v>17651</v>
      </c>
      <c r="C4766" t="s">
        <v>232</v>
      </c>
      <c r="D4766" s="20" t="s">
        <v>1000</v>
      </c>
      <c r="E4766" s="26">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25">
      <c r="A4767" s="177" t="s">
        <v>17847</v>
      </c>
      <c r="B4767" t="s">
        <v>17848</v>
      </c>
      <c r="C4767" t="s">
        <v>231</v>
      </c>
      <c r="D4767" s="20" t="s">
        <v>1002</v>
      </c>
      <c r="E4767" s="26">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25">
      <c r="A4768" s="177" t="s">
        <v>18024</v>
      </c>
      <c r="B4768" t="s">
        <v>18025</v>
      </c>
      <c r="C4768" t="s">
        <v>317</v>
      </c>
      <c r="D4768" s="20" t="s">
        <v>1000</v>
      </c>
      <c r="E4768" s="26">
        <v>42401</v>
      </c>
      <c r="F4768">
        <v>10</v>
      </c>
      <c r="G4768">
        <v>10</v>
      </c>
      <c r="H4768">
        <v>1</v>
      </c>
      <c r="I4768">
        <v>17</v>
      </c>
      <c r="J4768">
        <v>26</v>
      </c>
      <c r="K4768">
        <v>0.65384615384615385</v>
      </c>
      <c r="L4768">
        <v>26</v>
      </c>
      <c r="M4768">
        <v>1</v>
      </c>
      <c r="N4768">
        <v>17</v>
      </c>
      <c r="P4768">
        <v>0</v>
      </c>
      <c r="Q4768">
        <v>2</v>
      </c>
      <c r="R4768">
        <v>0</v>
      </c>
      <c r="S4768">
        <v>0</v>
      </c>
    </row>
    <row r="4769" spans="1:19" x14ac:dyDescent="0.25">
      <c r="A4769" s="177" t="s">
        <v>18203</v>
      </c>
      <c r="B4769" t="s">
        <v>18204</v>
      </c>
      <c r="C4769" t="s">
        <v>316</v>
      </c>
      <c r="D4769" s="20" t="s">
        <v>1002</v>
      </c>
      <c r="E4769" s="26">
        <v>42401</v>
      </c>
      <c r="F4769">
        <v>10</v>
      </c>
      <c r="G4769">
        <v>10</v>
      </c>
      <c r="H4769">
        <v>1</v>
      </c>
      <c r="I4769">
        <v>17</v>
      </c>
      <c r="J4769">
        <v>26</v>
      </c>
      <c r="K4769">
        <v>0.65384615384615385</v>
      </c>
      <c r="L4769">
        <v>26</v>
      </c>
      <c r="M4769">
        <v>1</v>
      </c>
      <c r="N4769">
        <v>17</v>
      </c>
      <c r="P4769">
        <v>0</v>
      </c>
      <c r="Q4769">
        <v>2</v>
      </c>
      <c r="R4769">
        <v>0</v>
      </c>
      <c r="S4769">
        <v>0</v>
      </c>
    </row>
    <row r="4770" spans="1:19" x14ac:dyDescent="0.25">
      <c r="A4770" s="177" t="s">
        <v>18456</v>
      </c>
      <c r="B4770" t="s">
        <v>18457</v>
      </c>
      <c r="C4770" t="s">
        <v>214</v>
      </c>
      <c r="D4770" s="20" t="s">
        <v>1000</v>
      </c>
      <c r="E4770" s="26">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25">
      <c r="A4771" s="177" t="s">
        <v>18635</v>
      </c>
      <c r="B4771" t="s">
        <v>18636</v>
      </c>
      <c r="C4771" t="s">
        <v>215</v>
      </c>
      <c r="D4771" s="20" t="s">
        <v>1002</v>
      </c>
      <c r="E4771" s="26">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25">
      <c r="A4772" s="177" t="s">
        <v>18812</v>
      </c>
      <c r="B4772" t="s">
        <v>18813</v>
      </c>
      <c r="C4772" t="s">
        <v>216</v>
      </c>
      <c r="D4772" s="20" t="s">
        <v>1002</v>
      </c>
      <c r="E4772" s="26">
        <v>42401</v>
      </c>
      <c r="F4772">
        <v>10</v>
      </c>
      <c r="G4772">
        <v>10</v>
      </c>
      <c r="H4772">
        <v>1</v>
      </c>
      <c r="I4772">
        <v>74</v>
      </c>
      <c r="J4772">
        <v>100</v>
      </c>
      <c r="K4772">
        <v>0.74</v>
      </c>
      <c r="L4772">
        <v>100</v>
      </c>
      <c r="M4772">
        <v>1</v>
      </c>
      <c r="N4772">
        <v>64</v>
      </c>
      <c r="P4772">
        <v>2</v>
      </c>
      <c r="Q4772">
        <v>7</v>
      </c>
      <c r="R4772">
        <v>0.2857142857142857</v>
      </c>
      <c r="S4772">
        <v>10</v>
      </c>
    </row>
    <row r="4773" spans="1:19" x14ac:dyDescent="0.25">
      <c r="A4773" s="177" t="s">
        <v>18989</v>
      </c>
      <c r="B4773" t="s">
        <v>18990</v>
      </c>
      <c r="C4773" s="20" t="s">
        <v>229</v>
      </c>
      <c r="D4773" s="20" t="s">
        <v>1002</v>
      </c>
      <c r="E4773" s="26">
        <v>42401</v>
      </c>
      <c r="F4773">
        <v>2</v>
      </c>
      <c r="G4773">
        <v>2</v>
      </c>
      <c r="H4773">
        <v>1</v>
      </c>
      <c r="I4773">
        <v>8</v>
      </c>
      <c r="J4773">
        <v>15</v>
      </c>
      <c r="K4773">
        <v>0.53333333333333333</v>
      </c>
      <c r="L4773">
        <v>15</v>
      </c>
      <c r="M4773">
        <v>1</v>
      </c>
      <c r="N4773">
        <v>4</v>
      </c>
      <c r="P4773">
        <v>2</v>
      </c>
      <c r="Q4773">
        <v>2</v>
      </c>
      <c r="R4773">
        <v>1</v>
      </c>
      <c r="S4773">
        <v>4</v>
      </c>
    </row>
    <row r="4774" spans="1:19" x14ac:dyDescent="0.25">
      <c r="A4774" s="177" t="s">
        <v>19166</v>
      </c>
      <c r="B4774" t="s">
        <v>19167</v>
      </c>
      <c r="C4774" s="20" t="s">
        <v>230</v>
      </c>
      <c r="D4774" s="20" t="s">
        <v>1000</v>
      </c>
      <c r="E4774" s="26">
        <v>42401</v>
      </c>
      <c r="F4774">
        <v>2</v>
      </c>
      <c r="G4774">
        <v>2</v>
      </c>
      <c r="H4774">
        <v>1</v>
      </c>
      <c r="I4774">
        <v>8</v>
      </c>
      <c r="J4774">
        <v>15</v>
      </c>
      <c r="K4774">
        <v>0.53333333333333333</v>
      </c>
      <c r="L4774">
        <v>15</v>
      </c>
      <c r="M4774">
        <v>1</v>
      </c>
      <c r="N4774">
        <v>4</v>
      </c>
      <c r="P4774">
        <v>2</v>
      </c>
      <c r="Q4774">
        <v>2</v>
      </c>
      <c r="R4774">
        <v>1</v>
      </c>
      <c r="S4774">
        <v>4</v>
      </c>
    </row>
    <row r="4775" spans="1:19" x14ac:dyDescent="0.25">
      <c r="A4775" s="177" t="s">
        <v>19345</v>
      </c>
      <c r="B4775" t="s">
        <v>19346</v>
      </c>
      <c r="C4775" s="20" t="s">
        <v>234</v>
      </c>
      <c r="D4775" s="20" t="s">
        <v>1000</v>
      </c>
      <c r="E4775" s="26">
        <v>42401</v>
      </c>
      <c r="F4775">
        <v>3</v>
      </c>
      <c r="G4775">
        <v>3</v>
      </c>
      <c r="H4775">
        <v>1</v>
      </c>
      <c r="I4775">
        <v>10</v>
      </c>
      <c r="J4775">
        <v>30</v>
      </c>
      <c r="K4775">
        <v>0.33333333333333331</v>
      </c>
      <c r="L4775">
        <v>30</v>
      </c>
      <c r="M4775">
        <v>1</v>
      </c>
      <c r="N4775">
        <v>10</v>
      </c>
      <c r="P4775">
        <v>0</v>
      </c>
      <c r="Q4775">
        <v>0</v>
      </c>
      <c r="R4775" t="e">
        <v>#DIV/0!</v>
      </c>
      <c r="S4775">
        <v>0</v>
      </c>
    </row>
    <row r="4776" spans="1:19" x14ac:dyDescent="0.25">
      <c r="A4776" s="177" t="s">
        <v>19524</v>
      </c>
      <c r="B4776" t="s">
        <v>19525</v>
      </c>
      <c r="C4776" t="s">
        <v>233</v>
      </c>
      <c r="D4776" s="20" t="s">
        <v>1002</v>
      </c>
      <c r="E4776" s="26">
        <v>42401</v>
      </c>
      <c r="F4776">
        <v>3</v>
      </c>
      <c r="G4776">
        <v>3</v>
      </c>
      <c r="H4776">
        <v>1</v>
      </c>
      <c r="I4776">
        <v>10</v>
      </c>
      <c r="J4776">
        <v>30</v>
      </c>
      <c r="K4776">
        <v>0.33333333333333331</v>
      </c>
      <c r="L4776">
        <v>30</v>
      </c>
      <c r="M4776">
        <v>1</v>
      </c>
      <c r="N4776">
        <v>10</v>
      </c>
      <c r="P4776">
        <v>0</v>
      </c>
      <c r="Q4776">
        <v>0</v>
      </c>
      <c r="R4776" t="e">
        <v>#DIV/0!</v>
      </c>
      <c r="S4776">
        <v>0</v>
      </c>
    </row>
    <row r="4777" spans="1:19" x14ac:dyDescent="0.25">
      <c r="A4777" s="177" t="s">
        <v>19622</v>
      </c>
      <c r="B4777" t="s">
        <v>19623</v>
      </c>
      <c r="C4777" t="s">
        <v>342</v>
      </c>
      <c r="D4777" s="20" t="s">
        <v>1000</v>
      </c>
      <c r="E4777" s="26">
        <v>42401</v>
      </c>
      <c r="F4777">
        <v>4</v>
      </c>
      <c r="G4777">
        <v>4</v>
      </c>
      <c r="H4777">
        <v>1</v>
      </c>
      <c r="I4777">
        <v>21</v>
      </c>
      <c r="J4777">
        <v>40</v>
      </c>
      <c r="K4777">
        <v>0.52500000000000002</v>
      </c>
      <c r="L4777">
        <v>40</v>
      </c>
      <c r="M4777">
        <v>1</v>
      </c>
      <c r="N4777">
        <v>21</v>
      </c>
      <c r="P4777">
        <v>0</v>
      </c>
      <c r="Q4777">
        <v>0</v>
      </c>
      <c r="R4777" t="e">
        <v>#DIV/0!</v>
      </c>
      <c r="S4777">
        <v>0</v>
      </c>
    </row>
    <row r="4778" spans="1:19" x14ac:dyDescent="0.25">
      <c r="A4778" s="177" t="s">
        <v>19722</v>
      </c>
      <c r="B4778" t="s">
        <v>19723</v>
      </c>
      <c r="C4778" t="s">
        <v>340</v>
      </c>
      <c r="D4778" s="20" t="s">
        <v>1002</v>
      </c>
      <c r="E4778" s="26">
        <v>42401</v>
      </c>
      <c r="F4778">
        <v>4</v>
      </c>
      <c r="G4778">
        <v>4</v>
      </c>
      <c r="H4778">
        <v>1</v>
      </c>
      <c r="I4778">
        <v>21</v>
      </c>
      <c r="J4778">
        <v>40</v>
      </c>
      <c r="K4778">
        <v>0.52500000000000002</v>
      </c>
      <c r="L4778">
        <v>40</v>
      </c>
      <c r="M4778">
        <v>1</v>
      </c>
      <c r="N4778">
        <v>21</v>
      </c>
      <c r="P4778">
        <v>0</v>
      </c>
      <c r="Q4778">
        <v>0</v>
      </c>
      <c r="R4778" t="e">
        <v>#DIV/0!</v>
      </c>
      <c r="S4778">
        <v>0</v>
      </c>
    </row>
    <row r="4779" spans="1:19" x14ac:dyDescent="0.25">
      <c r="A4779" s="177" t="s">
        <v>19899</v>
      </c>
      <c r="B4779" t="s">
        <v>19900</v>
      </c>
      <c r="C4779" s="20" t="s">
        <v>220</v>
      </c>
      <c r="D4779" s="20" t="s">
        <v>1000</v>
      </c>
      <c r="E4779" s="26">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25">
      <c r="A4780" s="177" t="s">
        <v>20078</v>
      </c>
      <c r="B4780" t="s">
        <v>20079</v>
      </c>
      <c r="C4780" s="20" t="s">
        <v>221</v>
      </c>
      <c r="D4780" s="20" t="s">
        <v>1002</v>
      </c>
      <c r="E4780" s="26">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25">
      <c r="A4781" s="177" t="s">
        <v>20255</v>
      </c>
      <c r="B4781" t="s">
        <v>20256</v>
      </c>
      <c r="C4781" s="20" t="s">
        <v>222</v>
      </c>
      <c r="D4781" s="20" t="s">
        <v>1002</v>
      </c>
      <c r="E4781" s="26">
        <v>42401</v>
      </c>
      <c r="F4781">
        <v>4</v>
      </c>
      <c r="G4781">
        <v>4</v>
      </c>
      <c r="H4781">
        <v>1</v>
      </c>
      <c r="I4781">
        <v>3</v>
      </c>
      <c r="J4781">
        <v>8</v>
      </c>
      <c r="K4781">
        <v>0.375</v>
      </c>
      <c r="L4781">
        <v>8</v>
      </c>
      <c r="M4781">
        <v>1</v>
      </c>
      <c r="N4781">
        <v>3</v>
      </c>
      <c r="O4781">
        <v>0.83299999999999996</v>
      </c>
      <c r="P4781">
        <v>1</v>
      </c>
      <c r="Q4781">
        <v>1</v>
      </c>
      <c r="R4781">
        <v>1</v>
      </c>
      <c r="S4781">
        <v>0</v>
      </c>
    </row>
    <row r="4782" spans="1:19" x14ac:dyDescent="0.25">
      <c r="A4782" s="177" t="s">
        <v>20432</v>
      </c>
      <c r="B4782" t="s">
        <v>20433</v>
      </c>
      <c r="C4782" t="s">
        <v>211</v>
      </c>
      <c r="D4782" s="20" t="s">
        <v>1002</v>
      </c>
      <c r="E4782" s="26">
        <v>42401</v>
      </c>
      <c r="F4782">
        <v>3</v>
      </c>
      <c r="G4782">
        <v>3</v>
      </c>
      <c r="H4782">
        <v>1</v>
      </c>
      <c r="I4782">
        <v>42</v>
      </c>
      <c r="J4782">
        <v>36</v>
      </c>
      <c r="K4782">
        <v>1.1666666666666667</v>
      </c>
      <c r="L4782">
        <v>36</v>
      </c>
      <c r="M4782">
        <v>1</v>
      </c>
      <c r="N4782">
        <v>35</v>
      </c>
      <c r="P4782">
        <v>3</v>
      </c>
      <c r="Q4782">
        <v>4</v>
      </c>
      <c r="R4782">
        <v>0.75</v>
      </c>
      <c r="S4782">
        <v>7</v>
      </c>
    </row>
    <row r="4783" spans="1:19" x14ac:dyDescent="0.25">
      <c r="A4783" s="177" t="s">
        <v>20609</v>
      </c>
      <c r="B4783" t="s">
        <v>20610</v>
      </c>
      <c r="C4783" t="s">
        <v>207</v>
      </c>
      <c r="D4783" s="20" t="s">
        <v>1000</v>
      </c>
      <c r="E4783" s="26">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25">
      <c r="A4784" s="177" t="s">
        <v>20853</v>
      </c>
      <c r="B4784" t="s">
        <v>20854</v>
      </c>
      <c r="C4784" t="s">
        <v>210</v>
      </c>
      <c r="D4784" s="20" t="s">
        <v>1002</v>
      </c>
      <c r="E4784" s="26">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25">
      <c r="A4785" s="177" t="s">
        <v>21030</v>
      </c>
      <c r="B4785" t="s">
        <v>21031</v>
      </c>
      <c r="C4785" t="s">
        <v>208</v>
      </c>
      <c r="D4785" s="20" t="s">
        <v>1002</v>
      </c>
      <c r="E4785" s="26">
        <v>42401</v>
      </c>
      <c r="F4785">
        <v>2</v>
      </c>
      <c r="G4785">
        <v>2</v>
      </c>
      <c r="H4785">
        <v>1</v>
      </c>
      <c r="I4785">
        <v>15</v>
      </c>
      <c r="J4785">
        <v>10</v>
      </c>
      <c r="K4785">
        <v>1.5</v>
      </c>
      <c r="L4785">
        <v>10</v>
      </c>
      <c r="M4785">
        <v>1</v>
      </c>
      <c r="N4785">
        <v>15</v>
      </c>
      <c r="P4785">
        <v>0</v>
      </c>
      <c r="Q4785">
        <v>0</v>
      </c>
      <c r="R4785" t="e">
        <v>#DIV/0!</v>
      </c>
      <c r="S4785">
        <v>0</v>
      </c>
    </row>
    <row r="4786" spans="1:19" x14ac:dyDescent="0.25">
      <c r="A4786" s="177" t="s">
        <v>21285</v>
      </c>
      <c r="B4786" t="s">
        <v>21286</v>
      </c>
      <c r="C4786" t="s">
        <v>213</v>
      </c>
      <c r="D4786" s="20" t="s">
        <v>1002</v>
      </c>
      <c r="E4786" s="26">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25">
      <c r="A4787" s="177" t="s">
        <v>21527</v>
      </c>
      <c r="B4787" t="s">
        <v>21528</v>
      </c>
      <c r="C4787" t="s">
        <v>212</v>
      </c>
      <c r="D4787" s="20" t="s">
        <v>1000</v>
      </c>
      <c r="E4787" s="26">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25">
      <c r="A4788" s="177" t="s">
        <v>21736</v>
      </c>
      <c r="B4788" t="s">
        <v>21737</v>
      </c>
      <c r="C4788" t="s">
        <v>217</v>
      </c>
      <c r="D4788" s="20" t="s">
        <v>1000</v>
      </c>
      <c r="E4788" s="26">
        <v>42401</v>
      </c>
      <c r="F4788">
        <v>4</v>
      </c>
      <c r="G4788">
        <v>4</v>
      </c>
      <c r="H4788">
        <v>1</v>
      </c>
      <c r="I4788">
        <v>2</v>
      </c>
      <c r="J4788">
        <v>20</v>
      </c>
      <c r="K4788">
        <v>0.1</v>
      </c>
      <c r="L4788">
        <v>20</v>
      </c>
      <c r="M4788">
        <v>1</v>
      </c>
      <c r="N4788">
        <v>2</v>
      </c>
      <c r="P4788">
        <v>0</v>
      </c>
      <c r="Q4788">
        <v>0</v>
      </c>
      <c r="R4788" t="e">
        <v>#DIV/0!</v>
      </c>
      <c r="S4788">
        <v>0</v>
      </c>
    </row>
    <row r="4789" spans="1:19" x14ac:dyDescent="0.25">
      <c r="A4789" s="177" t="s">
        <v>21980</v>
      </c>
      <c r="B4789" t="s">
        <v>21981</v>
      </c>
      <c r="C4789" s="20" t="s">
        <v>218</v>
      </c>
      <c r="D4789" s="20" t="s">
        <v>1002</v>
      </c>
      <c r="E4789" s="26">
        <v>42401</v>
      </c>
      <c r="F4789">
        <v>4</v>
      </c>
      <c r="G4789">
        <v>4</v>
      </c>
      <c r="H4789">
        <v>1</v>
      </c>
      <c r="I4789">
        <v>2</v>
      </c>
      <c r="J4789">
        <v>20</v>
      </c>
      <c r="K4789">
        <v>0.1</v>
      </c>
      <c r="L4789">
        <v>20</v>
      </c>
      <c r="M4789">
        <v>1</v>
      </c>
      <c r="N4789">
        <v>2</v>
      </c>
      <c r="P4789">
        <v>0</v>
      </c>
      <c r="Q4789">
        <v>0</v>
      </c>
      <c r="R4789" t="e">
        <v>#DIV/0!</v>
      </c>
      <c r="S4789">
        <v>0</v>
      </c>
    </row>
    <row r="4790" spans="1:19" x14ac:dyDescent="0.25">
      <c r="A4790" s="177" t="s">
        <v>22157</v>
      </c>
      <c r="B4790" t="s">
        <v>22158</v>
      </c>
      <c r="C4790" t="s">
        <v>219</v>
      </c>
      <c r="D4790" s="20" t="s">
        <v>1002</v>
      </c>
      <c r="E4790" s="26">
        <v>42401</v>
      </c>
      <c r="H4790" t="e">
        <v>#DIV/0!</v>
      </c>
      <c r="K4790" t="e">
        <v>#DIV/0!</v>
      </c>
      <c r="M4790" t="e">
        <v>#DIV/0!</v>
      </c>
      <c r="R4790" t="e">
        <v>#DIV/0!</v>
      </c>
    </row>
    <row r="4791" spans="1:19" x14ac:dyDescent="0.25">
      <c r="A4791" s="177" t="s">
        <v>9327</v>
      </c>
      <c r="B4791" t="s">
        <v>9328</v>
      </c>
      <c r="C4791" t="s">
        <v>211</v>
      </c>
      <c r="D4791" s="20" t="s">
        <v>1000</v>
      </c>
      <c r="E4791" s="26">
        <v>42430</v>
      </c>
      <c r="F4791">
        <v>3</v>
      </c>
      <c r="G4791">
        <v>3</v>
      </c>
      <c r="H4791">
        <v>1</v>
      </c>
      <c r="I4791">
        <v>31</v>
      </c>
      <c r="J4791">
        <v>36</v>
      </c>
      <c r="K4791">
        <v>0.86111111111111116</v>
      </c>
      <c r="L4791">
        <v>36</v>
      </c>
      <c r="M4791">
        <v>1</v>
      </c>
      <c r="N4791">
        <v>26</v>
      </c>
      <c r="P4791">
        <v>0</v>
      </c>
      <c r="Q4791">
        <v>11</v>
      </c>
      <c r="R4791">
        <v>0</v>
      </c>
      <c r="S4791">
        <v>5</v>
      </c>
    </row>
    <row r="4792" spans="1:19" x14ac:dyDescent="0.25">
      <c r="A4792" s="177" t="s">
        <v>8488</v>
      </c>
      <c r="B4792" t="s">
        <v>8489</v>
      </c>
      <c r="C4792" t="s">
        <v>213</v>
      </c>
      <c r="D4792" s="20" t="s">
        <v>1000</v>
      </c>
      <c r="E4792" s="26">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25">
      <c r="A4793" s="177" t="s">
        <v>5064</v>
      </c>
      <c r="B4793" t="s">
        <v>5065</v>
      </c>
      <c r="C4793" t="s">
        <v>229</v>
      </c>
      <c r="D4793" s="20" t="s">
        <v>1000</v>
      </c>
      <c r="E4793" s="26">
        <v>42430</v>
      </c>
      <c r="F4793">
        <v>1</v>
      </c>
      <c r="G4793">
        <v>2</v>
      </c>
      <c r="H4793">
        <v>0.5</v>
      </c>
      <c r="I4793">
        <v>7</v>
      </c>
      <c r="J4793">
        <v>10</v>
      </c>
      <c r="K4793">
        <v>0.7</v>
      </c>
      <c r="L4793">
        <v>15</v>
      </c>
      <c r="M4793">
        <v>0.66666666666666663</v>
      </c>
      <c r="N4793">
        <v>6</v>
      </c>
      <c r="P4793">
        <v>0</v>
      </c>
      <c r="Q4793">
        <v>2</v>
      </c>
      <c r="R4793">
        <v>0</v>
      </c>
      <c r="S4793">
        <v>1</v>
      </c>
    </row>
    <row r="4794" spans="1:19" x14ac:dyDescent="0.25">
      <c r="A4794" s="177" t="s">
        <v>11074</v>
      </c>
      <c r="B4794" t="s">
        <v>11075</v>
      </c>
      <c r="C4794" t="s">
        <v>228</v>
      </c>
      <c r="D4794" s="20" t="s">
        <v>1000</v>
      </c>
      <c r="E4794" s="26">
        <v>42430</v>
      </c>
      <c r="F4794">
        <v>3</v>
      </c>
      <c r="G4794">
        <v>3</v>
      </c>
      <c r="H4794">
        <v>1</v>
      </c>
      <c r="I4794">
        <v>4</v>
      </c>
      <c r="J4794">
        <v>30</v>
      </c>
      <c r="K4794">
        <v>0.13333333333333333</v>
      </c>
      <c r="L4794">
        <v>30</v>
      </c>
      <c r="M4794">
        <v>1</v>
      </c>
      <c r="N4794">
        <v>3</v>
      </c>
      <c r="P4794">
        <v>0</v>
      </c>
      <c r="Q4794">
        <v>0</v>
      </c>
      <c r="R4794" t="e">
        <v>#DIV/0!</v>
      </c>
      <c r="S4794">
        <v>1</v>
      </c>
    </row>
    <row r="4795" spans="1:19" x14ac:dyDescent="0.25">
      <c r="A4795" s="177" t="s">
        <v>5688</v>
      </c>
      <c r="B4795" t="s">
        <v>5689</v>
      </c>
      <c r="C4795" s="20" t="s">
        <v>1047</v>
      </c>
      <c r="D4795" s="20" t="s">
        <v>1000</v>
      </c>
      <c r="E4795" s="26">
        <v>42430</v>
      </c>
      <c r="F4795">
        <v>5</v>
      </c>
      <c r="G4795">
        <v>5</v>
      </c>
      <c r="H4795">
        <v>1</v>
      </c>
      <c r="I4795">
        <v>20</v>
      </c>
      <c r="J4795">
        <v>25</v>
      </c>
      <c r="K4795">
        <v>0.8</v>
      </c>
      <c r="L4795">
        <v>25</v>
      </c>
      <c r="M4795">
        <v>1</v>
      </c>
      <c r="N4795">
        <v>20</v>
      </c>
      <c r="P4795">
        <v>1</v>
      </c>
      <c r="Q4795">
        <v>1</v>
      </c>
      <c r="R4795">
        <v>1</v>
      </c>
      <c r="S4795">
        <v>0</v>
      </c>
    </row>
    <row r="4796" spans="1:19" x14ac:dyDescent="0.25">
      <c r="A4796" s="177" t="s">
        <v>13221</v>
      </c>
      <c r="B4796" t="s">
        <v>13133</v>
      </c>
      <c r="C4796" s="20" t="s">
        <v>1051</v>
      </c>
      <c r="D4796" s="20" t="s">
        <v>1002</v>
      </c>
      <c r="E4796" s="26">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25">
      <c r="A4797" s="177" t="s">
        <v>10565</v>
      </c>
      <c r="B4797" t="s">
        <v>10566</v>
      </c>
      <c r="C4797" s="20" t="s">
        <v>205</v>
      </c>
      <c r="D4797" s="20" t="s">
        <v>1000</v>
      </c>
      <c r="E4797" s="26">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25">
      <c r="A4798" s="177" t="s">
        <v>8912</v>
      </c>
      <c r="B4798" t="s">
        <v>8913</v>
      </c>
      <c r="C4798" s="20" t="s">
        <v>210</v>
      </c>
      <c r="D4798" s="20" t="s">
        <v>1000</v>
      </c>
      <c r="E4798" s="26">
        <v>42430</v>
      </c>
      <c r="F4798">
        <v>7</v>
      </c>
      <c r="G4798">
        <v>7</v>
      </c>
      <c r="H4798">
        <v>1</v>
      </c>
      <c r="I4798">
        <v>26</v>
      </c>
      <c r="J4798">
        <v>50</v>
      </c>
      <c r="K4798">
        <v>0.52</v>
      </c>
      <c r="L4798">
        <v>50</v>
      </c>
      <c r="M4798">
        <v>1</v>
      </c>
      <c r="N4798">
        <v>21</v>
      </c>
      <c r="O4798">
        <v>1.0625</v>
      </c>
      <c r="P4798">
        <v>2</v>
      </c>
      <c r="Q4798">
        <v>2</v>
      </c>
      <c r="R4798">
        <v>1</v>
      </c>
      <c r="S4798">
        <v>5</v>
      </c>
    </row>
    <row r="4799" spans="1:19" x14ac:dyDescent="0.25">
      <c r="A4799" s="177" t="s">
        <v>6107</v>
      </c>
      <c r="B4799" t="s">
        <v>6108</v>
      </c>
      <c r="C4799" s="20" t="s">
        <v>215</v>
      </c>
      <c r="D4799" s="20" t="s">
        <v>1000</v>
      </c>
      <c r="E4799" s="26">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25">
      <c r="A4800" s="177" t="s">
        <v>3407</v>
      </c>
      <c r="B4800" t="s">
        <v>3408</v>
      </c>
      <c r="C4800" s="20" t="s">
        <v>221</v>
      </c>
      <c r="D4800" s="20" t="s">
        <v>1000</v>
      </c>
      <c r="E4800" s="26">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25">
      <c r="A4801" s="177" t="s">
        <v>3232</v>
      </c>
      <c r="B4801" t="s">
        <v>3233</v>
      </c>
      <c r="C4801" s="20" t="s">
        <v>222</v>
      </c>
      <c r="D4801" s="20" t="s">
        <v>1000</v>
      </c>
      <c r="E4801" s="26">
        <v>42430</v>
      </c>
      <c r="F4801">
        <v>4</v>
      </c>
      <c r="G4801">
        <v>4</v>
      </c>
      <c r="H4801">
        <v>1</v>
      </c>
      <c r="I4801">
        <v>3</v>
      </c>
      <c r="J4801">
        <v>8</v>
      </c>
      <c r="K4801">
        <v>0.375</v>
      </c>
      <c r="L4801">
        <v>8</v>
      </c>
      <c r="M4801">
        <v>1</v>
      </c>
      <c r="N4801">
        <v>2</v>
      </c>
      <c r="O4801">
        <v>0.83299999999999996</v>
      </c>
      <c r="P4801">
        <v>0</v>
      </c>
      <c r="Q4801">
        <v>1</v>
      </c>
      <c r="R4801">
        <v>0</v>
      </c>
      <c r="S4801">
        <v>1</v>
      </c>
    </row>
    <row r="4802" spans="1:19" x14ac:dyDescent="0.25">
      <c r="A4802" s="177" t="s">
        <v>7277</v>
      </c>
      <c r="B4802" t="s">
        <v>7278</v>
      </c>
      <c r="C4802" t="s">
        <v>1052</v>
      </c>
      <c r="D4802" s="20" t="s">
        <v>1000</v>
      </c>
      <c r="E4802" s="26">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25">
      <c r="A4803" s="177" t="s">
        <v>5269</v>
      </c>
      <c r="B4803" t="s">
        <v>5270</v>
      </c>
      <c r="C4803" t="s">
        <v>1053</v>
      </c>
      <c r="D4803" s="20" t="s">
        <v>1000</v>
      </c>
      <c r="E4803" s="26">
        <v>42430</v>
      </c>
      <c r="F4803">
        <v>5</v>
      </c>
      <c r="G4803">
        <v>5</v>
      </c>
      <c r="H4803">
        <v>1</v>
      </c>
      <c r="I4803">
        <v>16</v>
      </c>
      <c r="J4803">
        <v>25</v>
      </c>
      <c r="K4803">
        <v>0.64</v>
      </c>
      <c r="L4803">
        <v>25</v>
      </c>
      <c r="M4803">
        <v>1</v>
      </c>
      <c r="N4803">
        <v>15</v>
      </c>
      <c r="P4803">
        <v>0</v>
      </c>
      <c r="Q4803">
        <v>0</v>
      </c>
      <c r="R4803" t="e">
        <v>#DIV/0!</v>
      </c>
      <c r="S4803">
        <v>1</v>
      </c>
    </row>
    <row r="4804" spans="1:19" x14ac:dyDescent="0.25">
      <c r="A4804" s="177" t="s">
        <v>12268</v>
      </c>
      <c r="B4804" t="s">
        <v>12269</v>
      </c>
      <c r="C4804" t="s">
        <v>200</v>
      </c>
      <c r="D4804" s="20" t="s">
        <v>1000</v>
      </c>
      <c r="E4804" s="26">
        <v>42430</v>
      </c>
      <c r="F4804">
        <v>5</v>
      </c>
      <c r="G4804">
        <v>5</v>
      </c>
      <c r="H4804">
        <v>1</v>
      </c>
      <c r="I4804">
        <v>8</v>
      </c>
      <c r="J4804">
        <v>25</v>
      </c>
      <c r="K4804">
        <v>0.32</v>
      </c>
      <c r="L4804">
        <v>25</v>
      </c>
      <c r="M4804">
        <v>1</v>
      </c>
      <c r="N4804">
        <v>7</v>
      </c>
      <c r="P4804">
        <v>0</v>
      </c>
      <c r="Q4804">
        <v>0</v>
      </c>
      <c r="R4804" t="e">
        <v>#DIV/0!</v>
      </c>
      <c r="S4804">
        <v>1</v>
      </c>
    </row>
    <row r="4805" spans="1:19" x14ac:dyDescent="0.25">
      <c r="A4805" s="177" t="s">
        <v>10389</v>
      </c>
      <c r="B4805" t="s">
        <v>10390</v>
      </c>
      <c r="C4805" t="s">
        <v>204</v>
      </c>
      <c r="D4805" s="20" t="s">
        <v>1000</v>
      </c>
      <c r="E4805" s="26">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25">
      <c r="A4806" s="177" t="s">
        <v>8737</v>
      </c>
      <c r="B4806" t="s">
        <v>8738</v>
      </c>
      <c r="C4806" t="s">
        <v>208</v>
      </c>
      <c r="D4806" s="20" t="s">
        <v>1000</v>
      </c>
      <c r="E4806" s="26">
        <v>42430</v>
      </c>
      <c r="F4806">
        <v>2</v>
      </c>
      <c r="G4806">
        <v>2</v>
      </c>
      <c r="H4806">
        <v>1</v>
      </c>
      <c r="I4806">
        <v>16</v>
      </c>
      <c r="J4806">
        <v>10</v>
      </c>
      <c r="K4806">
        <v>1.6</v>
      </c>
      <c r="L4806">
        <v>10</v>
      </c>
      <c r="M4806">
        <v>1</v>
      </c>
      <c r="N4806">
        <v>16</v>
      </c>
      <c r="P4806">
        <v>0</v>
      </c>
      <c r="Q4806">
        <v>0</v>
      </c>
      <c r="R4806" t="e">
        <v>#DIV/0!</v>
      </c>
      <c r="S4806">
        <v>0</v>
      </c>
    </row>
    <row r="4807" spans="1:19" x14ac:dyDescent="0.25">
      <c r="A4807" s="177" t="s">
        <v>6531</v>
      </c>
      <c r="B4807" t="s">
        <v>6532</v>
      </c>
      <c r="C4807" t="s">
        <v>316</v>
      </c>
      <c r="D4807" s="20" t="s">
        <v>1000</v>
      </c>
      <c r="E4807" s="26">
        <v>42430</v>
      </c>
      <c r="F4807">
        <v>10</v>
      </c>
      <c r="G4807">
        <v>10</v>
      </c>
      <c r="H4807">
        <v>1</v>
      </c>
      <c r="I4807">
        <v>17</v>
      </c>
      <c r="J4807">
        <v>26</v>
      </c>
      <c r="K4807">
        <v>0.65384615384615385</v>
      </c>
      <c r="L4807">
        <v>26</v>
      </c>
      <c r="M4807">
        <v>1</v>
      </c>
      <c r="N4807">
        <v>17</v>
      </c>
      <c r="P4807">
        <v>1</v>
      </c>
      <c r="Q4807">
        <v>1</v>
      </c>
      <c r="R4807">
        <v>1</v>
      </c>
      <c r="S4807">
        <v>0</v>
      </c>
    </row>
    <row r="4808" spans="1:19" x14ac:dyDescent="0.25">
      <c r="A4808" s="177" t="s">
        <v>4124</v>
      </c>
      <c r="B4808" t="s">
        <v>4125</v>
      </c>
      <c r="C4808" s="20" t="s">
        <v>218</v>
      </c>
      <c r="D4808" s="20" t="s">
        <v>1000</v>
      </c>
      <c r="E4808" s="26">
        <v>42430</v>
      </c>
      <c r="F4808">
        <v>4</v>
      </c>
      <c r="G4808">
        <v>4</v>
      </c>
      <c r="H4808">
        <v>1</v>
      </c>
      <c r="I4808">
        <v>2</v>
      </c>
      <c r="J4808">
        <v>20</v>
      </c>
      <c r="K4808">
        <v>0.1</v>
      </c>
      <c r="L4808">
        <v>20</v>
      </c>
      <c r="M4808">
        <v>1</v>
      </c>
      <c r="N4808">
        <v>2</v>
      </c>
      <c r="P4808">
        <v>0</v>
      </c>
      <c r="Q4808">
        <v>0</v>
      </c>
      <c r="R4808" t="e">
        <v>#DIV/0!</v>
      </c>
      <c r="S4808">
        <v>0</v>
      </c>
    </row>
    <row r="4809" spans="1:19" x14ac:dyDescent="0.25">
      <c r="A4809" s="177" t="s">
        <v>12553</v>
      </c>
      <c r="B4809" t="s">
        <v>12554</v>
      </c>
      <c r="C4809" s="20" t="s">
        <v>202</v>
      </c>
      <c r="D4809" s="20" t="s">
        <v>1000</v>
      </c>
      <c r="E4809" s="26">
        <v>42430</v>
      </c>
      <c r="F4809">
        <v>9</v>
      </c>
      <c r="G4809">
        <v>9</v>
      </c>
      <c r="H4809">
        <v>1</v>
      </c>
      <c r="I4809">
        <v>113</v>
      </c>
      <c r="J4809">
        <v>100</v>
      </c>
      <c r="K4809">
        <v>1.1299999999999999</v>
      </c>
      <c r="L4809">
        <v>100</v>
      </c>
      <c r="M4809">
        <v>1</v>
      </c>
      <c r="N4809">
        <v>112</v>
      </c>
      <c r="P4809">
        <v>0</v>
      </c>
      <c r="Q4809">
        <v>0</v>
      </c>
      <c r="R4809" t="e">
        <v>#DIV/0!</v>
      </c>
      <c r="S4809">
        <v>1</v>
      </c>
    </row>
    <row r="4810" spans="1:19" x14ac:dyDescent="0.25">
      <c r="A4810" s="177" t="s">
        <v>9718</v>
      </c>
      <c r="B4810" t="s">
        <v>9719</v>
      </c>
      <c r="C4810" s="20" t="s">
        <v>224</v>
      </c>
      <c r="D4810" s="20" t="s">
        <v>1000</v>
      </c>
      <c r="E4810" s="26">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25">
      <c r="A4811" s="177" t="s">
        <v>9607</v>
      </c>
      <c r="B4811" t="s">
        <v>9608</v>
      </c>
      <c r="C4811" s="20" t="s">
        <v>339</v>
      </c>
      <c r="D4811" s="20" t="s">
        <v>1000</v>
      </c>
      <c r="E4811" s="26">
        <v>42430</v>
      </c>
      <c r="H4811" t="e">
        <v>#DIV/0!</v>
      </c>
      <c r="K4811" t="e">
        <v>#DIV/0!</v>
      </c>
      <c r="M4811" t="e">
        <v>#DIV/0!</v>
      </c>
      <c r="Q4811">
        <v>0</v>
      </c>
      <c r="R4811" t="e">
        <v>#DIV/0!</v>
      </c>
    </row>
    <row r="4812" spans="1:19" x14ac:dyDescent="0.25">
      <c r="A4812" s="177" t="s">
        <v>9419</v>
      </c>
      <c r="B4812" t="s">
        <v>9420</v>
      </c>
      <c r="C4812" s="20" t="s">
        <v>345</v>
      </c>
      <c r="D4812" s="20" t="s">
        <v>1000</v>
      </c>
      <c r="E4812" s="26">
        <v>42430</v>
      </c>
      <c r="F4812">
        <v>4</v>
      </c>
      <c r="G4812">
        <v>5</v>
      </c>
      <c r="H4812">
        <v>0.8</v>
      </c>
      <c r="I4812">
        <v>12</v>
      </c>
      <c r="J4812">
        <v>21</v>
      </c>
      <c r="K4812">
        <v>0.5714285714285714</v>
      </c>
      <c r="L4812">
        <v>21</v>
      </c>
      <c r="M4812">
        <v>1</v>
      </c>
      <c r="N4812">
        <v>8</v>
      </c>
      <c r="P4812">
        <v>0</v>
      </c>
      <c r="Q4812">
        <v>0</v>
      </c>
      <c r="R4812" t="e">
        <v>#DIV/0!</v>
      </c>
      <c r="S4812">
        <v>4</v>
      </c>
    </row>
    <row r="4813" spans="1:19" x14ac:dyDescent="0.25">
      <c r="A4813" s="177" t="s">
        <v>7811</v>
      </c>
      <c r="B4813" t="s">
        <v>7812</v>
      </c>
      <c r="C4813" t="s">
        <v>226</v>
      </c>
      <c r="D4813" s="20" t="s">
        <v>1000</v>
      </c>
      <c r="E4813" s="26">
        <v>42430</v>
      </c>
      <c r="F4813">
        <v>3</v>
      </c>
      <c r="G4813">
        <v>5</v>
      </c>
      <c r="H4813">
        <v>0.6</v>
      </c>
      <c r="I4813">
        <v>40</v>
      </c>
      <c r="J4813">
        <v>30</v>
      </c>
      <c r="K4813">
        <v>1.3333333333333333</v>
      </c>
      <c r="L4813">
        <v>50</v>
      </c>
      <c r="M4813">
        <v>0.6</v>
      </c>
      <c r="N4813">
        <v>34</v>
      </c>
      <c r="P4813">
        <v>2</v>
      </c>
      <c r="Q4813">
        <v>4</v>
      </c>
      <c r="R4813">
        <v>0.5</v>
      </c>
      <c r="S4813">
        <v>6</v>
      </c>
    </row>
    <row r="4814" spans="1:19" x14ac:dyDescent="0.25">
      <c r="A4814" s="177" t="s">
        <v>6881</v>
      </c>
      <c r="B4814" t="s">
        <v>6882</v>
      </c>
      <c r="C4814" t="s">
        <v>231</v>
      </c>
      <c r="D4814" s="20" t="s">
        <v>1000</v>
      </c>
      <c r="E4814" s="26">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25">
      <c r="A4815" s="177" t="s">
        <v>5932</v>
      </c>
      <c r="B4815" t="s">
        <v>5933</v>
      </c>
      <c r="C4815" t="s">
        <v>216</v>
      </c>
      <c r="D4815" s="20" t="s">
        <v>1000</v>
      </c>
      <c r="E4815" s="26">
        <v>42430</v>
      </c>
      <c r="F4815">
        <v>10</v>
      </c>
      <c r="G4815">
        <v>10</v>
      </c>
      <c r="H4815">
        <v>1</v>
      </c>
      <c r="I4815">
        <v>72</v>
      </c>
      <c r="J4815">
        <v>100</v>
      </c>
      <c r="K4815">
        <v>0.72</v>
      </c>
      <c r="L4815">
        <v>100</v>
      </c>
      <c r="M4815">
        <v>1</v>
      </c>
      <c r="N4815">
        <v>68</v>
      </c>
      <c r="P4815">
        <v>4</v>
      </c>
      <c r="Q4815">
        <v>8</v>
      </c>
      <c r="R4815">
        <v>0.5</v>
      </c>
      <c r="S4815">
        <v>4</v>
      </c>
    </row>
    <row r="4816" spans="1:19" x14ac:dyDescent="0.25">
      <c r="A4816" s="177" t="s">
        <v>4539</v>
      </c>
      <c r="B4816" t="s">
        <v>4540</v>
      </c>
      <c r="C4816" t="s">
        <v>233</v>
      </c>
      <c r="D4816" s="20" t="s">
        <v>1000</v>
      </c>
      <c r="E4816" s="26">
        <v>42430</v>
      </c>
      <c r="F4816">
        <v>3</v>
      </c>
      <c r="G4816">
        <v>3</v>
      </c>
      <c r="H4816">
        <v>1</v>
      </c>
      <c r="I4816">
        <v>10</v>
      </c>
      <c r="J4816">
        <v>30</v>
      </c>
      <c r="K4816">
        <v>0.33333333333333331</v>
      </c>
      <c r="L4816">
        <v>30</v>
      </c>
      <c r="M4816">
        <v>1</v>
      </c>
      <c r="N4816">
        <v>10</v>
      </c>
      <c r="P4816">
        <v>0</v>
      </c>
      <c r="Q4816">
        <v>0</v>
      </c>
      <c r="R4816" t="e">
        <v>#DIV/0!</v>
      </c>
      <c r="S4816">
        <v>0</v>
      </c>
    </row>
    <row r="4817" spans="1:19" x14ac:dyDescent="0.25">
      <c r="A4817" s="177" t="s">
        <v>3949</v>
      </c>
      <c r="B4817" t="s">
        <v>3950</v>
      </c>
      <c r="C4817" t="s">
        <v>219</v>
      </c>
      <c r="D4817" s="20" t="s">
        <v>1000</v>
      </c>
      <c r="E4817" s="26">
        <v>42430</v>
      </c>
      <c r="H4817" t="e">
        <v>#DIV/0!</v>
      </c>
      <c r="K4817" t="e">
        <v>#DIV/0!</v>
      </c>
      <c r="M4817" t="e">
        <v>#DIV/0!</v>
      </c>
      <c r="R4817" t="e">
        <v>#DIV/0!</v>
      </c>
    </row>
    <row r="4818" spans="1:19" x14ac:dyDescent="0.25">
      <c r="A4818" s="177" t="s">
        <v>3678</v>
      </c>
      <c r="B4818" t="s">
        <v>3679</v>
      </c>
      <c r="C4818" t="s">
        <v>340</v>
      </c>
      <c r="D4818" s="20" t="s">
        <v>1000</v>
      </c>
      <c r="E4818" s="26">
        <v>42430</v>
      </c>
      <c r="F4818">
        <v>4</v>
      </c>
      <c r="G4818">
        <v>4</v>
      </c>
      <c r="H4818">
        <v>1</v>
      </c>
      <c r="I4818">
        <v>21</v>
      </c>
      <c r="J4818">
        <v>40</v>
      </c>
      <c r="K4818">
        <v>0.52500000000000002</v>
      </c>
      <c r="L4818">
        <v>40</v>
      </c>
      <c r="M4818">
        <v>1</v>
      </c>
      <c r="N4818">
        <v>21</v>
      </c>
      <c r="P4818">
        <v>0</v>
      </c>
      <c r="Q4818">
        <v>0</v>
      </c>
      <c r="R4818" t="e">
        <v>#DIV/0!</v>
      </c>
      <c r="S4818">
        <v>0</v>
      </c>
    </row>
    <row r="4819" spans="1:19" x14ac:dyDescent="0.25">
      <c r="A4819" s="177" t="s">
        <v>7624</v>
      </c>
      <c r="B4819" t="s">
        <v>7625</v>
      </c>
      <c r="C4819" t="s">
        <v>901</v>
      </c>
      <c r="D4819" s="20" t="s">
        <v>1000</v>
      </c>
      <c r="E4819" s="26">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25">
      <c r="A4820" s="177" t="s">
        <v>5504</v>
      </c>
      <c r="B4820" t="s">
        <v>5505</v>
      </c>
      <c r="C4820" t="s">
        <v>903</v>
      </c>
      <c r="D4820" s="20" t="s">
        <v>1000</v>
      </c>
      <c r="E4820" s="26">
        <v>42430</v>
      </c>
      <c r="F4820">
        <v>10</v>
      </c>
      <c r="G4820">
        <v>10</v>
      </c>
      <c r="H4820">
        <v>1</v>
      </c>
      <c r="I4820">
        <v>36</v>
      </c>
      <c r="J4820">
        <v>50</v>
      </c>
      <c r="K4820">
        <v>0.72</v>
      </c>
      <c r="L4820">
        <v>50</v>
      </c>
      <c r="M4820">
        <v>1</v>
      </c>
      <c r="N4820">
        <v>35</v>
      </c>
      <c r="P4820">
        <v>1</v>
      </c>
      <c r="Q4820">
        <v>1</v>
      </c>
      <c r="R4820">
        <v>1</v>
      </c>
      <c r="S4820">
        <v>1</v>
      </c>
    </row>
    <row r="4821" spans="1:19" x14ac:dyDescent="0.25">
      <c r="A4821" s="177" t="s">
        <v>11645</v>
      </c>
      <c r="B4821" t="s">
        <v>11646</v>
      </c>
      <c r="C4821" t="s">
        <v>199</v>
      </c>
      <c r="D4821" s="20" t="s">
        <v>1002</v>
      </c>
      <c r="E4821" s="26">
        <v>42430</v>
      </c>
      <c r="F4821">
        <v>14</v>
      </c>
      <c r="G4821">
        <v>14</v>
      </c>
      <c r="H4821">
        <v>1</v>
      </c>
      <c r="I4821">
        <v>121</v>
      </c>
      <c r="J4821">
        <v>125</v>
      </c>
      <c r="K4821">
        <v>0.96799999999999997</v>
      </c>
      <c r="L4821">
        <v>125</v>
      </c>
      <c r="M4821">
        <v>1</v>
      </c>
      <c r="N4821">
        <v>119</v>
      </c>
      <c r="P4821">
        <v>0</v>
      </c>
      <c r="Q4821">
        <v>0</v>
      </c>
      <c r="R4821" t="e">
        <v>#DIV/0!</v>
      </c>
      <c r="S4821">
        <v>2</v>
      </c>
    </row>
    <row r="4822" spans="1:19" x14ac:dyDescent="0.25">
      <c r="A4822" s="177" t="s">
        <v>10915</v>
      </c>
      <c r="B4822" t="s">
        <v>10916</v>
      </c>
      <c r="C4822" t="s">
        <v>227</v>
      </c>
      <c r="D4822" s="20" t="s">
        <v>1002</v>
      </c>
      <c r="E4822" s="26">
        <v>42430</v>
      </c>
      <c r="F4822">
        <v>3</v>
      </c>
      <c r="G4822">
        <v>3</v>
      </c>
      <c r="H4822">
        <v>1</v>
      </c>
      <c r="I4822">
        <v>4</v>
      </c>
      <c r="J4822">
        <v>30</v>
      </c>
      <c r="K4822">
        <v>0.13333333333333333</v>
      </c>
      <c r="L4822">
        <v>30</v>
      </c>
      <c r="M4822">
        <v>1</v>
      </c>
      <c r="N4822">
        <v>3</v>
      </c>
      <c r="P4822">
        <v>0</v>
      </c>
      <c r="Q4822">
        <v>0</v>
      </c>
      <c r="R4822" t="e">
        <v>#DIV/0!</v>
      </c>
      <c r="S4822">
        <v>1</v>
      </c>
    </row>
    <row r="4823" spans="1:19" x14ac:dyDescent="0.25">
      <c r="A4823" s="177" t="s">
        <v>9623</v>
      </c>
      <c r="B4823" t="s">
        <v>9624</v>
      </c>
      <c r="C4823" t="s">
        <v>341</v>
      </c>
      <c r="D4823" s="20" t="s">
        <v>1002</v>
      </c>
      <c r="E4823" s="26">
        <v>42430</v>
      </c>
      <c r="F4823">
        <v>0</v>
      </c>
      <c r="G4823">
        <v>0</v>
      </c>
      <c r="H4823" t="e">
        <v>#DIV/0!</v>
      </c>
      <c r="I4823">
        <v>0</v>
      </c>
      <c r="J4823">
        <v>0</v>
      </c>
      <c r="K4823" t="e">
        <v>#DIV/0!</v>
      </c>
      <c r="L4823">
        <v>0</v>
      </c>
      <c r="M4823" t="e">
        <v>#DIV/0!</v>
      </c>
      <c r="N4823">
        <v>0</v>
      </c>
      <c r="P4823">
        <v>0</v>
      </c>
      <c r="Q4823">
        <v>0</v>
      </c>
      <c r="R4823" t="e">
        <v>#DIV/0!</v>
      </c>
      <c r="S4823">
        <v>0</v>
      </c>
    </row>
    <row r="4824" spans="1:19" x14ac:dyDescent="0.25">
      <c r="A4824" s="177" t="s">
        <v>9511</v>
      </c>
      <c r="B4824" t="s">
        <v>9512</v>
      </c>
      <c r="C4824" t="s">
        <v>346</v>
      </c>
      <c r="D4824" s="20" t="s">
        <v>1002</v>
      </c>
      <c r="E4824" s="26">
        <v>42430</v>
      </c>
      <c r="F4824">
        <v>4</v>
      </c>
      <c r="G4824">
        <v>5</v>
      </c>
      <c r="H4824">
        <v>0.8</v>
      </c>
      <c r="I4824">
        <v>12</v>
      </c>
      <c r="J4824">
        <v>21</v>
      </c>
      <c r="K4824">
        <v>0.5714285714285714</v>
      </c>
      <c r="L4824">
        <v>21</v>
      </c>
      <c r="M4824">
        <v>1</v>
      </c>
      <c r="N4824">
        <v>8</v>
      </c>
      <c r="P4824">
        <v>0</v>
      </c>
      <c r="Q4824">
        <v>0</v>
      </c>
      <c r="R4824" t="e">
        <v>#DIV/0!</v>
      </c>
      <c r="S4824">
        <v>4</v>
      </c>
    </row>
    <row r="4825" spans="1:19" x14ac:dyDescent="0.25">
      <c r="A4825" s="177" t="s">
        <v>9152</v>
      </c>
      <c r="B4825" t="s">
        <v>9153</v>
      </c>
      <c r="C4825" t="s">
        <v>207</v>
      </c>
      <c r="D4825" s="20" t="s">
        <v>1002</v>
      </c>
      <c r="E4825" s="26">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25">
      <c r="A4826" s="177" t="s">
        <v>8313</v>
      </c>
      <c r="B4826" t="s">
        <v>8314</v>
      </c>
      <c r="C4826" t="s">
        <v>212</v>
      </c>
      <c r="D4826" s="20" t="s">
        <v>1002</v>
      </c>
      <c r="E4826" s="26">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25">
      <c r="A4827" s="177" t="s">
        <v>4889</v>
      </c>
      <c r="B4827" t="s">
        <v>4890</v>
      </c>
      <c r="C4827" t="s">
        <v>230</v>
      </c>
      <c r="D4827" s="20" t="s">
        <v>1002</v>
      </c>
      <c r="E4827" s="26">
        <v>42430</v>
      </c>
      <c r="F4827">
        <v>1</v>
      </c>
      <c r="G4827">
        <v>2</v>
      </c>
      <c r="H4827">
        <v>0.5</v>
      </c>
      <c r="I4827">
        <v>7</v>
      </c>
      <c r="J4827">
        <v>10</v>
      </c>
      <c r="K4827">
        <v>0.7</v>
      </c>
      <c r="L4827">
        <v>15</v>
      </c>
      <c r="M4827">
        <v>0.66666666666666663</v>
      </c>
      <c r="N4827">
        <v>6</v>
      </c>
      <c r="P4827">
        <v>0</v>
      </c>
      <c r="Q4827">
        <v>2</v>
      </c>
      <c r="R4827">
        <v>0</v>
      </c>
      <c r="S4827">
        <v>1</v>
      </c>
    </row>
    <row r="4828" spans="1:19" x14ac:dyDescent="0.25">
      <c r="A4828" s="177" t="s">
        <v>11647</v>
      </c>
      <c r="B4828" t="s">
        <v>11648</v>
      </c>
      <c r="C4828" t="s">
        <v>198</v>
      </c>
      <c r="D4828" s="20" t="s">
        <v>1002</v>
      </c>
      <c r="E4828" s="26">
        <v>42430</v>
      </c>
      <c r="F4828">
        <v>3</v>
      </c>
      <c r="G4828">
        <v>3</v>
      </c>
      <c r="H4828">
        <v>1</v>
      </c>
      <c r="I4828">
        <v>3</v>
      </c>
      <c r="J4828">
        <v>15</v>
      </c>
      <c r="K4828">
        <v>0.2</v>
      </c>
      <c r="L4828">
        <v>15</v>
      </c>
      <c r="M4828">
        <v>1</v>
      </c>
      <c r="N4828">
        <v>2</v>
      </c>
      <c r="P4828">
        <v>0</v>
      </c>
      <c r="Q4828">
        <v>0</v>
      </c>
      <c r="R4828" t="e">
        <v>#DIV/0!</v>
      </c>
      <c r="S4828">
        <v>1</v>
      </c>
    </row>
    <row r="4829" spans="1:19" x14ac:dyDescent="0.25">
      <c r="A4829" s="177" t="s">
        <v>10740</v>
      </c>
      <c r="B4829" t="s">
        <v>10741</v>
      </c>
      <c r="C4829" t="s">
        <v>203</v>
      </c>
      <c r="D4829" s="20" t="s">
        <v>1002</v>
      </c>
      <c r="E4829" s="26">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25">
      <c r="A4830" s="177" t="s">
        <v>6282</v>
      </c>
      <c r="B4830" t="s">
        <v>6283</v>
      </c>
      <c r="C4830" t="s">
        <v>214</v>
      </c>
      <c r="D4830" s="20" t="s">
        <v>1002</v>
      </c>
      <c r="E4830" s="26">
        <v>42430</v>
      </c>
      <c r="F4830">
        <v>17</v>
      </c>
      <c r="G4830">
        <v>17</v>
      </c>
      <c r="H4830">
        <v>1</v>
      </c>
      <c r="I4830">
        <v>102</v>
      </c>
      <c r="J4830">
        <v>145</v>
      </c>
      <c r="K4830">
        <v>0.70344827586206893</v>
      </c>
      <c r="L4830">
        <v>145</v>
      </c>
      <c r="M4830">
        <v>1</v>
      </c>
      <c r="N4830">
        <v>92</v>
      </c>
      <c r="P4830">
        <v>10</v>
      </c>
      <c r="Q4830">
        <v>16</v>
      </c>
      <c r="R4830">
        <v>0.625</v>
      </c>
      <c r="S4830">
        <v>10</v>
      </c>
    </row>
    <row r="4831" spans="1:19" x14ac:dyDescent="0.25">
      <c r="A4831" s="177" t="s">
        <v>3582</v>
      </c>
      <c r="B4831" t="s">
        <v>3583</v>
      </c>
      <c r="C4831" t="s">
        <v>220</v>
      </c>
      <c r="D4831" s="20" t="s">
        <v>1002</v>
      </c>
      <c r="E4831" s="26">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25">
      <c r="A4832" s="177" t="s">
        <v>6706</v>
      </c>
      <c r="B4832" t="s">
        <v>6707</v>
      </c>
      <c r="C4832" t="s">
        <v>317</v>
      </c>
      <c r="D4832" s="20" t="s">
        <v>1002</v>
      </c>
      <c r="E4832" s="26">
        <v>42430</v>
      </c>
      <c r="F4832">
        <v>10</v>
      </c>
      <c r="G4832">
        <v>10</v>
      </c>
      <c r="H4832">
        <v>1</v>
      </c>
      <c r="I4832">
        <v>17</v>
      </c>
      <c r="J4832">
        <v>26</v>
      </c>
      <c r="K4832">
        <v>0.65384615384615385</v>
      </c>
      <c r="L4832">
        <v>26</v>
      </c>
      <c r="M4832">
        <v>1</v>
      </c>
      <c r="N4832">
        <v>17</v>
      </c>
      <c r="P4832">
        <v>1</v>
      </c>
      <c r="Q4832">
        <v>1</v>
      </c>
      <c r="R4832">
        <v>1</v>
      </c>
      <c r="S4832">
        <v>0</v>
      </c>
    </row>
    <row r="4833" spans="1:19" x14ac:dyDescent="0.25">
      <c r="A4833" s="177" t="s">
        <v>4364</v>
      </c>
      <c r="B4833" t="s">
        <v>4365</v>
      </c>
      <c r="C4833" t="s">
        <v>217</v>
      </c>
      <c r="D4833" s="20" t="s">
        <v>1002</v>
      </c>
      <c r="E4833" s="26">
        <v>42430</v>
      </c>
      <c r="F4833">
        <v>4</v>
      </c>
      <c r="G4833">
        <v>4</v>
      </c>
      <c r="H4833">
        <v>1</v>
      </c>
      <c r="I4833">
        <v>2</v>
      </c>
      <c r="J4833">
        <v>20</v>
      </c>
      <c r="K4833">
        <v>0.1</v>
      </c>
      <c r="L4833">
        <v>20</v>
      </c>
      <c r="M4833">
        <v>1</v>
      </c>
      <c r="N4833">
        <v>2</v>
      </c>
      <c r="P4833">
        <v>0</v>
      </c>
      <c r="Q4833">
        <v>0</v>
      </c>
      <c r="R4833" t="e">
        <v>#DIV/0!</v>
      </c>
      <c r="S4833">
        <v>0</v>
      </c>
    </row>
    <row r="4834" spans="1:19" x14ac:dyDescent="0.25">
      <c r="A4834" s="177" t="s">
        <v>9893</v>
      </c>
      <c r="B4834" t="s">
        <v>9894</v>
      </c>
      <c r="C4834" t="s">
        <v>223</v>
      </c>
      <c r="D4834" s="20" t="s">
        <v>1002</v>
      </c>
      <c r="E4834" s="26">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25">
      <c r="A4835" s="177" t="s">
        <v>8012</v>
      </c>
      <c r="B4835" t="s">
        <v>8013</v>
      </c>
      <c r="C4835" t="s">
        <v>225</v>
      </c>
      <c r="D4835" s="20" t="s">
        <v>1002</v>
      </c>
      <c r="E4835" s="26">
        <v>42430</v>
      </c>
      <c r="F4835">
        <v>3</v>
      </c>
      <c r="G4835">
        <v>5</v>
      </c>
      <c r="H4835">
        <v>0.6</v>
      </c>
      <c r="I4835">
        <v>40</v>
      </c>
      <c r="J4835">
        <v>30</v>
      </c>
      <c r="K4835">
        <v>1.3333333333333333</v>
      </c>
      <c r="L4835">
        <v>50</v>
      </c>
      <c r="M4835">
        <v>0.6</v>
      </c>
      <c r="N4835">
        <v>34</v>
      </c>
      <c r="P4835">
        <v>2</v>
      </c>
      <c r="Q4835">
        <v>4</v>
      </c>
      <c r="R4835">
        <v>0.5</v>
      </c>
      <c r="S4835">
        <v>6</v>
      </c>
    </row>
    <row r="4836" spans="1:19" x14ac:dyDescent="0.25">
      <c r="A4836" s="177" t="s">
        <v>7072</v>
      </c>
      <c r="B4836" t="s">
        <v>7073</v>
      </c>
      <c r="C4836" t="s">
        <v>232</v>
      </c>
      <c r="D4836" s="20" t="s">
        <v>1002</v>
      </c>
      <c r="E4836" s="26">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25">
      <c r="A4837" s="177" t="s">
        <v>4714</v>
      </c>
      <c r="B4837" t="s">
        <v>4715</v>
      </c>
      <c r="C4837" t="s">
        <v>234</v>
      </c>
      <c r="D4837" s="20" t="s">
        <v>1002</v>
      </c>
      <c r="E4837" s="26">
        <v>42430</v>
      </c>
      <c r="F4837">
        <v>3</v>
      </c>
      <c r="G4837">
        <v>3</v>
      </c>
      <c r="H4837">
        <v>1</v>
      </c>
      <c r="I4837">
        <v>10</v>
      </c>
      <c r="J4837">
        <v>30</v>
      </c>
      <c r="K4837">
        <v>0.33333333333333331</v>
      </c>
      <c r="L4837">
        <v>30</v>
      </c>
      <c r="M4837">
        <v>1</v>
      </c>
      <c r="N4837">
        <v>10</v>
      </c>
      <c r="P4837">
        <v>0</v>
      </c>
      <c r="Q4837">
        <v>0</v>
      </c>
      <c r="R4837" t="e">
        <v>#DIV/0!</v>
      </c>
      <c r="S4837">
        <v>0</v>
      </c>
    </row>
    <row r="4838" spans="1:19" s="20" customFormat="1" x14ac:dyDescent="0.25">
      <c r="A4838" s="177" t="s">
        <v>3774</v>
      </c>
      <c r="B4838" s="20" t="s">
        <v>3775</v>
      </c>
      <c r="C4838" s="20" t="s">
        <v>342</v>
      </c>
      <c r="D4838" s="20" t="s">
        <v>1002</v>
      </c>
      <c r="E4838" s="26">
        <v>42430</v>
      </c>
      <c r="F4838" s="20">
        <v>4</v>
      </c>
      <c r="G4838" s="20">
        <v>4</v>
      </c>
      <c r="H4838" s="20">
        <v>1</v>
      </c>
      <c r="I4838" s="20">
        <v>21</v>
      </c>
      <c r="J4838" s="20">
        <v>40</v>
      </c>
      <c r="K4838" s="20">
        <v>0.52500000000000002</v>
      </c>
      <c r="L4838" s="20">
        <v>40</v>
      </c>
      <c r="M4838" s="20">
        <v>1</v>
      </c>
      <c r="N4838" s="20">
        <v>21</v>
      </c>
      <c r="P4838" s="20">
        <v>0</v>
      </c>
      <c r="Q4838" s="20">
        <v>0</v>
      </c>
      <c r="R4838" s="20" t="e">
        <v>#DIV/0!</v>
      </c>
      <c r="S4838" s="20">
        <v>0</v>
      </c>
    </row>
    <row r="4839" spans="1:19" x14ac:dyDescent="0.25">
      <c r="A4839" s="177" t="s">
        <v>3057</v>
      </c>
      <c r="B4839" t="s">
        <v>3058</v>
      </c>
      <c r="C4839" s="20" t="s">
        <v>242</v>
      </c>
      <c r="D4839" s="20" t="s">
        <v>1000</v>
      </c>
      <c r="E4839" s="26">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25">
      <c r="A4840" s="177" t="s">
        <v>2882</v>
      </c>
      <c r="B4840" t="s">
        <v>2883</v>
      </c>
      <c r="C4840" s="20" t="s">
        <v>2724</v>
      </c>
      <c r="D4840" s="20" t="s">
        <v>1000</v>
      </c>
      <c r="E4840" s="26">
        <v>42430</v>
      </c>
      <c r="F4840">
        <v>6</v>
      </c>
      <c r="G4840">
        <v>8</v>
      </c>
      <c r="H4840">
        <v>0.75</v>
      </c>
      <c r="I4840">
        <v>23</v>
      </c>
      <c r="J4840">
        <v>30</v>
      </c>
      <c r="K4840">
        <v>0.76666666666666672</v>
      </c>
      <c r="L4840">
        <v>40</v>
      </c>
      <c r="M4840">
        <v>0.75</v>
      </c>
      <c r="N4840">
        <v>22</v>
      </c>
      <c r="P4840">
        <v>1</v>
      </c>
      <c r="Q4840">
        <v>1</v>
      </c>
      <c r="R4840">
        <v>1</v>
      </c>
      <c r="S4840">
        <v>1</v>
      </c>
    </row>
    <row r="4841" spans="1:19" s="20" customFormat="1" x14ac:dyDescent="0.25">
      <c r="A4841" s="177" t="s">
        <v>2637</v>
      </c>
      <c r="B4841" s="20" t="s">
        <v>2638</v>
      </c>
      <c r="C4841" s="20" t="s">
        <v>237</v>
      </c>
      <c r="D4841" s="20" t="s">
        <v>1000</v>
      </c>
      <c r="E4841" s="26">
        <v>42430</v>
      </c>
      <c r="F4841" s="20">
        <v>16</v>
      </c>
      <c r="G4841" s="20">
        <v>17</v>
      </c>
      <c r="H4841" s="20">
        <v>0.94117647058823528</v>
      </c>
      <c r="I4841" s="20">
        <v>76</v>
      </c>
      <c r="J4841" s="20">
        <v>115</v>
      </c>
      <c r="K4841" s="20">
        <v>0.66086956521739126</v>
      </c>
      <c r="L4841" s="20">
        <v>125</v>
      </c>
      <c r="M4841" s="20">
        <v>0.92</v>
      </c>
      <c r="N4841" s="20">
        <v>56</v>
      </c>
      <c r="O4841" s="20">
        <v>1.0958333333333334</v>
      </c>
      <c r="P4841" s="20">
        <v>10</v>
      </c>
      <c r="Q4841" s="20">
        <v>13</v>
      </c>
      <c r="R4841" s="20">
        <v>0.76923076923076927</v>
      </c>
      <c r="S4841" s="20">
        <v>20</v>
      </c>
    </row>
    <row r="4842" spans="1:19" x14ac:dyDescent="0.25">
      <c r="A4842" s="177" t="s">
        <v>2462</v>
      </c>
      <c r="B4842" t="s">
        <v>2463</v>
      </c>
      <c r="C4842" s="20" t="s">
        <v>238</v>
      </c>
      <c r="D4842" s="20" t="s">
        <v>1000</v>
      </c>
      <c r="E4842" s="26">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25">
      <c r="A4843" s="177" t="s">
        <v>2289</v>
      </c>
      <c r="B4843" t="s">
        <v>2290</v>
      </c>
      <c r="C4843" s="20" t="s">
        <v>239</v>
      </c>
      <c r="D4843" s="20" t="s">
        <v>1000</v>
      </c>
      <c r="E4843" s="26">
        <v>42430</v>
      </c>
      <c r="F4843">
        <v>4</v>
      </c>
      <c r="G4843">
        <v>4</v>
      </c>
      <c r="H4843">
        <v>1</v>
      </c>
      <c r="I4843">
        <v>3</v>
      </c>
      <c r="J4843">
        <v>8</v>
      </c>
      <c r="K4843">
        <v>0.375</v>
      </c>
      <c r="L4843">
        <v>8</v>
      </c>
      <c r="M4843">
        <v>1</v>
      </c>
      <c r="N4843">
        <v>2</v>
      </c>
      <c r="O4843">
        <v>0.83299999999999996</v>
      </c>
      <c r="P4843">
        <v>0</v>
      </c>
      <c r="Q4843">
        <v>1</v>
      </c>
      <c r="R4843">
        <v>0</v>
      </c>
      <c r="S4843">
        <v>1</v>
      </c>
    </row>
    <row r="4844" spans="1:19" x14ac:dyDescent="0.25">
      <c r="A4844" s="177" t="s">
        <v>2114</v>
      </c>
      <c r="B4844" t="s">
        <v>2115</v>
      </c>
      <c r="C4844" s="20" t="s">
        <v>1988</v>
      </c>
      <c r="D4844" s="20" t="s">
        <v>1000</v>
      </c>
      <c r="E4844" s="26">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25">
      <c r="A4845" s="177" t="s">
        <v>1866</v>
      </c>
      <c r="B4845" t="s">
        <v>1867</v>
      </c>
      <c r="C4845" s="20" t="s">
        <v>240</v>
      </c>
      <c r="D4845" s="20" t="s">
        <v>1000</v>
      </c>
      <c r="E4845" s="26">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25">
      <c r="A4846" s="177" t="s">
        <v>1691</v>
      </c>
      <c r="B4846" t="s">
        <v>1692</v>
      </c>
      <c r="C4846" s="20" t="s">
        <v>241</v>
      </c>
      <c r="D4846" s="20" t="s">
        <v>1000</v>
      </c>
      <c r="E4846" s="26">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25">
      <c r="A4847" s="177" t="s">
        <v>1516</v>
      </c>
      <c r="B4847" t="s">
        <v>1517</v>
      </c>
      <c r="C4847" t="s">
        <v>318</v>
      </c>
      <c r="D4847" s="20" t="s">
        <v>1000</v>
      </c>
      <c r="E4847" s="26">
        <v>42430</v>
      </c>
      <c r="F4847">
        <v>0</v>
      </c>
      <c r="G4847">
        <v>0</v>
      </c>
      <c r="H4847" t="e">
        <v>#DIV/0!</v>
      </c>
      <c r="I4847">
        <v>0</v>
      </c>
      <c r="J4847">
        <v>0</v>
      </c>
      <c r="K4847" t="e">
        <v>#DIV/0!</v>
      </c>
      <c r="L4847">
        <v>0</v>
      </c>
      <c r="M4847" t="e">
        <v>#DIV/0!</v>
      </c>
      <c r="N4847">
        <v>0</v>
      </c>
      <c r="P4847">
        <v>0</v>
      </c>
      <c r="Q4847">
        <v>0</v>
      </c>
      <c r="R4847" t="e">
        <v>#DIV/0!</v>
      </c>
      <c r="S4847">
        <v>0</v>
      </c>
    </row>
    <row r="4848" spans="1:19" x14ac:dyDescent="0.25">
      <c r="A4848" s="177" t="s">
        <v>1108</v>
      </c>
      <c r="B4848" t="s">
        <v>1195</v>
      </c>
      <c r="C4848" t="s">
        <v>235</v>
      </c>
      <c r="D4848" s="20" t="s">
        <v>1002</v>
      </c>
      <c r="E4848" s="26">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25">
      <c r="A4849" s="177" t="s">
        <v>12066</v>
      </c>
      <c r="B4849" t="s">
        <v>12067</v>
      </c>
      <c r="C4849" t="s">
        <v>1051</v>
      </c>
      <c r="D4849" s="20" t="s">
        <v>1000</v>
      </c>
      <c r="E4849" s="26">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25">
      <c r="A4850" s="177" t="s">
        <v>13432</v>
      </c>
      <c r="B4850" t="s">
        <v>13433</v>
      </c>
      <c r="C4850" t="s">
        <v>242</v>
      </c>
      <c r="D4850" s="20" t="s">
        <v>1002</v>
      </c>
      <c r="E4850" s="26">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25">
      <c r="A4851" s="177" t="s">
        <v>13609</v>
      </c>
      <c r="B4851" t="s">
        <v>13610</v>
      </c>
      <c r="C4851" t="s">
        <v>237</v>
      </c>
      <c r="D4851" s="20" t="s">
        <v>1002</v>
      </c>
      <c r="E4851" s="26">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25">
      <c r="A4852" s="177" t="s">
        <v>13784</v>
      </c>
      <c r="B4852" t="s">
        <v>13785</v>
      </c>
      <c r="C4852" t="s">
        <v>238</v>
      </c>
      <c r="D4852" s="20" t="s">
        <v>1002</v>
      </c>
      <c r="E4852" s="26">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25">
      <c r="A4853" s="177" t="s">
        <v>13961</v>
      </c>
      <c r="B4853" t="s">
        <v>13962</v>
      </c>
      <c r="C4853" t="s">
        <v>239</v>
      </c>
      <c r="D4853" s="20" t="s">
        <v>1002</v>
      </c>
      <c r="E4853" s="26">
        <v>42430</v>
      </c>
      <c r="F4853">
        <v>4</v>
      </c>
      <c r="G4853">
        <v>4</v>
      </c>
      <c r="H4853">
        <v>1</v>
      </c>
      <c r="I4853">
        <v>3</v>
      </c>
      <c r="J4853">
        <v>8</v>
      </c>
      <c r="K4853">
        <v>0.375</v>
      </c>
      <c r="L4853">
        <v>8</v>
      </c>
      <c r="M4853">
        <v>1</v>
      </c>
      <c r="N4853">
        <v>2</v>
      </c>
      <c r="O4853">
        <v>0.83299999999999996</v>
      </c>
      <c r="P4853">
        <v>0</v>
      </c>
      <c r="Q4853">
        <v>1</v>
      </c>
      <c r="R4853">
        <v>0</v>
      </c>
      <c r="S4853">
        <v>1</v>
      </c>
    </row>
    <row r="4854" spans="1:19" x14ac:dyDescent="0.25">
      <c r="A4854" s="177" t="s">
        <v>14148</v>
      </c>
      <c r="B4854" t="s">
        <v>14149</v>
      </c>
      <c r="C4854" t="s">
        <v>240</v>
      </c>
      <c r="D4854" s="20" t="s">
        <v>1002</v>
      </c>
      <c r="E4854" s="26">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25">
      <c r="A4855" s="177" t="s">
        <v>14325</v>
      </c>
      <c r="B4855" t="s">
        <v>14326</v>
      </c>
      <c r="C4855" t="s">
        <v>241</v>
      </c>
      <c r="D4855" s="20" t="s">
        <v>1002</v>
      </c>
      <c r="E4855" s="26">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25">
      <c r="A4856" s="177" t="s">
        <v>14437</v>
      </c>
      <c r="B4856" t="s">
        <v>14438</v>
      </c>
      <c r="C4856" t="s">
        <v>318</v>
      </c>
      <c r="D4856" s="20" t="s">
        <v>1002</v>
      </c>
      <c r="E4856" s="26">
        <v>42430</v>
      </c>
      <c r="F4856">
        <v>0</v>
      </c>
      <c r="G4856">
        <v>0</v>
      </c>
      <c r="H4856" t="e">
        <v>#DIV/0!</v>
      </c>
      <c r="I4856">
        <v>0</v>
      </c>
      <c r="J4856">
        <v>0</v>
      </c>
      <c r="K4856" t="e">
        <v>#DIV/0!</v>
      </c>
      <c r="L4856">
        <v>0</v>
      </c>
      <c r="M4856" t="e">
        <v>#DIV/0!</v>
      </c>
      <c r="N4856">
        <v>0</v>
      </c>
      <c r="P4856">
        <v>0</v>
      </c>
      <c r="Q4856">
        <v>0</v>
      </c>
      <c r="R4856" t="e">
        <v>#DIV/0!</v>
      </c>
      <c r="S4856">
        <v>0</v>
      </c>
    </row>
    <row r="4857" spans="1:19" x14ac:dyDescent="0.25">
      <c r="A4857" s="177" t="s">
        <v>14654</v>
      </c>
      <c r="B4857" t="s">
        <v>14655</v>
      </c>
      <c r="C4857" t="s">
        <v>199</v>
      </c>
      <c r="D4857" s="20" t="s">
        <v>1000</v>
      </c>
      <c r="E4857" s="26">
        <v>42430</v>
      </c>
      <c r="F4857">
        <v>14</v>
      </c>
      <c r="G4857">
        <v>14</v>
      </c>
      <c r="H4857">
        <v>1</v>
      </c>
      <c r="I4857">
        <v>121</v>
      </c>
      <c r="J4857">
        <v>125</v>
      </c>
      <c r="K4857">
        <v>0.96799999999999997</v>
      </c>
      <c r="L4857">
        <v>125</v>
      </c>
      <c r="M4857">
        <v>1</v>
      </c>
      <c r="N4857">
        <v>119</v>
      </c>
      <c r="P4857">
        <v>0</v>
      </c>
      <c r="Q4857">
        <v>0</v>
      </c>
      <c r="R4857" t="e">
        <v>#DIV/0!</v>
      </c>
      <c r="S4857">
        <v>2</v>
      </c>
    </row>
    <row r="4858" spans="1:19" x14ac:dyDescent="0.25">
      <c r="A4858" s="177" t="s">
        <v>14920</v>
      </c>
      <c r="B4858" t="s">
        <v>14921</v>
      </c>
      <c r="C4858" t="s">
        <v>200</v>
      </c>
      <c r="D4858" s="20" t="s">
        <v>1002</v>
      </c>
      <c r="E4858" s="26">
        <v>42430</v>
      </c>
      <c r="F4858">
        <v>5</v>
      </c>
      <c r="G4858">
        <v>5</v>
      </c>
      <c r="H4858">
        <v>1</v>
      </c>
      <c r="I4858">
        <v>8</v>
      </c>
      <c r="J4858">
        <v>25</v>
      </c>
      <c r="K4858">
        <v>0.32</v>
      </c>
      <c r="L4858">
        <v>25</v>
      </c>
      <c r="M4858">
        <v>1</v>
      </c>
      <c r="N4858">
        <v>7</v>
      </c>
      <c r="P4858">
        <v>0</v>
      </c>
      <c r="Q4858">
        <v>0</v>
      </c>
      <c r="R4858" t="e">
        <v>#DIV/0!</v>
      </c>
      <c r="S4858">
        <v>1</v>
      </c>
    </row>
    <row r="4859" spans="1:19" x14ac:dyDescent="0.25">
      <c r="A4859" s="177" t="s">
        <v>15097</v>
      </c>
      <c r="B4859" t="s">
        <v>15098</v>
      </c>
      <c r="C4859" t="s">
        <v>202</v>
      </c>
      <c r="D4859" s="20" t="s">
        <v>1002</v>
      </c>
      <c r="E4859" s="26">
        <v>42430</v>
      </c>
      <c r="F4859">
        <v>9</v>
      </c>
      <c r="G4859">
        <v>9</v>
      </c>
      <c r="H4859">
        <v>1</v>
      </c>
      <c r="I4859">
        <v>113</v>
      </c>
      <c r="J4859">
        <v>100</v>
      </c>
      <c r="K4859">
        <v>1.1299999999999999</v>
      </c>
      <c r="L4859">
        <v>100</v>
      </c>
      <c r="M4859">
        <v>1</v>
      </c>
      <c r="N4859">
        <v>112</v>
      </c>
      <c r="P4859">
        <v>0</v>
      </c>
      <c r="Q4859">
        <v>0</v>
      </c>
      <c r="R4859" t="e">
        <v>#DIV/0!</v>
      </c>
      <c r="S4859">
        <v>1</v>
      </c>
    </row>
    <row r="4860" spans="1:19" x14ac:dyDescent="0.25">
      <c r="A4860" s="177" t="s">
        <v>15624</v>
      </c>
      <c r="B4860" t="s">
        <v>15625</v>
      </c>
      <c r="C4860" t="s">
        <v>228</v>
      </c>
      <c r="D4860" s="20" t="s">
        <v>1002</v>
      </c>
      <c r="E4860" s="26">
        <v>42430</v>
      </c>
      <c r="F4860">
        <v>3</v>
      </c>
      <c r="G4860">
        <v>3</v>
      </c>
      <c r="H4860">
        <v>1</v>
      </c>
      <c r="I4860">
        <v>4</v>
      </c>
      <c r="J4860">
        <v>30</v>
      </c>
      <c r="K4860">
        <v>0.13333333333333333</v>
      </c>
      <c r="L4860">
        <v>30</v>
      </c>
      <c r="M4860">
        <v>1</v>
      </c>
      <c r="N4860">
        <v>3</v>
      </c>
      <c r="P4860">
        <v>0</v>
      </c>
      <c r="Q4860">
        <v>0</v>
      </c>
      <c r="R4860" t="e">
        <v>#DIV/0!</v>
      </c>
      <c r="S4860">
        <v>1</v>
      </c>
    </row>
    <row r="4861" spans="1:19" x14ac:dyDescent="0.25">
      <c r="A4861" s="177" t="s">
        <v>15801</v>
      </c>
      <c r="B4861" t="s">
        <v>15802</v>
      </c>
      <c r="C4861" t="s">
        <v>227</v>
      </c>
      <c r="D4861" s="20" t="s">
        <v>1000</v>
      </c>
      <c r="E4861" s="26">
        <v>42430</v>
      </c>
      <c r="F4861">
        <v>3</v>
      </c>
      <c r="G4861">
        <v>3</v>
      </c>
      <c r="H4861">
        <v>1</v>
      </c>
      <c r="I4861">
        <v>4</v>
      </c>
      <c r="J4861">
        <v>30</v>
      </c>
      <c r="K4861">
        <v>0.13333333333333333</v>
      </c>
      <c r="L4861">
        <v>30</v>
      </c>
      <c r="M4861">
        <v>1</v>
      </c>
      <c r="N4861">
        <v>3</v>
      </c>
      <c r="P4861">
        <v>0</v>
      </c>
      <c r="Q4861">
        <v>0</v>
      </c>
      <c r="R4861" t="e">
        <v>#DIV/0!</v>
      </c>
      <c r="S4861">
        <v>1</v>
      </c>
    </row>
    <row r="4862" spans="1:19" x14ac:dyDescent="0.25">
      <c r="A4862" s="177" t="s">
        <v>15978</v>
      </c>
      <c r="B4862" t="s">
        <v>15979</v>
      </c>
      <c r="C4862" t="s">
        <v>203</v>
      </c>
      <c r="D4862" s="20" t="s">
        <v>1000</v>
      </c>
      <c r="E4862" s="26">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25">
      <c r="A4863" s="177" t="s">
        <v>16157</v>
      </c>
      <c r="B4863" t="s">
        <v>16158</v>
      </c>
      <c r="C4863" t="s">
        <v>205</v>
      </c>
      <c r="D4863" s="20" t="s">
        <v>1002</v>
      </c>
      <c r="E4863" s="26">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25">
      <c r="A4864" s="177" t="s">
        <v>16334</v>
      </c>
      <c r="B4864" t="s">
        <v>16335</v>
      </c>
      <c r="C4864" t="s">
        <v>204</v>
      </c>
      <c r="D4864" s="20" t="s">
        <v>1002</v>
      </c>
      <c r="E4864" s="26">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25">
      <c r="A4865" s="177" t="s">
        <v>16652</v>
      </c>
      <c r="B4865" t="s">
        <v>16653</v>
      </c>
      <c r="C4865" t="s">
        <v>223</v>
      </c>
      <c r="D4865" s="20" t="s">
        <v>1000</v>
      </c>
      <c r="E4865" s="26">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25">
      <c r="A4866" s="177" t="s">
        <v>16831</v>
      </c>
      <c r="B4866" t="s">
        <v>16832</v>
      </c>
      <c r="C4866" t="s">
        <v>224</v>
      </c>
      <c r="D4866" s="20" t="s">
        <v>1002</v>
      </c>
      <c r="E4866" s="26">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25">
      <c r="A4867" s="177" t="s">
        <v>16929</v>
      </c>
      <c r="B4867" t="s">
        <v>16930</v>
      </c>
      <c r="C4867" t="s">
        <v>341</v>
      </c>
      <c r="D4867" s="20" t="s">
        <v>1000</v>
      </c>
      <c r="E4867" s="26">
        <v>42430</v>
      </c>
      <c r="F4867">
        <v>0</v>
      </c>
      <c r="G4867">
        <v>0</v>
      </c>
      <c r="H4867" t="e">
        <v>#DIV/0!</v>
      </c>
      <c r="I4867">
        <v>0</v>
      </c>
      <c r="J4867">
        <v>0</v>
      </c>
      <c r="K4867" t="e">
        <v>#DIV/0!</v>
      </c>
      <c r="L4867">
        <v>0</v>
      </c>
      <c r="M4867" t="e">
        <v>#DIV/0!</v>
      </c>
      <c r="N4867">
        <v>0</v>
      </c>
      <c r="P4867">
        <v>0</v>
      </c>
      <c r="Q4867">
        <v>0</v>
      </c>
      <c r="R4867" t="e">
        <v>#DIV/0!</v>
      </c>
      <c r="S4867">
        <v>0</v>
      </c>
    </row>
    <row r="4868" spans="1:19" x14ac:dyDescent="0.25">
      <c r="A4868" s="177" t="s">
        <v>16945</v>
      </c>
      <c r="B4868" t="s">
        <v>16946</v>
      </c>
      <c r="C4868" t="s">
        <v>339</v>
      </c>
      <c r="D4868" s="20" t="s">
        <v>1002</v>
      </c>
      <c r="E4868" s="26">
        <v>42430</v>
      </c>
      <c r="H4868" t="e">
        <v>#DIV/0!</v>
      </c>
      <c r="K4868" t="e">
        <v>#DIV/0!</v>
      </c>
      <c r="M4868" t="e">
        <v>#DIV/0!</v>
      </c>
      <c r="Q4868">
        <v>0</v>
      </c>
      <c r="R4868" t="e">
        <v>#DIV/0!</v>
      </c>
    </row>
    <row r="4869" spans="1:19" x14ac:dyDescent="0.25">
      <c r="A4869" s="177" t="s">
        <v>16957</v>
      </c>
      <c r="B4869" t="s">
        <v>16958</v>
      </c>
      <c r="C4869" t="s">
        <v>346</v>
      </c>
      <c r="D4869" s="20" t="s">
        <v>1000</v>
      </c>
      <c r="E4869" s="26">
        <v>42430</v>
      </c>
      <c r="F4869">
        <v>4</v>
      </c>
      <c r="G4869">
        <v>5</v>
      </c>
      <c r="H4869">
        <v>0.8</v>
      </c>
      <c r="I4869">
        <v>12</v>
      </c>
      <c r="J4869">
        <v>21</v>
      </c>
      <c r="K4869">
        <v>0.5714285714285714</v>
      </c>
      <c r="L4869">
        <v>21</v>
      </c>
      <c r="M4869">
        <v>1</v>
      </c>
      <c r="N4869">
        <v>8</v>
      </c>
      <c r="P4869">
        <v>0</v>
      </c>
      <c r="Q4869">
        <v>0</v>
      </c>
      <c r="R4869" t="e">
        <v>#DIV/0!</v>
      </c>
      <c r="S4869">
        <v>4</v>
      </c>
    </row>
    <row r="4870" spans="1:19" x14ac:dyDescent="0.25">
      <c r="A4870" s="177" t="s">
        <v>17053</v>
      </c>
      <c r="B4870" t="s">
        <v>17054</v>
      </c>
      <c r="C4870" t="s">
        <v>345</v>
      </c>
      <c r="D4870" s="20" t="s">
        <v>1002</v>
      </c>
      <c r="E4870" s="26">
        <v>42430</v>
      </c>
      <c r="F4870">
        <v>4</v>
      </c>
      <c r="G4870">
        <v>5</v>
      </c>
      <c r="H4870">
        <v>0.8</v>
      </c>
      <c r="I4870">
        <v>12</v>
      </c>
      <c r="J4870">
        <v>21</v>
      </c>
      <c r="K4870">
        <v>0.5714285714285714</v>
      </c>
      <c r="L4870">
        <v>21</v>
      </c>
      <c r="M4870">
        <v>1</v>
      </c>
      <c r="N4870">
        <v>8</v>
      </c>
      <c r="P4870">
        <v>0</v>
      </c>
      <c r="Q4870">
        <v>0</v>
      </c>
      <c r="R4870" t="e">
        <v>#DIV/0!</v>
      </c>
      <c r="S4870">
        <v>4</v>
      </c>
    </row>
    <row r="4871" spans="1:19" x14ac:dyDescent="0.25">
      <c r="A4871" s="177" t="s">
        <v>17268</v>
      </c>
      <c r="B4871" t="s">
        <v>17269</v>
      </c>
      <c r="C4871" s="20" t="s">
        <v>225</v>
      </c>
      <c r="D4871" s="20" t="s">
        <v>1000</v>
      </c>
      <c r="E4871" s="26">
        <v>42430</v>
      </c>
      <c r="F4871">
        <v>3</v>
      </c>
      <c r="G4871">
        <v>5</v>
      </c>
      <c r="H4871">
        <v>0.6</v>
      </c>
      <c r="I4871">
        <v>40</v>
      </c>
      <c r="J4871">
        <v>30</v>
      </c>
      <c r="K4871">
        <v>1.3333333333333333</v>
      </c>
      <c r="L4871">
        <v>50</v>
      </c>
      <c r="M4871">
        <v>0.6</v>
      </c>
      <c r="N4871">
        <v>34</v>
      </c>
      <c r="P4871">
        <v>2</v>
      </c>
      <c r="Q4871">
        <v>4</v>
      </c>
      <c r="R4871">
        <v>0.5</v>
      </c>
      <c r="S4871">
        <v>6</v>
      </c>
    </row>
    <row r="4872" spans="1:19" x14ac:dyDescent="0.25">
      <c r="A4872" s="177" t="s">
        <v>17475</v>
      </c>
      <c r="B4872" t="s">
        <v>17476</v>
      </c>
      <c r="C4872" s="20" t="s">
        <v>226</v>
      </c>
      <c r="D4872" s="20" t="s">
        <v>1002</v>
      </c>
      <c r="E4872" s="26">
        <v>42430</v>
      </c>
      <c r="F4872">
        <v>3</v>
      </c>
      <c r="G4872">
        <v>5</v>
      </c>
      <c r="H4872">
        <v>0.6</v>
      </c>
      <c r="I4872">
        <v>40</v>
      </c>
      <c r="J4872">
        <v>30</v>
      </c>
      <c r="K4872">
        <v>1.3333333333333333</v>
      </c>
      <c r="L4872">
        <v>50</v>
      </c>
      <c r="M4872">
        <v>0.6</v>
      </c>
      <c r="N4872">
        <v>34</v>
      </c>
      <c r="P4872">
        <v>2</v>
      </c>
      <c r="Q4872">
        <v>4</v>
      </c>
      <c r="R4872">
        <v>0.5</v>
      </c>
      <c r="S4872">
        <v>6</v>
      </c>
    </row>
    <row r="4873" spans="1:19" x14ac:dyDescent="0.25">
      <c r="A4873" s="177" t="s">
        <v>17652</v>
      </c>
      <c r="B4873" t="s">
        <v>17653</v>
      </c>
      <c r="C4873" s="20" t="s">
        <v>232</v>
      </c>
      <c r="D4873" s="20" t="s">
        <v>1000</v>
      </c>
      <c r="E4873" s="26">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25">
      <c r="A4874" s="177" t="s">
        <v>17849</v>
      </c>
      <c r="B4874" t="s">
        <v>17850</v>
      </c>
      <c r="C4874" t="s">
        <v>231</v>
      </c>
      <c r="D4874" s="20" t="s">
        <v>1002</v>
      </c>
      <c r="E4874" s="26">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25">
      <c r="A4875" s="177" t="s">
        <v>18026</v>
      </c>
      <c r="B4875" t="s">
        <v>18027</v>
      </c>
      <c r="C4875" t="s">
        <v>317</v>
      </c>
      <c r="D4875" s="20" t="s">
        <v>1000</v>
      </c>
      <c r="E4875" s="26">
        <v>42430</v>
      </c>
      <c r="F4875">
        <v>10</v>
      </c>
      <c r="G4875">
        <v>10</v>
      </c>
      <c r="H4875">
        <v>1</v>
      </c>
      <c r="I4875">
        <v>17</v>
      </c>
      <c r="J4875">
        <v>26</v>
      </c>
      <c r="K4875">
        <v>0.65384615384615385</v>
      </c>
      <c r="L4875">
        <v>26</v>
      </c>
      <c r="M4875">
        <v>1</v>
      </c>
      <c r="N4875">
        <v>17</v>
      </c>
      <c r="P4875">
        <v>1</v>
      </c>
      <c r="Q4875">
        <v>1</v>
      </c>
      <c r="R4875">
        <v>1</v>
      </c>
      <c r="S4875">
        <v>0</v>
      </c>
    </row>
    <row r="4876" spans="1:19" x14ac:dyDescent="0.25">
      <c r="A4876" s="177" t="s">
        <v>18205</v>
      </c>
      <c r="B4876" t="s">
        <v>18206</v>
      </c>
      <c r="C4876" t="s">
        <v>316</v>
      </c>
      <c r="D4876" s="20" t="s">
        <v>1002</v>
      </c>
      <c r="E4876" s="26">
        <v>42430</v>
      </c>
      <c r="F4876">
        <v>10</v>
      </c>
      <c r="G4876">
        <v>10</v>
      </c>
      <c r="H4876">
        <v>1</v>
      </c>
      <c r="I4876">
        <v>17</v>
      </c>
      <c r="J4876">
        <v>26</v>
      </c>
      <c r="K4876">
        <v>0.65384615384615385</v>
      </c>
      <c r="L4876">
        <v>26</v>
      </c>
      <c r="M4876">
        <v>1</v>
      </c>
      <c r="N4876">
        <v>17</v>
      </c>
      <c r="P4876">
        <v>1</v>
      </c>
      <c r="Q4876">
        <v>1</v>
      </c>
      <c r="R4876">
        <v>1</v>
      </c>
      <c r="S4876">
        <v>0</v>
      </c>
    </row>
    <row r="4877" spans="1:19" x14ac:dyDescent="0.25">
      <c r="A4877" s="177" t="s">
        <v>18458</v>
      </c>
      <c r="B4877" t="s">
        <v>18459</v>
      </c>
      <c r="C4877" s="20" t="s">
        <v>214</v>
      </c>
      <c r="D4877" s="20" t="s">
        <v>1000</v>
      </c>
      <c r="E4877" s="26">
        <v>42430</v>
      </c>
      <c r="F4877">
        <v>17</v>
      </c>
      <c r="G4877">
        <v>17</v>
      </c>
      <c r="H4877">
        <v>1</v>
      </c>
      <c r="I4877">
        <v>102</v>
      </c>
      <c r="J4877">
        <v>145</v>
      </c>
      <c r="K4877">
        <v>0.70344827586206893</v>
      </c>
      <c r="L4877">
        <v>145</v>
      </c>
      <c r="M4877">
        <v>1</v>
      </c>
      <c r="N4877">
        <v>92</v>
      </c>
      <c r="P4877">
        <v>10</v>
      </c>
      <c r="Q4877">
        <v>16</v>
      </c>
      <c r="R4877">
        <v>0.625</v>
      </c>
      <c r="S4877">
        <v>10</v>
      </c>
    </row>
    <row r="4878" spans="1:19" x14ac:dyDescent="0.25">
      <c r="A4878" s="177" t="s">
        <v>18637</v>
      </c>
      <c r="B4878" t="s">
        <v>18638</v>
      </c>
      <c r="C4878" s="20" t="s">
        <v>215</v>
      </c>
      <c r="D4878" s="20" t="s">
        <v>1002</v>
      </c>
      <c r="E4878" s="26">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25">
      <c r="A4879" s="177" t="s">
        <v>18814</v>
      </c>
      <c r="B4879" t="s">
        <v>18815</v>
      </c>
      <c r="C4879" s="20" t="s">
        <v>216</v>
      </c>
      <c r="D4879" s="20" t="s">
        <v>1002</v>
      </c>
      <c r="E4879" s="26">
        <v>42430</v>
      </c>
      <c r="F4879">
        <v>10</v>
      </c>
      <c r="G4879">
        <v>10</v>
      </c>
      <c r="H4879">
        <v>1</v>
      </c>
      <c r="I4879">
        <v>72</v>
      </c>
      <c r="J4879">
        <v>100</v>
      </c>
      <c r="K4879">
        <v>0.72</v>
      </c>
      <c r="L4879">
        <v>100</v>
      </c>
      <c r="M4879">
        <v>1</v>
      </c>
      <c r="N4879">
        <v>68</v>
      </c>
      <c r="P4879">
        <v>4</v>
      </c>
      <c r="Q4879">
        <v>8</v>
      </c>
      <c r="R4879">
        <v>0.5</v>
      </c>
      <c r="S4879">
        <v>4</v>
      </c>
    </row>
    <row r="4880" spans="1:19" x14ac:dyDescent="0.25">
      <c r="A4880" s="177" t="s">
        <v>18991</v>
      </c>
      <c r="B4880" t="s">
        <v>18992</v>
      </c>
      <c r="C4880" t="s">
        <v>229</v>
      </c>
      <c r="D4880" s="20" t="s">
        <v>1002</v>
      </c>
      <c r="E4880" s="26">
        <v>42430</v>
      </c>
      <c r="F4880">
        <v>1</v>
      </c>
      <c r="G4880">
        <v>2</v>
      </c>
      <c r="H4880">
        <v>0.5</v>
      </c>
      <c r="I4880">
        <v>7</v>
      </c>
      <c r="J4880">
        <v>10</v>
      </c>
      <c r="K4880">
        <v>0.7</v>
      </c>
      <c r="L4880">
        <v>15</v>
      </c>
      <c r="M4880">
        <v>0.66666666666666663</v>
      </c>
      <c r="N4880">
        <v>6</v>
      </c>
      <c r="P4880">
        <v>0</v>
      </c>
      <c r="Q4880">
        <v>2</v>
      </c>
      <c r="R4880">
        <v>0</v>
      </c>
      <c r="S4880">
        <v>1</v>
      </c>
    </row>
    <row r="4881" spans="1:19" x14ac:dyDescent="0.25">
      <c r="A4881" s="177" t="s">
        <v>19168</v>
      </c>
      <c r="B4881" t="s">
        <v>19169</v>
      </c>
      <c r="C4881" t="s">
        <v>230</v>
      </c>
      <c r="D4881" s="20" t="s">
        <v>1000</v>
      </c>
      <c r="E4881" s="26">
        <v>42430</v>
      </c>
      <c r="F4881">
        <v>1</v>
      </c>
      <c r="G4881">
        <v>2</v>
      </c>
      <c r="H4881">
        <v>0.5</v>
      </c>
      <c r="I4881">
        <v>7</v>
      </c>
      <c r="J4881">
        <v>10</v>
      </c>
      <c r="K4881">
        <v>0.7</v>
      </c>
      <c r="L4881">
        <v>15</v>
      </c>
      <c r="M4881">
        <v>0.66666666666666663</v>
      </c>
      <c r="N4881">
        <v>6</v>
      </c>
      <c r="P4881">
        <v>0</v>
      </c>
      <c r="Q4881">
        <v>2</v>
      </c>
      <c r="R4881">
        <v>0</v>
      </c>
      <c r="S4881">
        <v>1</v>
      </c>
    </row>
    <row r="4882" spans="1:19" x14ac:dyDescent="0.25">
      <c r="A4882" s="177" t="s">
        <v>19347</v>
      </c>
      <c r="B4882" t="s">
        <v>19348</v>
      </c>
      <c r="C4882" t="s">
        <v>234</v>
      </c>
      <c r="D4882" s="20" t="s">
        <v>1000</v>
      </c>
      <c r="E4882" s="26">
        <v>42430</v>
      </c>
      <c r="F4882">
        <v>3</v>
      </c>
      <c r="G4882">
        <v>3</v>
      </c>
      <c r="H4882">
        <v>1</v>
      </c>
      <c r="I4882">
        <v>10</v>
      </c>
      <c r="J4882">
        <v>30</v>
      </c>
      <c r="K4882">
        <v>0.33333333333333331</v>
      </c>
      <c r="L4882">
        <v>30</v>
      </c>
      <c r="M4882">
        <v>1</v>
      </c>
      <c r="N4882">
        <v>10</v>
      </c>
      <c r="P4882">
        <v>0</v>
      </c>
      <c r="Q4882">
        <v>0</v>
      </c>
      <c r="R4882" t="e">
        <v>#DIV/0!</v>
      </c>
      <c r="S4882">
        <v>0</v>
      </c>
    </row>
    <row r="4883" spans="1:19" x14ac:dyDescent="0.25">
      <c r="A4883" s="177" t="s">
        <v>19526</v>
      </c>
      <c r="B4883" t="s">
        <v>19527</v>
      </c>
      <c r="C4883" t="s">
        <v>233</v>
      </c>
      <c r="D4883" s="20" t="s">
        <v>1002</v>
      </c>
      <c r="E4883" s="26">
        <v>42430</v>
      </c>
      <c r="F4883">
        <v>3</v>
      </c>
      <c r="G4883">
        <v>3</v>
      </c>
      <c r="H4883">
        <v>1</v>
      </c>
      <c r="I4883">
        <v>10</v>
      </c>
      <c r="J4883">
        <v>30</v>
      </c>
      <c r="K4883">
        <v>0.33333333333333331</v>
      </c>
      <c r="L4883">
        <v>30</v>
      </c>
      <c r="M4883">
        <v>1</v>
      </c>
      <c r="N4883">
        <v>10</v>
      </c>
      <c r="P4883">
        <v>0</v>
      </c>
      <c r="Q4883">
        <v>0</v>
      </c>
      <c r="R4883" t="e">
        <v>#DIV/0!</v>
      </c>
      <c r="S4883">
        <v>0</v>
      </c>
    </row>
    <row r="4884" spans="1:19" x14ac:dyDescent="0.25">
      <c r="A4884" s="177" t="s">
        <v>19624</v>
      </c>
      <c r="B4884" t="s">
        <v>19625</v>
      </c>
      <c r="C4884" t="s">
        <v>342</v>
      </c>
      <c r="D4884" s="20" t="s">
        <v>1000</v>
      </c>
      <c r="E4884" s="26">
        <v>42430</v>
      </c>
      <c r="F4884">
        <v>4</v>
      </c>
      <c r="G4884">
        <v>4</v>
      </c>
      <c r="H4884">
        <v>1</v>
      </c>
      <c r="I4884">
        <v>21</v>
      </c>
      <c r="J4884">
        <v>40</v>
      </c>
      <c r="K4884">
        <v>0.52500000000000002</v>
      </c>
      <c r="L4884">
        <v>40</v>
      </c>
      <c r="M4884">
        <v>1</v>
      </c>
      <c r="N4884">
        <v>21</v>
      </c>
      <c r="P4884">
        <v>0</v>
      </c>
      <c r="Q4884">
        <v>0</v>
      </c>
      <c r="R4884" t="e">
        <v>#DIV/0!</v>
      </c>
      <c r="S4884">
        <v>0</v>
      </c>
    </row>
    <row r="4885" spans="1:19" x14ac:dyDescent="0.25">
      <c r="A4885" s="177" t="s">
        <v>19724</v>
      </c>
      <c r="B4885" t="s">
        <v>19725</v>
      </c>
      <c r="C4885" t="s">
        <v>340</v>
      </c>
      <c r="D4885" s="20" t="s">
        <v>1002</v>
      </c>
      <c r="E4885" s="26">
        <v>42430</v>
      </c>
      <c r="F4885">
        <v>4</v>
      </c>
      <c r="G4885">
        <v>4</v>
      </c>
      <c r="H4885">
        <v>1</v>
      </c>
      <c r="I4885">
        <v>21</v>
      </c>
      <c r="J4885">
        <v>40</v>
      </c>
      <c r="K4885">
        <v>0.52500000000000002</v>
      </c>
      <c r="L4885">
        <v>40</v>
      </c>
      <c r="M4885">
        <v>1</v>
      </c>
      <c r="N4885">
        <v>21</v>
      </c>
      <c r="P4885">
        <v>0</v>
      </c>
      <c r="Q4885">
        <v>0</v>
      </c>
      <c r="R4885" t="e">
        <v>#DIV/0!</v>
      </c>
      <c r="S4885">
        <v>0</v>
      </c>
    </row>
    <row r="4886" spans="1:19" x14ac:dyDescent="0.25">
      <c r="A4886" s="177" t="s">
        <v>19901</v>
      </c>
      <c r="B4886" t="s">
        <v>19902</v>
      </c>
      <c r="C4886" t="s">
        <v>220</v>
      </c>
      <c r="D4886" s="20" t="s">
        <v>1000</v>
      </c>
      <c r="E4886" s="26">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25">
      <c r="A4887" s="177" t="s">
        <v>20080</v>
      </c>
      <c r="B4887" t="s">
        <v>20081</v>
      </c>
      <c r="C4887" s="20" t="s">
        <v>221</v>
      </c>
      <c r="D4887" s="20" t="s">
        <v>1002</v>
      </c>
      <c r="E4887" s="26">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25">
      <c r="A4888" s="177" t="s">
        <v>20257</v>
      </c>
      <c r="B4888" t="s">
        <v>20258</v>
      </c>
      <c r="C4888" t="s">
        <v>222</v>
      </c>
      <c r="D4888" s="20" t="s">
        <v>1002</v>
      </c>
      <c r="E4888" s="26">
        <v>42430</v>
      </c>
      <c r="F4888">
        <v>4</v>
      </c>
      <c r="G4888">
        <v>4</v>
      </c>
      <c r="H4888">
        <v>1</v>
      </c>
      <c r="I4888">
        <v>3</v>
      </c>
      <c r="J4888">
        <v>8</v>
      </c>
      <c r="K4888">
        <v>0.375</v>
      </c>
      <c r="L4888">
        <v>8</v>
      </c>
      <c r="M4888">
        <v>1</v>
      </c>
      <c r="N4888">
        <v>2</v>
      </c>
      <c r="O4888">
        <v>0.83299999999999996</v>
      </c>
      <c r="P4888">
        <v>0</v>
      </c>
      <c r="Q4888">
        <v>1</v>
      </c>
      <c r="R4888">
        <v>0</v>
      </c>
      <c r="S4888">
        <v>1</v>
      </c>
    </row>
    <row r="4889" spans="1:19" x14ac:dyDescent="0.25">
      <c r="A4889" s="177" t="s">
        <v>20434</v>
      </c>
      <c r="B4889" s="20" t="s">
        <v>20435</v>
      </c>
      <c r="C4889" s="20" t="s">
        <v>211</v>
      </c>
      <c r="D4889" s="20" t="s">
        <v>1002</v>
      </c>
      <c r="E4889" s="26">
        <v>42430</v>
      </c>
      <c r="F4889" s="20">
        <v>3</v>
      </c>
      <c r="G4889" s="20">
        <v>3</v>
      </c>
      <c r="H4889" s="20">
        <v>1</v>
      </c>
      <c r="I4889" s="20">
        <v>31</v>
      </c>
      <c r="J4889" s="20">
        <v>36</v>
      </c>
      <c r="K4889" s="20">
        <v>0.86111111111111116</v>
      </c>
      <c r="L4889" s="20">
        <v>36</v>
      </c>
      <c r="M4889" s="20">
        <v>1</v>
      </c>
      <c r="N4889" s="20">
        <v>26</v>
      </c>
      <c r="O4889" s="20"/>
      <c r="P4889" s="20">
        <v>0</v>
      </c>
      <c r="Q4889" s="20">
        <v>11</v>
      </c>
      <c r="R4889" s="20">
        <v>0</v>
      </c>
      <c r="S4889" s="20">
        <v>5</v>
      </c>
    </row>
    <row r="4890" spans="1:19" x14ac:dyDescent="0.25">
      <c r="A4890" s="177" t="s">
        <v>20611</v>
      </c>
      <c r="B4890" s="20" t="s">
        <v>20612</v>
      </c>
      <c r="C4890" s="20" t="s">
        <v>207</v>
      </c>
      <c r="D4890" s="20" t="s">
        <v>1000</v>
      </c>
      <c r="E4890" s="26">
        <v>42430</v>
      </c>
      <c r="F4890" s="20">
        <v>12</v>
      </c>
      <c r="G4890" s="20">
        <v>12</v>
      </c>
      <c r="H4890" s="20">
        <v>1</v>
      </c>
      <c r="I4890" s="20">
        <v>73</v>
      </c>
      <c r="J4890" s="20">
        <v>96</v>
      </c>
      <c r="K4890" s="20">
        <v>0.76041666666666663</v>
      </c>
      <c r="L4890" s="20">
        <v>96</v>
      </c>
      <c r="M4890" s="20">
        <v>1</v>
      </c>
      <c r="N4890" s="20">
        <v>63</v>
      </c>
      <c r="O4890" s="20"/>
      <c r="P4890" s="20">
        <v>2</v>
      </c>
      <c r="Q4890" s="20">
        <v>13</v>
      </c>
      <c r="R4890" s="20">
        <v>0.15384615384615385</v>
      </c>
      <c r="S4890" s="20">
        <v>10</v>
      </c>
    </row>
    <row r="4891" spans="1:19" x14ac:dyDescent="0.25">
      <c r="A4891" s="177" t="s">
        <v>20855</v>
      </c>
      <c r="B4891" s="20" t="s">
        <v>20856</v>
      </c>
      <c r="C4891" s="20" t="s">
        <v>210</v>
      </c>
      <c r="D4891" s="20" t="s">
        <v>1002</v>
      </c>
      <c r="E4891" s="26">
        <v>42430</v>
      </c>
      <c r="F4891" s="20">
        <v>7</v>
      </c>
      <c r="G4891" s="20">
        <v>7</v>
      </c>
      <c r="H4891" s="20">
        <v>1</v>
      </c>
      <c r="I4891" s="20">
        <v>26</v>
      </c>
      <c r="J4891" s="20">
        <v>50</v>
      </c>
      <c r="K4891" s="20">
        <v>0.52</v>
      </c>
      <c r="L4891" s="20">
        <v>50</v>
      </c>
      <c r="M4891" s="20">
        <v>1</v>
      </c>
      <c r="N4891" s="20">
        <v>21</v>
      </c>
      <c r="O4891" s="20">
        <v>1.0625</v>
      </c>
      <c r="P4891" s="20">
        <v>2</v>
      </c>
      <c r="Q4891" s="20">
        <v>2</v>
      </c>
      <c r="R4891" s="20">
        <v>1</v>
      </c>
      <c r="S4891" s="20">
        <v>5</v>
      </c>
    </row>
    <row r="4892" spans="1:19" x14ac:dyDescent="0.25">
      <c r="A4892" s="177" t="s">
        <v>21032</v>
      </c>
      <c r="B4892" s="20" t="s">
        <v>21033</v>
      </c>
      <c r="C4892" s="20" t="s">
        <v>208</v>
      </c>
      <c r="D4892" s="20" t="s">
        <v>1002</v>
      </c>
      <c r="E4892" s="26">
        <v>42430</v>
      </c>
      <c r="F4892" s="20">
        <v>2</v>
      </c>
      <c r="G4892" s="20">
        <v>2</v>
      </c>
      <c r="H4892" s="20">
        <v>1</v>
      </c>
      <c r="I4892" s="20">
        <v>16</v>
      </c>
      <c r="J4892" s="20">
        <v>10</v>
      </c>
      <c r="K4892" s="20">
        <v>1.6</v>
      </c>
      <c r="L4892" s="20">
        <v>10</v>
      </c>
      <c r="M4892" s="20">
        <v>1</v>
      </c>
      <c r="N4892" s="20">
        <v>16</v>
      </c>
      <c r="O4892" s="20"/>
      <c r="P4892" s="20">
        <v>0</v>
      </c>
      <c r="Q4892" s="20">
        <v>0</v>
      </c>
      <c r="R4892" s="20" t="e">
        <v>#DIV/0!</v>
      </c>
      <c r="S4892" s="20">
        <v>0</v>
      </c>
    </row>
    <row r="4893" spans="1:19" x14ac:dyDescent="0.25">
      <c r="A4893" s="177" t="s">
        <v>21287</v>
      </c>
      <c r="B4893" s="20" t="s">
        <v>21288</v>
      </c>
      <c r="C4893" s="20" t="s">
        <v>213</v>
      </c>
      <c r="D4893" s="20" t="s">
        <v>1002</v>
      </c>
      <c r="E4893" s="26">
        <v>42430</v>
      </c>
      <c r="F4893" s="20">
        <v>2</v>
      </c>
      <c r="G4893" s="20">
        <v>3</v>
      </c>
      <c r="H4893" s="20">
        <v>0.66666666666666663</v>
      </c>
      <c r="I4893" s="20">
        <v>14</v>
      </c>
      <c r="J4893" s="20">
        <v>18</v>
      </c>
      <c r="K4893" s="20">
        <v>0.77777777777777779</v>
      </c>
      <c r="L4893" s="20">
        <v>25</v>
      </c>
      <c r="M4893" s="20">
        <v>0.72</v>
      </c>
      <c r="N4893" s="20">
        <v>11</v>
      </c>
      <c r="O4893" s="20"/>
      <c r="P4893" s="20">
        <v>1</v>
      </c>
      <c r="Q4893" s="20">
        <v>4</v>
      </c>
      <c r="R4893" s="20">
        <v>0.25</v>
      </c>
      <c r="S4893" s="20">
        <v>3</v>
      </c>
    </row>
    <row r="4894" spans="1:19" x14ac:dyDescent="0.25">
      <c r="A4894" s="177" t="s">
        <v>21529</v>
      </c>
      <c r="B4894" s="20" t="s">
        <v>21530</v>
      </c>
      <c r="C4894" s="20" t="s">
        <v>212</v>
      </c>
      <c r="D4894" s="20" t="s">
        <v>1000</v>
      </c>
      <c r="E4894" s="26">
        <v>42430</v>
      </c>
      <c r="F4894" s="20">
        <v>2</v>
      </c>
      <c r="G4894" s="20">
        <v>3</v>
      </c>
      <c r="H4894" s="20">
        <v>0.66666666666666663</v>
      </c>
      <c r="I4894" s="20">
        <v>14</v>
      </c>
      <c r="J4894" s="20">
        <v>18</v>
      </c>
      <c r="K4894" s="20">
        <v>0.77777777777777779</v>
      </c>
      <c r="L4894" s="20">
        <v>25</v>
      </c>
      <c r="M4894" s="20">
        <v>0.72</v>
      </c>
      <c r="N4894" s="20">
        <v>11</v>
      </c>
      <c r="O4894" s="20"/>
      <c r="P4894" s="20">
        <v>1</v>
      </c>
      <c r="Q4894" s="20">
        <v>4</v>
      </c>
      <c r="R4894" s="20">
        <v>0.25</v>
      </c>
      <c r="S4894" s="20">
        <v>3</v>
      </c>
    </row>
    <row r="4895" spans="1:19" x14ac:dyDescent="0.25">
      <c r="A4895" s="177" t="s">
        <v>21738</v>
      </c>
      <c r="B4895" s="20" t="s">
        <v>21739</v>
      </c>
      <c r="C4895" s="20" t="s">
        <v>217</v>
      </c>
      <c r="D4895" s="20" t="s">
        <v>1000</v>
      </c>
      <c r="E4895" s="26">
        <v>42430</v>
      </c>
      <c r="F4895" s="20">
        <v>4</v>
      </c>
      <c r="G4895" s="20">
        <v>4</v>
      </c>
      <c r="H4895" s="20">
        <v>1</v>
      </c>
      <c r="I4895" s="20">
        <v>2</v>
      </c>
      <c r="J4895" s="20">
        <v>20</v>
      </c>
      <c r="K4895" s="20">
        <v>0.1</v>
      </c>
      <c r="L4895" s="20">
        <v>20</v>
      </c>
      <c r="M4895" s="20">
        <v>1</v>
      </c>
      <c r="N4895" s="20">
        <v>2</v>
      </c>
      <c r="O4895" s="20"/>
      <c r="P4895" s="20">
        <v>0</v>
      </c>
      <c r="Q4895" s="20">
        <v>0</v>
      </c>
      <c r="R4895" s="20" t="e">
        <v>#DIV/0!</v>
      </c>
      <c r="S4895" s="20">
        <v>0</v>
      </c>
    </row>
    <row r="4896" spans="1:19" x14ac:dyDescent="0.25">
      <c r="A4896" s="177" t="s">
        <v>21982</v>
      </c>
      <c r="B4896" s="20" t="s">
        <v>21983</v>
      </c>
      <c r="C4896" s="20" t="s">
        <v>218</v>
      </c>
      <c r="D4896" s="20" t="s">
        <v>1002</v>
      </c>
      <c r="E4896" s="26">
        <v>42430</v>
      </c>
      <c r="F4896" s="20">
        <v>4</v>
      </c>
      <c r="G4896" s="20">
        <v>4</v>
      </c>
      <c r="H4896" s="20">
        <v>1</v>
      </c>
      <c r="I4896" s="20">
        <v>2</v>
      </c>
      <c r="J4896" s="20">
        <v>20</v>
      </c>
      <c r="K4896" s="20">
        <v>0.1</v>
      </c>
      <c r="L4896" s="20">
        <v>20</v>
      </c>
      <c r="M4896" s="20">
        <v>1</v>
      </c>
      <c r="N4896" s="20">
        <v>2</v>
      </c>
      <c r="O4896" s="20"/>
      <c r="P4896" s="20">
        <v>0</v>
      </c>
      <c r="Q4896" s="20">
        <v>0</v>
      </c>
      <c r="R4896" s="20" t="e">
        <v>#DIV/0!</v>
      </c>
      <c r="S4896" s="20">
        <v>0</v>
      </c>
    </row>
    <row r="4897" spans="1:19" x14ac:dyDescent="0.25">
      <c r="A4897" s="177" t="s">
        <v>22159</v>
      </c>
      <c r="B4897" s="20" t="s">
        <v>22160</v>
      </c>
      <c r="C4897" s="20" t="s">
        <v>219</v>
      </c>
      <c r="D4897" s="20" t="s">
        <v>1002</v>
      </c>
      <c r="E4897" s="26">
        <v>42430</v>
      </c>
      <c r="F4897" s="20"/>
      <c r="G4897" s="20"/>
      <c r="H4897" s="20" t="e">
        <v>#DIV/0!</v>
      </c>
      <c r="I4897" s="20"/>
      <c r="J4897" s="20"/>
      <c r="K4897" s="20" t="e">
        <v>#DIV/0!</v>
      </c>
      <c r="L4897" s="20"/>
      <c r="M4897" s="20" t="e">
        <v>#DIV/0!</v>
      </c>
      <c r="N4897" s="20"/>
      <c r="O4897" s="20"/>
      <c r="P4897" s="20"/>
      <c r="Q4897" s="20"/>
      <c r="R4897" s="20" t="e">
        <v>#DIV/0!</v>
      </c>
      <c r="S4897" s="20"/>
    </row>
    <row r="4898" spans="1:19" x14ac:dyDescent="0.25">
      <c r="A4898" s="177" t="s">
        <v>9329</v>
      </c>
      <c r="B4898" s="20" t="s">
        <v>9330</v>
      </c>
      <c r="C4898" s="20" t="s">
        <v>211</v>
      </c>
      <c r="D4898" s="20" t="s">
        <v>1000</v>
      </c>
      <c r="E4898" s="26">
        <v>42461</v>
      </c>
      <c r="F4898" s="20">
        <v>2</v>
      </c>
      <c r="G4898" s="20">
        <v>3</v>
      </c>
      <c r="H4898" s="20">
        <v>0.66666666666666663</v>
      </c>
      <c r="I4898" s="20">
        <v>43</v>
      </c>
      <c r="J4898" s="20">
        <v>24</v>
      </c>
      <c r="K4898" s="20">
        <v>1.7916666666666667</v>
      </c>
      <c r="L4898" s="20">
        <v>36</v>
      </c>
      <c r="M4898" s="20">
        <v>0.66666666666666663</v>
      </c>
      <c r="N4898" s="20">
        <v>30</v>
      </c>
      <c r="O4898" s="20"/>
      <c r="P4898" s="20">
        <v>0</v>
      </c>
      <c r="Q4898" s="20">
        <v>0</v>
      </c>
      <c r="R4898" s="20" t="e">
        <v>#DIV/0!</v>
      </c>
      <c r="S4898" s="20">
        <v>13</v>
      </c>
    </row>
    <row r="4899" spans="1:19" x14ac:dyDescent="0.25">
      <c r="A4899" s="177" t="s">
        <v>8490</v>
      </c>
      <c r="B4899" s="20" t="s">
        <v>8491</v>
      </c>
      <c r="C4899" s="20" t="s">
        <v>213</v>
      </c>
      <c r="D4899" s="20" t="s">
        <v>1000</v>
      </c>
      <c r="E4899" s="26">
        <v>42461</v>
      </c>
      <c r="F4899" s="20">
        <v>2</v>
      </c>
      <c r="G4899" s="20">
        <v>3</v>
      </c>
      <c r="H4899" s="20">
        <v>0.66666666666666663</v>
      </c>
      <c r="I4899" s="20">
        <v>15</v>
      </c>
      <c r="J4899" s="20">
        <v>18</v>
      </c>
      <c r="K4899" s="20">
        <v>0.83333333333333337</v>
      </c>
      <c r="L4899" s="20">
        <v>25</v>
      </c>
      <c r="M4899" s="20">
        <v>0.72</v>
      </c>
      <c r="N4899" s="20">
        <v>13</v>
      </c>
      <c r="O4899" s="20"/>
      <c r="P4899" s="20">
        <v>0</v>
      </c>
      <c r="Q4899" s="20">
        <v>1</v>
      </c>
      <c r="R4899" s="20">
        <v>0</v>
      </c>
      <c r="S4899" s="20">
        <v>2</v>
      </c>
    </row>
    <row r="4900" spans="1:19" x14ac:dyDescent="0.25">
      <c r="A4900" s="177" t="s">
        <v>5066</v>
      </c>
      <c r="B4900" s="20" t="s">
        <v>5067</v>
      </c>
      <c r="C4900" s="20" t="s">
        <v>229</v>
      </c>
      <c r="D4900" s="20" t="s">
        <v>1000</v>
      </c>
      <c r="E4900" s="26">
        <v>42461</v>
      </c>
      <c r="F4900" s="20">
        <v>1</v>
      </c>
      <c r="G4900" s="20">
        <v>2</v>
      </c>
      <c r="H4900" s="20">
        <v>0.5</v>
      </c>
      <c r="I4900" s="20">
        <v>7</v>
      </c>
      <c r="J4900" s="20">
        <v>10</v>
      </c>
      <c r="K4900" s="20">
        <v>0.7</v>
      </c>
      <c r="L4900" s="20">
        <v>15</v>
      </c>
      <c r="M4900" s="20">
        <v>0.66666666666666663</v>
      </c>
      <c r="N4900" s="20">
        <v>7</v>
      </c>
      <c r="O4900" s="20"/>
      <c r="P4900" s="20">
        <v>0</v>
      </c>
      <c r="Q4900" s="20">
        <v>0</v>
      </c>
      <c r="R4900" s="20" t="e">
        <v>#DIV/0!</v>
      </c>
      <c r="S4900" s="20">
        <v>0</v>
      </c>
    </row>
    <row r="4901" spans="1:19" x14ac:dyDescent="0.25">
      <c r="A4901" s="177" t="s">
        <v>11076</v>
      </c>
      <c r="B4901" s="20" t="s">
        <v>11077</v>
      </c>
      <c r="C4901" s="20" t="s">
        <v>228</v>
      </c>
      <c r="D4901" s="20" t="s">
        <v>1000</v>
      </c>
      <c r="E4901" s="26">
        <v>42461</v>
      </c>
      <c r="F4901" s="20">
        <v>2</v>
      </c>
      <c r="G4901" s="20">
        <v>2</v>
      </c>
      <c r="H4901" s="20">
        <v>1</v>
      </c>
      <c r="I4901" s="20">
        <v>1</v>
      </c>
      <c r="J4901" s="20">
        <v>15</v>
      </c>
      <c r="K4901" s="20">
        <v>6.6666666666666666E-2</v>
      </c>
      <c r="L4901" s="20">
        <v>15</v>
      </c>
      <c r="M4901" s="20">
        <v>1</v>
      </c>
      <c r="N4901" s="20">
        <v>0</v>
      </c>
      <c r="O4901" s="20"/>
      <c r="P4901" s="20">
        <v>0</v>
      </c>
      <c r="Q4901" s="20">
        <v>0</v>
      </c>
      <c r="R4901" s="20" t="e">
        <v>#DIV/0!</v>
      </c>
      <c r="S4901" s="20">
        <v>1</v>
      </c>
    </row>
    <row r="4902" spans="1:19" x14ac:dyDescent="0.25">
      <c r="A4902" s="177" t="s">
        <v>5690</v>
      </c>
      <c r="B4902" s="20" t="s">
        <v>5691</v>
      </c>
      <c r="C4902" s="20" t="s">
        <v>1047</v>
      </c>
      <c r="D4902" s="20" t="s">
        <v>1000</v>
      </c>
      <c r="E4902" s="26">
        <v>42461</v>
      </c>
      <c r="F4902" s="20">
        <v>5</v>
      </c>
      <c r="G4902" s="20">
        <v>5</v>
      </c>
      <c r="H4902" s="20">
        <v>1</v>
      </c>
      <c r="I4902" s="20">
        <v>19</v>
      </c>
      <c r="J4902" s="20">
        <v>25</v>
      </c>
      <c r="K4902" s="20">
        <v>0.76</v>
      </c>
      <c r="L4902" s="20">
        <v>25</v>
      </c>
      <c r="M4902" s="20">
        <v>1</v>
      </c>
      <c r="N4902" s="20">
        <v>19</v>
      </c>
      <c r="O4902" s="20"/>
      <c r="P4902" s="20">
        <v>0</v>
      </c>
      <c r="Q4902" s="20">
        <v>0</v>
      </c>
      <c r="R4902" s="20" t="e">
        <v>#DIV/0!</v>
      </c>
      <c r="S4902" s="20">
        <v>0</v>
      </c>
    </row>
    <row r="4903" spans="1:19" x14ac:dyDescent="0.25">
      <c r="A4903" s="177" t="s">
        <v>13222</v>
      </c>
      <c r="B4903" s="20" t="s">
        <v>13134</v>
      </c>
      <c r="C4903" s="20" t="s">
        <v>1051</v>
      </c>
      <c r="D4903" s="20" t="s">
        <v>1002</v>
      </c>
      <c r="E4903" s="26">
        <v>42461</v>
      </c>
      <c r="F4903" s="20">
        <v>1</v>
      </c>
      <c r="G4903" s="20">
        <v>3</v>
      </c>
      <c r="H4903" s="20">
        <v>0.33333333333333331</v>
      </c>
      <c r="I4903" s="20">
        <v>3</v>
      </c>
      <c r="J4903" s="20">
        <v>5</v>
      </c>
      <c r="K4903" s="20">
        <v>0.6</v>
      </c>
      <c r="L4903" s="20">
        <v>15</v>
      </c>
      <c r="M4903" s="20">
        <v>0.33333333333333331</v>
      </c>
      <c r="N4903" s="20">
        <v>3</v>
      </c>
      <c r="O4903" s="20"/>
      <c r="P4903" s="20">
        <v>0</v>
      </c>
      <c r="Q4903" s="20">
        <v>0</v>
      </c>
      <c r="R4903" s="20" t="e">
        <v>#DIV/0!</v>
      </c>
      <c r="S4903" s="20">
        <v>0</v>
      </c>
    </row>
    <row r="4904" spans="1:19" x14ac:dyDescent="0.25">
      <c r="A4904" s="177" t="s">
        <v>10567</v>
      </c>
      <c r="B4904" s="20" t="s">
        <v>10568</v>
      </c>
      <c r="C4904" s="20" t="s">
        <v>205</v>
      </c>
      <c r="D4904" s="20" t="s">
        <v>1000</v>
      </c>
      <c r="E4904" s="26">
        <v>42461</v>
      </c>
      <c r="F4904" s="20">
        <v>2</v>
      </c>
      <c r="G4904" s="20">
        <v>3</v>
      </c>
      <c r="H4904" s="20">
        <v>0.66666666666666663</v>
      </c>
      <c r="I4904" s="20">
        <v>20</v>
      </c>
      <c r="J4904" s="20">
        <v>20</v>
      </c>
      <c r="K4904" s="20">
        <v>1</v>
      </c>
      <c r="L4904" s="20">
        <v>30</v>
      </c>
      <c r="M4904" s="20">
        <v>0.66666666666666663</v>
      </c>
      <c r="N4904" s="20">
        <v>14</v>
      </c>
      <c r="O4904" s="20">
        <v>1.0325</v>
      </c>
      <c r="P4904" s="20">
        <v>5</v>
      </c>
      <c r="Q4904" s="20">
        <v>6</v>
      </c>
      <c r="R4904" s="20">
        <v>0.83333333333333337</v>
      </c>
      <c r="S4904" s="20">
        <v>6</v>
      </c>
    </row>
    <row r="4905" spans="1:19" x14ac:dyDescent="0.25">
      <c r="A4905" s="177" t="s">
        <v>8914</v>
      </c>
      <c r="B4905" s="20" t="s">
        <v>8915</v>
      </c>
      <c r="C4905" s="20" t="s">
        <v>210</v>
      </c>
      <c r="D4905" s="20" t="s">
        <v>1000</v>
      </c>
      <c r="E4905" s="26">
        <v>42461</v>
      </c>
      <c r="F4905" s="20">
        <v>7</v>
      </c>
      <c r="G4905" s="20">
        <v>7</v>
      </c>
      <c r="H4905" s="20">
        <v>1</v>
      </c>
      <c r="I4905" s="20">
        <v>28</v>
      </c>
      <c r="J4905" s="20">
        <v>50</v>
      </c>
      <c r="K4905" s="20">
        <v>0.56000000000000005</v>
      </c>
      <c r="L4905" s="20">
        <v>50</v>
      </c>
      <c r="M4905" s="20">
        <v>1</v>
      </c>
      <c r="N4905" s="20">
        <v>25</v>
      </c>
      <c r="O4905" s="20">
        <v>0.85</v>
      </c>
      <c r="P4905" s="20">
        <v>1</v>
      </c>
      <c r="Q4905" s="20">
        <v>2</v>
      </c>
      <c r="R4905" s="20">
        <v>0.5</v>
      </c>
      <c r="S4905" s="20">
        <v>3</v>
      </c>
    </row>
    <row r="4906" spans="1:19" x14ac:dyDescent="0.25">
      <c r="A4906" s="177" t="s">
        <v>6109</v>
      </c>
      <c r="B4906" s="20" t="s">
        <v>6110</v>
      </c>
      <c r="C4906" s="20" t="s">
        <v>215</v>
      </c>
      <c r="D4906" s="20" t="s">
        <v>1000</v>
      </c>
      <c r="E4906" s="26">
        <v>42461</v>
      </c>
      <c r="F4906" s="20">
        <v>7</v>
      </c>
      <c r="G4906" s="20">
        <v>7</v>
      </c>
      <c r="H4906" s="20">
        <v>1</v>
      </c>
      <c r="I4906" s="20">
        <v>35</v>
      </c>
      <c r="J4906" s="20">
        <v>45</v>
      </c>
      <c r="K4906" s="20">
        <v>0.77777777777777779</v>
      </c>
      <c r="L4906" s="20">
        <v>45</v>
      </c>
      <c r="M4906" s="20">
        <v>1</v>
      </c>
      <c r="N4906" s="20">
        <v>26</v>
      </c>
      <c r="O4906" s="20">
        <v>1.075</v>
      </c>
      <c r="P4906" s="20">
        <v>5</v>
      </c>
      <c r="Q4906" s="20">
        <v>6</v>
      </c>
      <c r="R4906" s="20">
        <v>0.83333333333333337</v>
      </c>
      <c r="S4906" s="20">
        <v>9</v>
      </c>
    </row>
    <row r="4907" spans="1:19" x14ac:dyDescent="0.25">
      <c r="A4907" s="177" t="s">
        <v>3409</v>
      </c>
      <c r="B4907" s="20" t="s">
        <v>3410</v>
      </c>
      <c r="C4907" s="20" t="s">
        <v>221</v>
      </c>
      <c r="D4907" s="20" t="s">
        <v>1000</v>
      </c>
      <c r="E4907" s="26">
        <v>42461</v>
      </c>
      <c r="F4907" s="20">
        <v>11</v>
      </c>
      <c r="G4907" s="20">
        <v>12</v>
      </c>
      <c r="H4907" s="20">
        <v>0.91666666666666663</v>
      </c>
      <c r="I4907" s="20">
        <v>26</v>
      </c>
      <c r="J4907" s="20">
        <v>36</v>
      </c>
      <c r="K4907" s="20">
        <v>0.72222222222222221</v>
      </c>
      <c r="L4907" s="20">
        <v>40</v>
      </c>
      <c r="M4907" s="20">
        <v>0.9</v>
      </c>
      <c r="N4907" s="20">
        <v>18</v>
      </c>
      <c r="O4907" s="20">
        <v>0.66644000000000003</v>
      </c>
      <c r="P4907" s="20">
        <v>4</v>
      </c>
      <c r="Q4907" s="20">
        <v>8</v>
      </c>
      <c r="R4907" s="20">
        <v>0.5</v>
      </c>
      <c r="S4907" s="20">
        <v>8</v>
      </c>
    </row>
    <row r="4908" spans="1:19" x14ac:dyDescent="0.25">
      <c r="A4908" s="177" t="s">
        <v>3234</v>
      </c>
      <c r="B4908" s="20" t="s">
        <v>3235</v>
      </c>
      <c r="C4908" s="20" t="s">
        <v>222</v>
      </c>
      <c r="D4908" s="20" t="s">
        <v>1000</v>
      </c>
      <c r="E4908" s="26">
        <v>42461</v>
      </c>
      <c r="F4908" s="20">
        <v>4</v>
      </c>
      <c r="G4908" s="20">
        <v>4</v>
      </c>
      <c r="H4908" s="20">
        <v>1</v>
      </c>
      <c r="I4908" s="20">
        <v>4</v>
      </c>
      <c r="J4908" s="20">
        <v>8</v>
      </c>
      <c r="K4908" s="20">
        <v>0.5</v>
      </c>
      <c r="L4908" s="20">
        <v>8</v>
      </c>
      <c r="M4908" s="20">
        <v>1</v>
      </c>
      <c r="N4908" s="20">
        <v>3</v>
      </c>
      <c r="O4908" s="20">
        <v>0.82399999999999995</v>
      </c>
      <c r="P4908" s="20">
        <v>0</v>
      </c>
      <c r="Q4908" s="20">
        <v>0</v>
      </c>
      <c r="R4908" s="20" t="e">
        <v>#DIV/0!</v>
      </c>
      <c r="S4908" s="20">
        <v>1</v>
      </c>
    </row>
    <row r="4909" spans="1:19" x14ac:dyDescent="0.25">
      <c r="A4909" s="177" t="s">
        <v>7279</v>
      </c>
      <c r="B4909" s="20" t="s">
        <v>7280</v>
      </c>
      <c r="C4909" s="20" t="s">
        <v>1052</v>
      </c>
      <c r="D4909" s="20" t="s">
        <v>1000</v>
      </c>
      <c r="E4909" s="26">
        <v>42461</v>
      </c>
      <c r="F4909" s="20">
        <v>3</v>
      </c>
      <c r="G4909" s="20">
        <v>4</v>
      </c>
      <c r="H4909" s="20">
        <v>0.75</v>
      </c>
      <c r="I4909" s="20">
        <v>20</v>
      </c>
      <c r="J4909" s="20">
        <v>9</v>
      </c>
      <c r="K4909" s="20">
        <v>2.2222222222222223</v>
      </c>
      <c r="L4909" s="20">
        <v>14</v>
      </c>
      <c r="M4909" s="20">
        <v>0.6428571428571429</v>
      </c>
      <c r="N4909" s="20">
        <v>15</v>
      </c>
      <c r="O4909" s="20"/>
      <c r="P4909" s="20">
        <v>2</v>
      </c>
      <c r="Q4909" s="20">
        <v>4</v>
      </c>
      <c r="R4909" s="20">
        <v>0.5</v>
      </c>
      <c r="S4909" s="20">
        <v>5</v>
      </c>
    </row>
    <row r="4910" spans="1:19" x14ac:dyDescent="0.25">
      <c r="A4910" s="177" t="s">
        <v>5271</v>
      </c>
      <c r="B4910" s="20" t="s">
        <v>5272</v>
      </c>
      <c r="C4910" s="20" t="s">
        <v>1053</v>
      </c>
      <c r="D4910" s="20" t="s">
        <v>1000</v>
      </c>
      <c r="E4910" s="26">
        <v>42461</v>
      </c>
      <c r="F4910" s="20">
        <v>5</v>
      </c>
      <c r="G4910" s="20">
        <v>5</v>
      </c>
      <c r="H4910" s="20">
        <v>1</v>
      </c>
      <c r="I4910" s="20">
        <v>15</v>
      </c>
      <c r="J4910" s="20">
        <v>25</v>
      </c>
      <c r="K4910" s="20">
        <v>0.6</v>
      </c>
      <c r="L4910" s="20">
        <v>25</v>
      </c>
      <c r="M4910" s="20">
        <v>1</v>
      </c>
      <c r="N4910" s="20">
        <v>13</v>
      </c>
      <c r="O4910" s="20"/>
      <c r="P4910" s="20">
        <v>0</v>
      </c>
      <c r="Q4910" s="20">
        <v>0</v>
      </c>
      <c r="R4910" s="20" t="e">
        <v>#DIV/0!</v>
      </c>
      <c r="S4910" s="20">
        <v>2</v>
      </c>
    </row>
    <row r="4911" spans="1:19" x14ac:dyDescent="0.25">
      <c r="A4911" s="177" t="s">
        <v>12270</v>
      </c>
      <c r="B4911" s="20" t="s">
        <v>12271</v>
      </c>
      <c r="C4911" s="20" t="s">
        <v>200</v>
      </c>
      <c r="D4911" s="20" t="s">
        <v>1000</v>
      </c>
      <c r="E4911" s="26">
        <v>42461</v>
      </c>
      <c r="F4911" s="20">
        <v>5</v>
      </c>
      <c r="G4911" s="20">
        <v>5</v>
      </c>
      <c r="H4911" s="20">
        <v>1</v>
      </c>
      <c r="I4911" s="20">
        <v>8</v>
      </c>
      <c r="J4911" s="20">
        <v>25</v>
      </c>
      <c r="K4911" s="20">
        <v>0.32</v>
      </c>
      <c r="L4911" s="20">
        <v>25</v>
      </c>
      <c r="M4911" s="20">
        <v>1</v>
      </c>
      <c r="N4911" s="20">
        <v>8</v>
      </c>
      <c r="O4911" s="20"/>
      <c r="P4911" s="20">
        <v>0</v>
      </c>
      <c r="Q4911" s="20">
        <v>0</v>
      </c>
      <c r="R4911" s="20" t="e">
        <v>#DIV/0!</v>
      </c>
      <c r="S4911" s="20">
        <v>0</v>
      </c>
    </row>
    <row r="4912" spans="1:19" x14ac:dyDescent="0.25">
      <c r="A4912" s="177" t="s">
        <v>10391</v>
      </c>
      <c r="B4912" s="20" t="s">
        <v>10392</v>
      </c>
      <c r="C4912" s="20" t="s">
        <v>204</v>
      </c>
      <c r="D4912" s="20" t="s">
        <v>1000</v>
      </c>
      <c r="E4912" s="26">
        <v>42461</v>
      </c>
      <c r="F4912" s="20">
        <v>6</v>
      </c>
      <c r="G4912" s="20">
        <v>7</v>
      </c>
      <c r="H4912" s="20">
        <v>0.8571428571428571</v>
      </c>
      <c r="I4912" s="20">
        <v>5</v>
      </c>
      <c r="J4912" s="20">
        <v>27</v>
      </c>
      <c r="K4912" s="20">
        <v>0.18518518518518517</v>
      </c>
      <c r="L4912" s="20">
        <v>32</v>
      </c>
      <c r="M4912" s="20">
        <v>0.84375</v>
      </c>
      <c r="N4912" s="20">
        <v>4</v>
      </c>
      <c r="O4912" s="20"/>
      <c r="P4912" s="20">
        <v>0</v>
      </c>
      <c r="Q4912" s="20">
        <v>1</v>
      </c>
      <c r="R4912" s="20">
        <v>0</v>
      </c>
      <c r="S4912" s="20">
        <v>1</v>
      </c>
    </row>
    <row r="4913" spans="1:19" x14ac:dyDescent="0.25">
      <c r="A4913" s="177" t="s">
        <v>8739</v>
      </c>
      <c r="B4913" s="20" t="s">
        <v>8740</v>
      </c>
      <c r="C4913" s="20" t="s">
        <v>208</v>
      </c>
      <c r="D4913" s="20" t="s">
        <v>1000</v>
      </c>
      <c r="E4913" s="26">
        <v>42461</v>
      </c>
      <c r="F4913" s="20">
        <v>2</v>
      </c>
      <c r="G4913" s="20">
        <v>2</v>
      </c>
      <c r="H4913" s="20">
        <v>1</v>
      </c>
      <c r="I4913" s="20">
        <v>18</v>
      </c>
      <c r="J4913" s="20">
        <v>10</v>
      </c>
      <c r="K4913" s="20">
        <v>1.8</v>
      </c>
      <c r="L4913" s="20">
        <v>10</v>
      </c>
      <c r="M4913" s="20">
        <v>1</v>
      </c>
      <c r="N4913" s="20">
        <v>16</v>
      </c>
      <c r="O4913" s="20"/>
      <c r="P4913" s="20">
        <v>0</v>
      </c>
      <c r="Q4913" s="20">
        <v>0</v>
      </c>
      <c r="R4913" s="20" t="e">
        <v>#DIV/0!</v>
      </c>
      <c r="S4913" s="20">
        <v>2</v>
      </c>
    </row>
    <row r="4914" spans="1:19" x14ac:dyDescent="0.25">
      <c r="A4914" s="177" t="s">
        <v>6533</v>
      </c>
      <c r="B4914" s="20" t="s">
        <v>6534</v>
      </c>
      <c r="C4914" s="20" t="s">
        <v>316</v>
      </c>
      <c r="D4914" s="20" t="s">
        <v>1000</v>
      </c>
      <c r="E4914" s="26">
        <v>42461</v>
      </c>
      <c r="F4914" s="20">
        <v>10</v>
      </c>
      <c r="G4914" s="20">
        <v>10</v>
      </c>
      <c r="H4914" s="20">
        <v>1</v>
      </c>
      <c r="I4914" s="20">
        <v>16</v>
      </c>
      <c r="J4914" s="20">
        <v>26</v>
      </c>
      <c r="K4914" s="20">
        <v>0.61538461538461542</v>
      </c>
      <c r="L4914" s="20">
        <v>26</v>
      </c>
      <c r="M4914" s="20">
        <v>1</v>
      </c>
      <c r="N4914" s="20">
        <v>16</v>
      </c>
      <c r="O4914" s="20"/>
      <c r="P4914" s="20">
        <v>1</v>
      </c>
      <c r="Q4914" s="20">
        <v>1</v>
      </c>
      <c r="R4914" s="20">
        <v>1</v>
      </c>
      <c r="S4914" s="20">
        <v>0</v>
      </c>
    </row>
    <row r="4915" spans="1:19" x14ac:dyDescent="0.25">
      <c r="A4915" s="177" t="s">
        <v>4126</v>
      </c>
      <c r="B4915" s="20" t="s">
        <v>4127</v>
      </c>
      <c r="C4915" s="20" t="s">
        <v>218</v>
      </c>
      <c r="D4915" s="20" t="s">
        <v>1000</v>
      </c>
      <c r="E4915" s="26">
        <v>42461</v>
      </c>
      <c r="F4915" s="20">
        <v>4</v>
      </c>
      <c r="G4915" s="20">
        <v>4</v>
      </c>
      <c r="H4915" s="20">
        <v>1</v>
      </c>
      <c r="I4915" s="20">
        <v>2</v>
      </c>
      <c r="J4915" s="20">
        <v>20</v>
      </c>
      <c r="K4915" s="20">
        <v>0.1</v>
      </c>
      <c r="L4915" s="20">
        <v>20</v>
      </c>
      <c r="M4915" s="20">
        <v>1</v>
      </c>
      <c r="N4915" s="20">
        <v>2</v>
      </c>
      <c r="O4915" s="20"/>
      <c r="P4915" s="20">
        <v>0</v>
      </c>
      <c r="Q4915" s="20">
        <v>0</v>
      </c>
      <c r="R4915" s="20" t="e">
        <v>#DIV/0!</v>
      </c>
      <c r="S4915" s="20">
        <v>0</v>
      </c>
    </row>
    <row r="4916" spans="1:19" x14ac:dyDescent="0.25">
      <c r="A4916" s="177" t="s">
        <v>12555</v>
      </c>
      <c r="B4916" s="20" t="s">
        <v>12556</v>
      </c>
      <c r="C4916" s="20" t="s">
        <v>202</v>
      </c>
      <c r="D4916" s="20" t="s">
        <v>1000</v>
      </c>
      <c r="E4916" s="26">
        <v>42461</v>
      </c>
      <c r="F4916" s="20">
        <v>9</v>
      </c>
      <c r="G4916" s="20">
        <v>9</v>
      </c>
      <c r="H4916" s="20">
        <v>1</v>
      </c>
      <c r="I4916" s="20">
        <v>118</v>
      </c>
      <c r="J4916" s="20">
        <v>100</v>
      </c>
      <c r="K4916" s="20">
        <v>1.18</v>
      </c>
      <c r="L4916" s="20">
        <v>100</v>
      </c>
      <c r="M4916" s="20">
        <v>1</v>
      </c>
      <c r="N4916" s="20">
        <v>117</v>
      </c>
      <c r="O4916" s="20"/>
      <c r="P4916" s="20">
        <v>0</v>
      </c>
      <c r="Q4916" s="20">
        <v>0</v>
      </c>
      <c r="R4916" s="20" t="e">
        <v>#DIV/0!</v>
      </c>
      <c r="S4916" s="20">
        <v>1</v>
      </c>
    </row>
    <row r="4917" spans="1:19" x14ac:dyDescent="0.25">
      <c r="A4917" s="177" t="s">
        <v>9720</v>
      </c>
      <c r="B4917" s="20" t="s">
        <v>9721</v>
      </c>
      <c r="C4917" s="20" t="s">
        <v>224</v>
      </c>
      <c r="D4917" s="20" t="s">
        <v>1000</v>
      </c>
      <c r="E4917" s="26">
        <v>42461</v>
      </c>
      <c r="F4917" s="20">
        <v>5</v>
      </c>
      <c r="G4917" s="20">
        <v>6</v>
      </c>
      <c r="H4917" s="20">
        <v>0.83333333333333337</v>
      </c>
      <c r="I4917" s="20">
        <v>56</v>
      </c>
      <c r="J4917" s="20">
        <v>75</v>
      </c>
      <c r="K4917" s="20">
        <v>0.7466666666666667</v>
      </c>
      <c r="L4917" s="20">
        <v>90</v>
      </c>
      <c r="M4917" s="20">
        <v>0.83333333333333337</v>
      </c>
      <c r="N4917" s="20">
        <v>52</v>
      </c>
      <c r="O4917" s="20"/>
      <c r="P4917" s="20">
        <v>0</v>
      </c>
      <c r="Q4917" s="20">
        <v>0</v>
      </c>
      <c r="R4917" s="20" t="e">
        <v>#DIV/0!</v>
      </c>
      <c r="S4917" s="20">
        <v>4</v>
      </c>
    </row>
    <row r="4918" spans="1:19" x14ac:dyDescent="0.25">
      <c r="A4918" s="177" t="s">
        <v>12380</v>
      </c>
      <c r="B4918" s="20" t="s">
        <v>12381</v>
      </c>
      <c r="C4918" s="20" t="s">
        <v>347</v>
      </c>
      <c r="D4918" s="20" t="s">
        <v>1000</v>
      </c>
      <c r="E4918" s="26">
        <v>42461</v>
      </c>
      <c r="F4918" s="20">
        <v>2</v>
      </c>
      <c r="G4918" s="20">
        <v>2</v>
      </c>
      <c r="H4918" s="20">
        <v>1</v>
      </c>
      <c r="I4918" s="20">
        <v>4</v>
      </c>
      <c r="J4918" s="20">
        <v>10</v>
      </c>
      <c r="K4918" s="20">
        <v>0.4</v>
      </c>
      <c r="L4918" s="20">
        <v>10</v>
      </c>
      <c r="M4918" s="20">
        <v>1</v>
      </c>
      <c r="N4918" s="20">
        <v>4</v>
      </c>
      <c r="O4918" s="20"/>
      <c r="P4918" s="20">
        <v>0</v>
      </c>
      <c r="Q4918" s="20">
        <v>0</v>
      </c>
      <c r="R4918" s="20" t="e">
        <v>#DIV/0!</v>
      </c>
      <c r="S4918" s="20">
        <v>0</v>
      </c>
    </row>
    <row r="4919" spans="1:19" x14ac:dyDescent="0.25">
      <c r="A4919" s="177" t="s">
        <v>9421</v>
      </c>
      <c r="B4919" s="20" t="s">
        <v>9422</v>
      </c>
      <c r="C4919" s="20" t="s">
        <v>345</v>
      </c>
      <c r="D4919" s="20" t="s">
        <v>1000</v>
      </c>
      <c r="E4919" s="26">
        <v>42461</v>
      </c>
      <c r="F4919" s="20">
        <v>4</v>
      </c>
      <c r="G4919" s="20">
        <v>5</v>
      </c>
      <c r="H4919" s="20">
        <v>0.8</v>
      </c>
      <c r="I4919" s="20">
        <v>12</v>
      </c>
      <c r="J4919" s="20">
        <v>21</v>
      </c>
      <c r="K4919" s="20">
        <v>0.5714285714285714</v>
      </c>
      <c r="L4919" s="20">
        <v>26</v>
      </c>
      <c r="M4919" s="20">
        <v>0.80769230769230771</v>
      </c>
      <c r="N4919" s="20">
        <v>8</v>
      </c>
      <c r="O4919" s="20"/>
      <c r="P4919" s="20">
        <v>0</v>
      </c>
      <c r="Q4919" s="20">
        <v>0</v>
      </c>
      <c r="R4919" s="20" t="e">
        <v>#DIV/0!</v>
      </c>
      <c r="S4919" s="20">
        <v>4</v>
      </c>
    </row>
    <row r="4920" spans="1:19" x14ac:dyDescent="0.25">
      <c r="A4920" s="177" t="s">
        <v>7813</v>
      </c>
      <c r="B4920" s="20" t="s">
        <v>7814</v>
      </c>
      <c r="C4920" s="20" t="s">
        <v>226</v>
      </c>
      <c r="D4920" s="20" t="s">
        <v>1000</v>
      </c>
      <c r="E4920" s="26">
        <v>42461</v>
      </c>
      <c r="F4920" s="20">
        <v>3</v>
      </c>
      <c r="G4920" s="20">
        <v>5</v>
      </c>
      <c r="H4920" s="20">
        <v>0.6</v>
      </c>
      <c r="I4920" s="20">
        <v>40</v>
      </c>
      <c r="J4920" s="20">
        <v>30</v>
      </c>
      <c r="K4920" s="20">
        <v>1.3333333333333333</v>
      </c>
      <c r="L4920" s="20">
        <v>50</v>
      </c>
      <c r="M4920" s="20">
        <v>0.6</v>
      </c>
      <c r="N4920" s="20">
        <v>40</v>
      </c>
      <c r="O4920" s="20"/>
      <c r="P4920" s="20">
        <v>2</v>
      </c>
      <c r="Q4920" s="20">
        <v>4</v>
      </c>
      <c r="R4920" s="20">
        <v>0.5</v>
      </c>
      <c r="S4920" s="20">
        <v>0</v>
      </c>
    </row>
    <row r="4921" spans="1:19" x14ac:dyDescent="0.25">
      <c r="A4921" s="177" t="s">
        <v>6883</v>
      </c>
      <c r="B4921" s="20" t="s">
        <v>6884</v>
      </c>
      <c r="C4921" s="20" t="s">
        <v>231</v>
      </c>
      <c r="D4921" s="20" t="s">
        <v>1000</v>
      </c>
      <c r="E4921" s="26">
        <v>42461</v>
      </c>
      <c r="F4921" s="20">
        <v>18</v>
      </c>
      <c r="G4921" s="20">
        <v>14</v>
      </c>
      <c r="H4921" s="20">
        <v>1.2857142857142858</v>
      </c>
      <c r="I4921" s="20">
        <v>175</v>
      </c>
      <c r="J4921" s="20">
        <v>174</v>
      </c>
      <c r="K4921" s="20">
        <v>1.0057471264367817</v>
      </c>
      <c r="L4921" s="20">
        <v>134</v>
      </c>
      <c r="M4921" s="20">
        <v>1.2985074626865671</v>
      </c>
      <c r="N4921" s="20">
        <v>145</v>
      </c>
      <c r="O4921" s="20"/>
      <c r="P4921" s="20">
        <v>0</v>
      </c>
      <c r="Q4921" s="20">
        <v>0</v>
      </c>
      <c r="R4921" s="20" t="e">
        <v>#DIV/0!</v>
      </c>
      <c r="S4921" s="20">
        <v>30</v>
      </c>
    </row>
    <row r="4922" spans="1:19" x14ac:dyDescent="0.25">
      <c r="A4922" s="177" t="s">
        <v>5934</v>
      </c>
      <c r="B4922" s="20" t="s">
        <v>5935</v>
      </c>
      <c r="C4922" s="20" t="s">
        <v>216</v>
      </c>
      <c r="D4922" s="20" t="s">
        <v>1000</v>
      </c>
      <c r="E4922" s="26">
        <v>42461</v>
      </c>
      <c r="F4922" s="20">
        <v>8</v>
      </c>
      <c r="G4922" s="20">
        <v>10</v>
      </c>
      <c r="H4922" s="20">
        <v>0.8</v>
      </c>
      <c r="I4922" s="20">
        <v>71</v>
      </c>
      <c r="J4922" s="20">
        <v>80</v>
      </c>
      <c r="K4922" s="20">
        <v>0.88749999999999996</v>
      </c>
      <c r="L4922" s="20">
        <v>100</v>
      </c>
      <c r="M4922" s="20">
        <v>0.8</v>
      </c>
      <c r="N4922" s="20">
        <v>62</v>
      </c>
      <c r="O4922" s="20"/>
      <c r="P4922" s="20">
        <v>6</v>
      </c>
      <c r="Q4922" s="20">
        <v>8</v>
      </c>
      <c r="R4922" s="20">
        <v>0.75</v>
      </c>
      <c r="S4922" s="20">
        <v>9</v>
      </c>
    </row>
    <row r="4923" spans="1:19" x14ac:dyDescent="0.25">
      <c r="A4923" s="177" t="s">
        <v>4541</v>
      </c>
      <c r="B4923" s="20" t="s">
        <v>4542</v>
      </c>
      <c r="C4923" s="20" t="s">
        <v>233</v>
      </c>
      <c r="D4923" s="20" t="s">
        <v>1000</v>
      </c>
      <c r="E4923" s="26">
        <v>42461</v>
      </c>
      <c r="F4923" s="20">
        <v>3</v>
      </c>
      <c r="G4923" s="20">
        <v>3</v>
      </c>
      <c r="H4923" s="20">
        <v>1</v>
      </c>
      <c r="I4923" s="20">
        <v>10</v>
      </c>
      <c r="J4923" s="20">
        <v>30</v>
      </c>
      <c r="K4923" s="20">
        <v>0.33333333333333331</v>
      </c>
      <c r="L4923" s="20">
        <v>30</v>
      </c>
      <c r="M4923" s="20">
        <v>1</v>
      </c>
      <c r="N4923" s="20">
        <v>10</v>
      </c>
      <c r="O4923" s="20"/>
      <c r="P4923" s="20">
        <v>0</v>
      </c>
      <c r="Q4923" s="20">
        <v>0</v>
      </c>
      <c r="R4923" s="20" t="e">
        <v>#DIV/0!</v>
      </c>
      <c r="S4923" s="20">
        <v>0</v>
      </c>
    </row>
    <row r="4924" spans="1:19" x14ac:dyDescent="0.25">
      <c r="A4924" s="177" t="s">
        <v>3951</v>
      </c>
      <c r="B4924" s="20" t="s">
        <v>3952</v>
      </c>
      <c r="C4924" s="20" t="s">
        <v>219</v>
      </c>
      <c r="D4924" s="20" t="s">
        <v>1000</v>
      </c>
      <c r="E4924" s="26">
        <v>42461</v>
      </c>
      <c r="F4924" s="20"/>
      <c r="G4924" s="20"/>
      <c r="H4924" s="20" t="e">
        <v>#DIV/0!</v>
      </c>
      <c r="I4924" s="20"/>
      <c r="J4924" s="20"/>
      <c r="K4924" s="20" t="e">
        <v>#DIV/0!</v>
      </c>
      <c r="L4924" s="20"/>
      <c r="M4924" s="20" t="e">
        <v>#DIV/0!</v>
      </c>
      <c r="N4924" s="20"/>
      <c r="O4924" s="20"/>
      <c r="P4924" s="20"/>
      <c r="Q4924" s="20"/>
      <c r="R4924" s="20" t="e">
        <v>#DIV/0!</v>
      </c>
      <c r="S4924" s="20"/>
    </row>
    <row r="4925" spans="1:19" x14ac:dyDescent="0.25">
      <c r="A4925" s="177" t="s">
        <v>3680</v>
      </c>
      <c r="B4925" s="20" t="s">
        <v>3681</v>
      </c>
      <c r="C4925" s="20" t="s">
        <v>340</v>
      </c>
      <c r="D4925" s="20" t="s">
        <v>1000</v>
      </c>
      <c r="E4925" s="26">
        <v>42461</v>
      </c>
      <c r="F4925" s="20">
        <v>4</v>
      </c>
      <c r="G4925" s="20">
        <v>4</v>
      </c>
      <c r="H4925" s="20">
        <v>1</v>
      </c>
      <c r="I4925" s="20">
        <v>24</v>
      </c>
      <c r="J4925" s="20">
        <v>40</v>
      </c>
      <c r="K4925" s="20">
        <v>0.6</v>
      </c>
      <c r="L4925" s="20">
        <v>40</v>
      </c>
      <c r="M4925" s="20">
        <v>1</v>
      </c>
      <c r="N4925" s="20">
        <v>24</v>
      </c>
      <c r="O4925" s="20"/>
      <c r="P4925" s="20">
        <v>0</v>
      </c>
      <c r="Q4925" s="20">
        <v>0</v>
      </c>
      <c r="R4925" s="20" t="e">
        <v>#DIV/0!</v>
      </c>
      <c r="S4925" s="20">
        <v>0</v>
      </c>
    </row>
    <row r="4926" spans="1:19" x14ac:dyDescent="0.25">
      <c r="A4926" s="177" t="s">
        <v>7626</v>
      </c>
      <c r="B4926" s="20" t="s">
        <v>7627</v>
      </c>
      <c r="C4926" s="20" t="s">
        <v>901</v>
      </c>
      <c r="D4926" s="20" t="s">
        <v>1000</v>
      </c>
      <c r="E4926" s="26">
        <v>42461</v>
      </c>
      <c r="F4926" s="20">
        <v>3</v>
      </c>
      <c r="G4926" s="20">
        <v>4</v>
      </c>
      <c r="H4926" s="20">
        <v>0.75</v>
      </c>
      <c r="I4926" s="20">
        <v>20</v>
      </c>
      <c r="J4926" s="20">
        <v>9</v>
      </c>
      <c r="K4926" s="20">
        <v>2.2222222222222223</v>
      </c>
      <c r="L4926" s="20">
        <v>14</v>
      </c>
      <c r="M4926" s="20">
        <v>0.6428571428571429</v>
      </c>
      <c r="N4926" s="20">
        <v>15</v>
      </c>
      <c r="O4926" s="20"/>
      <c r="P4926" s="20">
        <v>2</v>
      </c>
      <c r="Q4926" s="20">
        <v>4</v>
      </c>
      <c r="R4926" s="20">
        <v>0.5</v>
      </c>
      <c r="S4926" s="20">
        <v>5</v>
      </c>
    </row>
    <row r="4927" spans="1:19" x14ac:dyDescent="0.25">
      <c r="A4927" s="177" t="s">
        <v>5506</v>
      </c>
      <c r="B4927" s="20" t="s">
        <v>5507</v>
      </c>
      <c r="C4927" s="20" t="s">
        <v>903</v>
      </c>
      <c r="D4927" s="20" t="s">
        <v>1000</v>
      </c>
      <c r="E4927" s="26">
        <v>42461</v>
      </c>
      <c r="F4927" s="20">
        <v>10</v>
      </c>
      <c r="G4927" s="20">
        <v>10</v>
      </c>
      <c r="H4927" s="20">
        <v>1</v>
      </c>
      <c r="I4927" s="20">
        <v>34</v>
      </c>
      <c r="J4927" s="20">
        <v>50</v>
      </c>
      <c r="K4927" s="20">
        <v>0.68</v>
      </c>
      <c r="L4927" s="20">
        <v>50</v>
      </c>
      <c r="M4927" s="20">
        <v>1</v>
      </c>
      <c r="N4927" s="20">
        <v>32</v>
      </c>
      <c r="O4927" s="20"/>
      <c r="P4927" s="20">
        <v>0</v>
      </c>
      <c r="Q4927" s="20">
        <v>0</v>
      </c>
      <c r="R4927" s="20" t="e">
        <v>#DIV/0!</v>
      </c>
      <c r="S4927" s="20">
        <v>2</v>
      </c>
    </row>
    <row r="4928" spans="1:19" x14ac:dyDescent="0.25">
      <c r="A4928" s="177" t="s">
        <v>11649</v>
      </c>
      <c r="B4928" s="20" t="s">
        <v>11650</v>
      </c>
      <c r="C4928" s="20" t="s">
        <v>199</v>
      </c>
      <c r="D4928" s="20" t="s">
        <v>1002</v>
      </c>
      <c r="E4928" s="26">
        <v>42461</v>
      </c>
      <c r="F4928" s="20">
        <v>14</v>
      </c>
      <c r="G4928" s="20">
        <v>14</v>
      </c>
      <c r="H4928" s="20">
        <v>1</v>
      </c>
      <c r="I4928" s="20">
        <v>126</v>
      </c>
      <c r="J4928" s="20">
        <v>125</v>
      </c>
      <c r="K4928" s="20">
        <v>1.008</v>
      </c>
      <c r="L4928" s="20">
        <v>125</v>
      </c>
      <c r="M4928" s="20">
        <v>1</v>
      </c>
      <c r="N4928" s="20">
        <v>125</v>
      </c>
      <c r="O4928" s="20"/>
      <c r="P4928" s="20">
        <v>0</v>
      </c>
      <c r="Q4928" s="20">
        <v>0</v>
      </c>
      <c r="R4928" s="20" t="e">
        <v>#DIV/0!</v>
      </c>
      <c r="S4928" s="20">
        <v>1</v>
      </c>
    </row>
    <row r="4929" spans="1:19" x14ac:dyDescent="0.25">
      <c r="A4929" s="177" t="s">
        <v>10917</v>
      </c>
      <c r="B4929" s="20" t="s">
        <v>10918</v>
      </c>
      <c r="C4929" s="20" t="s">
        <v>227</v>
      </c>
      <c r="D4929" s="20" t="s">
        <v>1002</v>
      </c>
      <c r="E4929" s="26">
        <v>42461</v>
      </c>
      <c r="F4929" s="20">
        <v>2</v>
      </c>
      <c r="G4929" s="20">
        <v>2</v>
      </c>
      <c r="H4929" s="20">
        <v>1</v>
      </c>
      <c r="I4929" s="20">
        <v>1</v>
      </c>
      <c r="J4929" s="20">
        <v>15</v>
      </c>
      <c r="K4929" s="20">
        <v>6.6666666666666666E-2</v>
      </c>
      <c r="L4929" s="20">
        <v>15</v>
      </c>
      <c r="M4929" s="20">
        <v>1</v>
      </c>
      <c r="N4929" s="20">
        <v>0</v>
      </c>
      <c r="O4929" s="20"/>
      <c r="P4929" s="20">
        <v>0</v>
      </c>
      <c r="Q4929" s="20">
        <v>0</v>
      </c>
      <c r="R4929" s="20" t="e">
        <v>#DIV/0!</v>
      </c>
      <c r="S4929" s="20">
        <v>1</v>
      </c>
    </row>
    <row r="4930" spans="1:19" x14ac:dyDescent="0.25">
      <c r="A4930" s="177" t="s">
        <v>11651</v>
      </c>
      <c r="B4930" s="20" t="s">
        <v>11652</v>
      </c>
      <c r="C4930" s="20" t="s">
        <v>348</v>
      </c>
      <c r="D4930" s="20" t="s">
        <v>1002</v>
      </c>
      <c r="E4930" s="26">
        <v>42461</v>
      </c>
      <c r="F4930" s="20">
        <v>2</v>
      </c>
      <c r="G4930" s="20">
        <v>2</v>
      </c>
      <c r="H4930" s="20">
        <v>1</v>
      </c>
      <c r="I4930" s="20">
        <v>4</v>
      </c>
      <c r="J4930" s="20">
        <v>10</v>
      </c>
      <c r="K4930" s="20">
        <v>0.4</v>
      </c>
      <c r="L4930" s="20">
        <v>10</v>
      </c>
      <c r="M4930" s="20">
        <v>1</v>
      </c>
      <c r="N4930" s="20">
        <v>4</v>
      </c>
      <c r="O4930" s="20"/>
      <c r="P4930" s="20">
        <v>0</v>
      </c>
      <c r="Q4930" s="20">
        <v>0</v>
      </c>
      <c r="R4930" s="20" t="e">
        <v>#DIV/0!</v>
      </c>
      <c r="S4930" s="20">
        <v>0</v>
      </c>
    </row>
    <row r="4931" spans="1:19" x14ac:dyDescent="0.25">
      <c r="A4931" s="177" t="s">
        <v>9513</v>
      </c>
      <c r="B4931" s="20" t="s">
        <v>9514</v>
      </c>
      <c r="C4931" s="20" t="s">
        <v>346</v>
      </c>
      <c r="D4931" s="20" t="s">
        <v>1002</v>
      </c>
      <c r="E4931" s="26">
        <v>42461</v>
      </c>
      <c r="F4931" s="20">
        <v>4</v>
      </c>
      <c r="G4931" s="20">
        <v>5</v>
      </c>
      <c r="H4931" s="20">
        <v>0.8</v>
      </c>
      <c r="I4931" s="20">
        <v>12</v>
      </c>
      <c r="J4931" s="20">
        <v>21</v>
      </c>
      <c r="K4931" s="20">
        <v>0.5714285714285714</v>
      </c>
      <c r="L4931" s="20">
        <v>26</v>
      </c>
      <c r="M4931" s="20">
        <v>0.80769230769230771</v>
      </c>
      <c r="N4931" s="20">
        <v>8</v>
      </c>
      <c r="O4931" s="20"/>
      <c r="P4931" s="20">
        <v>0</v>
      </c>
      <c r="Q4931" s="20">
        <v>0</v>
      </c>
      <c r="R4931" s="20" t="e">
        <v>#DIV/0!</v>
      </c>
      <c r="S4931" s="20">
        <v>4</v>
      </c>
    </row>
    <row r="4932" spans="1:19" x14ac:dyDescent="0.25">
      <c r="A4932" s="177" t="s">
        <v>9154</v>
      </c>
      <c r="B4932" s="20" t="s">
        <v>9155</v>
      </c>
      <c r="C4932" s="20" t="s">
        <v>207</v>
      </c>
      <c r="D4932" s="20" t="s">
        <v>1002</v>
      </c>
      <c r="E4932" s="26">
        <v>42461</v>
      </c>
      <c r="F4932" s="20">
        <v>11</v>
      </c>
      <c r="G4932" s="20">
        <v>12</v>
      </c>
      <c r="H4932" s="20">
        <v>0.91666666666666663</v>
      </c>
      <c r="I4932" s="20">
        <v>89</v>
      </c>
      <c r="J4932" s="20">
        <v>84</v>
      </c>
      <c r="K4932" s="20">
        <v>1.0595238095238095</v>
      </c>
      <c r="L4932" s="20">
        <v>96</v>
      </c>
      <c r="M4932" s="20">
        <v>0.875</v>
      </c>
      <c r="N4932" s="20">
        <v>71</v>
      </c>
      <c r="O4932" s="20"/>
      <c r="P4932" s="20">
        <v>1</v>
      </c>
      <c r="Q4932" s="20">
        <v>2</v>
      </c>
      <c r="R4932" s="20">
        <v>0.5</v>
      </c>
      <c r="S4932" s="20">
        <v>18</v>
      </c>
    </row>
    <row r="4933" spans="1:19" x14ac:dyDescent="0.25">
      <c r="A4933" s="177" t="s">
        <v>8315</v>
      </c>
      <c r="B4933" s="20" t="s">
        <v>8316</v>
      </c>
      <c r="C4933" s="20" t="s">
        <v>212</v>
      </c>
      <c r="D4933" s="20" t="s">
        <v>1002</v>
      </c>
      <c r="E4933" s="26">
        <v>42461</v>
      </c>
      <c r="F4933" s="20">
        <v>2</v>
      </c>
      <c r="G4933" s="20">
        <v>3</v>
      </c>
      <c r="H4933" s="20">
        <v>0.66666666666666663</v>
      </c>
      <c r="I4933" s="20">
        <v>15</v>
      </c>
      <c r="J4933" s="20">
        <v>18</v>
      </c>
      <c r="K4933" s="20">
        <v>0.83333333333333337</v>
      </c>
      <c r="L4933" s="20">
        <v>25</v>
      </c>
      <c r="M4933" s="20">
        <v>0.72</v>
      </c>
      <c r="N4933" s="20">
        <v>13</v>
      </c>
      <c r="O4933" s="20"/>
      <c r="P4933" s="20">
        <v>0</v>
      </c>
      <c r="Q4933" s="20">
        <v>1</v>
      </c>
      <c r="R4933" s="20">
        <v>0</v>
      </c>
      <c r="S4933" s="20">
        <v>2</v>
      </c>
    </row>
    <row r="4934" spans="1:19" x14ac:dyDescent="0.25">
      <c r="A4934" s="177" t="s">
        <v>4891</v>
      </c>
      <c r="B4934" s="20" t="s">
        <v>4892</v>
      </c>
      <c r="C4934" s="20" t="s">
        <v>230</v>
      </c>
      <c r="D4934" s="20" t="s">
        <v>1002</v>
      </c>
      <c r="E4934" s="26">
        <v>42461</v>
      </c>
      <c r="F4934" s="20">
        <v>1</v>
      </c>
      <c r="G4934" s="20">
        <v>2</v>
      </c>
      <c r="H4934" s="20">
        <v>0.5</v>
      </c>
      <c r="I4934" s="20">
        <v>7</v>
      </c>
      <c r="J4934" s="20">
        <v>10</v>
      </c>
      <c r="K4934" s="20">
        <v>0.7</v>
      </c>
      <c r="L4934" s="20">
        <v>15</v>
      </c>
      <c r="M4934" s="20">
        <v>0.66666666666666663</v>
      </c>
      <c r="N4934" s="20">
        <v>7</v>
      </c>
      <c r="O4934" s="20"/>
      <c r="P4934" s="20">
        <v>0</v>
      </c>
      <c r="Q4934" s="20">
        <v>0</v>
      </c>
      <c r="R4934" s="20" t="e">
        <v>#DIV/0!</v>
      </c>
      <c r="S4934" s="20">
        <v>0</v>
      </c>
    </row>
    <row r="4935" spans="1:19" x14ac:dyDescent="0.25">
      <c r="A4935" s="177" t="s">
        <v>11653</v>
      </c>
      <c r="B4935" s="20" t="s">
        <v>11654</v>
      </c>
      <c r="C4935" s="20" t="s">
        <v>198</v>
      </c>
      <c r="D4935" s="20" t="s">
        <v>1002</v>
      </c>
      <c r="E4935" s="26">
        <v>42461</v>
      </c>
      <c r="F4935" s="20">
        <v>1</v>
      </c>
      <c r="G4935" s="20">
        <v>3</v>
      </c>
      <c r="H4935" s="20">
        <v>0.33333333333333331</v>
      </c>
      <c r="I4935" s="20">
        <v>3</v>
      </c>
      <c r="J4935" s="20">
        <v>5</v>
      </c>
      <c r="K4935" s="20">
        <v>0.6</v>
      </c>
      <c r="L4935" s="20">
        <v>15</v>
      </c>
      <c r="M4935" s="20">
        <v>0.33333333333333331</v>
      </c>
      <c r="N4935" s="20">
        <v>3</v>
      </c>
      <c r="O4935" s="20"/>
      <c r="P4935" s="20">
        <v>0</v>
      </c>
      <c r="Q4935" s="20">
        <v>0</v>
      </c>
      <c r="R4935" s="20" t="e">
        <v>#DIV/0!</v>
      </c>
      <c r="S4935" s="20">
        <v>0</v>
      </c>
    </row>
    <row r="4936" spans="1:19" s="20" customFormat="1" x14ac:dyDescent="0.25">
      <c r="A4936" s="177" t="s">
        <v>10742</v>
      </c>
      <c r="B4936" s="20" t="s">
        <v>10743</v>
      </c>
      <c r="C4936" s="20" t="s">
        <v>203</v>
      </c>
      <c r="D4936" s="20" t="s">
        <v>1002</v>
      </c>
      <c r="E4936" s="26">
        <v>42461</v>
      </c>
      <c r="F4936" s="20">
        <v>8</v>
      </c>
      <c r="G4936" s="20">
        <v>10</v>
      </c>
      <c r="H4936" s="20">
        <v>0.8</v>
      </c>
      <c r="I4936" s="20">
        <v>25</v>
      </c>
      <c r="J4936" s="20">
        <v>47</v>
      </c>
      <c r="K4936" s="20">
        <v>0.53191489361702127</v>
      </c>
      <c r="L4936" s="20">
        <v>62</v>
      </c>
      <c r="M4936" s="20">
        <v>0.75806451612903225</v>
      </c>
      <c r="N4936" s="20">
        <v>18</v>
      </c>
      <c r="P4936" s="20">
        <v>5</v>
      </c>
      <c r="Q4936" s="20">
        <v>7</v>
      </c>
      <c r="R4936" s="20">
        <v>0.7142857142857143</v>
      </c>
      <c r="S4936" s="20">
        <v>7</v>
      </c>
    </row>
    <row r="4937" spans="1:19" x14ac:dyDescent="0.25">
      <c r="A4937" s="177" t="s">
        <v>6284</v>
      </c>
      <c r="B4937" s="20" t="s">
        <v>6285</v>
      </c>
      <c r="C4937" s="20" t="s">
        <v>214</v>
      </c>
      <c r="D4937" s="20" t="s">
        <v>1002</v>
      </c>
      <c r="E4937" s="26">
        <v>42461</v>
      </c>
      <c r="F4937" s="20">
        <v>15</v>
      </c>
      <c r="G4937" s="20">
        <v>17</v>
      </c>
      <c r="H4937" s="20">
        <v>0.88235294117647056</v>
      </c>
      <c r="I4937" s="20">
        <v>106</v>
      </c>
      <c r="J4937" s="20">
        <v>125</v>
      </c>
      <c r="K4937" s="20">
        <v>0.84799999999999998</v>
      </c>
      <c r="L4937" s="20">
        <v>145</v>
      </c>
      <c r="M4937" s="20">
        <v>0.86206896551724133</v>
      </c>
      <c r="N4937" s="20">
        <v>88</v>
      </c>
      <c r="O4937" s="20"/>
      <c r="P4937" s="20">
        <v>11</v>
      </c>
      <c r="Q4937" s="20">
        <v>14</v>
      </c>
      <c r="R4937" s="20">
        <v>0.7857142857142857</v>
      </c>
      <c r="S4937" s="20">
        <v>18</v>
      </c>
    </row>
    <row r="4938" spans="1:19" x14ac:dyDescent="0.25">
      <c r="A4938" s="177" t="s">
        <v>3584</v>
      </c>
      <c r="B4938" s="20" t="s">
        <v>3585</v>
      </c>
      <c r="C4938" s="20" t="s">
        <v>220</v>
      </c>
      <c r="D4938" s="20" t="s">
        <v>1002</v>
      </c>
      <c r="E4938" s="26">
        <v>42461</v>
      </c>
      <c r="F4938" s="20">
        <v>15</v>
      </c>
      <c r="G4938" s="20">
        <v>16</v>
      </c>
      <c r="H4938" s="20">
        <v>0.9375</v>
      </c>
      <c r="I4938" s="20">
        <v>30</v>
      </c>
      <c r="J4938" s="20">
        <v>44</v>
      </c>
      <c r="K4938" s="20">
        <v>0.68181818181818177</v>
      </c>
      <c r="L4938" s="20">
        <v>48</v>
      </c>
      <c r="M4938" s="20">
        <v>0.91666666666666663</v>
      </c>
      <c r="N4938" s="20">
        <v>21</v>
      </c>
      <c r="O4938" s="20"/>
      <c r="P4938" s="20">
        <v>4</v>
      </c>
      <c r="Q4938" s="20">
        <v>8</v>
      </c>
      <c r="R4938" s="20">
        <v>0.5</v>
      </c>
      <c r="S4938" s="20">
        <v>9</v>
      </c>
    </row>
    <row r="4939" spans="1:19" s="20" customFormat="1" x14ac:dyDescent="0.25">
      <c r="A4939" s="177" t="s">
        <v>6708</v>
      </c>
      <c r="B4939" s="20" t="s">
        <v>6709</v>
      </c>
      <c r="C4939" s="20" t="s">
        <v>317</v>
      </c>
      <c r="D4939" s="20" t="s">
        <v>1002</v>
      </c>
      <c r="E4939" s="26">
        <v>42461</v>
      </c>
      <c r="F4939" s="20">
        <v>10</v>
      </c>
      <c r="G4939" s="20">
        <v>10</v>
      </c>
      <c r="H4939" s="20">
        <v>1</v>
      </c>
      <c r="I4939" s="20">
        <v>16</v>
      </c>
      <c r="J4939" s="20">
        <v>26</v>
      </c>
      <c r="K4939" s="20">
        <v>0.61538461538461542</v>
      </c>
      <c r="L4939" s="20">
        <v>26</v>
      </c>
      <c r="M4939" s="20">
        <v>1</v>
      </c>
      <c r="N4939" s="20">
        <v>16</v>
      </c>
      <c r="P4939" s="20">
        <v>1</v>
      </c>
      <c r="Q4939" s="20">
        <v>1</v>
      </c>
      <c r="R4939" s="20">
        <v>1</v>
      </c>
      <c r="S4939" s="20">
        <v>0</v>
      </c>
    </row>
    <row r="4940" spans="1:19" x14ac:dyDescent="0.25">
      <c r="A4940" s="177" t="s">
        <v>4366</v>
      </c>
      <c r="B4940" s="20" t="s">
        <v>4367</v>
      </c>
      <c r="C4940" s="20" t="s">
        <v>217</v>
      </c>
      <c r="D4940" s="20" t="s">
        <v>1002</v>
      </c>
      <c r="E4940" s="26">
        <v>42461</v>
      </c>
      <c r="F4940" s="20">
        <v>4</v>
      </c>
      <c r="G4940" s="20">
        <v>4</v>
      </c>
      <c r="H4940" s="20">
        <v>1</v>
      </c>
      <c r="I4940" s="20">
        <v>2</v>
      </c>
      <c r="J4940" s="20">
        <v>20</v>
      </c>
      <c r="K4940" s="20">
        <v>0.1</v>
      </c>
      <c r="L4940" s="20">
        <v>20</v>
      </c>
      <c r="M4940" s="20">
        <v>1</v>
      </c>
      <c r="N4940" s="20">
        <v>2</v>
      </c>
      <c r="O4940" s="20"/>
      <c r="P4940" s="20">
        <v>0</v>
      </c>
      <c r="Q4940" s="20">
        <v>0</v>
      </c>
      <c r="R4940" s="20" t="e">
        <v>#DIV/0!</v>
      </c>
      <c r="S4940" s="20">
        <v>0</v>
      </c>
    </row>
    <row r="4941" spans="1:19" x14ac:dyDescent="0.25">
      <c r="A4941" s="177" t="s">
        <v>9895</v>
      </c>
      <c r="B4941" s="20" t="s">
        <v>9896</v>
      </c>
      <c r="C4941" s="20" t="s">
        <v>223</v>
      </c>
      <c r="D4941" s="20" t="s">
        <v>1002</v>
      </c>
      <c r="E4941" s="26">
        <v>42461</v>
      </c>
      <c r="F4941" s="20">
        <v>5</v>
      </c>
      <c r="G4941" s="20">
        <v>6</v>
      </c>
      <c r="H4941" s="20">
        <v>0.83333333333333337</v>
      </c>
      <c r="I4941" s="20">
        <v>56</v>
      </c>
      <c r="J4941" s="20">
        <v>75</v>
      </c>
      <c r="K4941" s="20">
        <v>0.7466666666666667</v>
      </c>
      <c r="L4941" s="20">
        <v>90</v>
      </c>
      <c r="M4941" s="20">
        <v>0.83333333333333337</v>
      </c>
      <c r="N4941" s="20">
        <v>52</v>
      </c>
      <c r="O4941" s="20"/>
      <c r="P4941" s="20">
        <v>0</v>
      </c>
      <c r="Q4941" s="20">
        <v>0</v>
      </c>
      <c r="R4941" s="20" t="e">
        <v>#DIV/0!</v>
      </c>
      <c r="S4941" s="20">
        <v>4</v>
      </c>
    </row>
    <row r="4942" spans="1:19" x14ac:dyDescent="0.25">
      <c r="A4942" s="177" t="s">
        <v>8014</v>
      </c>
      <c r="B4942" s="20" t="s">
        <v>8015</v>
      </c>
      <c r="C4942" s="20" t="s">
        <v>225</v>
      </c>
      <c r="D4942" s="20" t="s">
        <v>1002</v>
      </c>
      <c r="E4942" s="26">
        <v>42461</v>
      </c>
      <c r="F4942" s="20">
        <v>3</v>
      </c>
      <c r="G4942" s="20">
        <v>5</v>
      </c>
      <c r="H4942" s="20">
        <v>0.6</v>
      </c>
      <c r="I4942" s="20">
        <v>40</v>
      </c>
      <c r="J4942" s="20">
        <v>30</v>
      </c>
      <c r="K4942" s="20">
        <v>1.3333333333333333</v>
      </c>
      <c r="L4942" s="20">
        <v>50</v>
      </c>
      <c r="M4942" s="20">
        <v>0.6</v>
      </c>
      <c r="N4942" s="20">
        <v>40</v>
      </c>
      <c r="O4942" s="20"/>
      <c r="P4942" s="20">
        <v>2</v>
      </c>
      <c r="Q4942" s="20">
        <v>4</v>
      </c>
      <c r="R4942" s="20">
        <v>0.5</v>
      </c>
      <c r="S4942" s="20">
        <v>0</v>
      </c>
    </row>
    <row r="4943" spans="1:19" x14ac:dyDescent="0.25">
      <c r="A4943" s="177" t="s">
        <v>7074</v>
      </c>
      <c r="B4943" s="20" t="s">
        <v>7075</v>
      </c>
      <c r="C4943" s="20" t="s">
        <v>232</v>
      </c>
      <c r="D4943" s="20" t="s">
        <v>1002</v>
      </c>
      <c r="E4943" s="26">
        <v>42461</v>
      </c>
      <c r="F4943" s="20">
        <v>18</v>
      </c>
      <c r="G4943" s="20">
        <v>14</v>
      </c>
      <c r="H4943" s="20">
        <v>1.2857142857142858</v>
      </c>
      <c r="I4943" s="20">
        <v>175</v>
      </c>
      <c r="J4943" s="20">
        <v>174</v>
      </c>
      <c r="K4943" s="20">
        <v>1.0057471264367817</v>
      </c>
      <c r="L4943" s="20">
        <v>134</v>
      </c>
      <c r="M4943" s="20">
        <v>1.2985074626865671</v>
      </c>
      <c r="N4943" s="20">
        <v>145</v>
      </c>
      <c r="O4943" s="20"/>
      <c r="P4943" s="20">
        <v>0</v>
      </c>
      <c r="Q4943" s="20">
        <v>0</v>
      </c>
      <c r="R4943" s="20" t="e">
        <v>#DIV/0!</v>
      </c>
      <c r="S4943" s="20">
        <v>30</v>
      </c>
    </row>
    <row r="4944" spans="1:19" x14ac:dyDescent="0.25">
      <c r="A4944" s="177" t="s">
        <v>4716</v>
      </c>
      <c r="B4944" s="20" t="s">
        <v>4717</v>
      </c>
      <c r="C4944" s="20" t="s">
        <v>234</v>
      </c>
      <c r="D4944" s="20" t="s">
        <v>1002</v>
      </c>
      <c r="E4944" s="26">
        <v>42461</v>
      </c>
      <c r="F4944" s="20">
        <v>3</v>
      </c>
      <c r="G4944" s="20">
        <v>3</v>
      </c>
      <c r="H4944" s="20">
        <v>1</v>
      </c>
      <c r="I4944" s="20">
        <v>10</v>
      </c>
      <c r="J4944" s="20">
        <v>30</v>
      </c>
      <c r="K4944" s="20">
        <v>0.33333333333333331</v>
      </c>
      <c r="L4944" s="20">
        <v>30</v>
      </c>
      <c r="M4944" s="20">
        <v>1</v>
      </c>
      <c r="N4944" s="20">
        <v>10</v>
      </c>
      <c r="O4944" s="20"/>
      <c r="P4944" s="20">
        <v>0</v>
      </c>
      <c r="Q4944" s="20">
        <v>0</v>
      </c>
      <c r="R4944" s="20" t="e">
        <v>#DIV/0!</v>
      </c>
      <c r="S4944" s="20">
        <v>0</v>
      </c>
    </row>
    <row r="4945" spans="1:19" x14ac:dyDescent="0.25">
      <c r="A4945" s="177" t="s">
        <v>3776</v>
      </c>
      <c r="B4945" s="20" t="s">
        <v>3777</v>
      </c>
      <c r="C4945" s="20" t="s">
        <v>342</v>
      </c>
      <c r="D4945" s="20" t="s">
        <v>1002</v>
      </c>
      <c r="E4945" s="26">
        <v>42461</v>
      </c>
      <c r="F4945" s="20">
        <v>4</v>
      </c>
      <c r="G4945" s="20">
        <v>4</v>
      </c>
      <c r="H4945" s="20">
        <v>1</v>
      </c>
      <c r="I4945" s="20">
        <v>24</v>
      </c>
      <c r="J4945" s="20">
        <v>40</v>
      </c>
      <c r="K4945" s="20">
        <v>0.6</v>
      </c>
      <c r="L4945" s="20">
        <v>40</v>
      </c>
      <c r="M4945" s="20">
        <v>1</v>
      </c>
      <c r="N4945" s="20">
        <v>24</v>
      </c>
      <c r="O4945" s="20"/>
      <c r="P4945" s="20">
        <v>0</v>
      </c>
      <c r="Q4945" s="20">
        <v>0</v>
      </c>
      <c r="R4945" s="20" t="e">
        <v>#DIV/0!</v>
      </c>
      <c r="S4945" s="20">
        <v>0</v>
      </c>
    </row>
    <row r="4946" spans="1:19" x14ac:dyDescent="0.25">
      <c r="A4946" s="177" t="s">
        <v>3059</v>
      </c>
      <c r="B4946" s="20" t="s">
        <v>3060</v>
      </c>
      <c r="C4946" s="20" t="s">
        <v>242</v>
      </c>
      <c r="D4946" s="20" t="s">
        <v>1000</v>
      </c>
      <c r="E4946" s="26">
        <v>42461</v>
      </c>
      <c r="F4946" s="20">
        <v>7</v>
      </c>
      <c r="G4946" s="20">
        <v>10</v>
      </c>
      <c r="H4946" s="20">
        <v>0.7</v>
      </c>
      <c r="I4946" s="20">
        <v>66</v>
      </c>
      <c r="J4946" s="20">
        <v>67</v>
      </c>
      <c r="K4946" s="20">
        <v>0.9850746268656716</v>
      </c>
      <c r="L4946" s="20">
        <v>91</v>
      </c>
      <c r="M4946" s="20">
        <v>0.73626373626373631</v>
      </c>
      <c r="N4946" s="20">
        <v>50</v>
      </c>
      <c r="O4946" s="20"/>
      <c r="P4946" s="20">
        <v>0</v>
      </c>
      <c r="Q4946" s="20">
        <v>1</v>
      </c>
      <c r="R4946" s="20">
        <v>0</v>
      </c>
      <c r="S4946" s="20">
        <v>16</v>
      </c>
    </row>
    <row r="4947" spans="1:19" x14ac:dyDescent="0.25">
      <c r="A4947" s="177" t="s">
        <v>2884</v>
      </c>
      <c r="B4947" s="20" t="s">
        <v>2885</v>
      </c>
      <c r="C4947" s="20" t="s">
        <v>2724</v>
      </c>
      <c r="D4947" s="20" t="s">
        <v>1000</v>
      </c>
      <c r="E4947" s="26">
        <v>42461</v>
      </c>
      <c r="F4947" s="20">
        <v>6</v>
      </c>
      <c r="G4947" s="20">
        <v>8</v>
      </c>
      <c r="H4947" s="20">
        <v>0.75</v>
      </c>
      <c r="I4947" s="20">
        <v>22</v>
      </c>
      <c r="J4947" s="20">
        <v>30</v>
      </c>
      <c r="K4947" s="20">
        <v>0.73333333333333328</v>
      </c>
      <c r="L4947" s="20">
        <v>40</v>
      </c>
      <c r="M4947" s="20">
        <v>0.75</v>
      </c>
      <c r="N4947" s="20">
        <v>22</v>
      </c>
      <c r="O4947" s="20"/>
      <c r="P4947" s="20">
        <v>0</v>
      </c>
      <c r="Q4947" s="20">
        <v>0</v>
      </c>
      <c r="R4947" s="20" t="e">
        <v>#DIV/0!</v>
      </c>
      <c r="S4947" s="20">
        <v>0</v>
      </c>
    </row>
    <row r="4948" spans="1:19" x14ac:dyDescent="0.25">
      <c r="A4948" s="177" t="s">
        <v>2639</v>
      </c>
      <c r="B4948" s="20" t="s">
        <v>2640</v>
      </c>
      <c r="C4948" s="20" t="s">
        <v>237</v>
      </c>
      <c r="D4948" s="20" t="s">
        <v>1000</v>
      </c>
      <c r="E4948" s="26">
        <v>42461</v>
      </c>
      <c r="F4948" s="20">
        <v>16</v>
      </c>
      <c r="G4948" s="20">
        <v>17</v>
      </c>
      <c r="H4948" s="20">
        <v>0.94117647058823528</v>
      </c>
      <c r="I4948" s="20">
        <v>83</v>
      </c>
      <c r="J4948" s="20">
        <v>115</v>
      </c>
      <c r="K4948" s="20">
        <v>0.72173913043478266</v>
      </c>
      <c r="L4948" s="20">
        <v>125</v>
      </c>
      <c r="M4948" s="20">
        <v>0.92</v>
      </c>
      <c r="N4948" s="20">
        <v>65</v>
      </c>
      <c r="O4948" s="20">
        <v>0.98583333333333323</v>
      </c>
      <c r="P4948" s="20">
        <v>11</v>
      </c>
      <c r="Q4948" s="20">
        <v>14</v>
      </c>
      <c r="R4948" s="20">
        <v>0.7857142857142857</v>
      </c>
      <c r="S4948" s="20">
        <v>18</v>
      </c>
    </row>
    <row r="4949" spans="1:19" x14ac:dyDescent="0.25">
      <c r="A4949" s="177" t="s">
        <v>2464</v>
      </c>
      <c r="B4949" s="20" t="s">
        <v>2465</v>
      </c>
      <c r="C4949" s="20" t="s">
        <v>238</v>
      </c>
      <c r="D4949" s="20" t="s">
        <v>1000</v>
      </c>
      <c r="E4949" s="26">
        <v>42461</v>
      </c>
      <c r="F4949" s="20">
        <v>11</v>
      </c>
      <c r="G4949" s="20">
        <v>12</v>
      </c>
      <c r="H4949" s="20">
        <v>0.91666666666666663</v>
      </c>
      <c r="I4949" s="20">
        <v>26</v>
      </c>
      <c r="J4949" s="20">
        <v>36</v>
      </c>
      <c r="K4949" s="20">
        <v>0.72222222222222221</v>
      </c>
      <c r="L4949" s="20">
        <v>40</v>
      </c>
      <c r="M4949" s="20">
        <v>0.9</v>
      </c>
      <c r="N4949" s="20">
        <v>18</v>
      </c>
      <c r="O4949" s="20">
        <v>0.66644000000000003</v>
      </c>
      <c r="P4949" s="20">
        <v>4</v>
      </c>
      <c r="Q4949" s="20">
        <v>8</v>
      </c>
      <c r="R4949" s="20">
        <v>0.5</v>
      </c>
      <c r="S4949" s="20">
        <v>8</v>
      </c>
    </row>
    <row r="4950" spans="1:19" x14ac:dyDescent="0.25">
      <c r="A4950" s="177" t="s">
        <v>2291</v>
      </c>
      <c r="B4950" s="20" t="s">
        <v>2292</v>
      </c>
      <c r="C4950" s="20" t="s">
        <v>239</v>
      </c>
      <c r="D4950" s="20" t="s">
        <v>1000</v>
      </c>
      <c r="E4950" s="26">
        <v>42461</v>
      </c>
      <c r="F4950" s="20">
        <v>4</v>
      </c>
      <c r="G4950" s="20">
        <v>4</v>
      </c>
      <c r="H4950" s="20">
        <v>1</v>
      </c>
      <c r="I4950" s="20">
        <v>4</v>
      </c>
      <c r="J4950" s="20">
        <v>8</v>
      </c>
      <c r="K4950" s="20">
        <v>0.5</v>
      </c>
      <c r="L4950" s="20">
        <v>8</v>
      </c>
      <c r="M4950" s="20">
        <v>1</v>
      </c>
      <c r="N4950" s="20">
        <v>3</v>
      </c>
      <c r="O4950" s="20">
        <v>0.82399999999999995</v>
      </c>
      <c r="P4950" s="20">
        <v>0</v>
      </c>
      <c r="Q4950" s="20">
        <v>0</v>
      </c>
      <c r="R4950" s="20" t="e">
        <v>#DIV/0!</v>
      </c>
      <c r="S4950" s="20">
        <v>1</v>
      </c>
    </row>
    <row r="4951" spans="1:19" x14ac:dyDescent="0.25">
      <c r="A4951" s="177" t="s">
        <v>2116</v>
      </c>
      <c r="B4951" s="20" t="s">
        <v>2117</v>
      </c>
      <c r="C4951" s="20" t="s">
        <v>1988</v>
      </c>
      <c r="D4951" s="20" t="s">
        <v>1000</v>
      </c>
      <c r="E4951" s="26">
        <v>42461</v>
      </c>
      <c r="F4951" s="20">
        <v>8</v>
      </c>
      <c r="G4951" s="20">
        <v>9</v>
      </c>
      <c r="H4951" s="20">
        <v>0.88888888888888884</v>
      </c>
      <c r="I4951" s="20">
        <v>35</v>
      </c>
      <c r="J4951" s="20">
        <v>34</v>
      </c>
      <c r="K4951" s="20">
        <v>1.0294117647058822</v>
      </c>
      <c r="L4951" s="20">
        <v>39</v>
      </c>
      <c r="M4951" s="20">
        <v>0.87179487179487181</v>
      </c>
      <c r="N4951" s="20">
        <v>28</v>
      </c>
      <c r="O4951" s="20"/>
      <c r="P4951" s="20">
        <v>2</v>
      </c>
      <c r="Q4951" s="20">
        <v>4</v>
      </c>
      <c r="R4951" s="20">
        <v>0.5</v>
      </c>
      <c r="S4951" s="20">
        <v>7</v>
      </c>
    </row>
    <row r="4952" spans="1:19" x14ac:dyDescent="0.25">
      <c r="A4952" s="177" t="s">
        <v>1868</v>
      </c>
      <c r="B4952" s="20" t="s">
        <v>1869</v>
      </c>
      <c r="C4952" s="20" t="s">
        <v>240</v>
      </c>
      <c r="D4952" s="20" t="s">
        <v>1000</v>
      </c>
      <c r="E4952" s="26">
        <v>42461</v>
      </c>
      <c r="F4952" s="20">
        <v>27</v>
      </c>
      <c r="G4952" s="20">
        <v>28</v>
      </c>
      <c r="H4952" s="20">
        <v>0.9642857142857143</v>
      </c>
      <c r="I4952" s="20">
        <v>49</v>
      </c>
      <c r="J4952" s="20">
        <v>108</v>
      </c>
      <c r="K4952" s="20">
        <v>0.45370370370370372</v>
      </c>
      <c r="L4952" s="20">
        <v>113</v>
      </c>
      <c r="M4952" s="20">
        <v>0.95575221238938057</v>
      </c>
      <c r="N4952" s="20">
        <v>46</v>
      </c>
      <c r="O4952" s="20"/>
      <c r="P4952" s="20">
        <v>1</v>
      </c>
      <c r="Q4952" s="20">
        <v>2</v>
      </c>
      <c r="R4952" s="20">
        <v>0.5</v>
      </c>
      <c r="S4952" s="20">
        <v>3</v>
      </c>
    </row>
    <row r="4953" spans="1:19" x14ac:dyDescent="0.25">
      <c r="A4953" s="177" t="s">
        <v>1693</v>
      </c>
      <c r="B4953" s="20" t="s">
        <v>1694</v>
      </c>
      <c r="C4953" s="20" t="s">
        <v>241</v>
      </c>
      <c r="D4953" s="20" t="s">
        <v>1000</v>
      </c>
      <c r="E4953" s="26">
        <v>42461</v>
      </c>
      <c r="F4953" s="20">
        <v>56</v>
      </c>
      <c r="G4953" s="20">
        <v>58</v>
      </c>
      <c r="H4953" s="20">
        <v>0.96551724137931039</v>
      </c>
      <c r="I4953" s="20">
        <v>510</v>
      </c>
      <c r="J4953" s="20">
        <v>560</v>
      </c>
      <c r="K4953" s="20">
        <v>0.9107142857142857</v>
      </c>
      <c r="L4953" s="20">
        <v>580</v>
      </c>
      <c r="M4953" s="20">
        <v>0.96551724137931039</v>
      </c>
      <c r="N4953" s="20">
        <v>462</v>
      </c>
      <c r="O4953" s="20"/>
      <c r="P4953" s="20">
        <v>8</v>
      </c>
      <c r="Q4953" s="20">
        <v>12</v>
      </c>
      <c r="R4953" s="20">
        <v>0.66666666666666663</v>
      </c>
      <c r="S4953" s="20">
        <v>48</v>
      </c>
    </row>
    <row r="4954" spans="1:19" x14ac:dyDescent="0.25">
      <c r="A4954" s="177" t="s">
        <v>1518</v>
      </c>
      <c r="B4954" s="20" t="s">
        <v>1519</v>
      </c>
      <c r="C4954" s="20" t="s">
        <v>318</v>
      </c>
      <c r="D4954" s="20" t="s">
        <v>1000</v>
      </c>
      <c r="E4954" s="26">
        <v>42461</v>
      </c>
      <c r="F4954" s="20">
        <v>0</v>
      </c>
      <c r="G4954" s="20">
        <v>0</v>
      </c>
      <c r="H4954" s="20" t="e">
        <v>#DIV/0!</v>
      </c>
      <c r="I4954" s="20">
        <v>0</v>
      </c>
      <c r="J4954" s="20">
        <v>0</v>
      </c>
      <c r="K4954" s="20" t="e">
        <v>#DIV/0!</v>
      </c>
      <c r="L4954" s="20">
        <v>0</v>
      </c>
      <c r="M4954" s="20" t="e">
        <v>#DIV/0!</v>
      </c>
      <c r="N4954" s="20">
        <v>0</v>
      </c>
      <c r="O4954" s="20"/>
      <c r="P4954" s="20">
        <v>0</v>
      </c>
      <c r="Q4954" s="20">
        <v>0</v>
      </c>
      <c r="R4954" s="20" t="e">
        <v>#DIV/0!</v>
      </c>
      <c r="S4954" s="20">
        <v>0</v>
      </c>
    </row>
    <row r="4955" spans="1:19" x14ac:dyDescent="0.25">
      <c r="A4955" s="177" t="s">
        <v>1109</v>
      </c>
      <c r="B4955" s="20" t="s">
        <v>1196</v>
      </c>
      <c r="C4955" s="20" t="s">
        <v>235</v>
      </c>
      <c r="D4955" s="20" t="s">
        <v>1002</v>
      </c>
      <c r="E4955" s="26">
        <v>42461</v>
      </c>
      <c r="F4955" s="20">
        <v>135</v>
      </c>
      <c r="G4955" s="20">
        <v>146</v>
      </c>
      <c r="H4955" s="20">
        <v>0.92465753424657537</v>
      </c>
      <c r="I4955" s="20">
        <v>795</v>
      </c>
      <c r="J4955" s="20">
        <v>958</v>
      </c>
      <c r="K4955" s="20">
        <v>0.82985386221294366</v>
      </c>
      <c r="L4955" s="20">
        <v>1036</v>
      </c>
      <c r="M4955" s="20">
        <v>0.92471042471042475</v>
      </c>
      <c r="N4955" s="20">
        <v>694</v>
      </c>
      <c r="O4955" s="20"/>
      <c r="P4955" s="20">
        <v>26</v>
      </c>
      <c r="Q4955" s="20">
        <v>41</v>
      </c>
      <c r="R4955" s="20">
        <v>0.63414634146341464</v>
      </c>
      <c r="S4955" s="20">
        <v>101</v>
      </c>
    </row>
    <row r="4956" spans="1:19" x14ac:dyDescent="0.25">
      <c r="A4956" s="177" t="s">
        <v>12068</v>
      </c>
      <c r="B4956" s="20" t="s">
        <v>12069</v>
      </c>
      <c r="C4956" s="20" t="s">
        <v>1051</v>
      </c>
      <c r="D4956" s="20" t="s">
        <v>1000</v>
      </c>
      <c r="E4956" s="26">
        <v>42461</v>
      </c>
      <c r="F4956" s="20">
        <v>1</v>
      </c>
      <c r="G4956" s="20">
        <v>3</v>
      </c>
      <c r="H4956" s="20">
        <v>0.33333333333333331</v>
      </c>
      <c r="I4956" s="20">
        <v>3</v>
      </c>
      <c r="J4956" s="20">
        <v>5</v>
      </c>
      <c r="K4956" s="20">
        <v>0.6</v>
      </c>
      <c r="L4956" s="20">
        <v>15</v>
      </c>
      <c r="M4956" s="20">
        <v>0.33333333333333331</v>
      </c>
      <c r="N4956" s="20">
        <v>3</v>
      </c>
      <c r="O4956" s="20"/>
      <c r="P4956" s="20">
        <v>0</v>
      </c>
      <c r="Q4956" s="20">
        <v>0</v>
      </c>
      <c r="R4956" s="20" t="e">
        <v>#DIV/0!</v>
      </c>
      <c r="S4956" s="20">
        <v>0</v>
      </c>
    </row>
    <row r="4957" spans="1:19" x14ac:dyDescent="0.25">
      <c r="A4957" s="177" t="s">
        <v>13434</v>
      </c>
      <c r="B4957" s="20" t="s">
        <v>13435</v>
      </c>
      <c r="C4957" s="20" t="s">
        <v>242</v>
      </c>
      <c r="D4957" s="20" t="s">
        <v>1002</v>
      </c>
      <c r="E4957" s="26">
        <v>42461</v>
      </c>
      <c r="F4957" s="20">
        <v>7</v>
      </c>
      <c r="G4957" s="20">
        <v>10</v>
      </c>
      <c r="H4957" s="20">
        <v>0.7</v>
      </c>
      <c r="I4957" s="20">
        <v>66</v>
      </c>
      <c r="J4957" s="20">
        <v>67</v>
      </c>
      <c r="K4957" s="20">
        <v>0.9850746268656716</v>
      </c>
      <c r="L4957" s="20">
        <v>91</v>
      </c>
      <c r="M4957" s="20">
        <v>0.73626373626373631</v>
      </c>
      <c r="N4957" s="20">
        <v>50</v>
      </c>
      <c r="O4957" s="20"/>
      <c r="P4957" s="20">
        <v>0</v>
      </c>
      <c r="Q4957" s="20">
        <v>1</v>
      </c>
      <c r="R4957" s="20">
        <v>0</v>
      </c>
      <c r="S4957" s="20">
        <v>16</v>
      </c>
    </row>
    <row r="4958" spans="1:19" x14ac:dyDescent="0.25">
      <c r="A4958" s="177" t="s">
        <v>13611</v>
      </c>
      <c r="B4958" s="20" t="s">
        <v>13612</v>
      </c>
      <c r="C4958" s="20" t="s">
        <v>237</v>
      </c>
      <c r="D4958" s="20" t="s">
        <v>1002</v>
      </c>
      <c r="E4958" s="26">
        <v>42461</v>
      </c>
      <c r="F4958" s="20">
        <v>16</v>
      </c>
      <c r="G4958" s="20">
        <v>17</v>
      </c>
      <c r="H4958" s="20">
        <v>0.94117647058823528</v>
      </c>
      <c r="I4958" s="20">
        <v>83</v>
      </c>
      <c r="J4958" s="20">
        <v>115</v>
      </c>
      <c r="K4958" s="20">
        <v>0.72173913043478266</v>
      </c>
      <c r="L4958" s="20">
        <v>125</v>
      </c>
      <c r="M4958" s="20">
        <v>0.92</v>
      </c>
      <c r="N4958" s="20">
        <v>65</v>
      </c>
      <c r="O4958" s="20">
        <v>0.98583333333333323</v>
      </c>
      <c r="P4958" s="20">
        <v>11</v>
      </c>
      <c r="Q4958" s="20">
        <v>14</v>
      </c>
      <c r="R4958" s="20">
        <v>0.7857142857142857</v>
      </c>
      <c r="S4958" s="20">
        <v>18</v>
      </c>
    </row>
    <row r="4959" spans="1:19" x14ac:dyDescent="0.25">
      <c r="A4959" s="177" t="s">
        <v>13786</v>
      </c>
      <c r="B4959" s="20" t="s">
        <v>13787</v>
      </c>
      <c r="C4959" s="20" t="s">
        <v>238</v>
      </c>
      <c r="D4959" s="20" t="s">
        <v>1002</v>
      </c>
      <c r="E4959" s="26">
        <v>42461</v>
      </c>
      <c r="F4959" s="20">
        <v>11</v>
      </c>
      <c r="G4959" s="20">
        <v>12</v>
      </c>
      <c r="H4959" s="20">
        <v>0.91666666666666663</v>
      </c>
      <c r="I4959" s="20">
        <v>26</v>
      </c>
      <c r="J4959" s="20">
        <v>36</v>
      </c>
      <c r="K4959" s="20">
        <v>0.72222222222222221</v>
      </c>
      <c r="L4959" s="20">
        <v>40</v>
      </c>
      <c r="M4959" s="20">
        <v>0.9</v>
      </c>
      <c r="N4959" s="20">
        <v>18</v>
      </c>
      <c r="O4959" s="20">
        <v>0.66644000000000003</v>
      </c>
      <c r="P4959" s="20">
        <v>4</v>
      </c>
      <c r="Q4959" s="20">
        <v>8</v>
      </c>
      <c r="R4959" s="20">
        <v>0.5</v>
      </c>
      <c r="S4959" s="20">
        <v>8</v>
      </c>
    </row>
    <row r="4960" spans="1:19" x14ac:dyDescent="0.25">
      <c r="A4960" s="177" t="s">
        <v>13963</v>
      </c>
      <c r="B4960" s="20" t="s">
        <v>13964</v>
      </c>
      <c r="C4960" s="20" t="s">
        <v>239</v>
      </c>
      <c r="D4960" s="20" t="s">
        <v>1002</v>
      </c>
      <c r="E4960" s="26">
        <v>42461</v>
      </c>
      <c r="F4960" s="20">
        <v>4</v>
      </c>
      <c r="G4960" s="20">
        <v>4</v>
      </c>
      <c r="H4960" s="20">
        <v>1</v>
      </c>
      <c r="I4960" s="20">
        <v>4</v>
      </c>
      <c r="J4960" s="20">
        <v>8</v>
      </c>
      <c r="K4960" s="20">
        <v>0.5</v>
      </c>
      <c r="L4960" s="20">
        <v>8</v>
      </c>
      <c r="M4960" s="20">
        <v>1</v>
      </c>
      <c r="N4960" s="20">
        <v>3</v>
      </c>
      <c r="O4960" s="20">
        <v>0.82399999999999995</v>
      </c>
      <c r="P4960" s="20">
        <v>0</v>
      </c>
      <c r="Q4960" s="20">
        <v>0</v>
      </c>
      <c r="R4960" s="20" t="e">
        <v>#DIV/0!</v>
      </c>
      <c r="S4960" s="20">
        <v>1</v>
      </c>
    </row>
    <row r="4961" spans="1:19" x14ac:dyDescent="0.25">
      <c r="A4961" s="177" t="s">
        <v>14150</v>
      </c>
      <c r="B4961" s="20" t="s">
        <v>14151</v>
      </c>
      <c r="C4961" s="20" t="s">
        <v>240</v>
      </c>
      <c r="D4961" s="20" t="s">
        <v>1002</v>
      </c>
      <c r="E4961" s="26">
        <v>42461</v>
      </c>
      <c r="F4961" s="20">
        <v>27</v>
      </c>
      <c r="G4961" s="20">
        <v>28</v>
      </c>
      <c r="H4961" s="20">
        <v>0.9642857142857143</v>
      </c>
      <c r="I4961" s="20">
        <v>49</v>
      </c>
      <c r="J4961" s="20">
        <v>108</v>
      </c>
      <c r="K4961" s="20">
        <v>0.45370370370370372</v>
      </c>
      <c r="L4961" s="20">
        <v>113</v>
      </c>
      <c r="M4961" s="20">
        <v>0.95575221238938057</v>
      </c>
      <c r="N4961" s="20">
        <v>46</v>
      </c>
      <c r="O4961" s="20"/>
      <c r="P4961" s="20">
        <v>1</v>
      </c>
      <c r="Q4961" s="20">
        <v>2</v>
      </c>
      <c r="R4961" s="20">
        <v>0.5</v>
      </c>
      <c r="S4961" s="20">
        <v>3</v>
      </c>
    </row>
    <row r="4962" spans="1:19" x14ac:dyDescent="0.25">
      <c r="A4962" s="177" t="s">
        <v>14327</v>
      </c>
      <c r="B4962" s="20" t="s">
        <v>14328</v>
      </c>
      <c r="C4962" s="20" t="s">
        <v>241</v>
      </c>
      <c r="D4962" s="20" t="s">
        <v>1002</v>
      </c>
      <c r="E4962" s="26">
        <v>42461</v>
      </c>
      <c r="F4962" s="20">
        <v>56</v>
      </c>
      <c r="G4962" s="20">
        <v>58</v>
      </c>
      <c r="H4962" s="20">
        <v>0.96551724137931039</v>
      </c>
      <c r="I4962" s="20">
        <v>510</v>
      </c>
      <c r="J4962" s="20">
        <v>560</v>
      </c>
      <c r="K4962" s="20">
        <v>0.9107142857142857</v>
      </c>
      <c r="L4962" s="20">
        <v>580</v>
      </c>
      <c r="M4962" s="20">
        <v>0.96551724137931039</v>
      </c>
      <c r="N4962" s="20">
        <v>462</v>
      </c>
      <c r="O4962" s="20"/>
      <c r="P4962" s="20">
        <v>8</v>
      </c>
      <c r="Q4962" s="20">
        <v>12</v>
      </c>
      <c r="R4962" s="20">
        <v>0.66666666666666663</v>
      </c>
      <c r="S4962" s="20">
        <v>48</v>
      </c>
    </row>
    <row r="4963" spans="1:19" x14ac:dyDescent="0.25">
      <c r="A4963" s="177" t="s">
        <v>14439</v>
      </c>
      <c r="B4963" s="20" t="s">
        <v>14440</v>
      </c>
      <c r="C4963" s="20" t="s">
        <v>318</v>
      </c>
      <c r="D4963" s="20" t="s">
        <v>1002</v>
      </c>
      <c r="E4963" s="26">
        <v>42461</v>
      </c>
      <c r="F4963" s="20">
        <v>0</v>
      </c>
      <c r="G4963" s="20">
        <v>0</v>
      </c>
      <c r="H4963" s="20" t="e">
        <v>#DIV/0!</v>
      </c>
      <c r="I4963" s="20">
        <v>0</v>
      </c>
      <c r="J4963" s="20">
        <v>0</v>
      </c>
      <c r="K4963" s="20" t="e">
        <v>#DIV/0!</v>
      </c>
      <c r="L4963" s="20">
        <v>0</v>
      </c>
      <c r="M4963" s="20" t="e">
        <v>#DIV/0!</v>
      </c>
      <c r="N4963" s="20">
        <v>0</v>
      </c>
      <c r="O4963" s="20"/>
      <c r="P4963" s="20">
        <v>0</v>
      </c>
      <c r="Q4963" s="20">
        <v>0</v>
      </c>
      <c r="R4963" s="20" t="e">
        <v>#DIV/0!</v>
      </c>
      <c r="S4963" s="20">
        <v>0</v>
      </c>
    </row>
    <row r="4964" spans="1:19" x14ac:dyDescent="0.25">
      <c r="A4964" s="177" t="s">
        <v>14656</v>
      </c>
      <c r="B4964" s="20" t="s">
        <v>14657</v>
      </c>
      <c r="C4964" s="20" t="s">
        <v>199</v>
      </c>
      <c r="D4964" s="20" t="s">
        <v>1000</v>
      </c>
      <c r="E4964" s="26">
        <v>42461</v>
      </c>
      <c r="F4964" s="20">
        <v>14</v>
      </c>
      <c r="G4964" s="20">
        <v>14</v>
      </c>
      <c r="H4964" s="20">
        <v>1</v>
      </c>
      <c r="I4964" s="20">
        <v>126</v>
      </c>
      <c r="J4964" s="20">
        <v>125</v>
      </c>
      <c r="K4964" s="20">
        <v>1.008</v>
      </c>
      <c r="L4964" s="20">
        <v>125</v>
      </c>
      <c r="M4964" s="20">
        <v>1</v>
      </c>
      <c r="N4964" s="20">
        <v>125</v>
      </c>
      <c r="O4964" s="20"/>
      <c r="P4964" s="20">
        <v>0</v>
      </c>
      <c r="Q4964" s="20">
        <v>0</v>
      </c>
      <c r="R4964" s="20" t="e">
        <v>#DIV/0!</v>
      </c>
      <c r="S4964" s="20">
        <v>1</v>
      </c>
    </row>
    <row r="4965" spans="1:19" x14ac:dyDescent="0.25">
      <c r="A4965" s="177" t="s">
        <v>14922</v>
      </c>
      <c r="B4965" s="20" t="s">
        <v>14923</v>
      </c>
      <c r="C4965" s="20" t="s">
        <v>200</v>
      </c>
      <c r="D4965" s="20" t="s">
        <v>1002</v>
      </c>
      <c r="E4965" s="26">
        <v>42461</v>
      </c>
      <c r="F4965" s="20">
        <v>5</v>
      </c>
      <c r="G4965" s="20">
        <v>5</v>
      </c>
      <c r="H4965" s="20">
        <v>1</v>
      </c>
      <c r="I4965" s="20">
        <v>8</v>
      </c>
      <c r="J4965" s="20">
        <v>25</v>
      </c>
      <c r="K4965" s="20">
        <v>0.32</v>
      </c>
      <c r="L4965" s="20">
        <v>25</v>
      </c>
      <c r="M4965" s="20">
        <v>1</v>
      </c>
      <c r="N4965" s="20">
        <v>8</v>
      </c>
      <c r="O4965" s="20"/>
      <c r="P4965" s="20">
        <v>0</v>
      </c>
      <c r="Q4965" s="20">
        <v>0</v>
      </c>
      <c r="R4965" s="20" t="e">
        <v>#DIV/0!</v>
      </c>
      <c r="S4965" s="20">
        <v>0</v>
      </c>
    </row>
    <row r="4966" spans="1:19" x14ac:dyDescent="0.25">
      <c r="A4966" s="177" t="s">
        <v>15099</v>
      </c>
      <c r="B4966" s="20" t="s">
        <v>15100</v>
      </c>
      <c r="C4966" s="20" t="s">
        <v>202</v>
      </c>
      <c r="D4966" s="20" t="s">
        <v>1002</v>
      </c>
      <c r="E4966" s="26">
        <v>42461</v>
      </c>
      <c r="F4966" s="20">
        <v>9</v>
      </c>
      <c r="G4966" s="20">
        <v>9</v>
      </c>
      <c r="H4966" s="20">
        <v>1</v>
      </c>
      <c r="I4966" s="20">
        <v>118</v>
      </c>
      <c r="J4966" s="20">
        <v>100</v>
      </c>
      <c r="K4966" s="20">
        <v>1.18</v>
      </c>
      <c r="L4966" s="20">
        <v>100</v>
      </c>
      <c r="M4966" s="20">
        <v>1</v>
      </c>
      <c r="N4966" s="20">
        <v>117</v>
      </c>
      <c r="O4966" s="20"/>
      <c r="P4966" s="20">
        <v>0</v>
      </c>
      <c r="Q4966" s="20">
        <v>0</v>
      </c>
      <c r="R4966" s="20" t="e">
        <v>#DIV/0!</v>
      </c>
      <c r="S4966" s="20">
        <v>1</v>
      </c>
    </row>
    <row r="4967" spans="1:19" x14ac:dyDescent="0.25">
      <c r="A4967" s="177" t="s">
        <v>15181</v>
      </c>
      <c r="B4967" s="20" t="s">
        <v>15182</v>
      </c>
      <c r="C4967" s="20" t="s">
        <v>348</v>
      </c>
      <c r="D4967" s="20" t="s">
        <v>1000</v>
      </c>
      <c r="E4967" s="26">
        <v>42461</v>
      </c>
      <c r="F4967" s="20">
        <v>2</v>
      </c>
      <c r="G4967" s="20">
        <v>2</v>
      </c>
      <c r="H4967" s="20">
        <v>1</v>
      </c>
      <c r="I4967" s="20">
        <v>4</v>
      </c>
      <c r="J4967" s="20">
        <v>10</v>
      </c>
      <c r="K4967" s="20">
        <v>0.4</v>
      </c>
      <c r="L4967" s="20">
        <v>10</v>
      </c>
      <c r="M4967" s="20">
        <v>1</v>
      </c>
      <c r="N4967" s="20">
        <v>4</v>
      </c>
      <c r="O4967" s="20"/>
      <c r="P4967" s="20">
        <v>0</v>
      </c>
      <c r="Q4967" s="20">
        <v>0</v>
      </c>
      <c r="R4967" s="20" t="e">
        <v>#DIV/0!</v>
      </c>
      <c r="S4967" s="20">
        <v>0</v>
      </c>
    </row>
    <row r="4968" spans="1:19" x14ac:dyDescent="0.25">
      <c r="A4968" s="177" t="s">
        <v>15265</v>
      </c>
      <c r="B4968" s="20" t="s">
        <v>15266</v>
      </c>
      <c r="C4968" s="20" t="s">
        <v>347</v>
      </c>
      <c r="D4968" s="20" t="s">
        <v>1002</v>
      </c>
      <c r="E4968" s="26">
        <v>42461</v>
      </c>
      <c r="F4968" s="20">
        <v>2</v>
      </c>
      <c r="G4968" s="20">
        <v>2</v>
      </c>
      <c r="H4968" s="20">
        <v>1</v>
      </c>
      <c r="I4968" s="20">
        <v>4</v>
      </c>
      <c r="J4968" s="20">
        <v>10</v>
      </c>
      <c r="K4968" s="20">
        <v>0.4</v>
      </c>
      <c r="L4968" s="20">
        <v>10</v>
      </c>
      <c r="M4968" s="20">
        <v>1</v>
      </c>
      <c r="N4968" s="20">
        <v>4</v>
      </c>
      <c r="O4968" s="20"/>
      <c r="P4968" s="20">
        <v>0</v>
      </c>
      <c r="Q4968" s="20">
        <v>0</v>
      </c>
      <c r="R4968" s="20" t="e">
        <v>#DIV/0!</v>
      </c>
      <c r="S4968" s="20">
        <v>0</v>
      </c>
    </row>
    <row r="4969" spans="1:19" x14ac:dyDescent="0.25">
      <c r="A4969" s="177" t="s">
        <v>15626</v>
      </c>
      <c r="B4969" s="20" t="s">
        <v>15627</v>
      </c>
      <c r="C4969" s="20" t="s">
        <v>228</v>
      </c>
      <c r="D4969" s="20" t="s">
        <v>1002</v>
      </c>
      <c r="E4969" s="26">
        <v>42461</v>
      </c>
      <c r="F4969" s="20">
        <v>2</v>
      </c>
      <c r="G4969" s="20">
        <v>2</v>
      </c>
      <c r="H4969" s="20">
        <v>1</v>
      </c>
      <c r="I4969" s="20">
        <v>1</v>
      </c>
      <c r="J4969" s="20">
        <v>15</v>
      </c>
      <c r="K4969" s="20">
        <v>6.6666666666666666E-2</v>
      </c>
      <c r="L4969" s="20">
        <v>15</v>
      </c>
      <c r="M4969" s="20">
        <v>1</v>
      </c>
      <c r="N4969" s="20">
        <v>0</v>
      </c>
      <c r="O4969" s="20"/>
      <c r="P4969" s="20">
        <v>0</v>
      </c>
      <c r="Q4969" s="20">
        <v>0</v>
      </c>
      <c r="R4969" s="20" t="e">
        <v>#DIV/0!</v>
      </c>
      <c r="S4969" s="20">
        <v>1</v>
      </c>
    </row>
    <row r="4970" spans="1:19" x14ac:dyDescent="0.25">
      <c r="A4970" s="177" t="s">
        <v>15803</v>
      </c>
      <c r="B4970" s="20" t="s">
        <v>15804</v>
      </c>
      <c r="C4970" s="20" t="s">
        <v>227</v>
      </c>
      <c r="D4970" s="20" t="s">
        <v>1000</v>
      </c>
      <c r="E4970" s="26">
        <v>42461</v>
      </c>
      <c r="F4970" s="20">
        <v>2</v>
      </c>
      <c r="G4970" s="20">
        <v>2</v>
      </c>
      <c r="H4970" s="20">
        <v>1</v>
      </c>
      <c r="I4970" s="20">
        <v>1</v>
      </c>
      <c r="J4970" s="20">
        <v>15</v>
      </c>
      <c r="K4970" s="20">
        <v>6.6666666666666666E-2</v>
      </c>
      <c r="L4970" s="20">
        <v>15</v>
      </c>
      <c r="M4970" s="20">
        <v>1</v>
      </c>
      <c r="N4970" s="20">
        <v>0</v>
      </c>
      <c r="O4970" s="20"/>
      <c r="P4970" s="20">
        <v>0</v>
      </c>
      <c r="Q4970" s="20">
        <v>0</v>
      </c>
      <c r="R4970" s="20" t="e">
        <v>#DIV/0!</v>
      </c>
      <c r="S4970" s="20">
        <v>1</v>
      </c>
    </row>
    <row r="4971" spans="1:19" x14ac:dyDescent="0.25">
      <c r="A4971" s="177" t="s">
        <v>15980</v>
      </c>
      <c r="B4971" s="20" t="s">
        <v>15981</v>
      </c>
      <c r="C4971" s="20" t="s">
        <v>203</v>
      </c>
      <c r="D4971" s="20" t="s">
        <v>1000</v>
      </c>
      <c r="E4971" s="26">
        <v>42461</v>
      </c>
      <c r="F4971" s="20">
        <v>8</v>
      </c>
      <c r="G4971" s="20">
        <v>10</v>
      </c>
      <c r="H4971" s="20">
        <v>0.8</v>
      </c>
      <c r="I4971" s="20">
        <v>25</v>
      </c>
      <c r="J4971" s="20">
        <v>47</v>
      </c>
      <c r="K4971" s="20">
        <v>0.53191489361702127</v>
      </c>
      <c r="L4971" s="20">
        <v>62</v>
      </c>
      <c r="M4971" s="20">
        <v>0.75806451612903225</v>
      </c>
      <c r="N4971" s="20">
        <v>18</v>
      </c>
      <c r="O4971" s="20"/>
      <c r="P4971" s="20">
        <v>5</v>
      </c>
      <c r="Q4971" s="20">
        <v>7</v>
      </c>
      <c r="R4971" s="20">
        <v>0.7142857142857143</v>
      </c>
      <c r="S4971" s="20">
        <v>7</v>
      </c>
    </row>
    <row r="4972" spans="1:19" x14ac:dyDescent="0.25">
      <c r="A4972" s="177" t="s">
        <v>16159</v>
      </c>
      <c r="B4972" s="20" t="s">
        <v>16160</v>
      </c>
      <c r="C4972" s="20" t="s">
        <v>205</v>
      </c>
      <c r="D4972" s="20" t="s">
        <v>1002</v>
      </c>
      <c r="E4972" s="26">
        <v>42461</v>
      </c>
      <c r="F4972" s="20">
        <v>2</v>
      </c>
      <c r="G4972" s="20">
        <v>3</v>
      </c>
      <c r="H4972" s="20">
        <v>0.66666666666666663</v>
      </c>
      <c r="I4972" s="20">
        <v>20</v>
      </c>
      <c r="J4972" s="20">
        <v>20</v>
      </c>
      <c r="K4972" s="20">
        <v>1</v>
      </c>
      <c r="L4972" s="20">
        <v>30</v>
      </c>
      <c r="M4972" s="20">
        <v>0.66666666666666663</v>
      </c>
      <c r="N4972" s="20">
        <v>14</v>
      </c>
      <c r="O4972" s="20">
        <v>1.0325</v>
      </c>
      <c r="P4972" s="20">
        <v>5</v>
      </c>
      <c r="Q4972" s="20">
        <v>6</v>
      </c>
      <c r="R4972" s="20">
        <v>0.83333333333333337</v>
      </c>
      <c r="S4972" s="20">
        <v>6</v>
      </c>
    </row>
    <row r="4973" spans="1:19" x14ac:dyDescent="0.25">
      <c r="A4973" s="177" t="s">
        <v>16336</v>
      </c>
      <c r="B4973" s="20" t="s">
        <v>16337</v>
      </c>
      <c r="C4973" s="20" t="s">
        <v>204</v>
      </c>
      <c r="D4973" s="20" t="s">
        <v>1002</v>
      </c>
      <c r="E4973" s="26">
        <v>42461</v>
      </c>
      <c r="F4973" s="20">
        <v>6</v>
      </c>
      <c r="G4973" s="20">
        <v>7</v>
      </c>
      <c r="H4973" s="20">
        <v>0.8571428571428571</v>
      </c>
      <c r="I4973" s="20">
        <v>5</v>
      </c>
      <c r="J4973" s="20">
        <v>27</v>
      </c>
      <c r="K4973" s="20">
        <v>0.18518518518518517</v>
      </c>
      <c r="L4973" s="20">
        <v>32</v>
      </c>
      <c r="M4973" s="20">
        <v>0.84375</v>
      </c>
      <c r="N4973" s="20">
        <v>4</v>
      </c>
      <c r="O4973" s="20"/>
      <c r="P4973" s="20">
        <v>0</v>
      </c>
      <c r="Q4973" s="20">
        <v>1</v>
      </c>
      <c r="R4973" s="20">
        <v>0</v>
      </c>
      <c r="S4973" s="20">
        <v>1</v>
      </c>
    </row>
    <row r="4974" spans="1:19" x14ac:dyDescent="0.25">
      <c r="A4974" s="177" t="s">
        <v>16654</v>
      </c>
      <c r="B4974" s="20" t="s">
        <v>16655</v>
      </c>
      <c r="C4974" s="20" t="s">
        <v>223</v>
      </c>
      <c r="D4974" s="20" t="s">
        <v>1000</v>
      </c>
      <c r="E4974" s="26">
        <v>42461</v>
      </c>
      <c r="F4974" s="20">
        <v>5</v>
      </c>
      <c r="G4974" s="20">
        <v>6</v>
      </c>
      <c r="H4974" s="20">
        <v>0.83333333333333337</v>
      </c>
      <c r="I4974" s="20">
        <v>56</v>
      </c>
      <c r="J4974" s="20">
        <v>75</v>
      </c>
      <c r="K4974" s="20">
        <v>0.7466666666666667</v>
      </c>
      <c r="L4974" s="20">
        <v>90</v>
      </c>
      <c r="M4974" s="20">
        <v>0.83333333333333337</v>
      </c>
      <c r="N4974" s="20">
        <v>52</v>
      </c>
      <c r="O4974" s="20"/>
      <c r="P4974" s="20">
        <v>0</v>
      </c>
      <c r="Q4974" s="20">
        <v>0</v>
      </c>
      <c r="R4974" s="20" t="e">
        <v>#DIV/0!</v>
      </c>
      <c r="S4974" s="20">
        <v>4</v>
      </c>
    </row>
    <row r="4975" spans="1:19" x14ac:dyDescent="0.25">
      <c r="A4975" s="177" t="s">
        <v>16833</v>
      </c>
      <c r="B4975" s="20" t="s">
        <v>16834</v>
      </c>
      <c r="C4975" s="20" t="s">
        <v>224</v>
      </c>
      <c r="D4975" s="20" t="s">
        <v>1002</v>
      </c>
      <c r="E4975" s="26">
        <v>42461</v>
      </c>
      <c r="F4975" s="20">
        <v>5</v>
      </c>
      <c r="G4975" s="20">
        <v>6</v>
      </c>
      <c r="H4975" s="20">
        <v>0.83333333333333337</v>
      </c>
      <c r="I4975" s="20">
        <v>56</v>
      </c>
      <c r="J4975" s="20">
        <v>75</v>
      </c>
      <c r="K4975" s="20">
        <v>0.7466666666666667</v>
      </c>
      <c r="L4975" s="20">
        <v>90</v>
      </c>
      <c r="M4975" s="20">
        <v>0.83333333333333337</v>
      </c>
      <c r="N4975" s="20">
        <v>52</v>
      </c>
      <c r="O4975" s="20"/>
      <c r="P4975" s="20">
        <v>0</v>
      </c>
      <c r="Q4975" s="20">
        <v>0</v>
      </c>
      <c r="R4975" s="20" t="e">
        <v>#DIV/0!</v>
      </c>
      <c r="S4975" s="20">
        <v>4</v>
      </c>
    </row>
    <row r="4976" spans="1:19" x14ac:dyDescent="0.25">
      <c r="A4976" s="177" t="s">
        <v>16959</v>
      </c>
      <c r="B4976" s="20" t="s">
        <v>16960</v>
      </c>
      <c r="C4976" s="20" t="s">
        <v>346</v>
      </c>
      <c r="D4976" s="20" t="s">
        <v>1000</v>
      </c>
      <c r="E4976" s="26">
        <v>42461</v>
      </c>
      <c r="F4976" s="20">
        <v>4</v>
      </c>
      <c r="G4976" s="20">
        <v>5</v>
      </c>
      <c r="H4976" s="20">
        <v>0.8</v>
      </c>
      <c r="I4976" s="20">
        <v>12</v>
      </c>
      <c r="J4976" s="20">
        <v>21</v>
      </c>
      <c r="K4976" s="20">
        <v>0.5714285714285714</v>
      </c>
      <c r="L4976" s="20">
        <v>26</v>
      </c>
      <c r="M4976" s="20">
        <v>0.80769230769230771</v>
      </c>
      <c r="N4976" s="20">
        <v>8</v>
      </c>
      <c r="O4976" s="20"/>
      <c r="P4976" s="20">
        <v>0</v>
      </c>
      <c r="Q4976" s="20">
        <v>0</v>
      </c>
      <c r="R4976" s="20" t="e">
        <v>#DIV/0!</v>
      </c>
      <c r="S4976" s="20">
        <v>4</v>
      </c>
    </row>
    <row r="4977" spans="1:19" x14ac:dyDescent="0.25">
      <c r="A4977" s="177" t="s">
        <v>17055</v>
      </c>
      <c r="B4977" s="20" t="s">
        <v>17056</v>
      </c>
      <c r="C4977" s="20" t="s">
        <v>345</v>
      </c>
      <c r="D4977" s="20" t="s">
        <v>1002</v>
      </c>
      <c r="E4977" s="26">
        <v>42461</v>
      </c>
      <c r="F4977" s="20">
        <v>4</v>
      </c>
      <c r="G4977" s="20">
        <v>5</v>
      </c>
      <c r="H4977" s="20">
        <v>0.8</v>
      </c>
      <c r="I4977" s="20">
        <v>12</v>
      </c>
      <c r="J4977" s="20">
        <v>21</v>
      </c>
      <c r="K4977" s="20">
        <v>0.5714285714285714</v>
      </c>
      <c r="L4977" s="20">
        <v>26</v>
      </c>
      <c r="M4977" s="20">
        <v>0.80769230769230771</v>
      </c>
      <c r="N4977" s="20">
        <v>8</v>
      </c>
      <c r="O4977" s="20"/>
      <c r="P4977" s="20">
        <v>0</v>
      </c>
      <c r="Q4977" s="20">
        <v>0</v>
      </c>
      <c r="R4977" s="20" t="e">
        <v>#DIV/0!</v>
      </c>
      <c r="S4977" s="20">
        <v>4</v>
      </c>
    </row>
    <row r="4978" spans="1:19" x14ac:dyDescent="0.25">
      <c r="A4978" s="177" t="s">
        <v>17270</v>
      </c>
      <c r="B4978" s="20" t="s">
        <v>17271</v>
      </c>
      <c r="C4978" s="20" t="s">
        <v>225</v>
      </c>
      <c r="D4978" s="20" t="s">
        <v>1000</v>
      </c>
      <c r="E4978" s="26">
        <v>42461</v>
      </c>
      <c r="F4978" s="20">
        <v>3</v>
      </c>
      <c r="G4978" s="20">
        <v>5</v>
      </c>
      <c r="H4978" s="20">
        <v>0.6</v>
      </c>
      <c r="I4978" s="20">
        <v>40</v>
      </c>
      <c r="J4978" s="20">
        <v>30</v>
      </c>
      <c r="K4978" s="20">
        <v>1.3333333333333333</v>
      </c>
      <c r="L4978" s="20">
        <v>50</v>
      </c>
      <c r="M4978" s="20">
        <v>0.6</v>
      </c>
      <c r="N4978" s="20">
        <v>40</v>
      </c>
      <c r="O4978" s="20"/>
      <c r="P4978" s="20">
        <v>2</v>
      </c>
      <c r="Q4978" s="20">
        <v>4</v>
      </c>
      <c r="R4978" s="20">
        <v>0.5</v>
      </c>
      <c r="S4978" s="20">
        <v>0</v>
      </c>
    </row>
    <row r="4979" spans="1:19" x14ac:dyDescent="0.25">
      <c r="A4979" s="177" t="s">
        <v>17477</v>
      </c>
      <c r="B4979" s="20" t="s">
        <v>17478</v>
      </c>
      <c r="C4979" s="20" t="s">
        <v>226</v>
      </c>
      <c r="D4979" s="20" t="s">
        <v>1002</v>
      </c>
      <c r="E4979" s="26">
        <v>42461</v>
      </c>
      <c r="F4979" s="20">
        <v>3</v>
      </c>
      <c r="G4979" s="20">
        <v>5</v>
      </c>
      <c r="H4979" s="20">
        <v>0.6</v>
      </c>
      <c r="I4979" s="20">
        <v>40</v>
      </c>
      <c r="J4979" s="20">
        <v>30</v>
      </c>
      <c r="K4979" s="20">
        <v>1.3333333333333333</v>
      </c>
      <c r="L4979" s="20">
        <v>50</v>
      </c>
      <c r="M4979" s="20">
        <v>0.6</v>
      </c>
      <c r="N4979" s="20">
        <v>40</v>
      </c>
      <c r="O4979" s="20"/>
      <c r="P4979" s="20">
        <v>2</v>
      </c>
      <c r="Q4979" s="20">
        <v>4</v>
      </c>
      <c r="R4979" s="20">
        <v>0.5</v>
      </c>
      <c r="S4979" s="20">
        <v>0</v>
      </c>
    </row>
    <row r="4980" spans="1:19" x14ac:dyDescent="0.25">
      <c r="A4980" s="177" t="s">
        <v>17654</v>
      </c>
      <c r="B4980" s="20" t="s">
        <v>17655</v>
      </c>
      <c r="C4980" s="20" t="s">
        <v>232</v>
      </c>
      <c r="D4980" s="20" t="s">
        <v>1000</v>
      </c>
      <c r="E4980" s="26">
        <v>42461</v>
      </c>
      <c r="F4980" s="20">
        <v>18</v>
      </c>
      <c r="G4980" s="20">
        <v>14</v>
      </c>
      <c r="H4980" s="20">
        <v>1.2857142857142858</v>
      </c>
      <c r="I4980" s="20">
        <v>175</v>
      </c>
      <c r="J4980" s="20">
        <v>174</v>
      </c>
      <c r="K4980" s="20">
        <v>1.0057471264367817</v>
      </c>
      <c r="L4980" s="20">
        <v>134</v>
      </c>
      <c r="M4980" s="20">
        <v>1.2985074626865671</v>
      </c>
      <c r="N4980" s="20">
        <v>145</v>
      </c>
      <c r="O4980" s="20"/>
      <c r="P4980" s="20">
        <v>0</v>
      </c>
      <c r="Q4980" s="20">
        <v>0</v>
      </c>
      <c r="R4980" s="20" t="e">
        <v>#DIV/0!</v>
      </c>
      <c r="S4980" s="20">
        <v>30</v>
      </c>
    </row>
    <row r="4981" spans="1:19" x14ac:dyDescent="0.25">
      <c r="A4981" s="177" t="s">
        <v>17851</v>
      </c>
      <c r="B4981" s="20" t="s">
        <v>17852</v>
      </c>
      <c r="C4981" s="20" t="s">
        <v>231</v>
      </c>
      <c r="D4981" s="20" t="s">
        <v>1002</v>
      </c>
      <c r="E4981" s="26">
        <v>42461</v>
      </c>
      <c r="F4981" s="20">
        <v>18</v>
      </c>
      <c r="G4981" s="20">
        <v>14</v>
      </c>
      <c r="H4981" s="20">
        <v>1.2857142857142858</v>
      </c>
      <c r="I4981" s="20">
        <v>175</v>
      </c>
      <c r="J4981" s="20">
        <v>174</v>
      </c>
      <c r="K4981" s="20">
        <v>1.0057471264367817</v>
      </c>
      <c r="L4981" s="20">
        <v>134</v>
      </c>
      <c r="M4981" s="20">
        <v>1.2985074626865671</v>
      </c>
      <c r="N4981" s="20">
        <v>145</v>
      </c>
      <c r="O4981" s="20"/>
      <c r="P4981" s="20">
        <v>0</v>
      </c>
      <c r="Q4981" s="20">
        <v>0</v>
      </c>
      <c r="R4981" s="20" t="e">
        <v>#DIV/0!</v>
      </c>
      <c r="S4981" s="20">
        <v>30</v>
      </c>
    </row>
    <row r="4982" spans="1:19" x14ac:dyDescent="0.25">
      <c r="A4982" s="177" t="s">
        <v>18028</v>
      </c>
      <c r="B4982" s="20" t="s">
        <v>18029</v>
      </c>
      <c r="C4982" s="20" t="s">
        <v>317</v>
      </c>
      <c r="D4982" s="20" t="s">
        <v>1000</v>
      </c>
      <c r="E4982" s="26">
        <v>42461</v>
      </c>
      <c r="F4982" s="20">
        <v>10</v>
      </c>
      <c r="G4982" s="20">
        <v>10</v>
      </c>
      <c r="H4982" s="20">
        <v>1</v>
      </c>
      <c r="I4982" s="20">
        <v>16</v>
      </c>
      <c r="J4982" s="20">
        <v>26</v>
      </c>
      <c r="K4982" s="20">
        <v>0.61538461538461542</v>
      </c>
      <c r="L4982" s="20">
        <v>26</v>
      </c>
      <c r="M4982" s="20">
        <v>1</v>
      </c>
      <c r="N4982" s="20">
        <v>16</v>
      </c>
      <c r="O4982" s="20"/>
      <c r="P4982" s="20">
        <v>1</v>
      </c>
      <c r="Q4982" s="20">
        <v>1</v>
      </c>
      <c r="R4982" s="20">
        <v>1</v>
      </c>
      <c r="S4982" s="20">
        <v>0</v>
      </c>
    </row>
    <row r="4983" spans="1:19" x14ac:dyDescent="0.25">
      <c r="A4983" s="177" t="s">
        <v>18207</v>
      </c>
      <c r="B4983" s="20" t="s">
        <v>18208</v>
      </c>
      <c r="C4983" s="20" t="s">
        <v>316</v>
      </c>
      <c r="D4983" s="20" t="s">
        <v>1002</v>
      </c>
      <c r="E4983" s="26">
        <v>42461</v>
      </c>
      <c r="F4983" s="20">
        <v>10</v>
      </c>
      <c r="G4983" s="20">
        <v>10</v>
      </c>
      <c r="H4983" s="20">
        <v>1</v>
      </c>
      <c r="I4983" s="20">
        <v>16</v>
      </c>
      <c r="J4983" s="20">
        <v>26</v>
      </c>
      <c r="K4983" s="20">
        <v>0.61538461538461542</v>
      </c>
      <c r="L4983" s="20">
        <v>26</v>
      </c>
      <c r="M4983" s="20">
        <v>1</v>
      </c>
      <c r="N4983" s="20">
        <v>16</v>
      </c>
      <c r="O4983" s="20"/>
      <c r="P4983" s="20">
        <v>1</v>
      </c>
      <c r="Q4983" s="20">
        <v>1</v>
      </c>
      <c r="R4983" s="20">
        <v>1</v>
      </c>
      <c r="S4983" s="20">
        <v>0</v>
      </c>
    </row>
    <row r="4984" spans="1:19" x14ac:dyDescent="0.25">
      <c r="A4984" s="177" t="s">
        <v>18460</v>
      </c>
      <c r="B4984" s="20" t="s">
        <v>18461</v>
      </c>
      <c r="C4984" s="20" t="s">
        <v>214</v>
      </c>
      <c r="D4984" s="20" t="s">
        <v>1000</v>
      </c>
      <c r="E4984" s="26">
        <v>42461</v>
      </c>
      <c r="F4984" s="20">
        <v>15</v>
      </c>
      <c r="G4984" s="20">
        <v>17</v>
      </c>
      <c r="H4984" s="20">
        <v>0.88235294117647056</v>
      </c>
      <c r="I4984" s="20">
        <v>106</v>
      </c>
      <c r="J4984" s="20">
        <v>125</v>
      </c>
      <c r="K4984" s="20">
        <v>0.84799999999999998</v>
      </c>
      <c r="L4984" s="20">
        <v>145</v>
      </c>
      <c r="M4984" s="20">
        <v>0.86206896551724133</v>
      </c>
      <c r="N4984" s="20">
        <v>88</v>
      </c>
      <c r="O4984" s="20"/>
      <c r="P4984" s="20">
        <v>11</v>
      </c>
      <c r="Q4984" s="20">
        <v>14</v>
      </c>
      <c r="R4984" s="20">
        <v>0.7857142857142857</v>
      </c>
      <c r="S4984" s="20">
        <v>18</v>
      </c>
    </row>
    <row r="4985" spans="1:19" x14ac:dyDescent="0.25">
      <c r="A4985" s="177" t="s">
        <v>18639</v>
      </c>
      <c r="B4985" s="20" t="s">
        <v>18640</v>
      </c>
      <c r="C4985" s="20" t="s">
        <v>215</v>
      </c>
      <c r="D4985" s="20" t="s">
        <v>1002</v>
      </c>
      <c r="E4985" s="26">
        <v>42461</v>
      </c>
      <c r="F4985" s="20">
        <v>7</v>
      </c>
      <c r="G4985" s="20">
        <v>7</v>
      </c>
      <c r="H4985" s="20">
        <v>1</v>
      </c>
      <c r="I4985" s="20">
        <v>35</v>
      </c>
      <c r="J4985" s="20">
        <v>45</v>
      </c>
      <c r="K4985" s="20">
        <v>0.77777777777777779</v>
      </c>
      <c r="L4985" s="20">
        <v>45</v>
      </c>
      <c r="M4985" s="20">
        <v>1</v>
      </c>
      <c r="N4985" s="20">
        <v>26</v>
      </c>
      <c r="O4985" s="20">
        <v>1.075</v>
      </c>
      <c r="P4985" s="20">
        <v>5</v>
      </c>
      <c r="Q4985" s="20">
        <v>6</v>
      </c>
      <c r="R4985" s="20">
        <v>0.83333333333333337</v>
      </c>
      <c r="S4985" s="20">
        <v>9</v>
      </c>
    </row>
    <row r="4986" spans="1:19" x14ac:dyDescent="0.25">
      <c r="A4986" s="177" t="s">
        <v>18816</v>
      </c>
      <c r="B4986" s="20" t="s">
        <v>18817</v>
      </c>
      <c r="C4986" s="20" t="s">
        <v>216</v>
      </c>
      <c r="D4986" s="20" t="s">
        <v>1002</v>
      </c>
      <c r="E4986" s="26">
        <v>42461</v>
      </c>
      <c r="F4986" s="20">
        <v>8</v>
      </c>
      <c r="G4986" s="20">
        <v>10</v>
      </c>
      <c r="H4986" s="20">
        <v>0.8</v>
      </c>
      <c r="I4986" s="20">
        <v>71</v>
      </c>
      <c r="J4986" s="20">
        <v>80</v>
      </c>
      <c r="K4986" s="20">
        <v>0.88749999999999996</v>
      </c>
      <c r="L4986" s="20">
        <v>100</v>
      </c>
      <c r="M4986" s="20">
        <v>0.8</v>
      </c>
      <c r="N4986" s="20">
        <v>62</v>
      </c>
      <c r="O4986" s="20"/>
      <c r="P4986" s="20">
        <v>6</v>
      </c>
      <c r="Q4986" s="20">
        <v>8</v>
      </c>
      <c r="R4986" s="20">
        <v>0.75</v>
      </c>
      <c r="S4986" s="20">
        <v>9</v>
      </c>
    </row>
    <row r="4987" spans="1:19" x14ac:dyDescent="0.25">
      <c r="A4987" s="177" t="s">
        <v>18993</v>
      </c>
      <c r="B4987" t="s">
        <v>18994</v>
      </c>
      <c r="C4987" t="s">
        <v>229</v>
      </c>
      <c r="D4987" s="20" t="s">
        <v>1002</v>
      </c>
      <c r="E4987" s="26">
        <v>42461</v>
      </c>
      <c r="F4987">
        <v>1</v>
      </c>
      <c r="G4987">
        <v>2</v>
      </c>
      <c r="H4987">
        <v>0.5</v>
      </c>
      <c r="I4987">
        <v>7</v>
      </c>
      <c r="J4987">
        <v>10</v>
      </c>
      <c r="K4987">
        <v>0.7</v>
      </c>
      <c r="L4987">
        <v>15</v>
      </c>
      <c r="M4987">
        <v>0.66666666666666663</v>
      </c>
      <c r="N4987">
        <v>7</v>
      </c>
      <c r="P4987">
        <v>0</v>
      </c>
      <c r="Q4987">
        <v>0</v>
      </c>
      <c r="R4987" t="e">
        <v>#DIV/0!</v>
      </c>
      <c r="S4987">
        <v>0</v>
      </c>
    </row>
    <row r="4988" spans="1:19" x14ac:dyDescent="0.25">
      <c r="A4988" s="177" t="s">
        <v>19170</v>
      </c>
      <c r="B4988" t="s">
        <v>19171</v>
      </c>
      <c r="C4988" t="s">
        <v>230</v>
      </c>
      <c r="D4988" s="20" t="s">
        <v>1000</v>
      </c>
      <c r="E4988" s="26">
        <v>42461</v>
      </c>
      <c r="F4988">
        <v>1</v>
      </c>
      <c r="G4988">
        <v>2</v>
      </c>
      <c r="H4988">
        <v>0.5</v>
      </c>
      <c r="I4988">
        <v>7</v>
      </c>
      <c r="J4988">
        <v>10</v>
      </c>
      <c r="K4988">
        <v>0.7</v>
      </c>
      <c r="L4988">
        <v>15</v>
      </c>
      <c r="M4988">
        <v>0.66666666666666663</v>
      </c>
      <c r="N4988">
        <v>7</v>
      </c>
      <c r="P4988">
        <v>0</v>
      </c>
      <c r="Q4988">
        <v>0</v>
      </c>
      <c r="R4988" t="e">
        <v>#DIV/0!</v>
      </c>
      <c r="S4988">
        <v>0</v>
      </c>
    </row>
    <row r="4989" spans="1:19" x14ac:dyDescent="0.25">
      <c r="A4989" s="177" t="s">
        <v>19349</v>
      </c>
      <c r="B4989" t="s">
        <v>19350</v>
      </c>
      <c r="C4989" t="s">
        <v>234</v>
      </c>
      <c r="D4989" s="20" t="s">
        <v>1000</v>
      </c>
      <c r="E4989" s="26">
        <v>42461</v>
      </c>
      <c r="F4989">
        <v>3</v>
      </c>
      <c r="G4989">
        <v>3</v>
      </c>
      <c r="H4989">
        <v>1</v>
      </c>
      <c r="I4989">
        <v>10</v>
      </c>
      <c r="J4989">
        <v>30</v>
      </c>
      <c r="K4989">
        <v>0.33333333333333331</v>
      </c>
      <c r="L4989">
        <v>30</v>
      </c>
      <c r="M4989">
        <v>1</v>
      </c>
      <c r="N4989">
        <v>10</v>
      </c>
      <c r="P4989">
        <v>0</v>
      </c>
      <c r="Q4989">
        <v>0</v>
      </c>
      <c r="R4989" t="e">
        <v>#DIV/0!</v>
      </c>
      <c r="S4989">
        <v>0</v>
      </c>
    </row>
    <row r="4990" spans="1:19" x14ac:dyDescent="0.25">
      <c r="A4990" s="177" t="s">
        <v>19528</v>
      </c>
      <c r="B4990" t="s">
        <v>19529</v>
      </c>
      <c r="C4990" t="s">
        <v>233</v>
      </c>
      <c r="D4990" s="20" t="s">
        <v>1002</v>
      </c>
      <c r="E4990" s="26">
        <v>42461</v>
      </c>
      <c r="F4990">
        <v>3</v>
      </c>
      <c r="G4990">
        <v>3</v>
      </c>
      <c r="H4990">
        <v>1</v>
      </c>
      <c r="I4990">
        <v>10</v>
      </c>
      <c r="J4990">
        <v>30</v>
      </c>
      <c r="K4990">
        <v>0.33333333333333331</v>
      </c>
      <c r="L4990">
        <v>30</v>
      </c>
      <c r="M4990">
        <v>1</v>
      </c>
      <c r="N4990">
        <v>10</v>
      </c>
      <c r="P4990">
        <v>0</v>
      </c>
      <c r="Q4990">
        <v>0</v>
      </c>
      <c r="R4990" t="e">
        <v>#DIV/0!</v>
      </c>
      <c r="S4990">
        <v>0</v>
      </c>
    </row>
    <row r="4991" spans="1:19" x14ac:dyDescent="0.25">
      <c r="A4991" s="177" t="s">
        <v>19626</v>
      </c>
      <c r="B4991" t="s">
        <v>19627</v>
      </c>
      <c r="C4991" s="20" t="s">
        <v>342</v>
      </c>
      <c r="D4991" s="20" t="s">
        <v>1000</v>
      </c>
      <c r="E4991" s="26">
        <v>42461</v>
      </c>
      <c r="F4991">
        <v>4</v>
      </c>
      <c r="G4991">
        <v>4</v>
      </c>
      <c r="H4991">
        <v>1</v>
      </c>
      <c r="I4991">
        <v>24</v>
      </c>
      <c r="J4991">
        <v>40</v>
      </c>
      <c r="K4991">
        <v>0.6</v>
      </c>
      <c r="L4991">
        <v>40</v>
      </c>
      <c r="M4991">
        <v>1</v>
      </c>
      <c r="N4991">
        <v>24</v>
      </c>
      <c r="P4991">
        <v>0</v>
      </c>
      <c r="Q4991">
        <v>0</v>
      </c>
      <c r="R4991" t="e">
        <v>#DIV/0!</v>
      </c>
      <c r="S4991">
        <v>0</v>
      </c>
    </row>
    <row r="4992" spans="1:19" x14ac:dyDescent="0.25">
      <c r="A4992" s="177" t="s">
        <v>19726</v>
      </c>
      <c r="B4992" t="s">
        <v>19727</v>
      </c>
      <c r="C4992" s="20" t="s">
        <v>340</v>
      </c>
      <c r="D4992" s="20" t="s">
        <v>1002</v>
      </c>
      <c r="E4992" s="26">
        <v>42461</v>
      </c>
      <c r="F4992">
        <v>4</v>
      </c>
      <c r="G4992">
        <v>4</v>
      </c>
      <c r="H4992">
        <v>1</v>
      </c>
      <c r="I4992">
        <v>24</v>
      </c>
      <c r="J4992">
        <v>40</v>
      </c>
      <c r="K4992">
        <v>0.6</v>
      </c>
      <c r="L4992">
        <v>40</v>
      </c>
      <c r="M4992">
        <v>1</v>
      </c>
      <c r="N4992">
        <v>24</v>
      </c>
      <c r="P4992">
        <v>0</v>
      </c>
      <c r="Q4992">
        <v>0</v>
      </c>
      <c r="R4992" t="e">
        <v>#DIV/0!</v>
      </c>
      <c r="S4992">
        <v>0</v>
      </c>
    </row>
    <row r="4993" spans="1:19" x14ac:dyDescent="0.25">
      <c r="A4993" s="177" t="s">
        <v>19903</v>
      </c>
      <c r="B4993" t="s">
        <v>19904</v>
      </c>
      <c r="C4993" s="20" t="s">
        <v>220</v>
      </c>
      <c r="D4993" s="20" t="s">
        <v>1000</v>
      </c>
      <c r="E4993" s="26">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25">
      <c r="A4994" s="177" t="s">
        <v>20082</v>
      </c>
      <c r="B4994" t="s">
        <v>20083</v>
      </c>
      <c r="C4994" s="20" t="s">
        <v>221</v>
      </c>
      <c r="D4994" s="20" t="s">
        <v>1002</v>
      </c>
      <c r="E4994" s="26">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25">
      <c r="A4995" s="177" t="s">
        <v>20259</v>
      </c>
      <c r="B4995" t="s">
        <v>20260</v>
      </c>
      <c r="C4995" s="20" t="s">
        <v>222</v>
      </c>
      <c r="D4995" s="20" t="s">
        <v>1002</v>
      </c>
      <c r="E4995" s="26">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25">
      <c r="A4996" s="177" t="s">
        <v>20436</v>
      </c>
      <c r="B4996" t="s">
        <v>20437</v>
      </c>
      <c r="C4996" s="20" t="s">
        <v>211</v>
      </c>
      <c r="D4996" s="20" t="s">
        <v>1002</v>
      </c>
      <c r="E4996" s="26">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25">
      <c r="A4997" s="177" t="s">
        <v>20613</v>
      </c>
      <c r="B4997" t="s">
        <v>20614</v>
      </c>
      <c r="C4997" s="20" t="s">
        <v>207</v>
      </c>
      <c r="D4997" s="20" t="s">
        <v>1000</v>
      </c>
      <c r="E4997" s="26">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25">
      <c r="A4998" s="177" t="s">
        <v>20857</v>
      </c>
      <c r="B4998" t="s">
        <v>20858</v>
      </c>
      <c r="C4998" t="s">
        <v>210</v>
      </c>
      <c r="D4998" s="20" t="s">
        <v>1002</v>
      </c>
      <c r="E4998" s="26">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25">
      <c r="A4999" s="177" t="s">
        <v>21034</v>
      </c>
      <c r="B4999" t="s">
        <v>21035</v>
      </c>
      <c r="C4999" t="s">
        <v>208</v>
      </c>
      <c r="D4999" s="20" t="s">
        <v>1002</v>
      </c>
      <c r="E4999" s="26">
        <v>42461</v>
      </c>
      <c r="F4999">
        <v>2</v>
      </c>
      <c r="G4999">
        <v>2</v>
      </c>
      <c r="H4999">
        <v>1</v>
      </c>
      <c r="I4999">
        <v>18</v>
      </c>
      <c r="J4999">
        <v>10</v>
      </c>
      <c r="K4999">
        <v>1.8</v>
      </c>
      <c r="L4999">
        <v>10</v>
      </c>
      <c r="M4999">
        <v>1</v>
      </c>
      <c r="N4999">
        <v>16</v>
      </c>
      <c r="P4999">
        <v>0</v>
      </c>
      <c r="Q4999">
        <v>0</v>
      </c>
      <c r="R4999" t="e">
        <v>#DIV/0!</v>
      </c>
      <c r="S4999">
        <v>2</v>
      </c>
    </row>
    <row r="5000" spans="1:19" x14ac:dyDescent="0.25">
      <c r="A5000" s="177" t="s">
        <v>21289</v>
      </c>
      <c r="B5000" t="s">
        <v>21290</v>
      </c>
      <c r="C5000" t="s">
        <v>213</v>
      </c>
      <c r="D5000" s="20" t="s">
        <v>1002</v>
      </c>
      <c r="E5000" s="26">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25">
      <c r="A5001" s="177" t="s">
        <v>21531</v>
      </c>
      <c r="B5001" t="s">
        <v>21532</v>
      </c>
      <c r="C5001" t="s">
        <v>212</v>
      </c>
      <c r="D5001" s="20" t="s">
        <v>1000</v>
      </c>
      <c r="E5001" s="26">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25">
      <c r="A5002" s="177" t="s">
        <v>21740</v>
      </c>
      <c r="B5002" t="s">
        <v>21741</v>
      </c>
      <c r="C5002" t="s">
        <v>217</v>
      </c>
      <c r="D5002" s="20" t="s">
        <v>1000</v>
      </c>
      <c r="E5002" s="26">
        <v>42461</v>
      </c>
      <c r="F5002">
        <v>4</v>
      </c>
      <c r="G5002">
        <v>4</v>
      </c>
      <c r="H5002">
        <v>1</v>
      </c>
      <c r="I5002">
        <v>2</v>
      </c>
      <c r="J5002">
        <v>20</v>
      </c>
      <c r="K5002">
        <v>0.1</v>
      </c>
      <c r="L5002">
        <v>20</v>
      </c>
      <c r="M5002">
        <v>1</v>
      </c>
      <c r="N5002">
        <v>2</v>
      </c>
      <c r="P5002">
        <v>0</v>
      </c>
      <c r="Q5002">
        <v>0</v>
      </c>
      <c r="R5002" t="e">
        <v>#DIV/0!</v>
      </c>
      <c r="S5002">
        <v>0</v>
      </c>
    </row>
    <row r="5003" spans="1:19" x14ac:dyDescent="0.25">
      <c r="A5003" s="177" t="s">
        <v>21984</v>
      </c>
      <c r="B5003" t="s">
        <v>21985</v>
      </c>
      <c r="C5003" t="s">
        <v>218</v>
      </c>
      <c r="D5003" s="20" t="s">
        <v>1002</v>
      </c>
      <c r="E5003" s="26">
        <v>42461</v>
      </c>
      <c r="F5003">
        <v>4</v>
      </c>
      <c r="G5003">
        <v>4</v>
      </c>
      <c r="H5003">
        <v>1</v>
      </c>
      <c r="I5003">
        <v>2</v>
      </c>
      <c r="J5003">
        <v>20</v>
      </c>
      <c r="K5003">
        <v>0.1</v>
      </c>
      <c r="L5003">
        <v>20</v>
      </c>
      <c r="M5003">
        <v>1</v>
      </c>
      <c r="N5003">
        <v>2</v>
      </c>
      <c r="P5003">
        <v>0</v>
      </c>
      <c r="Q5003">
        <v>0</v>
      </c>
      <c r="R5003" t="e">
        <v>#DIV/0!</v>
      </c>
      <c r="S5003">
        <v>0</v>
      </c>
    </row>
    <row r="5004" spans="1:19" x14ac:dyDescent="0.25">
      <c r="A5004" s="177" t="s">
        <v>22161</v>
      </c>
      <c r="B5004" t="s">
        <v>22162</v>
      </c>
      <c r="C5004" t="s">
        <v>219</v>
      </c>
      <c r="D5004" s="20" t="s">
        <v>1002</v>
      </c>
      <c r="E5004" s="26">
        <v>42461</v>
      </c>
      <c r="H5004" t="e">
        <v>#DIV/0!</v>
      </c>
      <c r="K5004" t="e">
        <v>#DIV/0!</v>
      </c>
      <c r="M5004" t="e">
        <v>#DIV/0!</v>
      </c>
      <c r="R5004" t="e">
        <v>#DIV/0!</v>
      </c>
    </row>
    <row r="5005" spans="1:19" x14ac:dyDescent="0.25">
      <c r="A5005" s="177" t="s">
        <v>9331</v>
      </c>
      <c r="B5005" t="s">
        <v>9332</v>
      </c>
      <c r="C5005" t="s">
        <v>211</v>
      </c>
      <c r="D5005" s="20" t="s">
        <v>1000</v>
      </c>
      <c r="E5005" s="26">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25">
      <c r="A5006" s="177" t="s">
        <v>8492</v>
      </c>
      <c r="B5006" t="s">
        <v>8493</v>
      </c>
      <c r="C5006" t="s">
        <v>213</v>
      </c>
      <c r="D5006" s="20" t="s">
        <v>1000</v>
      </c>
      <c r="E5006" s="26">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25">
      <c r="A5007" s="177" t="s">
        <v>5068</v>
      </c>
      <c r="B5007" t="s">
        <v>5069</v>
      </c>
      <c r="C5007" s="20" t="s">
        <v>229</v>
      </c>
      <c r="D5007" s="20" t="s">
        <v>1000</v>
      </c>
      <c r="E5007" s="26">
        <v>42491</v>
      </c>
      <c r="F5007">
        <v>1</v>
      </c>
      <c r="G5007">
        <v>2</v>
      </c>
      <c r="H5007">
        <v>0.5</v>
      </c>
      <c r="I5007">
        <v>9</v>
      </c>
      <c r="J5007">
        <v>10</v>
      </c>
      <c r="K5007">
        <v>0.9</v>
      </c>
      <c r="L5007">
        <v>15</v>
      </c>
      <c r="M5007">
        <v>0.66666666666666663</v>
      </c>
      <c r="N5007">
        <v>7</v>
      </c>
      <c r="P5007">
        <v>0</v>
      </c>
      <c r="Q5007">
        <v>0</v>
      </c>
      <c r="R5007" t="e">
        <v>#DIV/0!</v>
      </c>
      <c r="S5007">
        <v>2</v>
      </c>
    </row>
    <row r="5008" spans="1:19" x14ac:dyDescent="0.25">
      <c r="A5008" s="177" t="s">
        <v>11078</v>
      </c>
      <c r="B5008" t="s">
        <v>11079</v>
      </c>
      <c r="C5008" s="20" t="s">
        <v>228</v>
      </c>
      <c r="D5008" s="20" t="s">
        <v>1000</v>
      </c>
      <c r="E5008" s="26">
        <v>42491</v>
      </c>
      <c r="F5008">
        <v>2</v>
      </c>
      <c r="G5008">
        <v>2</v>
      </c>
      <c r="H5008">
        <v>1</v>
      </c>
      <c r="I5008">
        <v>6</v>
      </c>
      <c r="J5008">
        <v>15</v>
      </c>
      <c r="K5008">
        <v>0.4</v>
      </c>
      <c r="L5008">
        <v>15</v>
      </c>
      <c r="M5008">
        <v>1</v>
      </c>
      <c r="N5008">
        <v>5</v>
      </c>
      <c r="P5008">
        <v>0</v>
      </c>
      <c r="Q5008">
        <v>0</v>
      </c>
      <c r="R5008" t="e">
        <v>#DIV/0!</v>
      </c>
      <c r="S5008">
        <v>1</v>
      </c>
    </row>
    <row r="5009" spans="1:19" x14ac:dyDescent="0.25">
      <c r="A5009" s="177" t="s">
        <v>5692</v>
      </c>
      <c r="B5009" t="s">
        <v>5693</v>
      </c>
      <c r="C5009" s="20" t="s">
        <v>1047</v>
      </c>
      <c r="D5009" s="20" t="s">
        <v>1000</v>
      </c>
      <c r="E5009" s="26">
        <v>42491</v>
      </c>
      <c r="F5009">
        <v>5</v>
      </c>
      <c r="G5009">
        <v>5</v>
      </c>
      <c r="H5009">
        <v>1</v>
      </c>
      <c r="I5009">
        <v>20</v>
      </c>
      <c r="J5009">
        <v>25</v>
      </c>
      <c r="K5009">
        <v>0.8</v>
      </c>
      <c r="L5009">
        <v>25</v>
      </c>
      <c r="M5009">
        <v>1</v>
      </c>
      <c r="N5009">
        <v>20</v>
      </c>
      <c r="P5009">
        <v>0</v>
      </c>
      <c r="Q5009">
        <v>0</v>
      </c>
      <c r="R5009" t="e">
        <v>#DIV/0!</v>
      </c>
      <c r="S5009">
        <v>0</v>
      </c>
    </row>
    <row r="5010" spans="1:19" x14ac:dyDescent="0.25">
      <c r="A5010" s="177" t="s">
        <v>13223</v>
      </c>
      <c r="B5010" t="s">
        <v>13135</v>
      </c>
      <c r="C5010" s="20" t="s">
        <v>1051</v>
      </c>
      <c r="D5010" s="20" t="s">
        <v>1002</v>
      </c>
      <c r="E5010" s="26">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25">
      <c r="A5011" s="177" t="s">
        <v>10569</v>
      </c>
      <c r="B5011" t="s">
        <v>10570</v>
      </c>
      <c r="C5011" s="20" t="s">
        <v>205</v>
      </c>
      <c r="D5011" s="20" t="s">
        <v>1000</v>
      </c>
      <c r="E5011" s="26">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25">
      <c r="A5012" s="177" t="s">
        <v>8916</v>
      </c>
      <c r="B5012" t="s">
        <v>8917</v>
      </c>
      <c r="C5012" t="s">
        <v>210</v>
      </c>
      <c r="D5012" s="20" t="s">
        <v>1000</v>
      </c>
      <c r="E5012" s="26">
        <v>42491</v>
      </c>
      <c r="F5012">
        <v>7</v>
      </c>
      <c r="G5012">
        <v>7</v>
      </c>
      <c r="H5012">
        <v>1</v>
      </c>
      <c r="I5012">
        <v>22</v>
      </c>
      <c r="J5012">
        <v>50</v>
      </c>
      <c r="K5012">
        <v>0.44</v>
      </c>
      <c r="L5012">
        <v>50</v>
      </c>
      <c r="M5012">
        <v>1</v>
      </c>
      <c r="N5012">
        <v>20</v>
      </c>
      <c r="O5012">
        <v>0.9</v>
      </c>
      <c r="P5012">
        <v>4</v>
      </c>
      <c r="Q5012">
        <v>4</v>
      </c>
      <c r="R5012">
        <v>1</v>
      </c>
      <c r="S5012">
        <v>2</v>
      </c>
    </row>
    <row r="5013" spans="1:19" x14ac:dyDescent="0.25">
      <c r="A5013" s="177" t="s">
        <v>6111</v>
      </c>
      <c r="B5013" t="s">
        <v>6112</v>
      </c>
      <c r="C5013" t="s">
        <v>215</v>
      </c>
      <c r="D5013" s="20" t="s">
        <v>1000</v>
      </c>
      <c r="E5013" s="26">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25">
      <c r="A5014" s="177" t="s">
        <v>3411</v>
      </c>
      <c r="B5014" t="s">
        <v>3412</v>
      </c>
      <c r="C5014" t="s">
        <v>221</v>
      </c>
      <c r="D5014" s="20" t="s">
        <v>1000</v>
      </c>
      <c r="E5014" s="26">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25">
      <c r="A5015" s="177" t="s">
        <v>3236</v>
      </c>
      <c r="B5015" t="s">
        <v>3237</v>
      </c>
      <c r="C5015" t="s">
        <v>222</v>
      </c>
      <c r="D5015" s="20" t="s">
        <v>1000</v>
      </c>
      <c r="E5015" s="26">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25">
      <c r="A5016" s="177" t="s">
        <v>7281</v>
      </c>
      <c r="B5016" t="s">
        <v>7282</v>
      </c>
      <c r="C5016" t="s">
        <v>1052</v>
      </c>
      <c r="D5016" s="20" t="s">
        <v>1000</v>
      </c>
      <c r="E5016" s="26">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25">
      <c r="A5017" s="177" t="s">
        <v>5273</v>
      </c>
      <c r="B5017" t="s">
        <v>5274</v>
      </c>
      <c r="C5017" t="s">
        <v>1053</v>
      </c>
      <c r="D5017" s="20" t="s">
        <v>1000</v>
      </c>
      <c r="E5017" s="26">
        <v>42491</v>
      </c>
      <c r="F5017">
        <v>5</v>
      </c>
      <c r="G5017">
        <v>5</v>
      </c>
      <c r="H5017">
        <v>1</v>
      </c>
      <c r="I5017">
        <v>13</v>
      </c>
      <c r="J5017">
        <v>25</v>
      </c>
      <c r="K5017">
        <v>0.52</v>
      </c>
      <c r="L5017">
        <v>25</v>
      </c>
      <c r="M5017">
        <v>1</v>
      </c>
      <c r="N5017">
        <v>13</v>
      </c>
      <c r="P5017">
        <v>1</v>
      </c>
      <c r="Q5017">
        <v>1</v>
      </c>
      <c r="R5017">
        <v>1</v>
      </c>
      <c r="S5017">
        <v>0</v>
      </c>
    </row>
    <row r="5018" spans="1:19" x14ac:dyDescent="0.25">
      <c r="A5018" s="177" t="s">
        <v>12272</v>
      </c>
      <c r="B5018" t="s">
        <v>12273</v>
      </c>
      <c r="C5018" t="s">
        <v>200</v>
      </c>
      <c r="D5018" s="20" t="s">
        <v>1000</v>
      </c>
      <c r="E5018" s="26">
        <v>42491</v>
      </c>
      <c r="F5018">
        <v>5</v>
      </c>
      <c r="G5018">
        <v>5</v>
      </c>
      <c r="H5018">
        <v>1</v>
      </c>
      <c r="I5018">
        <v>8</v>
      </c>
      <c r="J5018">
        <v>25</v>
      </c>
      <c r="K5018">
        <v>0.32</v>
      </c>
      <c r="L5018">
        <v>25</v>
      </c>
      <c r="M5018">
        <v>1</v>
      </c>
      <c r="N5018">
        <v>8</v>
      </c>
      <c r="P5018">
        <v>3</v>
      </c>
      <c r="Q5018">
        <v>3</v>
      </c>
      <c r="R5018">
        <v>1</v>
      </c>
      <c r="S5018">
        <v>0</v>
      </c>
    </row>
    <row r="5019" spans="1:19" x14ac:dyDescent="0.25">
      <c r="A5019" s="177" t="s">
        <v>10393</v>
      </c>
      <c r="B5019" t="s">
        <v>10394</v>
      </c>
      <c r="C5019" t="s">
        <v>204</v>
      </c>
      <c r="D5019" s="20" t="s">
        <v>1000</v>
      </c>
      <c r="E5019" s="26">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25">
      <c r="A5020" s="177" t="s">
        <v>8741</v>
      </c>
      <c r="B5020" t="s">
        <v>8742</v>
      </c>
      <c r="C5020" t="s">
        <v>208</v>
      </c>
      <c r="D5020" s="20" t="s">
        <v>1000</v>
      </c>
      <c r="E5020" s="26">
        <v>42491</v>
      </c>
      <c r="F5020">
        <v>2</v>
      </c>
      <c r="G5020">
        <v>2</v>
      </c>
      <c r="H5020">
        <v>1</v>
      </c>
      <c r="I5020">
        <v>17</v>
      </c>
      <c r="J5020">
        <v>10</v>
      </c>
      <c r="K5020">
        <v>1.7</v>
      </c>
      <c r="L5020">
        <v>10</v>
      </c>
      <c r="M5020">
        <v>1</v>
      </c>
      <c r="N5020">
        <v>17</v>
      </c>
      <c r="P5020">
        <v>0</v>
      </c>
      <c r="Q5020">
        <v>0</v>
      </c>
      <c r="R5020" t="e">
        <v>#DIV/0!</v>
      </c>
      <c r="S5020">
        <v>0</v>
      </c>
    </row>
    <row r="5021" spans="1:19" x14ac:dyDescent="0.25">
      <c r="A5021" s="177" t="s">
        <v>6535</v>
      </c>
      <c r="B5021" t="s">
        <v>6536</v>
      </c>
      <c r="C5021" t="s">
        <v>316</v>
      </c>
      <c r="D5021" s="20" t="s">
        <v>1000</v>
      </c>
      <c r="E5021" s="26">
        <v>42491</v>
      </c>
      <c r="F5021">
        <v>10</v>
      </c>
      <c r="G5021">
        <v>10</v>
      </c>
      <c r="H5021">
        <v>1</v>
      </c>
      <c r="I5021">
        <v>17</v>
      </c>
      <c r="J5021">
        <v>26</v>
      </c>
      <c r="K5021">
        <v>0.65384615384615385</v>
      </c>
      <c r="L5021">
        <v>26</v>
      </c>
      <c r="M5021">
        <v>1</v>
      </c>
      <c r="N5021">
        <v>13</v>
      </c>
      <c r="P5021">
        <v>0</v>
      </c>
      <c r="Q5021">
        <v>0</v>
      </c>
      <c r="R5021" t="e">
        <v>#DIV/0!</v>
      </c>
      <c r="S5021">
        <v>4</v>
      </c>
    </row>
    <row r="5022" spans="1:19" x14ac:dyDescent="0.25">
      <c r="A5022" s="177" t="s">
        <v>4128</v>
      </c>
      <c r="B5022" t="s">
        <v>4129</v>
      </c>
      <c r="C5022" t="s">
        <v>218</v>
      </c>
      <c r="D5022" s="20" t="s">
        <v>1000</v>
      </c>
      <c r="E5022" s="26">
        <v>42491</v>
      </c>
      <c r="F5022">
        <v>4</v>
      </c>
      <c r="G5022">
        <v>4</v>
      </c>
      <c r="H5022">
        <v>1</v>
      </c>
      <c r="I5022">
        <v>2</v>
      </c>
      <c r="J5022">
        <v>20</v>
      </c>
      <c r="K5022">
        <v>0.1</v>
      </c>
      <c r="L5022">
        <v>20</v>
      </c>
      <c r="M5022">
        <v>1</v>
      </c>
      <c r="N5022">
        <v>2</v>
      </c>
      <c r="P5022">
        <v>0</v>
      </c>
      <c r="Q5022">
        <v>0</v>
      </c>
      <c r="R5022" t="e">
        <v>#DIV/0!</v>
      </c>
      <c r="S5022">
        <v>0</v>
      </c>
    </row>
    <row r="5023" spans="1:19" x14ac:dyDescent="0.25">
      <c r="A5023" s="177" t="s">
        <v>12557</v>
      </c>
      <c r="B5023" t="s">
        <v>12558</v>
      </c>
      <c r="C5023" t="s">
        <v>202</v>
      </c>
      <c r="D5023" s="20" t="s">
        <v>1000</v>
      </c>
      <c r="E5023" s="26">
        <v>42491</v>
      </c>
      <c r="F5023">
        <v>9</v>
      </c>
      <c r="G5023">
        <v>9</v>
      </c>
      <c r="H5023">
        <v>1</v>
      </c>
      <c r="I5023">
        <v>120</v>
      </c>
      <c r="J5023">
        <v>100</v>
      </c>
      <c r="K5023">
        <v>1.2</v>
      </c>
      <c r="L5023">
        <v>100</v>
      </c>
      <c r="M5023">
        <v>1</v>
      </c>
      <c r="N5023">
        <v>117</v>
      </c>
      <c r="P5023">
        <v>0</v>
      </c>
      <c r="Q5023">
        <v>0</v>
      </c>
      <c r="R5023" t="e">
        <v>#DIV/0!</v>
      </c>
      <c r="S5023">
        <v>3</v>
      </c>
    </row>
    <row r="5024" spans="1:19" x14ac:dyDescent="0.25">
      <c r="A5024" s="177" t="s">
        <v>9722</v>
      </c>
      <c r="B5024" t="s">
        <v>9723</v>
      </c>
      <c r="C5024" t="s">
        <v>224</v>
      </c>
      <c r="D5024" s="20" t="s">
        <v>1000</v>
      </c>
      <c r="E5024" s="26">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25">
      <c r="A5025" s="177" t="s">
        <v>12382</v>
      </c>
      <c r="B5025" t="s">
        <v>12383</v>
      </c>
      <c r="C5025" t="s">
        <v>347</v>
      </c>
      <c r="D5025" s="20" t="s">
        <v>1000</v>
      </c>
      <c r="E5025" s="26">
        <v>42491</v>
      </c>
      <c r="F5025">
        <v>2</v>
      </c>
      <c r="G5025">
        <v>2</v>
      </c>
      <c r="H5025">
        <v>1</v>
      </c>
      <c r="I5025">
        <v>4</v>
      </c>
      <c r="J5025">
        <v>10</v>
      </c>
      <c r="K5025">
        <v>0.4</v>
      </c>
      <c r="L5025">
        <v>10</v>
      </c>
      <c r="M5025">
        <v>1</v>
      </c>
      <c r="N5025">
        <v>4</v>
      </c>
      <c r="P5025">
        <v>0</v>
      </c>
      <c r="Q5025">
        <v>0</v>
      </c>
      <c r="R5025" t="e">
        <v>#DIV/0!</v>
      </c>
      <c r="S5025">
        <v>0</v>
      </c>
    </row>
    <row r="5026" spans="1:19" x14ac:dyDescent="0.25">
      <c r="A5026" s="177" t="s">
        <v>9423</v>
      </c>
      <c r="B5026" t="s">
        <v>9424</v>
      </c>
      <c r="C5026" t="s">
        <v>345</v>
      </c>
      <c r="D5026" s="20" t="s">
        <v>1000</v>
      </c>
      <c r="E5026" s="26">
        <v>42491</v>
      </c>
      <c r="F5026">
        <v>5</v>
      </c>
      <c r="G5026">
        <v>5</v>
      </c>
      <c r="H5026">
        <v>1</v>
      </c>
      <c r="I5026">
        <v>15</v>
      </c>
      <c r="J5026">
        <v>26</v>
      </c>
      <c r="K5026">
        <v>0.57692307692307687</v>
      </c>
      <c r="L5026">
        <v>26</v>
      </c>
      <c r="M5026">
        <v>1</v>
      </c>
      <c r="N5026">
        <v>15</v>
      </c>
      <c r="P5026">
        <v>1</v>
      </c>
      <c r="Q5026">
        <v>1</v>
      </c>
      <c r="R5026">
        <v>1</v>
      </c>
      <c r="S5026">
        <v>0</v>
      </c>
    </row>
    <row r="5027" spans="1:19" x14ac:dyDescent="0.25">
      <c r="A5027" s="177" t="s">
        <v>7815</v>
      </c>
      <c r="B5027" t="s">
        <v>7816</v>
      </c>
      <c r="C5027" t="s">
        <v>226</v>
      </c>
      <c r="D5027" s="20" t="s">
        <v>1000</v>
      </c>
      <c r="E5027" s="26">
        <v>42491</v>
      </c>
      <c r="F5027">
        <v>3</v>
      </c>
      <c r="G5027">
        <v>5</v>
      </c>
      <c r="H5027">
        <v>0.6</v>
      </c>
      <c r="I5027">
        <v>35</v>
      </c>
      <c r="J5027">
        <v>30</v>
      </c>
      <c r="K5027">
        <v>1.1666666666666667</v>
      </c>
      <c r="L5027">
        <v>50</v>
      </c>
      <c r="M5027">
        <v>0.6</v>
      </c>
      <c r="N5027">
        <v>35</v>
      </c>
      <c r="P5027">
        <v>0</v>
      </c>
      <c r="Q5027">
        <v>0</v>
      </c>
      <c r="R5027" t="e">
        <v>#DIV/0!</v>
      </c>
      <c r="S5027">
        <v>0</v>
      </c>
    </row>
    <row r="5028" spans="1:19" x14ac:dyDescent="0.25">
      <c r="A5028" s="177" t="s">
        <v>6885</v>
      </c>
      <c r="B5028" t="s">
        <v>6886</v>
      </c>
      <c r="C5028" t="s">
        <v>231</v>
      </c>
      <c r="D5028" s="20" t="s">
        <v>1000</v>
      </c>
      <c r="E5028" s="26">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25">
      <c r="A5029" s="177" t="s">
        <v>5936</v>
      </c>
      <c r="B5029" t="s">
        <v>5937</v>
      </c>
      <c r="C5029" t="s">
        <v>216</v>
      </c>
      <c r="D5029" s="20" t="s">
        <v>1000</v>
      </c>
      <c r="E5029" s="26">
        <v>42491</v>
      </c>
      <c r="F5029">
        <v>8</v>
      </c>
      <c r="G5029">
        <v>10</v>
      </c>
      <c r="H5029">
        <v>0.8</v>
      </c>
      <c r="I5029">
        <v>71</v>
      </c>
      <c r="J5029">
        <v>80</v>
      </c>
      <c r="K5029">
        <v>0.88749999999999996</v>
      </c>
      <c r="L5029">
        <v>100</v>
      </c>
      <c r="M5029">
        <v>0.8</v>
      </c>
      <c r="N5029">
        <v>67</v>
      </c>
      <c r="P5029">
        <v>3</v>
      </c>
      <c r="Q5029">
        <v>5</v>
      </c>
      <c r="R5029">
        <v>0.6</v>
      </c>
      <c r="S5029">
        <v>4</v>
      </c>
    </row>
    <row r="5030" spans="1:19" x14ac:dyDescent="0.25">
      <c r="A5030" s="177" t="s">
        <v>4543</v>
      </c>
      <c r="B5030" t="s">
        <v>4544</v>
      </c>
      <c r="C5030" t="s">
        <v>233</v>
      </c>
      <c r="D5030" s="20" t="s">
        <v>1000</v>
      </c>
      <c r="E5030" s="26">
        <v>42491</v>
      </c>
      <c r="F5030">
        <v>3</v>
      </c>
      <c r="G5030">
        <v>3</v>
      </c>
      <c r="H5030">
        <v>1</v>
      </c>
      <c r="I5030">
        <v>16</v>
      </c>
      <c r="J5030">
        <v>30</v>
      </c>
      <c r="K5030">
        <v>0.53333333333333333</v>
      </c>
      <c r="L5030">
        <v>30</v>
      </c>
      <c r="M5030">
        <v>1</v>
      </c>
      <c r="N5030">
        <v>14</v>
      </c>
      <c r="P5030">
        <v>0</v>
      </c>
      <c r="Q5030">
        <v>0</v>
      </c>
      <c r="R5030" t="e">
        <v>#DIV/0!</v>
      </c>
      <c r="S5030">
        <v>2</v>
      </c>
    </row>
    <row r="5031" spans="1:19" x14ac:dyDescent="0.25">
      <c r="A5031" s="177" t="s">
        <v>3953</v>
      </c>
      <c r="B5031" t="s">
        <v>3954</v>
      </c>
      <c r="C5031" t="s">
        <v>219</v>
      </c>
      <c r="D5031" s="20" t="s">
        <v>1000</v>
      </c>
      <c r="E5031" s="26">
        <v>42491</v>
      </c>
      <c r="H5031" t="e">
        <v>#DIV/0!</v>
      </c>
      <c r="K5031" t="e">
        <v>#DIV/0!</v>
      </c>
      <c r="M5031" t="e">
        <v>#DIV/0!</v>
      </c>
      <c r="R5031" t="e">
        <v>#DIV/0!</v>
      </c>
    </row>
    <row r="5032" spans="1:19" x14ac:dyDescent="0.25">
      <c r="A5032" s="177" t="s">
        <v>3682</v>
      </c>
      <c r="B5032" t="s">
        <v>3683</v>
      </c>
      <c r="C5032" t="s">
        <v>340</v>
      </c>
      <c r="D5032" s="20" t="s">
        <v>1000</v>
      </c>
      <c r="E5032" s="26">
        <v>42491</v>
      </c>
      <c r="F5032">
        <v>4</v>
      </c>
      <c r="G5032">
        <v>4</v>
      </c>
      <c r="H5032">
        <v>1</v>
      </c>
      <c r="I5032">
        <v>39</v>
      </c>
      <c r="J5032">
        <v>40</v>
      </c>
      <c r="K5032">
        <v>0.97499999999999998</v>
      </c>
      <c r="L5032">
        <v>40</v>
      </c>
      <c r="M5032">
        <v>1</v>
      </c>
      <c r="N5032">
        <v>39</v>
      </c>
      <c r="P5032">
        <v>0</v>
      </c>
      <c r="Q5032">
        <v>0</v>
      </c>
      <c r="R5032" t="e">
        <v>#DIV/0!</v>
      </c>
      <c r="S5032">
        <v>0</v>
      </c>
    </row>
    <row r="5033" spans="1:19" x14ac:dyDescent="0.25">
      <c r="A5033" s="177" t="s">
        <v>7628</v>
      </c>
      <c r="B5033" t="s">
        <v>7629</v>
      </c>
      <c r="C5033" t="s">
        <v>901</v>
      </c>
      <c r="D5033" s="20" t="s">
        <v>1000</v>
      </c>
      <c r="E5033" s="26">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25">
      <c r="A5034" s="177" t="s">
        <v>5508</v>
      </c>
      <c r="B5034" t="s">
        <v>5509</v>
      </c>
      <c r="C5034" t="s">
        <v>903</v>
      </c>
      <c r="D5034" s="20" t="s">
        <v>1000</v>
      </c>
      <c r="E5034" s="26">
        <v>42491</v>
      </c>
      <c r="F5034">
        <v>10</v>
      </c>
      <c r="G5034">
        <v>10</v>
      </c>
      <c r="H5034">
        <v>1</v>
      </c>
      <c r="I5034">
        <v>33</v>
      </c>
      <c r="J5034">
        <v>50</v>
      </c>
      <c r="K5034">
        <v>0.66</v>
      </c>
      <c r="L5034">
        <v>50</v>
      </c>
      <c r="M5034">
        <v>1</v>
      </c>
      <c r="N5034">
        <v>33</v>
      </c>
      <c r="P5034">
        <v>1</v>
      </c>
      <c r="Q5034">
        <v>1</v>
      </c>
      <c r="R5034">
        <v>1</v>
      </c>
      <c r="S5034">
        <v>0</v>
      </c>
    </row>
    <row r="5035" spans="1:19" x14ac:dyDescent="0.25">
      <c r="A5035" s="177" t="s">
        <v>11655</v>
      </c>
      <c r="B5035" t="s">
        <v>11656</v>
      </c>
      <c r="C5035" t="s">
        <v>199</v>
      </c>
      <c r="D5035" s="20" t="s">
        <v>1002</v>
      </c>
      <c r="E5035" s="26">
        <v>42491</v>
      </c>
      <c r="F5035">
        <v>14</v>
      </c>
      <c r="G5035">
        <v>14</v>
      </c>
      <c r="H5035">
        <v>1</v>
      </c>
      <c r="I5035">
        <v>128</v>
      </c>
      <c r="J5035">
        <v>125</v>
      </c>
      <c r="K5035">
        <v>1.024</v>
      </c>
      <c r="L5035">
        <v>125</v>
      </c>
      <c r="M5035">
        <v>1</v>
      </c>
      <c r="N5035">
        <v>125</v>
      </c>
      <c r="P5035">
        <v>3</v>
      </c>
      <c r="Q5035">
        <v>3</v>
      </c>
      <c r="R5035">
        <v>1</v>
      </c>
      <c r="S5035">
        <v>3</v>
      </c>
    </row>
    <row r="5036" spans="1:19" x14ac:dyDescent="0.25">
      <c r="A5036" s="177" t="s">
        <v>10919</v>
      </c>
      <c r="B5036" t="s">
        <v>10920</v>
      </c>
      <c r="C5036" t="s">
        <v>227</v>
      </c>
      <c r="D5036" s="20" t="s">
        <v>1002</v>
      </c>
      <c r="E5036" s="26">
        <v>42491</v>
      </c>
      <c r="F5036">
        <v>2</v>
      </c>
      <c r="G5036">
        <v>2</v>
      </c>
      <c r="H5036">
        <v>1</v>
      </c>
      <c r="I5036">
        <v>6</v>
      </c>
      <c r="J5036">
        <v>15</v>
      </c>
      <c r="K5036">
        <v>0.4</v>
      </c>
      <c r="L5036">
        <v>15</v>
      </c>
      <c r="M5036">
        <v>1</v>
      </c>
      <c r="N5036">
        <v>5</v>
      </c>
      <c r="P5036">
        <v>0</v>
      </c>
      <c r="Q5036">
        <v>0</v>
      </c>
      <c r="R5036" t="e">
        <v>#DIV/0!</v>
      </c>
      <c r="S5036">
        <v>1</v>
      </c>
    </row>
    <row r="5037" spans="1:19" s="20" customFormat="1" x14ac:dyDescent="0.25">
      <c r="A5037" s="177" t="s">
        <v>11657</v>
      </c>
      <c r="B5037" s="20" t="s">
        <v>11658</v>
      </c>
      <c r="C5037" s="20" t="s">
        <v>348</v>
      </c>
      <c r="D5037" s="20" t="s">
        <v>1002</v>
      </c>
      <c r="E5037" s="26">
        <v>42491</v>
      </c>
      <c r="F5037" s="20">
        <v>2</v>
      </c>
      <c r="G5037" s="20">
        <v>2</v>
      </c>
      <c r="H5037" s="20">
        <v>1</v>
      </c>
      <c r="I5037" s="20">
        <v>4</v>
      </c>
      <c r="J5037" s="20">
        <v>10</v>
      </c>
      <c r="K5037" s="20">
        <v>0.4</v>
      </c>
      <c r="L5037" s="20">
        <v>10</v>
      </c>
      <c r="M5037" s="20">
        <v>1</v>
      </c>
      <c r="N5037" s="20">
        <v>4</v>
      </c>
      <c r="P5037" s="20">
        <v>0</v>
      </c>
      <c r="Q5037" s="20">
        <v>0</v>
      </c>
      <c r="R5037" s="20" t="e">
        <v>#DIV/0!</v>
      </c>
      <c r="S5037" s="20">
        <v>0</v>
      </c>
    </row>
    <row r="5038" spans="1:19" x14ac:dyDescent="0.25">
      <c r="A5038" s="177" t="s">
        <v>9515</v>
      </c>
      <c r="B5038" t="s">
        <v>9516</v>
      </c>
      <c r="C5038" s="20" t="s">
        <v>346</v>
      </c>
      <c r="D5038" s="20" t="s">
        <v>1002</v>
      </c>
      <c r="E5038" s="26">
        <v>42491</v>
      </c>
      <c r="F5038">
        <v>5</v>
      </c>
      <c r="G5038">
        <v>5</v>
      </c>
      <c r="H5038">
        <v>1</v>
      </c>
      <c r="I5038">
        <v>15</v>
      </c>
      <c r="J5038">
        <v>26</v>
      </c>
      <c r="K5038">
        <v>0.57692307692307687</v>
      </c>
      <c r="L5038">
        <v>26</v>
      </c>
      <c r="M5038">
        <v>1</v>
      </c>
      <c r="N5038">
        <v>15</v>
      </c>
      <c r="P5038">
        <v>1</v>
      </c>
      <c r="Q5038">
        <v>1</v>
      </c>
      <c r="R5038">
        <v>1</v>
      </c>
      <c r="S5038">
        <v>0</v>
      </c>
    </row>
    <row r="5039" spans="1:19" x14ac:dyDescent="0.25">
      <c r="A5039" s="177" t="s">
        <v>9156</v>
      </c>
      <c r="B5039" t="s">
        <v>9157</v>
      </c>
      <c r="C5039" s="20" t="s">
        <v>207</v>
      </c>
      <c r="D5039" s="20" t="s">
        <v>1002</v>
      </c>
      <c r="E5039" s="26">
        <v>42491</v>
      </c>
      <c r="F5039">
        <v>12</v>
      </c>
      <c r="G5039">
        <v>12</v>
      </c>
      <c r="H5039">
        <v>1</v>
      </c>
      <c r="I5039">
        <v>81</v>
      </c>
      <c r="J5039">
        <v>84</v>
      </c>
      <c r="K5039">
        <v>0.9642857142857143</v>
      </c>
      <c r="L5039">
        <v>96</v>
      </c>
      <c r="M5039">
        <v>0.875</v>
      </c>
      <c r="N5039">
        <v>77</v>
      </c>
      <c r="P5039">
        <v>5</v>
      </c>
      <c r="Q5039">
        <v>7</v>
      </c>
      <c r="R5039">
        <v>0.7142857142857143</v>
      </c>
      <c r="S5039">
        <v>4</v>
      </c>
    </row>
    <row r="5040" spans="1:19" s="20" customFormat="1" x14ac:dyDescent="0.25">
      <c r="A5040" s="177" t="s">
        <v>8317</v>
      </c>
      <c r="B5040" s="20" t="s">
        <v>8318</v>
      </c>
      <c r="C5040" s="20" t="s">
        <v>212</v>
      </c>
      <c r="D5040" s="20" t="s">
        <v>1002</v>
      </c>
      <c r="E5040" s="26">
        <v>42491</v>
      </c>
      <c r="F5040" s="20">
        <v>2</v>
      </c>
      <c r="G5040" s="20">
        <v>3</v>
      </c>
      <c r="H5040" s="20">
        <v>0.66666666666666663</v>
      </c>
      <c r="I5040" s="20">
        <v>10</v>
      </c>
      <c r="J5040" s="20">
        <v>18</v>
      </c>
      <c r="K5040" s="20">
        <v>0.55555555555555558</v>
      </c>
      <c r="L5040" s="20">
        <v>25</v>
      </c>
      <c r="M5040" s="20">
        <v>0.72</v>
      </c>
      <c r="N5040" s="20">
        <v>9</v>
      </c>
      <c r="P5040" s="20">
        <v>3</v>
      </c>
      <c r="Q5040" s="20">
        <v>6</v>
      </c>
      <c r="R5040" s="20">
        <v>0.5</v>
      </c>
      <c r="S5040" s="20">
        <v>1</v>
      </c>
    </row>
    <row r="5041" spans="1:19" x14ac:dyDescent="0.25">
      <c r="A5041" s="177" t="s">
        <v>4893</v>
      </c>
      <c r="B5041" t="s">
        <v>4894</v>
      </c>
      <c r="C5041" s="20" t="s">
        <v>230</v>
      </c>
      <c r="D5041" s="20" t="s">
        <v>1002</v>
      </c>
      <c r="E5041" s="26">
        <v>42491</v>
      </c>
      <c r="F5041">
        <v>1</v>
      </c>
      <c r="G5041">
        <v>2</v>
      </c>
      <c r="H5041">
        <v>0.5</v>
      </c>
      <c r="I5041">
        <v>9</v>
      </c>
      <c r="J5041">
        <v>10</v>
      </c>
      <c r="K5041">
        <v>0.9</v>
      </c>
      <c r="L5041">
        <v>15</v>
      </c>
      <c r="M5041">
        <v>0.66666666666666663</v>
      </c>
      <c r="N5041">
        <v>7</v>
      </c>
      <c r="P5041">
        <v>0</v>
      </c>
      <c r="Q5041">
        <v>0</v>
      </c>
      <c r="R5041" t="e">
        <v>#DIV/0!</v>
      </c>
      <c r="S5041">
        <v>2</v>
      </c>
    </row>
    <row r="5042" spans="1:19" x14ac:dyDescent="0.25">
      <c r="A5042" s="177" t="s">
        <v>11659</v>
      </c>
      <c r="B5042" t="s">
        <v>11660</v>
      </c>
      <c r="C5042" s="20" t="s">
        <v>198</v>
      </c>
      <c r="D5042" s="20" t="s">
        <v>1002</v>
      </c>
      <c r="E5042" s="26">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25">
      <c r="A5043" s="177" t="s">
        <v>10744</v>
      </c>
      <c r="B5043" t="s">
        <v>10745</v>
      </c>
      <c r="C5043" s="20" t="s">
        <v>203</v>
      </c>
      <c r="D5043" s="20" t="s">
        <v>1002</v>
      </c>
      <c r="E5043" s="26">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25">
      <c r="A5044" s="177" t="s">
        <v>6286</v>
      </c>
      <c r="B5044" t="s">
        <v>6287</v>
      </c>
      <c r="C5044" s="20" t="s">
        <v>214</v>
      </c>
      <c r="D5044" s="20" t="s">
        <v>1002</v>
      </c>
      <c r="E5044" s="26">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25">
      <c r="A5045" s="177" t="s">
        <v>3586</v>
      </c>
      <c r="B5045" t="s">
        <v>3587</v>
      </c>
      <c r="C5045" s="20" t="s">
        <v>220</v>
      </c>
      <c r="D5045" s="20" t="s">
        <v>1002</v>
      </c>
      <c r="E5045" s="26">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25">
      <c r="A5046" s="177" t="s">
        <v>6710</v>
      </c>
      <c r="B5046" t="s">
        <v>6711</v>
      </c>
      <c r="C5046" t="s">
        <v>317</v>
      </c>
      <c r="D5046" s="20" t="s">
        <v>1002</v>
      </c>
      <c r="E5046" s="26">
        <v>42491</v>
      </c>
      <c r="F5046">
        <v>10</v>
      </c>
      <c r="G5046">
        <v>10</v>
      </c>
      <c r="H5046">
        <v>1</v>
      </c>
      <c r="I5046">
        <v>17</v>
      </c>
      <c r="J5046">
        <v>26</v>
      </c>
      <c r="K5046">
        <v>0.65384615384615385</v>
      </c>
      <c r="L5046">
        <v>26</v>
      </c>
      <c r="M5046">
        <v>1</v>
      </c>
      <c r="N5046">
        <v>13</v>
      </c>
      <c r="P5046">
        <v>0</v>
      </c>
      <c r="Q5046">
        <v>0</v>
      </c>
      <c r="R5046" t="e">
        <v>#DIV/0!</v>
      </c>
      <c r="S5046">
        <v>4</v>
      </c>
    </row>
    <row r="5047" spans="1:19" x14ac:dyDescent="0.25">
      <c r="A5047" s="177" t="s">
        <v>4368</v>
      </c>
      <c r="B5047" t="s">
        <v>4369</v>
      </c>
      <c r="C5047" t="s">
        <v>217</v>
      </c>
      <c r="D5047" s="20" t="s">
        <v>1002</v>
      </c>
      <c r="E5047" s="26">
        <v>42491</v>
      </c>
      <c r="F5047">
        <v>4</v>
      </c>
      <c r="G5047">
        <v>4</v>
      </c>
      <c r="H5047">
        <v>1</v>
      </c>
      <c r="I5047">
        <v>2</v>
      </c>
      <c r="J5047">
        <v>20</v>
      </c>
      <c r="K5047">
        <v>0.1</v>
      </c>
      <c r="L5047">
        <v>20</v>
      </c>
      <c r="M5047">
        <v>1</v>
      </c>
      <c r="N5047">
        <v>2</v>
      </c>
      <c r="P5047">
        <v>0</v>
      </c>
      <c r="Q5047">
        <v>0</v>
      </c>
      <c r="R5047" t="e">
        <v>#DIV/0!</v>
      </c>
      <c r="S5047">
        <v>0</v>
      </c>
    </row>
    <row r="5048" spans="1:19" x14ac:dyDescent="0.25">
      <c r="A5048" s="177" t="s">
        <v>9897</v>
      </c>
      <c r="B5048" t="s">
        <v>9898</v>
      </c>
      <c r="C5048" t="s">
        <v>223</v>
      </c>
      <c r="D5048" s="20" t="s">
        <v>1002</v>
      </c>
      <c r="E5048" s="26">
        <v>42491</v>
      </c>
      <c r="F5048" s="20">
        <v>5</v>
      </c>
      <c r="G5048" s="20">
        <v>6</v>
      </c>
      <c r="H5048" s="20">
        <v>0.83333333333333337</v>
      </c>
      <c r="I5048" s="20">
        <v>56</v>
      </c>
      <c r="J5048" s="20">
        <v>75</v>
      </c>
      <c r="K5048" s="20">
        <v>0.7466666666666667</v>
      </c>
      <c r="L5048" s="20">
        <v>90</v>
      </c>
      <c r="M5048" s="20">
        <v>0.83333333333333337</v>
      </c>
      <c r="N5048" s="20">
        <v>56</v>
      </c>
      <c r="O5048" s="20"/>
      <c r="P5048" s="20">
        <v>0</v>
      </c>
      <c r="Q5048" s="20">
        <v>0</v>
      </c>
      <c r="R5048" s="20" t="e">
        <v>#DIV/0!</v>
      </c>
      <c r="S5048" s="20">
        <v>0</v>
      </c>
    </row>
    <row r="5049" spans="1:19" x14ac:dyDescent="0.25">
      <c r="A5049" s="177" t="s">
        <v>8016</v>
      </c>
      <c r="B5049" t="s">
        <v>8017</v>
      </c>
      <c r="C5049" t="s">
        <v>225</v>
      </c>
      <c r="D5049" s="20" t="s">
        <v>1002</v>
      </c>
      <c r="E5049" s="26">
        <v>42491</v>
      </c>
      <c r="F5049">
        <v>3</v>
      </c>
      <c r="G5049">
        <v>5</v>
      </c>
      <c r="H5049">
        <v>0.6</v>
      </c>
      <c r="I5049">
        <v>35</v>
      </c>
      <c r="J5049">
        <v>30</v>
      </c>
      <c r="K5049">
        <v>1.1666666666666667</v>
      </c>
      <c r="L5049">
        <v>50</v>
      </c>
      <c r="M5049">
        <v>0.6</v>
      </c>
      <c r="N5049">
        <v>35</v>
      </c>
      <c r="P5049">
        <v>0</v>
      </c>
      <c r="Q5049">
        <v>0</v>
      </c>
      <c r="R5049" t="e">
        <v>#DIV/0!</v>
      </c>
      <c r="S5049">
        <v>0</v>
      </c>
    </row>
    <row r="5050" spans="1:19" x14ac:dyDescent="0.25">
      <c r="A5050" s="177" t="s">
        <v>7076</v>
      </c>
      <c r="B5050" t="s">
        <v>7077</v>
      </c>
      <c r="C5050" t="s">
        <v>232</v>
      </c>
      <c r="D5050" s="20" t="s">
        <v>1002</v>
      </c>
      <c r="E5050" s="26">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25">
      <c r="A5051" s="177" t="s">
        <v>4718</v>
      </c>
      <c r="B5051" t="s">
        <v>4719</v>
      </c>
      <c r="C5051" t="s">
        <v>234</v>
      </c>
      <c r="D5051" s="20" t="s">
        <v>1002</v>
      </c>
      <c r="E5051" s="26">
        <v>42491</v>
      </c>
      <c r="F5051">
        <v>3</v>
      </c>
      <c r="G5051">
        <v>3</v>
      </c>
      <c r="H5051">
        <v>1</v>
      </c>
      <c r="I5051">
        <v>16</v>
      </c>
      <c r="J5051">
        <v>30</v>
      </c>
      <c r="K5051">
        <v>0.53333333333333333</v>
      </c>
      <c r="L5051">
        <v>30</v>
      </c>
      <c r="M5051">
        <v>1</v>
      </c>
      <c r="N5051">
        <v>14</v>
      </c>
      <c r="P5051">
        <v>0</v>
      </c>
      <c r="Q5051">
        <v>0</v>
      </c>
      <c r="R5051" t="e">
        <v>#DIV/0!</v>
      </c>
      <c r="S5051">
        <v>2</v>
      </c>
    </row>
    <row r="5052" spans="1:19" x14ac:dyDescent="0.25">
      <c r="A5052" s="177" t="s">
        <v>3778</v>
      </c>
      <c r="B5052" t="s">
        <v>3779</v>
      </c>
      <c r="C5052" t="s">
        <v>342</v>
      </c>
      <c r="D5052" s="20" t="s">
        <v>1002</v>
      </c>
      <c r="E5052" s="26">
        <v>42491</v>
      </c>
      <c r="F5052">
        <v>4</v>
      </c>
      <c r="G5052">
        <v>4</v>
      </c>
      <c r="H5052">
        <v>1</v>
      </c>
      <c r="I5052">
        <v>39</v>
      </c>
      <c r="J5052">
        <v>40</v>
      </c>
      <c r="K5052">
        <v>0.97499999999999998</v>
      </c>
      <c r="L5052">
        <v>40</v>
      </c>
      <c r="M5052">
        <v>1</v>
      </c>
      <c r="N5052">
        <v>39</v>
      </c>
      <c r="P5052">
        <v>0</v>
      </c>
      <c r="Q5052">
        <v>0</v>
      </c>
      <c r="R5052" t="e">
        <v>#DIV/0!</v>
      </c>
      <c r="S5052">
        <v>0</v>
      </c>
    </row>
    <row r="5053" spans="1:19" x14ac:dyDescent="0.25">
      <c r="A5053" s="177" t="s">
        <v>3061</v>
      </c>
      <c r="B5053" t="s">
        <v>3062</v>
      </c>
      <c r="C5053" t="s">
        <v>242</v>
      </c>
      <c r="D5053" s="20" t="s">
        <v>1000</v>
      </c>
      <c r="E5053" s="26">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25">
      <c r="A5054" s="177" t="s">
        <v>2886</v>
      </c>
      <c r="B5054" t="s">
        <v>2887</v>
      </c>
      <c r="C5054" t="s">
        <v>2724</v>
      </c>
      <c r="D5054" s="20" t="s">
        <v>1000</v>
      </c>
      <c r="E5054" s="26">
        <v>42491</v>
      </c>
      <c r="F5054">
        <v>6</v>
      </c>
      <c r="G5054">
        <v>8</v>
      </c>
      <c r="H5054">
        <v>0.75</v>
      </c>
      <c r="I5054">
        <v>22</v>
      </c>
      <c r="J5054">
        <v>30</v>
      </c>
      <c r="K5054">
        <v>0.73333333333333328</v>
      </c>
      <c r="L5054">
        <v>40</v>
      </c>
      <c r="M5054">
        <v>0.75</v>
      </c>
      <c r="N5054">
        <v>21</v>
      </c>
      <c r="P5054">
        <v>0</v>
      </c>
      <c r="Q5054">
        <v>0</v>
      </c>
      <c r="R5054" t="e">
        <v>#DIV/0!</v>
      </c>
      <c r="S5054">
        <v>1</v>
      </c>
    </row>
    <row r="5055" spans="1:19" x14ac:dyDescent="0.25">
      <c r="A5055" s="177" t="s">
        <v>2641</v>
      </c>
      <c r="B5055" t="s">
        <v>2642</v>
      </c>
      <c r="C5055" t="s">
        <v>237</v>
      </c>
      <c r="D5055" s="20" t="s">
        <v>1000</v>
      </c>
      <c r="E5055" s="26">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25">
      <c r="A5056" s="177" t="s">
        <v>2466</v>
      </c>
      <c r="B5056" t="s">
        <v>2467</v>
      </c>
      <c r="C5056" t="s">
        <v>238</v>
      </c>
      <c r="D5056" s="20" t="s">
        <v>1000</v>
      </c>
      <c r="E5056" s="26">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25">
      <c r="A5057" s="177" t="s">
        <v>2293</v>
      </c>
      <c r="B5057" t="s">
        <v>2294</v>
      </c>
      <c r="C5057" t="s">
        <v>239</v>
      </c>
      <c r="D5057" s="20" t="s">
        <v>1000</v>
      </c>
      <c r="E5057" s="26">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25">
      <c r="A5058" s="177" t="s">
        <v>2118</v>
      </c>
      <c r="B5058" t="s">
        <v>2119</v>
      </c>
      <c r="C5058" t="s">
        <v>1988</v>
      </c>
      <c r="D5058" s="20" t="s">
        <v>1000</v>
      </c>
      <c r="E5058" s="26">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25">
      <c r="A5059" s="177" t="s">
        <v>1870</v>
      </c>
      <c r="B5059" t="s">
        <v>1871</v>
      </c>
      <c r="C5059" t="s">
        <v>240</v>
      </c>
      <c r="D5059" s="20" t="s">
        <v>1000</v>
      </c>
      <c r="E5059" s="26">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25">
      <c r="A5060" s="177" t="s">
        <v>1695</v>
      </c>
      <c r="B5060" t="s">
        <v>1696</v>
      </c>
      <c r="C5060" t="s">
        <v>241</v>
      </c>
      <c r="D5060" s="20" t="s">
        <v>1000</v>
      </c>
      <c r="E5060" s="26">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25">
      <c r="A5061" s="177" t="s">
        <v>1520</v>
      </c>
      <c r="B5061" t="s">
        <v>1521</v>
      </c>
      <c r="C5061" t="s">
        <v>318</v>
      </c>
      <c r="D5061" s="20" t="s">
        <v>1000</v>
      </c>
      <c r="E5061" s="26">
        <v>42491</v>
      </c>
      <c r="F5061">
        <v>0</v>
      </c>
      <c r="G5061">
        <v>0</v>
      </c>
      <c r="H5061" t="e">
        <v>#DIV/0!</v>
      </c>
      <c r="I5061">
        <v>0</v>
      </c>
      <c r="J5061">
        <v>0</v>
      </c>
      <c r="K5061" t="e">
        <v>#DIV/0!</v>
      </c>
      <c r="L5061">
        <v>0</v>
      </c>
      <c r="M5061" t="e">
        <v>#DIV/0!</v>
      </c>
      <c r="N5061">
        <v>0</v>
      </c>
      <c r="P5061">
        <v>0</v>
      </c>
      <c r="Q5061">
        <v>0</v>
      </c>
      <c r="R5061" t="e">
        <v>#DIV/0!</v>
      </c>
      <c r="S5061">
        <v>0</v>
      </c>
    </row>
    <row r="5062" spans="1:19" x14ac:dyDescent="0.25">
      <c r="A5062" s="177" t="s">
        <v>1110</v>
      </c>
      <c r="B5062" t="s">
        <v>1197</v>
      </c>
      <c r="C5062" t="s">
        <v>235</v>
      </c>
      <c r="D5062" s="20" t="s">
        <v>1002</v>
      </c>
      <c r="E5062" s="26">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25">
      <c r="A5063" s="177" t="s">
        <v>12070</v>
      </c>
      <c r="B5063" t="s">
        <v>12071</v>
      </c>
      <c r="C5063" t="s">
        <v>1051</v>
      </c>
      <c r="D5063" s="20" t="s">
        <v>1000</v>
      </c>
      <c r="E5063" s="26">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25">
      <c r="A5064" s="177" t="s">
        <v>13436</v>
      </c>
      <c r="B5064" t="s">
        <v>13437</v>
      </c>
      <c r="C5064" t="s">
        <v>242</v>
      </c>
      <c r="D5064" s="20" t="s">
        <v>1002</v>
      </c>
      <c r="E5064" s="26">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25">
      <c r="A5065" s="177" t="s">
        <v>13613</v>
      </c>
      <c r="B5065" t="s">
        <v>13614</v>
      </c>
      <c r="C5065" t="s">
        <v>237</v>
      </c>
      <c r="D5065" s="20" t="s">
        <v>1002</v>
      </c>
      <c r="E5065" s="26">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25">
      <c r="A5066" s="177" t="s">
        <v>13788</v>
      </c>
      <c r="B5066" t="s">
        <v>13789</v>
      </c>
      <c r="C5066" t="s">
        <v>238</v>
      </c>
      <c r="D5066" s="20" t="s">
        <v>1002</v>
      </c>
      <c r="E5066" s="26">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25">
      <c r="A5067" s="177" t="s">
        <v>13965</v>
      </c>
      <c r="B5067" t="s">
        <v>13966</v>
      </c>
      <c r="C5067" t="s">
        <v>239</v>
      </c>
      <c r="D5067" s="20" t="s">
        <v>1002</v>
      </c>
      <c r="E5067" s="26">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25">
      <c r="A5068" s="177" t="s">
        <v>14152</v>
      </c>
      <c r="B5068" t="s">
        <v>14153</v>
      </c>
      <c r="C5068" t="s">
        <v>240</v>
      </c>
      <c r="D5068" s="20" t="s">
        <v>1002</v>
      </c>
      <c r="E5068" s="26">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25">
      <c r="A5069" s="177" t="s">
        <v>14329</v>
      </c>
      <c r="B5069" t="s">
        <v>14330</v>
      </c>
      <c r="C5069" t="s">
        <v>241</v>
      </c>
      <c r="D5069" s="20" t="s">
        <v>1002</v>
      </c>
      <c r="E5069" s="26">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25">
      <c r="A5070" s="177" t="s">
        <v>14441</v>
      </c>
      <c r="B5070" t="s">
        <v>14442</v>
      </c>
      <c r="C5070" t="s">
        <v>318</v>
      </c>
      <c r="D5070" s="20" t="s">
        <v>1002</v>
      </c>
      <c r="E5070" s="26">
        <v>42491</v>
      </c>
      <c r="F5070">
        <v>0</v>
      </c>
      <c r="G5070">
        <v>0</v>
      </c>
      <c r="H5070" t="e">
        <v>#DIV/0!</v>
      </c>
      <c r="I5070">
        <v>0</v>
      </c>
      <c r="J5070">
        <v>0</v>
      </c>
      <c r="K5070" t="e">
        <v>#DIV/0!</v>
      </c>
      <c r="L5070">
        <v>0</v>
      </c>
      <c r="M5070" t="e">
        <v>#DIV/0!</v>
      </c>
      <c r="N5070">
        <v>0</v>
      </c>
      <c r="P5070">
        <v>0</v>
      </c>
      <c r="Q5070">
        <v>0</v>
      </c>
      <c r="R5070" t="e">
        <v>#DIV/0!</v>
      </c>
      <c r="S5070">
        <v>0</v>
      </c>
    </row>
    <row r="5071" spans="1:19" x14ac:dyDescent="0.25">
      <c r="A5071" s="177" t="s">
        <v>14658</v>
      </c>
      <c r="B5071" t="s">
        <v>14659</v>
      </c>
      <c r="C5071" t="s">
        <v>199</v>
      </c>
      <c r="D5071" s="20" t="s">
        <v>1000</v>
      </c>
      <c r="E5071" s="26">
        <v>42491</v>
      </c>
      <c r="F5071">
        <v>14</v>
      </c>
      <c r="G5071">
        <v>14</v>
      </c>
      <c r="H5071">
        <v>1</v>
      </c>
      <c r="I5071">
        <v>128</v>
      </c>
      <c r="J5071">
        <v>125</v>
      </c>
      <c r="K5071">
        <v>1.024</v>
      </c>
      <c r="L5071">
        <v>125</v>
      </c>
      <c r="M5071">
        <v>1</v>
      </c>
      <c r="N5071">
        <v>125</v>
      </c>
      <c r="P5071">
        <v>3</v>
      </c>
      <c r="Q5071">
        <v>3</v>
      </c>
      <c r="R5071">
        <v>1</v>
      </c>
      <c r="S5071">
        <v>3</v>
      </c>
    </row>
    <row r="5072" spans="1:19" x14ac:dyDescent="0.25">
      <c r="A5072" s="177" t="s">
        <v>14924</v>
      </c>
      <c r="B5072" t="s">
        <v>14925</v>
      </c>
      <c r="C5072" s="20" t="s">
        <v>200</v>
      </c>
      <c r="D5072" s="20" t="s">
        <v>1002</v>
      </c>
      <c r="E5072" s="26">
        <v>42491</v>
      </c>
      <c r="F5072">
        <v>5</v>
      </c>
      <c r="G5072">
        <v>5</v>
      </c>
      <c r="H5072">
        <v>1</v>
      </c>
      <c r="I5072">
        <v>8</v>
      </c>
      <c r="J5072">
        <v>25</v>
      </c>
      <c r="K5072">
        <v>0.32</v>
      </c>
      <c r="L5072">
        <v>25</v>
      </c>
      <c r="M5072">
        <v>1</v>
      </c>
      <c r="N5072">
        <v>8</v>
      </c>
      <c r="P5072">
        <v>3</v>
      </c>
      <c r="Q5072">
        <v>3</v>
      </c>
      <c r="R5072">
        <v>1</v>
      </c>
      <c r="S5072">
        <v>0</v>
      </c>
    </row>
    <row r="5073" spans="1:19" x14ac:dyDescent="0.25">
      <c r="A5073" s="177" t="s">
        <v>15101</v>
      </c>
      <c r="B5073" t="s">
        <v>15102</v>
      </c>
      <c r="C5073" s="20" t="s">
        <v>202</v>
      </c>
      <c r="D5073" s="20" t="s">
        <v>1002</v>
      </c>
      <c r="E5073" s="26">
        <v>42491</v>
      </c>
      <c r="F5073">
        <v>9</v>
      </c>
      <c r="G5073">
        <v>9</v>
      </c>
      <c r="H5073">
        <v>1</v>
      </c>
      <c r="I5073">
        <v>120</v>
      </c>
      <c r="J5073">
        <v>100</v>
      </c>
      <c r="K5073">
        <v>1.2</v>
      </c>
      <c r="L5073">
        <v>100</v>
      </c>
      <c r="M5073">
        <v>1</v>
      </c>
      <c r="N5073">
        <v>117</v>
      </c>
      <c r="P5073">
        <v>0</v>
      </c>
      <c r="Q5073">
        <v>0</v>
      </c>
      <c r="R5073" t="e">
        <v>#DIV/0!</v>
      </c>
      <c r="S5073">
        <v>3</v>
      </c>
    </row>
    <row r="5074" spans="1:19" x14ac:dyDescent="0.25">
      <c r="A5074" s="177" t="s">
        <v>15183</v>
      </c>
      <c r="B5074" t="s">
        <v>15184</v>
      </c>
      <c r="C5074" s="20" t="s">
        <v>348</v>
      </c>
      <c r="D5074" s="20" t="s">
        <v>1000</v>
      </c>
      <c r="E5074" s="26">
        <v>42491</v>
      </c>
      <c r="F5074">
        <v>2</v>
      </c>
      <c r="G5074">
        <v>2</v>
      </c>
      <c r="H5074">
        <v>1</v>
      </c>
      <c r="I5074">
        <v>4</v>
      </c>
      <c r="J5074">
        <v>10</v>
      </c>
      <c r="K5074">
        <v>0.4</v>
      </c>
      <c r="L5074">
        <v>10</v>
      </c>
      <c r="M5074">
        <v>1</v>
      </c>
      <c r="N5074">
        <v>4</v>
      </c>
      <c r="P5074">
        <v>0</v>
      </c>
      <c r="Q5074">
        <v>0</v>
      </c>
      <c r="R5074" t="e">
        <v>#DIV/0!</v>
      </c>
      <c r="S5074">
        <v>0</v>
      </c>
    </row>
    <row r="5075" spans="1:19" x14ac:dyDescent="0.25">
      <c r="A5075" s="177" t="s">
        <v>15267</v>
      </c>
      <c r="B5075" t="s">
        <v>15268</v>
      </c>
      <c r="C5075" t="s">
        <v>347</v>
      </c>
      <c r="D5075" s="20" t="s">
        <v>1002</v>
      </c>
      <c r="E5075" s="26">
        <v>42491</v>
      </c>
      <c r="F5075">
        <v>2</v>
      </c>
      <c r="G5075">
        <v>2</v>
      </c>
      <c r="H5075">
        <v>1</v>
      </c>
      <c r="I5075">
        <v>4</v>
      </c>
      <c r="J5075">
        <v>10</v>
      </c>
      <c r="K5075">
        <v>0.4</v>
      </c>
      <c r="L5075">
        <v>10</v>
      </c>
      <c r="M5075">
        <v>1</v>
      </c>
      <c r="N5075">
        <v>4</v>
      </c>
      <c r="P5075">
        <v>0</v>
      </c>
      <c r="Q5075">
        <v>0</v>
      </c>
      <c r="R5075" t="e">
        <v>#DIV/0!</v>
      </c>
      <c r="S5075">
        <v>0</v>
      </c>
    </row>
    <row r="5076" spans="1:19" x14ac:dyDescent="0.25">
      <c r="A5076" s="177" t="s">
        <v>15628</v>
      </c>
      <c r="B5076" t="s">
        <v>15629</v>
      </c>
      <c r="C5076" t="s">
        <v>228</v>
      </c>
      <c r="D5076" s="20" t="s">
        <v>1002</v>
      </c>
      <c r="E5076" s="26">
        <v>42491</v>
      </c>
      <c r="F5076">
        <v>2</v>
      </c>
      <c r="G5076">
        <v>2</v>
      </c>
      <c r="H5076">
        <v>1</v>
      </c>
      <c r="I5076">
        <v>6</v>
      </c>
      <c r="J5076">
        <v>15</v>
      </c>
      <c r="K5076">
        <v>0.4</v>
      </c>
      <c r="L5076">
        <v>15</v>
      </c>
      <c r="M5076">
        <v>1</v>
      </c>
      <c r="N5076">
        <v>5</v>
      </c>
      <c r="P5076">
        <v>0</v>
      </c>
      <c r="Q5076">
        <v>0</v>
      </c>
      <c r="R5076" t="e">
        <v>#DIV/0!</v>
      </c>
      <c r="S5076">
        <v>1</v>
      </c>
    </row>
    <row r="5077" spans="1:19" x14ac:dyDescent="0.25">
      <c r="A5077" s="177" t="s">
        <v>15805</v>
      </c>
      <c r="B5077" t="s">
        <v>15806</v>
      </c>
      <c r="C5077" t="s">
        <v>227</v>
      </c>
      <c r="D5077" s="20" t="s">
        <v>1000</v>
      </c>
      <c r="E5077" s="26">
        <v>42491</v>
      </c>
      <c r="F5077">
        <v>2</v>
      </c>
      <c r="G5077">
        <v>2</v>
      </c>
      <c r="H5077">
        <v>1</v>
      </c>
      <c r="I5077">
        <v>6</v>
      </c>
      <c r="J5077">
        <v>15</v>
      </c>
      <c r="K5077">
        <v>0.4</v>
      </c>
      <c r="L5077">
        <v>15</v>
      </c>
      <c r="M5077">
        <v>1</v>
      </c>
      <c r="N5077">
        <v>5</v>
      </c>
      <c r="P5077">
        <v>0</v>
      </c>
      <c r="Q5077">
        <v>0</v>
      </c>
      <c r="R5077" t="e">
        <v>#DIV/0!</v>
      </c>
      <c r="S5077">
        <v>1</v>
      </c>
    </row>
    <row r="5078" spans="1:19" x14ac:dyDescent="0.25">
      <c r="A5078" s="177" t="s">
        <v>15982</v>
      </c>
      <c r="B5078" t="s">
        <v>15983</v>
      </c>
      <c r="C5078" s="20" t="s">
        <v>203</v>
      </c>
      <c r="D5078" s="20" t="s">
        <v>1000</v>
      </c>
      <c r="E5078" s="26">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25">
      <c r="A5079" s="177" t="s">
        <v>16161</v>
      </c>
      <c r="B5079" t="s">
        <v>16162</v>
      </c>
      <c r="C5079" s="20" t="s">
        <v>205</v>
      </c>
      <c r="D5079" s="20" t="s">
        <v>1002</v>
      </c>
      <c r="E5079" s="26">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25">
      <c r="A5080" s="177" t="s">
        <v>16338</v>
      </c>
      <c r="B5080" t="s">
        <v>16339</v>
      </c>
      <c r="C5080" s="20" t="s">
        <v>204</v>
      </c>
      <c r="D5080" s="20" t="s">
        <v>1002</v>
      </c>
      <c r="E5080" s="26">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25">
      <c r="A5081" s="177" t="s">
        <v>16656</v>
      </c>
      <c r="B5081" t="s">
        <v>16657</v>
      </c>
      <c r="C5081" t="s">
        <v>223</v>
      </c>
      <c r="D5081" s="20" t="s">
        <v>1000</v>
      </c>
      <c r="E5081" s="26">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25">
      <c r="A5082" s="177" t="s">
        <v>16835</v>
      </c>
      <c r="B5082" t="s">
        <v>16836</v>
      </c>
      <c r="C5082" t="s">
        <v>224</v>
      </c>
      <c r="D5082" s="20" t="s">
        <v>1002</v>
      </c>
      <c r="E5082" s="26">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25">
      <c r="A5083" s="177" t="s">
        <v>16961</v>
      </c>
      <c r="B5083" t="s">
        <v>16962</v>
      </c>
      <c r="C5083" t="s">
        <v>346</v>
      </c>
      <c r="D5083" s="20" t="s">
        <v>1000</v>
      </c>
      <c r="E5083" s="26">
        <v>42491</v>
      </c>
      <c r="F5083">
        <v>5</v>
      </c>
      <c r="G5083">
        <v>5</v>
      </c>
      <c r="H5083">
        <v>1</v>
      </c>
      <c r="I5083">
        <v>15</v>
      </c>
      <c r="J5083">
        <v>26</v>
      </c>
      <c r="K5083">
        <v>0.57692307692307687</v>
      </c>
      <c r="L5083">
        <v>26</v>
      </c>
      <c r="M5083">
        <v>1</v>
      </c>
      <c r="N5083">
        <v>15</v>
      </c>
      <c r="P5083">
        <v>1</v>
      </c>
      <c r="Q5083">
        <v>1</v>
      </c>
      <c r="R5083">
        <v>1</v>
      </c>
      <c r="S5083">
        <v>0</v>
      </c>
    </row>
    <row r="5084" spans="1:19" x14ac:dyDescent="0.25">
      <c r="A5084" s="177" t="s">
        <v>17057</v>
      </c>
      <c r="B5084" t="s">
        <v>17058</v>
      </c>
      <c r="C5084" t="s">
        <v>345</v>
      </c>
      <c r="D5084" s="20" t="s">
        <v>1002</v>
      </c>
      <c r="E5084" s="26">
        <v>42491</v>
      </c>
      <c r="F5084">
        <v>5</v>
      </c>
      <c r="G5084">
        <v>5</v>
      </c>
      <c r="H5084">
        <v>1</v>
      </c>
      <c r="I5084">
        <v>15</v>
      </c>
      <c r="J5084">
        <v>26</v>
      </c>
      <c r="K5084">
        <v>0.57692307692307687</v>
      </c>
      <c r="L5084">
        <v>26</v>
      </c>
      <c r="M5084">
        <v>1</v>
      </c>
      <c r="N5084">
        <v>15</v>
      </c>
      <c r="P5084">
        <v>1</v>
      </c>
      <c r="Q5084">
        <v>1</v>
      </c>
      <c r="R5084">
        <v>1</v>
      </c>
      <c r="S5084">
        <v>0</v>
      </c>
    </row>
    <row r="5085" spans="1:19" x14ac:dyDescent="0.25">
      <c r="A5085" s="177" t="s">
        <v>17272</v>
      </c>
      <c r="B5085" t="s">
        <v>17273</v>
      </c>
      <c r="C5085" t="s">
        <v>225</v>
      </c>
      <c r="D5085" s="20" t="s">
        <v>1000</v>
      </c>
      <c r="E5085" s="26">
        <v>42491</v>
      </c>
      <c r="F5085">
        <v>3</v>
      </c>
      <c r="G5085">
        <v>5</v>
      </c>
      <c r="H5085">
        <v>0.6</v>
      </c>
      <c r="I5085">
        <v>35</v>
      </c>
      <c r="J5085">
        <v>30</v>
      </c>
      <c r="K5085">
        <v>1.1666666666666667</v>
      </c>
      <c r="L5085">
        <v>50</v>
      </c>
      <c r="M5085">
        <v>0.6</v>
      </c>
      <c r="N5085">
        <v>35</v>
      </c>
      <c r="P5085">
        <v>0</v>
      </c>
      <c r="Q5085">
        <v>0</v>
      </c>
      <c r="R5085" t="e">
        <v>#DIV/0!</v>
      </c>
      <c r="S5085">
        <v>0</v>
      </c>
    </row>
    <row r="5086" spans="1:19" x14ac:dyDescent="0.25">
      <c r="A5086" s="177" t="s">
        <v>17479</v>
      </c>
      <c r="B5086" t="s">
        <v>17480</v>
      </c>
      <c r="C5086" t="s">
        <v>226</v>
      </c>
      <c r="D5086" s="20" t="s">
        <v>1002</v>
      </c>
      <c r="E5086" s="26">
        <v>42491</v>
      </c>
      <c r="F5086">
        <v>3</v>
      </c>
      <c r="G5086">
        <v>5</v>
      </c>
      <c r="H5086">
        <v>0.6</v>
      </c>
      <c r="I5086">
        <v>35</v>
      </c>
      <c r="J5086">
        <v>30</v>
      </c>
      <c r="K5086">
        <v>1.1666666666666667</v>
      </c>
      <c r="L5086">
        <v>50</v>
      </c>
      <c r="M5086">
        <v>0.6</v>
      </c>
      <c r="N5086">
        <v>35</v>
      </c>
      <c r="O5086" s="20"/>
      <c r="P5086">
        <v>0</v>
      </c>
      <c r="Q5086">
        <v>0</v>
      </c>
      <c r="R5086" t="e">
        <v>#DIV/0!</v>
      </c>
      <c r="S5086">
        <v>0</v>
      </c>
    </row>
    <row r="5087" spans="1:19" x14ac:dyDescent="0.25">
      <c r="A5087" s="177" t="s">
        <v>17656</v>
      </c>
      <c r="B5087" t="s">
        <v>17657</v>
      </c>
      <c r="C5087" t="s">
        <v>232</v>
      </c>
      <c r="D5087" s="20" t="s">
        <v>1000</v>
      </c>
      <c r="E5087" s="26">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25">
      <c r="A5088" s="177" t="s">
        <v>17853</v>
      </c>
      <c r="B5088" t="s">
        <v>17854</v>
      </c>
      <c r="C5088" s="20" t="s">
        <v>231</v>
      </c>
      <c r="D5088" s="20" t="s">
        <v>1002</v>
      </c>
      <c r="E5088" s="26">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25">
      <c r="A5089" s="177" t="s">
        <v>18030</v>
      </c>
      <c r="B5089" t="s">
        <v>18031</v>
      </c>
      <c r="C5089" t="s">
        <v>317</v>
      </c>
      <c r="D5089" s="20" t="s">
        <v>1000</v>
      </c>
      <c r="E5089" s="26">
        <v>42491</v>
      </c>
      <c r="F5089">
        <v>10</v>
      </c>
      <c r="G5089">
        <v>10</v>
      </c>
      <c r="H5089">
        <v>1</v>
      </c>
      <c r="I5089">
        <v>17</v>
      </c>
      <c r="J5089">
        <v>26</v>
      </c>
      <c r="K5089">
        <v>0.65384615384615385</v>
      </c>
      <c r="L5089">
        <v>26</v>
      </c>
      <c r="M5089">
        <v>1</v>
      </c>
      <c r="N5089">
        <v>13</v>
      </c>
      <c r="P5089">
        <v>0</v>
      </c>
      <c r="Q5089">
        <v>0</v>
      </c>
      <c r="R5089" t="e">
        <v>#DIV/0!</v>
      </c>
      <c r="S5089">
        <v>4</v>
      </c>
    </row>
    <row r="5090" spans="1:19" x14ac:dyDescent="0.25">
      <c r="A5090" s="177" t="s">
        <v>18209</v>
      </c>
      <c r="B5090" t="s">
        <v>18210</v>
      </c>
      <c r="C5090" t="s">
        <v>316</v>
      </c>
      <c r="D5090" s="20" t="s">
        <v>1002</v>
      </c>
      <c r="E5090" s="26">
        <v>42491</v>
      </c>
      <c r="F5090">
        <v>10</v>
      </c>
      <c r="G5090">
        <v>10</v>
      </c>
      <c r="H5090">
        <v>1</v>
      </c>
      <c r="I5090">
        <v>17</v>
      </c>
      <c r="J5090">
        <v>26</v>
      </c>
      <c r="K5090">
        <v>0.65384615384615385</v>
      </c>
      <c r="L5090">
        <v>26</v>
      </c>
      <c r="M5090">
        <v>1</v>
      </c>
      <c r="N5090">
        <v>13</v>
      </c>
      <c r="P5090">
        <v>0</v>
      </c>
      <c r="Q5090">
        <v>0</v>
      </c>
      <c r="R5090" t="e">
        <v>#DIV/0!</v>
      </c>
      <c r="S5090">
        <v>4</v>
      </c>
    </row>
    <row r="5091" spans="1:19" x14ac:dyDescent="0.25">
      <c r="A5091" s="177" t="s">
        <v>18462</v>
      </c>
      <c r="B5091" t="s">
        <v>18463</v>
      </c>
      <c r="C5091" t="s">
        <v>214</v>
      </c>
      <c r="D5091" s="20" t="s">
        <v>1000</v>
      </c>
      <c r="E5091" s="26">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25">
      <c r="A5092" s="177" t="s">
        <v>18641</v>
      </c>
      <c r="B5092" t="s">
        <v>18642</v>
      </c>
      <c r="C5092" t="s">
        <v>215</v>
      </c>
      <c r="D5092" s="20" t="s">
        <v>1002</v>
      </c>
      <c r="E5092" s="26">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25">
      <c r="A5093" s="177" t="s">
        <v>18818</v>
      </c>
      <c r="B5093" t="s">
        <v>18819</v>
      </c>
      <c r="C5093" t="s">
        <v>216</v>
      </c>
      <c r="D5093" s="20" t="s">
        <v>1002</v>
      </c>
      <c r="E5093" s="26">
        <v>42491</v>
      </c>
      <c r="F5093">
        <v>8</v>
      </c>
      <c r="G5093">
        <v>10</v>
      </c>
      <c r="H5093">
        <v>0.8</v>
      </c>
      <c r="I5093">
        <v>71</v>
      </c>
      <c r="J5093">
        <v>80</v>
      </c>
      <c r="K5093">
        <v>0.88749999999999996</v>
      </c>
      <c r="L5093">
        <v>100</v>
      </c>
      <c r="M5093">
        <v>0.8</v>
      </c>
      <c r="N5093">
        <v>67</v>
      </c>
      <c r="P5093">
        <v>3</v>
      </c>
      <c r="Q5093">
        <v>5</v>
      </c>
      <c r="R5093">
        <v>0.6</v>
      </c>
      <c r="S5093">
        <v>4</v>
      </c>
    </row>
    <row r="5094" spans="1:19" x14ac:dyDescent="0.25">
      <c r="A5094" s="177" t="s">
        <v>18995</v>
      </c>
      <c r="B5094" t="s">
        <v>18996</v>
      </c>
      <c r="C5094" s="20" t="s">
        <v>229</v>
      </c>
      <c r="D5094" s="20" t="s">
        <v>1002</v>
      </c>
      <c r="E5094" s="26">
        <v>42491</v>
      </c>
      <c r="F5094">
        <v>1</v>
      </c>
      <c r="G5094">
        <v>2</v>
      </c>
      <c r="H5094">
        <v>0.5</v>
      </c>
      <c r="I5094">
        <v>9</v>
      </c>
      <c r="J5094">
        <v>10</v>
      </c>
      <c r="K5094">
        <v>0.9</v>
      </c>
      <c r="L5094">
        <v>15</v>
      </c>
      <c r="M5094">
        <v>0.66666666666666663</v>
      </c>
      <c r="N5094">
        <v>7</v>
      </c>
      <c r="P5094">
        <v>0</v>
      </c>
      <c r="Q5094">
        <v>0</v>
      </c>
      <c r="R5094" t="e">
        <v>#DIV/0!</v>
      </c>
      <c r="S5094">
        <v>2</v>
      </c>
    </row>
    <row r="5095" spans="1:19" x14ac:dyDescent="0.25">
      <c r="A5095" s="177" t="s">
        <v>19172</v>
      </c>
      <c r="B5095" t="s">
        <v>19173</v>
      </c>
      <c r="C5095" s="20" t="s">
        <v>230</v>
      </c>
      <c r="D5095" s="20" t="s">
        <v>1000</v>
      </c>
      <c r="E5095" s="26">
        <v>42491</v>
      </c>
      <c r="F5095">
        <v>1</v>
      </c>
      <c r="G5095">
        <v>2</v>
      </c>
      <c r="H5095">
        <v>0.5</v>
      </c>
      <c r="I5095">
        <v>9</v>
      </c>
      <c r="J5095">
        <v>10</v>
      </c>
      <c r="K5095">
        <v>0.9</v>
      </c>
      <c r="L5095">
        <v>15</v>
      </c>
      <c r="M5095">
        <v>0.66666666666666663</v>
      </c>
      <c r="N5095">
        <v>7</v>
      </c>
      <c r="P5095">
        <v>0</v>
      </c>
      <c r="Q5095">
        <v>0</v>
      </c>
      <c r="R5095" t="e">
        <v>#DIV/0!</v>
      </c>
      <c r="S5095">
        <v>2</v>
      </c>
    </row>
    <row r="5096" spans="1:19" x14ac:dyDescent="0.25">
      <c r="A5096" s="177" t="s">
        <v>19351</v>
      </c>
      <c r="B5096" t="s">
        <v>19352</v>
      </c>
      <c r="C5096" s="20" t="s">
        <v>234</v>
      </c>
      <c r="D5096" s="20" t="s">
        <v>1000</v>
      </c>
      <c r="E5096" s="26">
        <v>42491</v>
      </c>
      <c r="F5096">
        <v>3</v>
      </c>
      <c r="G5096">
        <v>3</v>
      </c>
      <c r="H5096">
        <v>1</v>
      </c>
      <c r="I5096">
        <v>16</v>
      </c>
      <c r="J5096">
        <v>30</v>
      </c>
      <c r="K5096">
        <v>0.53333333333333333</v>
      </c>
      <c r="L5096">
        <v>30</v>
      </c>
      <c r="M5096">
        <v>1</v>
      </c>
      <c r="N5096">
        <v>14</v>
      </c>
      <c r="P5096">
        <v>0</v>
      </c>
      <c r="Q5096">
        <v>0</v>
      </c>
      <c r="R5096" t="e">
        <v>#DIV/0!</v>
      </c>
      <c r="S5096">
        <v>2</v>
      </c>
    </row>
    <row r="5097" spans="1:19" x14ac:dyDescent="0.25">
      <c r="A5097" s="177" t="s">
        <v>19530</v>
      </c>
      <c r="B5097" t="s">
        <v>19531</v>
      </c>
      <c r="C5097" s="20" t="s">
        <v>233</v>
      </c>
      <c r="D5097" s="20" t="s">
        <v>1002</v>
      </c>
      <c r="E5097" s="26">
        <v>42491</v>
      </c>
      <c r="F5097">
        <v>3</v>
      </c>
      <c r="G5097">
        <v>3</v>
      </c>
      <c r="H5097">
        <v>1</v>
      </c>
      <c r="I5097">
        <v>16</v>
      </c>
      <c r="J5097">
        <v>30</v>
      </c>
      <c r="K5097">
        <v>0.53333333333333333</v>
      </c>
      <c r="L5097">
        <v>30</v>
      </c>
      <c r="M5097">
        <v>1</v>
      </c>
      <c r="N5097">
        <v>14</v>
      </c>
      <c r="P5097">
        <v>0</v>
      </c>
      <c r="Q5097">
        <v>0</v>
      </c>
      <c r="R5097" t="e">
        <v>#DIV/0!</v>
      </c>
      <c r="S5097">
        <v>2</v>
      </c>
    </row>
    <row r="5098" spans="1:19" x14ac:dyDescent="0.25">
      <c r="A5098" s="177" t="s">
        <v>19628</v>
      </c>
      <c r="B5098" t="s">
        <v>19629</v>
      </c>
      <c r="C5098" s="20" t="s">
        <v>342</v>
      </c>
      <c r="D5098" s="20" t="s">
        <v>1000</v>
      </c>
      <c r="E5098" s="26">
        <v>42491</v>
      </c>
      <c r="F5098">
        <v>4</v>
      </c>
      <c r="G5098">
        <v>4</v>
      </c>
      <c r="H5098">
        <v>1</v>
      </c>
      <c r="I5098">
        <v>39</v>
      </c>
      <c r="J5098">
        <v>40</v>
      </c>
      <c r="K5098">
        <v>0.97499999999999998</v>
      </c>
      <c r="L5098">
        <v>40</v>
      </c>
      <c r="M5098">
        <v>1</v>
      </c>
      <c r="N5098">
        <v>39</v>
      </c>
      <c r="P5098">
        <v>0</v>
      </c>
      <c r="Q5098">
        <v>0</v>
      </c>
      <c r="R5098" t="e">
        <v>#DIV/0!</v>
      </c>
      <c r="S5098">
        <v>0</v>
      </c>
    </row>
    <row r="5099" spans="1:19" x14ac:dyDescent="0.25">
      <c r="A5099" s="177" t="s">
        <v>19728</v>
      </c>
      <c r="B5099" t="s">
        <v>19729</v>
      </c>
      <c r="C5099" s="20" t="s">
        <v>340</v>
      </c>
      <c r="D5099" s="20" t="s">
        <v>1002</v>
      </c>
      <c r="E5099" s="26">
        <v>42491</v>
      </c>
      <c r="F5099">
        <v>4</v>
      </c>
      <c r="G5099">
        <v>4</v>
      </c>
      <c r="H5099">
        <v>1</v>
      </c>
      <c r="I5099">
        <v>39</v>
      </c>
      <c r="J5099">
        <v>40</v>
      </c>
      <c r="K5099">
        <v>0.97499999999999998</v>
      </c>
      <c r="L5099">
        <v>40</v>
      </c>
      <c r="M5099">
        <v>1</v>
      </c>
      <c r="N5099">
        <v>39</v>
      </c>
      <c r="P5099">
        <v>0</v>
      </c>
      <c r="Q5099">
        <v>0</v>
      </c>
      <c r="R5099" t="e">
        <v>#DIV/0!</v>
      </c>
      <c r="S5099">
        <v>0</v>
      </c>
    </row>
    <row r="5100" spans="1:19" x14ac:dyDescent="0.25">
      <c r="A5100" s="177" t="s">
        <v>19905</v>
      </c>
      <c r="B5100" t="s">
        <v>19906</v>
      </c>
      <c r="C5100" s="20" t="s">
        <v>220</v>
      </c>
      <c r="D5100" s="20" t="s">
        <v>1000</v>
      </c>
      <c r="E5100" s="26">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25">
      <c r="A5101" s="177" t="s">
        <v>20084</v>
      </c>
      <c r="B5101" t="s">
        <v>20085</v>
      </c>
      <c r="C5101" t="s">
        <v>221</v>
      </c>
      <c r="D5101" s="20" t="s">
        <v>1002</v>
      </c>
      <c r="E5101" s="26">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25">
      <c r="A5102" s="177" t="s">
        <v>20261</v>
      </c>
      <c r="B5102" t="s">
        <v>20262</v>
      </c>
      <c r="C5102" t="s">
        <v>222</v>
      </c>
      <c r="D5102" s="20" t="s">
        <v>1002</v>
      </c>
      <c r="E5102" s="26">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25">
      <c r="A5103" s="177" t="s">
        <v>20438</v>
      </c>
      <c r="B5103" t="s">
        <v>20439</v>
      </c>
      <c r="C5103" t="s">
        <v>211</v>
      </c>
      <c r="D5103" s="20" t="s">
        <v>1002</v>
      </c>
      <c r="E5103" s="26">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25">
      <c r="A5104" s="177" t="s">
        <v>20615</v>
      </c>
      <c r="B5104" t="s">
        <v>20616</v>
      </c>
      <c r="C5104" t="s">
        <v>207</v>
      </c>
      <c r="D5104" s="20" t="s">
        <v>1000</v>
      </c>
      <c r="E5104" s="26">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25">
      <c r="A5105" s="177" t="s">
        <v>20859</v>
      </c>
      <c r="B5105" t="s">
        <v>20860</v>
      </c>
      <c r="C5105" t="s">
        <v>210</v>
      </c>
      <c r="D5105" s="20" t="s">
        <v>1002</v>
      </c>
      <c r="E5105" s="26">
        <v>42491</v>
      </c>
      <c r="F5105">
        <v>7</v>
      </c>
      <c r="G5105">
        <v>7</v>
      </c>
      <c r="H5105">
        <v>1</v>
      </c>
      <c r="I5105">
        <v>22</v>
      </c>
      <c r="J5105">
        <v>50</v>
      </c>
      <c r="K5105">
        <v>0.44</v>
      </c>
      <c r="L5105">
        <v>50</v>
      </c>
      <c r="M5105">
        <v>1</v>
      </c>
      <c r="N5105">
        <v>20</v>
      </c>
      <c r="O5105">
        <v>0.9</v>
      </c>
      <c r="P5105">
        <v>4</v>
      </c>
      <c r="Q5105">
        <v>4</v>
      </c>
      <c r="R5105">
        <v>1</v>
      </c>
      <c r="S5105">
        <v>2</v>
      </c>
    </row>
    <row r="5106" spans="1:19" x14ac:dyDescent="0.25">
      <c r="A5106" s="177" t="s">
        <v>21036</v>
      </c>
      <c r="B5106" t="s">
        <v>21037</v>
      </c>
      <c r="C5106" t="s">
        <v>208</v>
      </c>
      <c r="D5106" s="20" t="s">
        <v>1002</v>
      </c>
      <c r="E5106" s="26">
        <v>42491</v>
      </c>
      <c r="F5106">
        <v>2</v>
      </c>
      <c r="G5106">
        <v>2</v>
      </c>
      <c r="H5106">
        <v>1</v>
      </c>
      <c r="I5106">
        <v>17</v>
      </c>
      <c r="J5106">
        <v>10</v>
      </c>
      <c r="K5106">
        <v>1.7</v>
      </c>
      <c r="L5106">
        <v>10</v>
      </c>
      <c r="M5106">
        <v>1</v>
      </c>
      <c r="N5106">
        <v>17</v>
      </c>
      <c r="P5106">
        <v>0</v>
      </c>
      <c r="Q5106">
        <v>0</v>
      </c>
      <c r="R5106" t="e">
        <v>#DIV/0!</v>
      </c>
      <c r="S5106">
        <v>0</v>
      </c>
    </row>
    <row r="5107" spans="1:19" x14ac:dyDescent="0.25">
      <c r="A5107" s="177" t="s">
        <v>21291</v>
      </c>
      <c r="B5107" t="s">
        <v>21292</v>
      </c>
      <c r="C5107" t="s">
        <v>213</v>
      </c>
      <c r="D5107" s="20" t="s">
        <v>1002</v>
      </c>
      <c r="E5107" s="26">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25">
      <c r="A5108" s="177" t="s">
        <v>21533</v>
      </c>
      <c r="B5108" t="s">
        <v>21534</v>
      </c>
      <c r="C5108" t="s">
        <v>212</v>
      </c>
      <c r="D5108" s="20" t="s">
        <v>1000</v>
      </c>
      <c r="E5108" s="26">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25">
      <c r="A5109" s="177" t="s">
        <v>21742</v>
      </c>
      <c r="B5109" t="s">
        <v>21743</v>
      </c>
      <c r="C5109" t="s">
        <v>217</v>
      </c>
      <c r="D5109" s="20" t="s">
        <v>1000</v>
      </c>
      <c r="E5109" s="26">
        <v>42491</v>
      </c>
      <c r="F5109">
        <v>4</v>
      </c>
      <c r="G5109">
        <v>4</v>
      </c>
      <c r="H5109">
        <v>1</v>
      </c>
      <c r="I5109">
        <v>2</v>
      </c>
      <c r="J5109">
        <v>20</v>
      </c>
      <c r="K5109">
        <v>0.1</v>
      </c>
      <c r="L5109">
        <v>20</v>
      </c>
      <c r="M5109">
        <v>1</v>
      </c>
      <c r="N5109">
        <v>2</v>
      </c>
      <c r="P5109">
        <v>0</v>
      </c>
      <c r="Q5109">
        <v>0</v>
      </c>
      <c r="R5109" t="e">
        <v>#DIV/0!</v>
      </c>
      <c r="S5109">
        <v>0</v>
      </c>
    </row>
    <row r="5110" spans="1:19" x14ac:dyDescent="0.25">
      <c r="A5110" s="177" t="s">
        <v>21986</v>
      </c>
      <c r="B5110" t="s">
        <v>21987</v>
      </c>
      <c r="C5110" s="20" t="s">
        <v>218</v>
      </c>
      <c r="D5110" s="20" t="s">
        <v>1002</v>
      </c>
      <c r="E5110" s="26">
        <v>42491</v>
      </c>
      <c r="F5110">
        <v>4</v>
      </c>
      <c r="G5110">
        <v>4</v>
      </c>
      <c r="H5110">
        <v>1</v>
      </c>
      <c r="I5110">
        <v>2</v>
      </c>
      <c r="J5110">
        <v>20</v>
      </c>
      <c r="K5110">
        <v>0.1</v>
      </c>
      <c r="L5110">
        <v>20</v>
      </c>
      <c r="M5110">
        <v>1</v>
      </c>
      <c r="N5110">
        <v>2</v>
      </c>
      <c r="P5110">
        <v>0</v>
      </c>
      <c r="Q5110">
        <v>0</v>
      </c>
      <c r="R5110" t="e">
        <v>#DIV/0!</v>
      </c>
      <c r="S5110">
        <v>0</v>
      </c>
    </row>
    <row r="5111" spans="1:19" x14ac:dyDescent="0.25">
      <c r="A5111" s="177" t="s">
        <v>22163</v>
      </c>
      <c r="B5111" t="s">
        <v>22164</v>
      </c>
      <c r="C5111" s="20" t="s">
        <v>219</v>
      </c>
      <c r="D5111" s="20" t="s">
        <v>1002</v>
      </c>
      <c r="E5111" s="26">
        <v>42491</v>
      </c>
      <c r="H5111" t="e">
        <v>#DIV/0!</v>
      </c>
      <c r="K5111" t="e">
        <v>#DIV/0!</v>
      </c>
      <c r="M5111" t="e">
        <v>#DIV/0!</v>
      </c>
      <c r="R5111" t="e">
        <v>#DIV/0!</v>
      </c>
    </row>
    <row r="5112" spans="1:19" x14ac:dyDescent="0.25">
      <c r="A5112" s="177" t="s">
        <v>9333</v>
      </c>
      <c r="B5112" t="s">
        <v>9334</v>
      </c>
      <c r="C5112" s="20" t="s">
        <v>211</v>
      </c>
      <c r="D5112" s="20" t="s">
        <v>1000</v>
      </c>
      <c r="E5112" s="26">
        <v>42522</v>
      </c>
      <c r="F5112">
        <v>3</v>
      </c>
      <c r="G5112">
        <v>3</v>
      </c>
      <c r="H5112">
        <v>1</v>
      </c>
      <c r="I5112">
        <v>34</v>
      </c>
      <c r="J5112">
        <v>36</v>
      </c>
      <c r="K5112">
        <v>0.94444444444444442</v>
      </c>
      <c r="L5112">
        <v>36</v>
      </c>
      <c r="M5112">
        <v>1</v>
      </c>
      <c r="N5112">
        <v>26</v>
      </c>
      <c r="P5112">
        <v>0</v>
      </c>
      <c r="Q5112">
        <v>16</v>
      </c>
      <c r="R5112">
        <v>0</v>
      </c>
      <c r="S5112">
        <v>8</v>
      </c>
    </row>
    <row r="5113" spans="1:19" x14ac:dyDescent="0.25">
      <c r="A5113" s="177" t="s">
        <v>8494</v>
      </c>
      <c r="B5113" t="s">
        <v>8495</v>
      </c>
      <c r="C5113" s="20" t="s">
        <v>213</v>
      </c>
      <c r="D5113" s="20" t="s">
        <v>1000</v>
      </c>
      <c r="E5113" s="26">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25">
      <c r="A5114" s="177" t="s">
        <v>5070</v>
      </c>
      <c r="B5114" t="s">
        <v>5071</v>
      </c>
      <c r="C5114" s="20" t="s">
        <v>229</v>
      </c>
      <c r="D5114" s="20" t="s">
        <v>1000</v>
      </c>
      <c r="E5114" s="26">
        <v>42522</v>
      </c>
      <c r="F5114">
        <v>1</v>
      </c>
      <c r="G5114">
        <v>2</v>
      </c>
      <c r="H5114">
        <v>0.5</v>
      </c>
      <c r="I5114">
        <v>6</v>
      </c>
      <c r="J5114">
        <v>10</v>
      </c>
      <c r="K5114">
        <v>0.6</v>
      </c>
      <c r="L5114">
        <v>15</v>
      </c>
      <c r="M5114">
        <v>0.66666666666666663</v>
      </c>
      <c r="N5114">
        <v>2</v>
      </c>
      <c r="P5114">
        <v>3</v>
      </c>
      <c r="Q5114">
        <v>6</v>
      </c>
      <c r="R5114">
        <v>0.5</v>
      </c>
      <c r="S5114">
        <v>4</v>
      </c>
    </row>
    <row r="5115" spans="1:19" x14ac:dyDescent="0.25">
      <c r="A5115" s="177" t="s">
        <v>11080</v>
      </c>
      <c r="B5115" t="s">
        <v>11081</v>
      </c>
      <c r="C5115" t="s">
        <v>228</v>
      </c>
      <c r="D5115" s="20" t="s">
        <v>1000</v>
      </c>
      <c r="E5115" s="26">
        <v>42522</v>
      </c>
      <c r="F5115">
        <v>1</v>
      </c>
      <c r="G5115">
        <v>2</v>
      </c>
      <c r="H5115">
        <v>0.5</v>
      </c>
      <c r="I5115">
        <v>5</v>
      </c>
      <c r="J5115">
        <v>10</v>
      </c>
      <c r="K5115">
        <v>0.5</v>
      </c>
      <c r="L5115">
        <v>15</v>
      </c>
      <c r="M5115">
        <v>0.66666666666666663</v>
      </c>
      <c r="N5115">
        <v>4</v>
      </c>
      <c r="P5115">
        <v>0</v>
      </c>
      <c r="Q5115">
        <v>0</v>
      </c>
      <c r="R5115" t="e">
        <v>#DIV/0!</v>
      </c>
      <c r="S5115">
        <v>1</v>
      </c>
    </row>
    <row r="5116" spans="1:19" x14ac:dyDescent="0.25">
      <c r="A5116" s="177" t="s">
        <v>5694</v>
      </c>
      <c r="B5116" t="s">
        <v>5695</v>
      </c>
      <c r="C5116" t="s">
        <v>1047</v>
      </c>
      <c r="D5116" s="20" t="s">
        <v>1000</v>
      </c>
      <c r="E5116" s="26">
        <v>42522</v>
      </c>
      <c r="F5116">
        <v>5</v>
      </c>
      <c r="G5116">
        <v>5</v>
      </c>
      <c r="H5116">
        <v>1</v>
      </c>
      <c r="I5116">
        <v>20</v>
      </c>
      <c r="J5116">
        <v>25</v>
      </c>
      <c r="K5116">
        <v>0.8</v>
      </c>
      <c r="L5116">
        <v>25</v>
      </c>
      <c r="M5116">
        <v>1</v>
      </c>
      <c r="N5116">
        <v>20</v>
      </c>
      <c r="P5116">
        <v>0</v>
      </c>
      <c r="Q5116">
        <v>0</v>
      </c>
      <c r="R5116" t="e">
        <v>#DIV/0!</v>
      </c>
      <c r="S5116">
        <v>0</v>
      </c>
    </row>
    <row r="5117" spans="1:19" x14ac:dyDescent="0.25">
      <c r="A5117" s="177" t="s">
        <v>13224</v>
      </c>
      <c r="B5117" t="s">
        <v>13136</v>
      </c>
      <c r="C5117" t="s">
        <v>1051</v>
      </c>
      <c r="D5117" s="20" t="s">
        <v>1002</v>
      </c>
      <c r="E5117" s="26">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25">
      <c r="A5118" s="177" t="s">
        <v>10571</v>
      </c>
      <c r="B5118" t="s">
        <v>10572</v>
      </c>
      <c r="C5118" t="s">
        <v>205</v>
      </c>
      <c r="D5118" s="20" t="s">
        <v>1000</v>
      </c>
      <c r="E5118" s="26">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25">
      <c r="A5119" s="177" t="s">
        <v>8918</v>
      </c>
      <c r="B5119" t="s">
        <v>8919</v>
      </c>
      <c r="C5119" t="s">
        <v>210</v>
      </c>
      <c r="D5119" s="20" t="s">
        <v>1000</v>
      </c>
      <c r="E5119" s="26">
        <v>42522</v>
      </c>
      <c r="F5119">
        <v>7</v>
      </c>
      <c r="G5119">
        <v>7</v>
      </c>
      <c r="H5119">
        <v>1</v>
      </c>
      <c r="I5119">
        <v>22</v>
      </c>
      <c r="J5119">
        <v>50</v>
      </c>
      <c r="K5119">
        <v>0.44</v>
      </c>
      <c r="L5119">
        <v>50</v>
      </c>
      <c r="M5119">
        <v>1</v>
      </c>
      <c r="N5119">
        <v>17</v>
      </c>
      <c r="O5119">
        <v>0.875</v>
      </c>
      <c r="P5119">
        <v>5</v>
      </c>
      <c r="Q5119">
        <v>5</v>
      </c>
      <c r="R5119">
        <v>1</v>
      </c>
      <c r="S5119">
        <v>5</v>
      </c>
    </row>
    <row r="5120" spans="1:19" x14ac:dyDescent="0.25">
      <c r="A5120" s="177" t="s">
        <v>6113</v>
      </c>
      <c r="B5120" t="s">
        <v>6114</v>
      </c>
      <c r="C5120" t="s">
        <v>215</v>
      </c>
      <c r="D5120" s="20" t="s">
        <v>1000</v>
      </c>
      <c r="E5120" s="26">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25">
      <c r="A5121" s="177" t="s">
        <v>3413</v>
      </c>
      <c r="B5121" t="s">
        <v>3414</v>
      </c>
      <c r="C5121" t="s">
        <v>221</v>
      </c>
      <c r="D5121" s="20" t="s">
        <v>1000</v>
      </c>
      <c r="E5121" s="26">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25">
      <c r="A5122" s="177" t="s">
        <v>3238</v>
      </c>
      <c r="B5122" t="s">
        <v>3239</v>
      </c>
      <c r="C5122" t="s">
        <v>222</v>
      </c>
      <c r="D5122" s="20" t="s">
        <v>1000</v>
      </c>
      <c r="E5122" s="26">
        <v>42522</v>
      </c>
      <c r="F5122">
        <v>4</v>
      </c>
      <c r="G5122">
        <v>4</v>
      </c>
      <c r="H5122">
        <v>1</v>
      </c>
      <c r="I5122">
        <v>5</v>
      </c>
      <c r="J5122">
        <v>8</v>
      </c>
      <c r="K5122">
        <v>0.625</v>
      </c>
      <c r="L5122">
        <v>8</v>
      </c>
      <c r="M5122">
        <v>1</v>
      </c>
      <c r="N5122">
        <v>3</v>
      </c>
      <c r="O5122">
        <v>0.85699999999999998</v>
      </c>
      <c r="P5122">
        <v>1</v>
      </c>
      <c r="Q5122">
        <v>1</v>
      </c>
      <c r="R5122">
        <v>1</v>
      </c>
      <c r="S5122">
        <v>2</v>
      </c>
    </row>
    <row r="5123" spans="1:19" x14ac:dyDescent="0.25">
      <c r="A5123" s="177" t="s">
        <v>7283</v>
      </c>
      <c r="B5123" t="s">
        <v>7284</v>
      </c>
      <c r="C5123" t="s">
        <v>1052</v>
      </c>
      <c r="D5123" s="20" t="s">
        <v>1000</v>
      </c>
      <c r="E5123" s="26">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25">
      <c r="A5124" s="177" t="s">
        <v>5275</v>
      </c>
      <c r="B5124" t="s">
        <v>5276</v>
      </c>
      <c r="C5124" t="s">
        <v>1053</v>
      </c>
      <c r="D5124" s="20" t="s">
        <v>1000</v>
      </c>
      <c r="E5124" s="26">
        <v>42522</v>
      </c>
      <c r="F5124">
        <v>5</v>
      </c>
      <c r="G5124">
        <v>5</v>
      </c>
      <c r="H5124">
        <v>1</v>
      </c>
      <c r="I5124">
        <v>13</v>
      </c>
      <c r="J5124">
        <v>25</v>
      </c>
      <c r="K5124">
        <v>0.52</v>
      </c>
      <c r="L5124">
        <v>25</v>
      </c>
      <c r="M5124">
        <v>1</v>
      </c>
      <c r="N5124">
        <v>13</v>
      </c>
      <c r="P5124">
        <v>1</v>
      </c>
      <c r="Q5124">
        <v>1</v>
      </c>
      <c r="R5124">
        <v>1</v>
      </c>
      <c r="S5124">
        <v>0</v>
      </c>
    </row>
    <row r="5125" spans="1:19" x14ac:dyDescent="0.25">
      <c r="A5125" s="177" t="s">
        <v>12274</v>
      </c>
      <c r="B5125" t="s">
        <v>12275</v>
      </c>
      <c r="C5125" t="s">
        <v>200</v>
      </c>
      <c r="D5125" s="20" t="s">
        <v>1000</v>
      </c>
      <c r="E5125" s="26">
        <v>42522</v>
      </c>
      <c r="F5125">
        <v>5</v>
      </c>
      <c r="G5125">
        <v>5</v>
      </c>
      <c r="H5125">
        <v>1</v>
      </c>
      <c r="I5125">
        <v>7</v>
      </c>
      <c r="J5125">
        <v>25</v>
      </c>
      <c r="K5125">
        <v>0.28000000000000003</v>
      </c>
      <c r="L5125">
        <v>25</v>
      </c>
      <c r="M5125">
        <v>1</v>
      </c>
      <c r="N5125">
        <v>6</v>
      </c>
      <c r="P5125">
        <v>0</v>
      </c>
      <c r="Q5125">
        <v>0</v>
      </c>
      <c r="R5125" t="e">
        <v>#DIV/0!</v>
      </c>
      <c r="S5125">
        <v>1</v>
      </c>
    </row>
    <row r="5126" spans="1:19" x14ac:dyDescent="0.25">
      <c r="A5126" s="177" t="s">
        <v>10395</v>
      </c>
      <c r="B5126" t="s">
        <v>10396</v>
      </c>
      <c r="C5126" t="s">
        <v>204</v>
      </c>
      <c r="D5126" s="20" t="s">
        <v>1000</v>
      </c>
      <c r="E5126" s="26">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25">
      <c r="A5127" s="177" t="s">
        <v>8743</v>
      </c>
      <c r="B5127" t="s">
        <v>8744</v>
      </c>
      <c r="C5127" t="s">
        <v>208</v>
      </c>
      <c r="D5127" s="20" t="s">
        <v>1000</v>
      </c>
      <c r="E5127" s="26">
        <v>42522</v>
      </c>
      <c r="F5127">
        <v>2</v>
      </c>
      <c r="G5127">
        <v>2</v>
      </c>
      <c r="H5127">
        <v>1</v>
      </c>
      <c r="I5127">
        <v>17</v>
      </c>
      <c r="J5127">
        <v>10</v>
      </c>
      <c r="K5127">
        <v>1.7</v>
      </c>
      <c r="L5127">
        <v>10</v>
      </c>
      <c r="M5127">
        <v>1</v>
      </c>
      <c r="N5127">
        <v>17</v>
      </c>
      <c r="P5127">
        <v>1</v>
      </c>
      <c r="Q5127">
        <v>1</v>
      </c>
      <c r="R5127">
        <v>1</v>
      </c>
      <c r="S5127">
        <v>0</v>
      </c>
    </row>
    <row r="5128" spans="1:19" x14ac:dyDescent="0.25">
      <c r="A5128" s="177" t="s">
        <v>6537</v>
      </c>
      <c r="B5128" t="s">
        <v>6538</v>
      </c>
      <c r="C5128" t="s">
        <v>316</v>
      </c>
      <c r="D5128" s="20" t="s">
        <v>1000</v>
      </c>
      <c r="E5128" s="26">
        <v>42522</v>
      </c>
      <c r="F5128">
        <v>10</v>
      </c>
      <c r="G5128">
        <v>10</v>
      </c>
      <c r="H5128">
        <v>1</v>
      </c>
      <c r="I5128">
        <v>21</v>
      </c>
      <c r="J5128">
        <v>26</v>
      </c>
      <c r="K5128">
        <v>0.80769230769230771</v>
      </c>
      <c r="L5128">
        <v>26</v>
      </c>
      <c r="M5128">
        <v>1</v>
      </c>
      <c r="N5128">
        <v>11</v>
      </c>
      <c r="P5128">
        <v>0</v>
      </c>
      <c r="Q5128">
        <v>0</v>
      </c>
      <c r="R5128" t="e">
        <v>#DIV/0!</v>
      </c>
      <c r="S5128">
        <v>10</v>
      </c>
    </row>
    <row r="5129" spans="1:19" x14ac:dyDescent="0.25">
      <c r="A5129" s="177" t="s">
        <v>4130</v>
      </c>
      <c r="B5129" t="s">
        <v>4131</v>
      </c>
      <c r="C5129" t="s">
        <v>218</v>
      </c>
      <c r="D5129" s="20" t="s">
        <v>1000</v>
      </c>
      <c r="E5129" s="26">
        <v>42522</v>
      </c>
      <c r="F5129">
        <v>4</v>
      </c>
      <c r="G5129">
        <v>4</v>
      </c>
      <c r="H5129">
        <v>1</v>
      </c>
      <c r="I5129">
        <v>2</v>
      </c>
      <c r="J5129">
        <v>20</v>
      </c>
      <c r="K5129">
        <v>0.1</v>
      </c>
      <c r="L5129">
        <v>20</v>
      </c>
      <c r="M5129">
        <v>1</v>
      </c>
      <c r="N5129">
        <v>2</v>
      </c>
      <c r="P5129">
        <v>0</v>
      </c>
      <c r="Q5129">
        <v>0</v>
      </c>
      <c r="R5129" t="e">
        <v>#DIV/0!</v>
      </c>
      <c r="S5129">
        <v>0</v>
      </c>
    </row>
    <row r="5130" spans="1:19" x14ac:dyDescent="0.25">
      <c r="A5130" s="177" t="s">
        <v>12559</v>
      </c>
      <c r="B5130" t="s">
        <v>12560</v>
      </c>
      <c r="C5130" t="s">
        <v>202</v>
      </c>
      <c r="D5130" s="20" t="s">
        <v>1000</v>
      </c>
      <c r="E5130" s="26">
        <v>42522</v>
      </c>
      <c r="F5130">
        <v>9</v>
      </c>
      <c r="G5130">
        <v>9</v>
      </c>
      <c r="H5130">
        <v>1</v>
      </c>
      <c r="I5130">
        <v>121</v>
      </c>
      <c r="J5130">
        <v>100</v>
      </c>
      <c r="K5130">
        <v>1.21</v>
      </c>
      <c r="L5130">
        <v>100</v>
      </c>
      <c r="M5130">
        <v>1</v>
      </c>
      <c r="N5130">
        <v>121</v>
      </c>
      <c r="P5130">
        <v>0</v>
      </c>
      <c r="Q5130">
        <v>0</v>
      </c>
      <c r="R5130" t="e">
        <v>#DIV/0!</v>
      </c>
      <c r="S5130">
        <v>0</v>
      </c>
    </row>
    <row r="5131" spans="1:19" x14ac:dyDescent="0.25">
      <c r="A5131" s="177" t="s">
        <v>9724</v>
      </c>
      <c r="B5131" t="s">
        <v>9725</v>
      </c>
      <c r="C5131" t="s">
        <v>224</v>
      </c>
      <c r="D5131" s="20" t="s">
        <v>1000</v>
      </c>
      <c r="E5131" s="26">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25">
      <c r="A5132" s="177" t="s">
        <v>12384</v>
      </c>
      <c r="B5132" t="s">
        <v>12385</v>
      </c>
      <c r="C5132" t="s">
        <v>347</v>
      </c>
      <c r="D5132" s="20" t="s">
        <v>1000</v>
      </c>
      <c r="E5132" s="26">
        <v>42522</v>
      </c>
      <c r="F5132">
        <v>2</v>
      </c>
      <c r="G5132">
        <v>2</v>
      </c>
      <c r="H5132">
        <v>1</v>
      </c>
      <c r="I5132">
        <v>4</v>
      </c>
      <c r="J5132">
        <v>10</v>
      </c>
      <c r="K5132">
        <v>0.4</v>
      </c>
      <c r="L5132">
        <v>10</v>
      </c>
      <c r="M5132">
        <v>1</v>
      </c>
      <c r="N5132">
        <v>4</v>
      </c>
      <c r="P5132">
        <v>0</v>
      </c>
      <c r="Q5132">
        <v>0</v>
      </c>
      <c r="R5132" t="e">
        <v>#DIV/0!</v>
      </c>
      <c r="S5132">
        <v>0</v>
      </c>
    </row>
    <row r="5133" spans="1:19" x14ac:dyDescent="0.25">
      <c r="A5133" s="177" t="s">
        <v>9425</v>
      </c>
      <c r="B5133" t="s">
        <v>9426</v>
      </c>
      <c r="C5133" t="s">
        <v>345</v>
      </c>
      <c r="D5133" s="20" t="s">
        <v>1000</v>
      </c>
      <c r="E5133" s="26">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25">
      <c r="A5134" s="177" t="s">
        <v>7817</v>
      </c>
      <c r="B5134" t="s">
        <v>7818</v>
      </c>
      <c r="C5134" t="s">
        <v>226</v>
      </c>
      <c r="D5134" s="20" t="s">
        <v>1000</v>
      </c>
      <c r="E5134" s="26">
        <v>42522</v>
      </c>
      <c r="F5134">
        <v>3</v>
      </c>
      <c r="G5134">
        <v>5</v>
      </c>
      <c r="H5134">
        <v>0.6</v>
      </c>
      <c r="I5134">
        <v>40</v>
      </c>
      <c r="J5134">
        <v>30</v>
      </c>
      <c r="K5134">
        <v>1.3333333333333333</v>
      </c>
      <c r="L5134">
        <v>50</v>
      </c>
      <c r="M5134">
        <v>0.6</v>
      </c>
      <c r="N5134">
        <v>40</v>
      </c>
      <c r="P5134">
        <v>0</v>
      </c>
      <c r="Q5134">
        <v>0</v>
      </c>
      <c r="R5134" t="e">
        <v>#DIV/0!</v>
      </c>
      <c r="S5134">
        <v>0</v>
      </c>
    </row>
    <row r="5135" spans="1:19" x14ac:dyDescent="0.25">
      <c r="A5135" s="177" t="s">
        <v>6887</v>
      </c>
      <c r="B5135" t="s">
        <v>6888</v>
      </c>
      <c r="C5135" t="s">
        <v>231</v>
      </c>
      <c r="D5135" s="20" t="s">
        <v>1000</v>
      </c>
      <c r="E5135" s="26">
        <v>42522</v>
      </c>
      <c r="F5135">
        <v>18</v>
      </c>
      <c r="G5135">
        <v>18</v>
      </c>
      <c r="H5135">
        <v>1</v>
      </c>
      <c r="I5135">
        <v>186</v>
      </c>
      <c r="J5135">
        <v>174</v>
      </c>
      <c r="K5135">
        <v>1.0689655172413792</v>
      </c>
      <c r="L5135">
        <v>174</v>
      </c>
      <c r="M5135">
        <v>1</v>
      </c>
      <c r="N5135">
        <v>186</v>
      </c>
      <c r="P5135">
        <v>0</v>
      </c>
      <c r="Q5135">
        <v>0</v>
      </c>
      <c r="R5135" t="e">
        <v>#DIV/0!</v>
      </c>
      <c r="S5135">
        <v>0</v>
      </c>
    </row>
    <row r="5136" spans="1:19" x14ac:dyDescent="0.25">
      <c r="A5136" s="177" t="s">
        <v>5938</v>
      </c>
      <c r="B5136" t="s">
        <v>5939</v>
      </c>
      <c r="C5136" t="s">
        <v>216</v>
      </c>
      <c r="D5136" s="20" t="s">
        <v>1000</v>
      </c>
      <c r="E5136" s="26">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25">
      <c r="A5137" s="177" t="s">
        <v>4545</v>
      </c>
      <c r="B5137" t="s">
        <v>4546</v>
      </c>
      <c r="C5137" t="s">
        <v>233</v>
      </c>
      <c r="D5137" s="20" t="s">
        <v>1000</v>
      </c>
      <c r="E5137" s="26">
        <v>42522</v>
      </c>
      <c r="F5137">
        <v>3</v>
      </c>
      <c r="G5137">
        <v>3</v>
      </c>
      <c r="H5137">
        <v>1</v>
      </c>
      <c r="I5137">
        <v>19</v>
      </c>
      <c r="J5137">
        <v>30</v>
      </c>
      <c r="K5137">
        <v>0.6333333333333333</v>
      </c>
      <c r="L5137">
        <v>30</v>
      </c>
      <c r="M5137">
        <v>1</v>
      </c>
      <c r="N5137">
        <v>16</v>
      </c>
      <c r="P5137">
        <v>0</v>
      </c>
      <c r="Q5137">
        <v>0</v>
      </c>
      <c r="R5137" t="e">
        <v>#DIV/0!</v>
      </c>
      <c r="S5137">
        <v>3</v>
      </c>
    </row>
    <row r="5138" spans="1:19" x14ac:dyDescent="0.25">
      <c r="A5138" s="177" t="s">
        <v>3955</v>
      </c>
      <c r="B5138" t="s">
        <v>3956</v>
      </c>
      <c r="C5138" t="s">
        <v>219</v>
      </c>
      <c r="D5138" s="20" t="s">
        <v>1000</v>
      </c>
      <c r="E5138" s="26">
        <v>42522</v>
      </c>
      <c r="H5138" t="e">
        <v>#DIV/0!</v>
      </c>
      <c r="K5138" t="e">
        <v>#DIV/0!</v>
      </c>
      <c r="M5138" t="e">
        <v>#DIV/0!</v>
      </c>
      <c r="R5138" t="e">
        <v>#DIV/0!</v>
      </c>
    </row>
    <row r="5139" spans="1:19" x14ac:dyDescent="0.25">
      <c r="A5139" s="177" t="s">
        <v>3684</v>
      </c>
      <c r="B5139" t="s">
        <v>3685</v>
      </c>
      <c r="C5139" t="s">
        <v>340</v>
      </c>
      <c r="D5139" s="20" t="s">
        <v>1000</v>
      </c>
      <c r="E5139" s="26">
        <v>42522</v>
      </c>
      <c r="F5139">
        <v>4</v>
      </c>
      <c r="G5139">
        <v>4</v>
      </c>
      <c r="H5139">
        <v>1</v>
      </c>
      <c r="I5139">
        <v>40</v>
      </c>
      <c r="J5139">
        <v>40</v>
      </c>
      <c r="K5139">
        <v>1</v>
      </c>
      <c r="L5139">
        <v>40</v>
      </c>
      <c r="M5139">
        <v>1</v>
      </c>
      <c r="N5139">
        <v>40</v>
      </c>
      <c r="P5139">
        <v>0</v>
      </c>
      <c r="Q5139">
        <v>0</v>
      </c>
      <c r="R5139" t="e">
        <v>#DIV/0!</v>
      </c>
      <c r="S5139">
        <v>0</v>
      </c>
    </row>
    <row r="5140" spans="1:19" s="20" customFormat="1" x14ac:dyDescent="0.25">
      <c r="A5140" s="177" t="s">
        <v>7630</v>
      </c>
      <c r="B5140" s="20" t="s">
        <v>7631</v>
      </c>
      <c r="C5140" s="20" t="s">
        <v>901</v>
      </c>
      <c r="D5140" s="20" t="s">
        <v>1000</v>
      </c>
      <c r="E5140" s="26">
        <v>42522</v>
      </c>
      <c r="F5140" s="20">
        <v>3</v>
      </c>
      <c r="G5140" s="20">
        <v>4</v>
      </c>
      <c r="H5140" s="20">
        <v>0.75</v>
      </c>
      <c r="I5140" s="20">
        <v>23</v>
      </c>
      <c r="J5140" s="20">
        <v>9</v>
      </c>
      <c r="K5140" s="20">
        <v>2.5555555555555554</v>
      </c>
      <c r="L5140" s="20">
        <v>14</v>
      </c>
      <c r="M5140" s="20">
        <v>0.6428571428571429</v>
      </c>
      <c r="N5140" s="20">
        <v>18</v>
      </c>
      <c r="P5140" s="20">
        <v>3</v>
      </c>
      <c r="Q5140" s="20">
        <v>4</v>
      </c>
      <c r="R5140" s="20">
        <v>0.75</v>
      </c>
      <c r="S5140" s="20">
        <v>5</v>
      </c>
    </row>
    <row r="5141" spans="1:19" x14ac:dyDescent="0.25">
      <c r="A5141" s="177" t="s">
        <v>5510</v>
      </c>
      <c r="B5141" t="s">
        <v>5511</v>
      </c>
      <c r="C5141" s="20" t="s">
        <v>903</v>
      </c>
      <c r="D5141" s="20" t="s">
        <v>1000</v>
      </c>
      <c r="E5141" s="26">
        <v>42522</v>
      </c>
      <c r="F5141">
        <v>10</v>
      </c>
      <c r="G5141">
        <v>10</v>
      </c>
      <c r="H5141">
        <v>1</v>
      </c>
      <c r="I5141">
        <v>33</v>
      </c>
      <c r="J5141">
        <v>50</v>
      </c>
      <c r="K5141">
        <v>0.66</v>
      </c>
      <c r="L5141">
        <v>50</v>
      </c>
      <c r="M5141">
        <v>1</v>
      </c>
      <c r="N5141">
        <v>33</v>
      </c>
      <c r="P5141">
        <v>1</v>
      </c>
      <c r="Q5141">
        <v>1</v>
      </c>
      <c r="R5141">
        <v>1</v>
      </c>
      <c r="S5141">
        <v>0</v>
      </c>
    </row>
    <row r="5142" spans="1:19" x14ac:dyDescent="0.25">
      <c r="A5142" s="177" t="s">
        <v>11661</v>
      </c>
      <c r="B5142" t="s">
        <v>11662</v>
      </c>
      <c r="C5142" s="20" t="s">
        <v>199</v>
      </c>
      <c r="D5142" s="20" t="s">
        <v>1002</v>
      </c>
      <c r="E5142" s="26">
        <v>42522</v>
      </c>
      <c r="F5142">
        <v>14</v>
      </c>
      <c r="G5142">
        <v>14</v>
      </c>
      <c r="H5142">
        <v>1</v>
      </c>
      <c r="I5142">
        <v>128</v>
      </c>
      <c r="J5142">
        <v>125</v>
      </c>
      <c r="K5142">
        <v>1.024</v>
      </c>
      <c r="L5142">
        <v>125</v>
      </c>
      <c r="M5142">
        <v>1</v>
      </c>
      <c r="N5142">
        <v>127</v>
      </c>
      <c r="P5142">
        <v>0</v>
      </c>
      <c r="Q5142">
        <v>0</v>
      </c>
      <c r="R5142" t="e">
        <v>#DIV/0!</v>
      </c>
      <c r="S5142">
        <v>1</v>
      </c>
    </row>
    <row r="5143" spans="1:19" s="20" customFormat="1" x14ac:dyDescent="0.25">
      <c r="A5143" s="177" t="s">
        <v>10921</v>
      </c>
      <c r="B5143" s="20" t="s">
        <v>10922</v>
      </c>
      <c r="C5143" s="20" t="s">
        <v>227</v>
      </c>
      <c r="D5143" s="20" t="s">
        <v>1002</v>
      </c>
      <c r="E5143" s="26">
        <v>42522</v>
      </c>
      <c r="F5143" s="20">
        <v>1</v>
      </c>
      <c r="G5143" s="20">
        <v>2</v>
      </c>
      <c r="H5143" s="20">
        <v>0.5</v>
      </c>
      <c r="I5143" s="20">
        <v>5</v>
      </c>
      <c r="J5143" s="20">
        <v>10</v>
      </c>
      <c r="K5143" s="20">
        <v>0.5</v>
      </c>
      <c r="L5143" s="20">
        <v>15</v>
      </c>
      <c r="M5143" s="20">
        <v>0.66666666666666663</v>
      </c>
      <c r="N5143" s="20">
        <v>4</v>
      </c>
      <c r="P5143" s="20">
        <v>0</v>
      </c>
      <c r="Q5143" s="20">
        <v>0</v>
      </c>
      <c r="R5143" s="20" t="e">
        <v>#DIV/0!</v>
      </c>
      <c r="S5143" s="20">
        <v>1</v>
      </c>
    </row>
    <row r="5144" spans="1:19" x14ac:dyDescent="0.25">
      <c r="A5144" s="177" t="s">
        <v>11663</v>
      </c>
      <c r="B5144" t="s">
        <v>11664</v>
      </c>
      <c r="C5144" s="20" t="s">
        <v>348</v>
      </c>
      <c r="D5144" s="20" t="s">
        <v>1002</v>
      </c>
      <c r="E5144" s="26">
        <v>42522</v>
      </c>
      <c r="F5144">
        <v>2</v>
      </c>
      <c r="G5144">
        <v>2</v>
      </c>
      <c r="H5144">
        <v>1</v>
      </c>
      <c r="I5144">
        <v>4</v>
      </c>
      <c r="J5144">
        <v>10</v>
      </c>
      <c r="K5144">
        <v>0.4</v>
      </c>
      <c r="L5144">
        <v>10</v>
      </c>
      <c r="M5144">
        <v>1</v>
      </c>
      <c r="N5144">
        <v>4</v>
      </c>
      <c r="P5144">
        <v>0</v>
      </c>
      <c r="Q5144">
        <v>0</v>
      </c>
      <c r="R5144" t="e">
        <v>#DIV/0!</v>
      </c>
      <c r="S5144">
        <v>0</v>
      </c>
    </row>
    <row r="5145" spans="1:19" x14ac:dyDescent="0.25">
      <c r="A5145" s="177" t="s">
        <v>9517</v>
      </c>
      <c r="B5145" t="s">
        <v>9518</v>
      </c>
      <c r="C5145" s="20" t="s">
        <v>346</v>
      </c>
      <c r="D5145" s="20" t="s">
        <v>1002</v>
      </c>
      <c r="E5145" s="26">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25">
      <c r="A5146" s="177" t="s">
        <v>9158</v>
      </c>
      <c r="B5146" t="s">
        <v>9159</v>
      </c>
      <c r="C5146" s="20" t="s">
        <v>207</v>
      </c>
      <c r="D5146" s="20" t="s">
        <v>1002</v>
      </c>
      <c r="E5146" s="26">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25">
      <c r="A5147" s="177" t="s">
        <v>8319</v>
      </c>
      <c r="B5147" t="s">
        <v>8320</v>
      </c>
      <c r="C5147" s="20" t="s">
        <v>212</v>
      </c>
      <c r="D5147" s="20" t="s">
        <v>1002</v>
      </c>
      <c r="E5147" s="26">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25">
      <c r="A5148" s="177" t="s">
        <v>4895</v>
      </c>
      <c r="B5148" t="s">
        <v>4896</v>
      </c>
      <c r="C5148" s="20" t="s">
        <v>230</v>
      </c>
      <c r="D5148" s="20" t="s">
        <v>1002</v>
      </c>
      <c r="E5148" s="26">
        <v>42522</v>
      </c>
      <c r="F5148">
        <v>1</v>
      </c>
      <c r="G5148">
        <v>2</v>
      </c>
      <c r="H5148">
        <v>0.5</v>
      </c>
      <c r="I5148">
        <v>6</v>
      </c>
      <c r="J5148">
        <v>10</v>
      </c>
      <c r="K5148">
        <v>0.6</v>
      </c>
      <c r="L5148">
        <v>15</v>
      </c>
      <c r="M5148">
        <v>0.66666666666666663</v>
      </c>
      <c r="N5148">
        <v>2</v>
      </c>
      <c r="P5148">
        <v>3</v>
      </c>
      <c r="Q5148">
        <v>6</v>
      </c>
      <c r="R5148">
        <v>0.5</v>
      </c>
      <c r="S5148">
        <v>4</v>
      </c>
    </row>
    <row r="5149" spans="1:19" x14ac:dyDescent="0.25">
      <c r="A5149" s="177" t="s">
        <v>11665</v>
      </c>
      <c r="B5149" t="s">
        <v>11666</v>
      </c>
      <c r="C5149" t="s">
        <v>198</v>
      </c>
      <c r="D5149" s="20" t="s">
        <v>1002</v>
      </c>
      <c r="E5149" s="26">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25">
      <c r="A5150" s="177" t="s">
        <v>10746</v>
      </c>
      <c r="B5150" t="s">
        <v>10747</v>
      </c>
      <c r="C5150" t="s">
        <v>203</v>
      </c>
      <c r="D5150" s="20" t="s">
        <v>1002</v>
      </c>
      <c r="E5150" s="26">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25">
      <c r="A5151" s="177" t="s">
        <v>6288</v>
      </c>
      <c r="B5151" t="s">
        <v>6289</v>
      </c>
      <c r="C5151" t="s">
        <v>214</v>
      </c>
      <c r="D5151" s="20" t="s">
        <v>1002</v>
      </c>
      <c r="E5151" s="26">
        <v>42522</v>
      </c>
      <c r="F5151" s="20">
        <v>15</v>
      </c>
      <c r="G5151" s="20">
        <v>17</v>
      </c>
      <c r="H5151" s="20">
        <v>0.88235294117647056</v>
      </c>
      <c r="I5151" s="20">
        <v>99</v>
      </c>
      <c r="J5151" s="20">
        <v>125</v>
      </c>
      <c r="K5151" s="20">
        <v>0.79200000000000004</v>
      </c>
      <c r="L5151" s="20">
        <v>145</v>
      </c>
      <c r="M5151" s="20">
        <v>0.86206896551724133</v>
      </c>
      <c r="N5151" s="20">
        <v>85</v>
      </c>
      <c r="O5151" s="20"/>
      <c r="P5151" s="20">
        <v>22</v>
      </c>
      <c r="Q5151" s="20">
        <v>30</v>
      </c>
      <c r="R5151" s="20">
        <v>0.73333333333333328</v>
      </c>
      <c r="S5151" s="20">
        <v>14</v>
      </c>
    </row>
    <row r="5152" spans="1:19" x14ac:dyDescent="0.25">
      <c r="A5152" s="177" t="s">
        <v>3588</v>
      </c>
      <c r="B5152" t="s">
        <v>3589</v>
      </c>
      <c r="C5152" t="s">
        <v>220</v>
      </c>
      <c r="D5152" s="20" t="s">
        <v>1002</v>
      </c>
      <c r="E5152" s="26">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25">
      <c r="A5153" s="177" t="s">
        <v>6712</v>
      </c>
      <c r="B5153" t="s">
        <v>6713</v>
      </c>
      <c r="C5153" t="s">
        <v>317</v>
      </c>
      <c r="D5153" s="20" t="s">
        <v>1002</v>
      </c>
      <c r="E5153" s="26">
        <v>42522</v>
      </c>
      <c r="F5153">
        <v>10</v>
      </c>
      <c r="G5153">
        <v>10</v>
      </c>
      <c r="H5153">
        <v>1</v>
      </c>
      <c r="I5153">
        <v>21</v>
      </c>
      <c r="J5153">
        <v>26</v>
      </c>
      <c r="K5153">
        <v>0.80769230769230771</v>
      </c>
      <c r="L5153">
        <v>26</v>
      </c>
      <c r="M5153">
        <v>1</v>
      </c>
      <c r="N5153">
        <v>11</v>
      </c>
      <c r="P5153">
        <v>0</v>
      </c>
      <c r="Q5153">
        <v>0</v>
      </c>
      <c r="R5153" t="e">
        <v>#DIV/0!</v>
      </c>
      <c r="S5153">
        <v>10</v>
      </c>
    </row>
    <row r="5154" spans="1:19" x14ac:dyDescent="0.25">
      <c r="A5154" s="177" t="s">
        <v>4370</v>
      </c>
      <c r="B5154" t="s">
        <v>4371</v>
      </c>
      <c r="C5154" t="s">
        <v>217</v>
      </c>
      <c r="D5154" s="20" t="s">
        <v>1002</v>
      </c>
      <c r="E5154" s="26">
        <v>42522</v>
      </c>
      <c r="F5154">
        <v>4</v>
      </c>
      <c r="G5154">
        <v>4</v>
      </c>
      <c r="H5154">
        <v>1</v>
      </c>
      <c r="I5154">
        <v>2</v>
      </c>
      <c r="J5154">
        <v>20</v>
      </c>
      <c r="K5154">
        <v>0.1</v>
      </c>
      <c r="L5154">
        <v>20</v>
      </c>
      <c r="M5154">
        <v>1</v>
      </c>
      <c r="N5154">
        <v>2</v>
      </c>
      <c r="P5154">
        <v>0</v>
      </c>
      <c r="Q5154">
        <v>0</v>
      </c>
      <c r="R5154" t="e">
        <v>#DIV/0!</v>
      </c>
      <c r="S5154">
        <v>0</v>
      </c>
    </row>
    <row r="5155" spans="1:19" x14ac:dyDescent="0.25">
      <c r="A5155" s="177" t="s">
        <v>9899</v>
      </c>
      <c r="B5155" t="s">
        <v>9900</v>
      </c>
      <c r="C5155" t="s">
        <v>223</v>
      </c>
      <c r="D5155" s="20" t="s">
        <v>1002</v>
      </c>
      <c r="E5155" s="26">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25">
      <c r="A5156" s="177" t="s">
        <v>8018</v>
      </c>
      <c r="B5156" t="s">
        <v>8019</v>
      </c>
      <c r="C5156" t="s">
        <v>225</v>
      </c>
      <c r="D5156" s="20" t="s">
        <v>1002</v>
      </c>
      <c r="E5156" s="26">
        <v>42522</v>
      </c>
      <c r="F5156">
        <v>3</v>
      </c>
      <c r="G5156">
        <v>5</v>
      </c>
      <c r="H5156">
        <v>0.6</v>
      </c>
      <c r="I5156">
        <v>40</v>
      </c>
      <c r="J5156">
        <v>30</v>
      </c>
      <c r="K5156">
        <v>1.3333333333333333</v>
      </c>
      <c r="L5156">
        <v>50</v>
      </c>
      <c r="M5156">
        <v>0.6</v>
      </c>
      <c r="N5156">
        <v>40</v>
      </c>
      <c r="P5156">
        <v>0</v>
      </c>
      <c r="Q5156">
        <v>0</v>
      </c>
      <c r="R5156" t="e">
        <v>#DIV/0!</v>
      </c>
      <c r="S5156">
        <v>0</v>
      </c>
    </row>
    <row r="5157" spans="1:19" x14ac:dyDescent="0.25">
      <c r="A5157" s="177" t="s">
        <v>7078</v>
      </c>
      <c r="B5157" t="s">
        <v>7079</v>
      </c>
      <c r="C5157" t="s">
        <v>232</v>
      </c>
      <c r="D5157" s="20" t="s">
        <v>1002</v>
      </c>
      <c r="E5157" s="26">
        <v>42522</v>
      </c>
      <c r="F5157">
        <v>18</v>
      </c>
      <c r="G5157">
        <v>18</v>
      </c>
      <c r="H5157">
        <v>1</v>
      </c>
      <c r="I5157">
        <v>186</v>
      </c>
      <c r="J5157">
        <v>174</v>
      </c>
      <c r="K5157">
        <v>1.0689655172413792</v>
      </c>
      <c r="L5157">
        <v>174</v>
      </c>
      <c r="M5157">
        <v>1</v>
      </c>
      <c r="N5157">
        <v>186</v>
      </c>
      <c r="P5157">
        <v>0</v>
      </c>
      <c r="Q5157">
        <v>0</v>
      </c>
      <c r="R5157" t="e">
        <v>#DIV/0!</v>
      </c>
      <c r="S5157">
        <v>0</v>
      </c>
    </row>
    <row r="5158" spans="1:19" x14ac:dyDescent="0.25">
      <c r="A5158" s="177" t="s">
        <v>4720</v>
      </c>
      <c r="B5158" t="s">
        <v>4721</v>
      </c>
      <c r="C5158" t="s">
        <v>234</v>
      </c>
      <c r="D5158" s="20" t="s">
        <v>1002</v>
      </c>
      <c r="E5158" s="26">
        <v>42522</v>
      </c>
      <c r="F5158">
        <v>3</v>
      </c>
      <c r="G5158">
        <v>3</v>
      </c>
      <c r="H5158">
        <v>1</v>
      </c>
      <c r="I5158">
        <v>19</v>
      </c>
      <c r="J5158">
        <v>30</v>
      </c>
      <c r="K5158">
        <v>0.6333333333333333</v>
      </c>
      <c r="L5158">
        <v>30</v>
      </c>
      <c r="M5158">
        <v>1</v>
      </c>
      <c r="N5158">
        <v>16</v>
      </c>
      <c r="P5158">
        <v>0</v>
      </c>
      <c r="Q5158">
        <v>0</v>
      </c>
      <c r="R5158" t="e">
        <v>#DIV/0!</v>
      </c>
      <c r="S5158">
        <v>3</v>
      </c>
    </row>
    <row r="5159" spans="1:19" x14ac:dyDescent="0.25">
      <c r="A5159" s="177" t="s">
        <v>3780</v>
      </c>
      <c r="B5159" t="s">
        <v>3781</v>
      </c>
      <c r="C5159" t="s">
        <v>342</v>
      </c>
      <c r="D5159" s="20" t="s">
        <v>1002</v>
      </c>
      <c r="E5159" s="26">
        <v>42522</v>
      </c>
      <c r="F5159">
        <v>4</v>
      </c>
      <c r="G5159">
        <v>4</v>
      </c>
      <c r="H5159">
        <v>1</v>
      </c>
      <c r="I5159">
        <v>40</v>
      </c>
      <c r="J5159">
        <v>40</v>
      </c>
      <c r="K5159">
        <v>1</v>
      </c>
      <c r="L5159">
        <v>40</v>
      </c>
      <c r="M5159">
        <v>1</v>
      </c>
      <c r="N5159">
        <v>40</v>
      </c>
      <c r="P5159">
        <v>0</v>
      </c>
      <c r="Q5159">
        <v>0</v>
      </c>
      <c r="R5159" t="e">
        <v>#DIV/0!</v>
      </c>
      <c r="S5159">
        <v>0</v>
      </c>
    </row>
    <row r="5160" spans="1:19" x14ac:dyDescent="0.25">
      <c r="A5160" s="177" t="s">
        <v>3063</v>
      </c>
      <c r="B5160" t="s">
        <v>3064</v>
      </c>
      <c r="C5160" t="s">
        <v>242</v>
      </c>
      <c r="D5160" s="20" t="s">
        <v>1000</v>
      </c>
      <c r="E5160" s="26">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25">
      <c r="A5161" s="177" t="s">
        <v>2888</v>
      </c>
      <c r="B5161" t="s">
        <v>2889</v>
      </c>
      <c r="C5161" t="s">
        <v>2724</v>
      </c>
      <c r="D5161" s="20" t="s">
        <v>1000</v>
      </c>
      <c r="E5161" s="26">
        <v>42522</v>
      </c>
      <c r="F5161">
        <v>6</v>
      </c>
      <c r="G5161">
        <v>8</v>
      </c>
      <c r="H5161">
        <v>0.75</v>
      </c>
      <c r="I5161">
        <v>22</v>
      </c>
      <c r="J5161">
        <v>30</v>
      </c>
      <c r="K5161">
        <v>0.73333333333333328</v>
      </c>
      <c r="L5161">
        <v>40</v>
      </c>
      <c r="M5161">
        <v>0.75</v>
      </c>
      <c r="N5161">
        <v>22</v>
      </c>
      <c r="P5161">
        <v>0</v>
      </c>
      <c r="Q5161">
        <v>0</v>
      </c>
      <c r="R5161" t="e">
        <v>#DIV/0!</v>
      </c>
      <c r="S5161">
        <v>0</v>
      </c>
    </row>
    <row r="5162" spans="1:19" x14ac:dyDescent="0.25">
      <c r="A5162" s="177" t="s">
        <v>2643</v>
      </c>
      <c r="B5162" t="s">
        <v>2644</v>
      </c>
      <c r="C5162" t="s">
        <v>237</v>
      </c>
      <c r="D5162" s="20" t="s">
        <v>1000</v>
      </c>
      <c r="E5162" s="26">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25">
      <c r="A5163" s="177" t="s">
        <v>2468</v>
      </c>
      <c r="B5163" t="s">
        <v>2469</v>
      </c>
      <c r="C5163" t="s">
        <v>238</v>
      </c>
      <c r="D5163" s="20" t="s">
        <v>1000</v>
      </c>
      <c r="E5163" s="26">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25">
      <c r="A5164" s="177" t="s">
        <v>2295</v>
      </c>
      <c r="B5164" t="s">
        <v>2296</v>
      </c>
      <c r="C5164" t="s">
        <v>239</v>
      </c>
      <c r="D5164" s="20" t="s">
        <v>1000</v>
      </c>
      <c r="E5164" s="26">
        <v>42522</v>
      </c>
      <c r="F5164">
        <v>4</v>
      </c>
      <c r="G5164">
        <v>4</v>
      </c>
      <c r="H5164">
        <v>1</v>
      </c>
      <c r="I5164">
        <v>5</v>
      </c>
      <c r="J5164">
        <v>8</v>
      </c>
      <c r="K5164">
        <v>0.625</v>
      </c>
      <c r="L5164">
        <v>8</v>
      </c>
      <c r="M5164">
        <v>1</v>
      </c>
      <c r="N5164">
        <v>3</v>
      </c>
      <c r="O5164">
        <v>0.85699999999999998</v>
      </c>
      <c r="P5164">
        <v>1</v>
      </c>
      <c r="Q5164">
        <v>1</v>
      </c>
      <c r="R5164">
        <v>1</v>
      </c>
      <c r="S5164">
        <v>2</v>
      </c>
    </row>
    <row r="5165" spans="1:19" x14ac:dyDescent="0.25">
      <c r="A5165" s="177" t="s">
        <v>2120</v>
      </c>
      <c r="B5165" t="s">
        <v>2121</v>
      </c>
      <c r="C5165" t="s">
        <v>1988</v>
      </c>
      <c r="D5165" s="20" t="s">
        <v>1000</v>
      </c>
      <c r="E5165" s="26">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25">
      <c r="A5166" s="177" t="s">
        <v>1872</v>
      </c>
      <c r="B5166" t="s">
        <v>1873</v>
      </c>
      <c r="C5166" t="s">
        <v>240</v>
      </c>
      <c r="D5166" s="20" t="s">
        <v>1000</v>
      </c>
      <c r="E5166" s="26">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25">
      <c r="A5167" s="177" t="s">
        <v>1697</v>
      </c>
      <c r="B5167" t="s">
        <v>1698</v>
      </c>
      <c r="C5167" t="s">
        <v>241</v>
      </c>
      <c r="D5167" s="20" t="s">
        <v>1000</v>
      </c>
      <c r="E5167" s="26">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25">
      <c r="A5168" s="177" t="s">
        <v>1522</v>
      </c>
      <c r="B5168" t="s">
        <v>1523</v>
      </c>
      <c r="C5168" t="s">
        <v>318</v>
      </c>
      <c r="D5168" s="20" t="s">
        <v>1000</v>
      </c>
      <c r="E5168" s="26">
        <v>42522</v>
      </c>
      <c r="F5168">
        <v>0</v>
      </c>
      <c r="G5168">
        <v>0</v>
      </c>
      <c r="H5168" t="e">
        <v>#DIV/0!</v>
      </c>
      <c r="I5168">
        <v>0</v>
      </c>
      <c r="J5168">
        <v>0</v>
      </c>
      <c r="K5168" t="e">
        <v>#DIV/0!</v>
      </c>
      <c r="L5168">
        <v>0</v>
      </c>
      <c r="M5168" t="e">
        <v>#DIV/0!</v>
      </c>
      <c r="N5168">
        <v>0</v>
      </c>
      <c r="P5168">
        <v>0</v>
      </c>
      <c r="Q5168">
        <v>0</v>
      </c>
      <c r="R5168" t="e">
        <v>#DIV/0!</v>
      </c>
      <c r="S5168">
        <v>0</v>
      </c>
    </row>
    <row r="5169" spans="1:19" x14ac:dyDescent="0.25">
      <c r="A5169" s="177" t="s">
        <v>1111</v>
      </c>
      <c r="B5169" t="s">
        <v>1198</v>
      </c>
      <c r="C5169" t="s">
        <v>235</v>
      </c>
      <c r="D5169" s="20" t="s">
        <v>1002</v>
      </c>
      <c r="E5169" s="26">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25">
      <c r="A5170" s="177" t="s">
        <v>12072</v>
      </c>
      <c r="B5170" t="s">
        <v>12073</v>
      </c>
      <c r="C5170" t="s">
        <v>1051</v>
      </c>
      <c r="D5170" s="20" t="s">
        <v>1000</v>
      </c>
      <c r="E5170" s="26">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25">
      <c r="A5171" s="177" t="s">
        <v>13438</v>
      </c>
      <c r="B5171" t="s">
        <v>13439</v>
      </c>
      <c r="C5171" t="s">
        <v>242</v>
      </c>
      <c r="D5171" s="20" t="s">
        <v>1002</v>
      </c>
      <c r="E5171" s="26">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25">
      <c r="A5172" s="177" t="s">
        <v>13615</v>
      </c>
      <c r="B5172" t="s">
        <v>13616</v>
      </c>
      <c r="C5172" t="s">
        <v>237</v>
      </c>
      <c r="D5172" s="20" t="s">
        <v>1002</v>
      </c>
      <c r="E5172" s="26">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25">
      <c r="A5173" s="177" t="s">
        <v>13790</v>
      </c>
      <c r="B5173" t="s">
        <v>13791</v>
      </c>
      <c r="C5173" t="s">
        <v>238</v>
      </c>
      <c r="D5173" s="20" t="s">
        <v>1002</v>
      </c>
      <c r="E5173" s="26">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25">
      <c r="A5174" s="177" t="s">
        <v>13967</v>
      </c>
      <c r="B5174" t="s">
        <v>13968</v>
      </c>
      <c r="C5174" t="s">
        <v>239</v>
      </c>
      <c r="D5174" s="20" t="s">
        <v>1002</v>
      </c>
      <c r="E5174" s="26">
        <v>42522</v>
      </c>
      <c r="F5174">
        <v>4</v>
      </c>
      <c r="G5174">
        <v>4</v>
      </c>
      <c r="H5174">
        <v>1</v>
      </c>
      <c r="I5174">
        <v>5</v>
      </c>
      <c r="J5174">
        <v>8</v>
      </c>
      <c r="K5174">
        <v>0.625</v>
      </c>
      <c r="L5174">
        <v>8</v>
      </c>
      <c r="M5174">
        <v>1</v>
      </c>
      <c r="N5174">
        <v>3</v>
      </c>
      <c r="O5174">
        <v>0.85699999999999998</v>
      </c>
      <c r="P5174">
        <v>1</v>
      </c>
      <c r="Q5174">
        <v>1</v>
      </c>
      <c r="R5174">
        <v>1</v>
      </c>
      <c r="S5174">
        <v>2</v>
      </c>
    </row>
    <row r="5175" spans="1:19" x14ac:dyDescent="0.25">
      <c r="A5175" s="177" t="s">
        <v>14154</v>
      </c>
      <c r="B5175" t="s">
        <v>14155</v>
      </c>
      <c r="C5175" s="20" t="s">
        <v>240</v>
      </c>
      <c r="D5175" s="20" t="s">
        <v>1002</v>
      </c>
      <c r="E5175" s="26">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25">
      <c r="A5176" s="177" t="s">
        <v>14331</v>
      </c>
      <c r="B5176" t="s">
        <v>14332</v>
      </c>
      <c r="C5176" s="20" t="s">
        <v>241</v>
      </c>
      <c r="D5176" s="20" t="s">
        <v>1002</v>
      </c>
      <c r="E5176" s="26">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25">
      <c r="A5177" s="177" t="s">
        <v>14443</v>
      </c>
      <c r="B5177" t="s">
        <v>14444</v>
      </c>
      <c r="C5177" s="20" t="s">
        <v>318</v>
      </c>
      <c r="D5177" s="20" t="s">
        <v>1002</v>
      </c>
      <c r="E5177" s="26">
        <v>42522</v>
      </c>
      <c r="F5177">
        <v>0</v>
      </c>
      <c r="G5177">
        <v>0</v>
      </c>
      <c r="H5177" t="e">
        <v>#DIV/0!</v>
      </c>
      <c r="I5177">
        <v>0</v>
      </c>
      <c r="J5177">
        <v>0</v>
      </c>
      <c r="K5177" t="e">
        <v>#DIV/0!</v>
      </c>
      <c r="L5177">
        <v>0</v>
      </c>
      <c r="M5177" t="e">
        <v>#DIV/0!</v>
      </c>
      <c r="N5177">
        <v>0</v>
      </c>
      <c r="P5177">
        <v>0</v>
      </c>
      <c r="Q5177">
        <v>0</v>
      </c>
      <c r="R5177" t="e">
        <v>#DIV/0!</v>
      </c>
      <c r="S5177">
        <v>0</v>
      </c>
    </row>
    <row r="5178" spans="1:19" x14ac:dyDescent="0.25">
      <c r="A5178" s="177" t="s">
        <v>14660</v>
      </c>
      <c r="B5178" t="s">
        <v>14661</v>
      </c>
      <c r="C5178" t="s">
        <v>199</v>
      </c>
      <c r="D5178" s="20" t="s">
        <v>1000</v>
      </c>
      <c r="E5178" s="26">
        <v>42522</v>
      </c>
      <c r="F5178">
        <v>14</v>
      </c>
      <c r="G5178">
        <v>14</v>
      </c>
      <c r="H5178">
        <v>1</v>
      </c>
      <c r="I5178">
        <v>128</v>
      </c>
      <c r="J5178">
        <v>125</v>
      </c>
      <c r="K5178">
        <v>1.024</v>
      </c>
      <c r="L5178">
        <v>125</v>
      </c>
      <c r="M5178">
        <v>1</v>
      </c>
      <c r="N5178">
        <v>127</v>
      </c>
      <c r="P5178">
        <v>0</v>
      </c>
      <c r="Q5178">
        <v>0</v>
      </c>
      <c r="R5178" t="e">
        <v>#DIV/0!</v>
      </c>
      <c r="S5178">
        <v>1</v>
      </c>
    </row>
    <row r="5179" spans="1:19" x14ac:dyDescent="0.25">
      <c r="A5179" s="177" t="s">
        <v>14926</v>
      </c>
      <c r="B5179" t="s">
        <v>14927</v>
      </c>
      <c r="C5179" t="s">
        <v>200</v>
      </c>
      <c r="D5179" s="20" t="s">
        <v>1002</v>
      </c>
      <c r="E5179" s="26">
        <v>42522</v>
      </c>
      <c r="F5179">
        <v>5</v>
      </c>
      <c r="G5179">
        <v>5</v>
      </c>
      <c r="H5179">
        <v>1</v>
      </c>
      <c r="I5179">
        <v>7</v>
      </c>
      <c r="J5179">
        <v>25</v>
      </c>
      <c r="K5179">
        <v>0.28000000000000003</v>
      </c>
      <c r="L5179">
        <v>25</v>
      </c>
      <c r="M5179">
        <v>1</v>
      </c>
      <c r="N5179">
        <v>6</v>
      </c>
      <c r="P5179">
        <v>0</v>
      </c>
      <c r="Q5179">
        <v>0</v>
      </c>
      <c r="R5179" t="e">
        <v>#DIV/0!</v>
      </c>
      <c r="S5179">
        <v>1</v>
      </c>
    </row>
    <row r="5180" spans="1:19" x14ac:dyDescent="0.25">
      <c r="A5180" s="177" t="s">
        <v>15103</v>
      </c>
      <c r="B5180" t="s">
        <v>15104</v>
      </c>
      <c r="C5180" t="s">
        <v>202</v>
      </c>
      <c r="D5180" s="20" t="s">
        <v>1002</v>
      </c>
      <c r="E5180" s="26">
        <v>42522</v>
      </c>
      <c r="F5180">
        <v>9</v>
      </c>
      <c r="G5180">
        <v>9</v>
      </c>
      <c r="H5180">
        <v>1</v>
      </c>
      <c r="I5180">
        <v>121</v>
      </c>
      <c r="J5180">
        <v>100</v>
      </c>
      <c r="K5180">
        <v>1.21</v>
      </c>
      <c r="L5180">
        <v>100</v>
      </c>
      <c r="M5180">
        <v>1</v>
      </c>
      <c r="N5180">
        <v>121</v>
      </c>
      <c r="P5180">
        <v>0</v>
      </c>
      <c r="Q5180">
        <v>0</v>
      </c>
      <c r="R5180" t="e">
        <v>#DIV/0!</v>
      </c>
      <c r="S5180">
        <v>0</v>
      </c>
    </row>
    <row r="5181" spans="1:19" x14ac:dyDescent="0.25">
      <c r="A5181" s="177" t="s">
        <v>15185</v>
      </c>
      <c r="B5181" t="s">
        <v>15186</v>
      </c>
      <c r="C5181" s="20" t="s">
        <v>348</v>
      </c>
      <c r="D5181" s="20" t="s">
        <v>1000</v>
      </c>
      <c r="E5181" s="26">
        <v>42522</v>
      </c>
      <c r="F5181">
        <v>2</v>
      </c>
      <c r="G5181">
        <v>2</v>
      </c>
      <c r="H5181">
        <v>1</v>
      </c>
      <c r="I5181">
        <v>4</v>
      </c>
      <c r="J5181">
        <v>10</v>
      </c>
      <c r="K5181">
        <v>0.4</v>
      </c>
      <c r="L5181">
        <v>10</v>
      </c>
      <c r="M5181">
        <v>1</v>
      </c>
      <c r="N5181">
        <v>4</v>
      </c>
      <c r="P5181">
        <v>0</v>
      </c>
      <c r="Q5181">
        <v>0</v>
      </c>
      <c r="R5181" t="e">
        <v>#DIV/0!</v>
      </c>
      <c r="S5181">
        <v>0</v>
      </c>
    </row>
    <row r="5182" spans="1:19" x14ac:dyDescent="0.25">
      <c r="A5182" s="177" t="s">
        <v>15269</v>
      </c>
      <c r="B5182" t="s">
        <v>15270</v>
      </c>
      <c r="C5182" s="20" t="s">
        <v>347</v>
      </c>
      <c r="D5182" s="20" t="s">
        <v>1002</v>
      </c>
      <c r="E5182" s="26">
        <v>42522</v>
      </c>
      <c r="F5182">
        <v>2</v>
      </c>
      <c r="G5182">
        <v>2</v>
      </c>
      <c r="H5182">
        <v>1</v>
      </c>
      <c r="I5182">
        <v>4</v>
      </c>
      <c r="J5182">
        <v>10</v>
      </c>
      <c r="K5182">
        <v>0.4</v>
      </c>
      <c r="L5182">
        <v>10</v>
      </c>
      <c r="M5182">
        <v>1</v>
      </c>
      <c r="N5182">
        <v>4</v>
      </c>
      <c r="P5182">
        <v>0</v>
      </c>
      <c r="Q5182">
        <v>0</v>
      </c>
      <c r="R5182" t="e">
        <v>#DIV/0!</v>
      </c>
      <c r="S5182">
        <v>0</v>
      </c>
    </row>
    <row r="5183" spans="1:19" x14ac:dyDescent="0.25">
      <c r="A5183" s="177" t="s">
        <v>15630</v>
      </c>
      <c r="B5183" t="s">
        <v>15631</v>
      </c>
      <c r="C5183" s="20" t="s">
        <v>228</v>
      </c>
      <c r="D5183" s="20" t="s">
        <v>1002</v>
      </c>
      <c r="E5183" s="26">
        <v>42522</v>
      </c>
      <c r="F5183">
        <v>1</v>
      </c>
      <c r="G5183">
        <v>2</v>
      </c>
      <c r="H5183">
        <v>0.5</v>
      </c>
      <c r="I5183">
        <v>5</v>
      </c>
      <c r="J5183">
        <v>10</v>
      </c>
      <c r="K5183">
        <v>0.5</v>
      </c>
      <c r="L5183">
        <v>15</v>
      </c>
      <c r="M5183">
        <v>0.66666666666666663</v>
      </c>
      <c r="N5183">
        <v>4</v>
      </c>
      <c r="P5183">
        <v>0</v>
      </c>
      <c r="Q5183">
        <v>0</v>
      </c>
      <c r="R5183" t="e">
        <v>#DIV/0!</v>
      </c>
      <c r="S5183">
        <v>1</v>
      </c>
    </row>
    <row r="5184" spans="1:19" x14ac:dyDescent="0.25">
      <c r="A5184" s="177" t="s">
        <v>15807</v>
      </c>
      <c r="B5184" t="s">
        <v>15808</v>
      </c>
      <c r="C5184" t="s">
        <v>227</v>
      </c>
      <c r="D5184" s="20" t="s">
        <v>1000</v>
      </c>
      <c r="E5184" s="26">
        <v>42522</v>
      </c>
      <c r="F5184">
        <v>1</v>
      </c>
      <c r="G5184">
        <v>2</v>
      </c>
      <c r="H5184">
        <v>0.5</v>
      </c>
      <c r="I5184">
        <v>5</v>
      </c>
      <c r="J5184">
        <v>10</v>
      </c>
      <c r="K5184">
        <v>0.5</v>
      </c>
      <c r="L5184">
        <v>15</v>
      </c>
      <c r="M5184">
        <v>0.66666666666666663</v>
      </c>
      <c r="N5184">
        <v>4</v>
      </c>
      <c r="P5184">
        <v>0</v>
      </c>
      <c r="Q5184">
        <v>0</v>
      </c>
      <c r="R5184" t="e">
        <v>#DIV/0!</v>
      </c>
      <c r="S5184">
        <v>1</v>
      </c>
    </row>
    <row r="5185" spans="1:19" x14ac:dyDescent="0.25">
      <c r="A5185" s="177" t="s">
        <v>15984</v>
      </c>
      <c r="B5185" t="s">
        <v>15985</v>
      </c>
      <c r="C5185" t="s">
        <v>203</v>
      </c>
      <c r="D5185" s="20" t="s">
        <v>1000</v>
      </c>
      <c r="E5185" s="26">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25">
      <c r="A5186" s="177" t="s">
        <v>16163</v>
      </c>
      <c r="B5186" t="s">
        <v>16164</v>
      </c>
      <c r="C5186" t="s">
        <v>205</v>
      </c>
      <c r="D5186" s="20" t="s">
        <v>1002</v>
      </c>
      <c r="E5186" s="26">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25">
      <c r="A5187" s="177" t="s">
        <v>16340</v>
      </c>
      <c r="B5187" t="s">
        <v>16341</v>
      </c>
      <c r="C5187" t="s">
        <v>204</v>
      </c>
      <c r="D5187" s="20" t="s">
        <v>1002</v>
      </c>
      <c r="E5187" s="26">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25">
      <c r="A5188" s="177" t="s">
        <v>16658</v>
      </c>
      <c r="B5188" t="s">
        <v>16659</v>
      </c>
      <c r="C5188" t="s">
        <v>223</v>
      </c>
      <c r="D5188" s="20" t="s">
        <v>1000</v>
      </c>
      <c r="E5188" s="26">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25">
      <c r="A5189" s="177" t="s">
        <v>16837</v>
      </c>
      <c r="B5189" t="s">
        <v>16838</v>
      </c>
      <c r="C5189" t="s">
        <v>224</v>
      </c>
      <c r="D5189" s="20" t="s">
        <v>1002</v>
      </c>
      <c r="E5189" s="26">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25">
      <c r="A5190" s="177" t="s">
        <v>16963</v>
      </c>
      <c r="B5190" t="s">
        <v>16964</v>
      </c>
      <c r="C5190" t="s">
        <v>346</v>
      </c>
      <c r="D5190" s="20" t="s">
        <v>1000</v>
      </c>
      <c r="E5190" s="26">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25">
      <c r="A5191" s="177" t="s">
        <v>17059</v>
      </c>
      <c r="B5191" t="s">
        <v>17060</v>
      </c>
      <c r="C5191" s="20" t="s">
        <v>345</v>
      </c>
      <c r="D5191" s="20" t="s">
        <v>1002</v>
      </c>
      <c r="E5191" s="26">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25">
      <c r="A5192" s="177" t="s">
        <v>17274</v>
      </c>
      <c r="B5192" t="s">
        <v>17275</v>
      </c>
      <c r="C5192" t="s">
        <v>225</v>
      </c>
      <c r="D5192" s="20" t="s">
        <v>1000</v>
      </c>
      <c r="E5192" s="26">
        <v>42522</v>
      </c>
      <c r="F5192">
        <v>3</v>
      </c>
      <c r="G5192">
        <v>5</v>
      </c>
      <c r="H5192">
        <v>0.6</v>
      </c>
      <c r="I5192">
        <v>40</v>
      </c>
      <c r="J5192">
        <v>30</v>
      </c>
      <c r="K5192">
        <v>1.3333333333333333</v>
      </c>
      <c r="L5192">
        <v>50</v>
      </c>
      <c r="M5192">
        <v>0.6</v>
      </c>
      <c r="N5192">
        <v>40</v>
      </c>
      <c r="P5192">
        <v>0</v>
      </c>
      <c r="Q5192">
        <v>0</v>
      </c>
      <c r="R5192" t="e">
        <v>#DIV/0!</v>
      </c>
      <c r="S5192">
        <v>0</v>
      </c>
    </row>
    <row r="5193" spans="1:19" x14ac:dyDescent="0.25">
      <c r="A5193" s="177" t="s">
        <v>17481</v>
      </c>
      <c r="B5193" t="s">
        <v>17482</v>
      </c>
      <c r="C5193" t="s">
        <v>226</v>
      </c>
      <c r="D5193" s="20" t="s">
        <v>1002</v>
      </c>
      <c r="E5193" s="26">
        <v>42522</v>
      </c>
      <c r="F5193">
        <v>3</v>
      </c>
      <c r="G5193">
        <v>5</v>
      </c>
      <c r="H5193">
        <v>0.6</v>
      </c>
      <c r="I5193">
        <v>40</v>
      </c>
      <c r="J5193">
        <v>30</v>
      </c>
      <c r="K5193">
        <v>1.3333333333333333</v>
      </c>
      <c r="L5193">
        <v>50</v>
      </c>
      <c r="M5193">
        <v>0.6</v>
      </c>
      <c r="N5193">
        <v>40</v>
      </c>
      <c r="P5193">
        <v>0</v>
      </c>
      <c r="Q5193">
        <v>0</v>
      </c>
      <c r="R5193" t="e">
        <v>#DIV/0!</v>
      </c>
      <c r="S5193">
        <v>0</v>
      </c>
    </row>
    <row r="5194" spans="1:19" x14ac:dyDescent="0.25">
      <c r="A5194" s="177" t="s">
        <v>17658</v>
      </c>
      <c r="B5194" t="s">
        <v>17659</v>
      </c>
      <c r="C5194" t="s">
        <v>232</v>
      </c>
      <c r="D5194" s="20" t="s">
        <v>1000</v>
      </c>
      <c r="E5194" s="26">
        <v>42522</v>
      </c>
      <c r="F5194">
        <v>18</v>
      </c>
      <c r="G5194">
        <v>18</v>
      </c>
      <c r="H5194">
        <v>1</v>
      </c>
      <c r="I5194">
        <v>186</v>
      </c>
      <c r="J5194">
        <v>174</v>
      </c>
      <c r="K5194">
        <v>1.0689655172413792</v>
      </c>
      <c r="L5194">
        <v>174</v>
      </c>
      <c r="M5194">
        <v>1</v>
      </c>
      <c r="N5194">
        <v>186</v>
      </c>
      <c r="P5194">
        <v>0</v>
      </c>
      <c r="Q5194">
        <v>0</v>
      </c>
      <c r="R5194" t="e">
        <v>#DIV/0!</v>
      </c>
      <c r="S5194">
        <v>0</v>
      </c>
    </row>
    <row r="5195" spans="1:19" x14ac:dyDescent="0.25">
      <c r="A5195" s="177" t="s">
        <v>17855</v>
      </c>
      <c r="B5195" t="s">
        <v>17856</v>
      </c>
      <c r="C5195" t="s">
        <v>231</v>
      </c>
      <c r="D5195" s="20" t="s">
        <v>1002</v>
      </c>
      <c r="E5195" s="26">
        <v>42522</v>
      </c>
      <c r="F5195">
        <v>18</v>
      </c>
      <c r="G5195">
        <v>18</v>
      </c>
      <c r="H5195">
        <v>1</v>
      </c>
      <c r="I5195">
        <v>186</v>
      </c>
      <c r="J5195">
        <v>174</v>
      </c>
      <c r="K5195">
        <v>1.0689655172413792</v>
      </c>
      <c r="L5195">
        <v>174</v>
      </c>
      <c r="M5195">
        <v>1</v>
      </c>
      <c r="N5195">
        <v>186</v>
      </c>
      <c r="P5195">
        <v>0</v>
      </c>
      <c r="Q5195">
        <v>0</v>
      </c>
      <c r="R5195" t="e">
        <v>#DIV/0!</v>
      </c>
      <c r="S5195">
        <v>0</v>
      </c>
    </row>
    <row r="5196" spans="1:19" x14ac:dyDescent="0.25">
      <c r="A5196" s="177" t="s">
        <v>18032</v>
      </c>
      <c r="B5196" t="s">
        <v>18033</v>
      </c>
      <c r="C5196" t="s">
        <v>317</v>
      </c>
      <c r="D5196" s="20" t="s">
        <v>1000</v>
      </c>
      <c r="E5196" s="26">
        <v>42522</v>
      </c>
      <c r="F5196">
        <v>10</v>
      </c>
      <c r="G5196">
        <v>10</v>
      </c>
      <c r="H5196">
        <v>1</v>
      </c>
      <c r="I5196">
        <v>21</v>
      </c>
      <c r="J5196">
        <v>26</v>
      </c>
      <c r="K5196">
        <v>0.80769230769230771</v>
      </c>
      <c r="L5196">
        <v>26</v>
      </c>
      <c r="M5196">
        <v>1</v>
      </c>
      <c r="N5196">
        <v>11</v>
      </c>
      <c r="P5196">
        <v>0</v>
      </c>
      <c r="Q5196">
        <v>0</v>
      </c>
      <c r="R5196" t="e">
        <v>#DIV/0!</v>
      </c>
      <c r="S5196">
        <v>10</v>
      </c>
    </row>
    <row r="5197" spans="1:19" x14ac:dyDescent="0.25">
      <c r="A5197" s="177" t="s">
        <v>18211</v>
      </c>
      <c r="B5197" t="s">
        <v>18212</v>
      </c>
      <c r="C5197" s="20" t="s">
        <v>316</v>
      </c>
      <c r="D5197" s="20" t="s">
        <v>1002</v>
      </c>
      <c r="E5197" s="26">
        <v>42522</v>
      </c>
      <c r="F5197">
        <v>10</v>
      </c>
      <c r="G5197">
        <v>10</v>
      </c>
      <c r="H5197">
        <v>1</v>
      </c>
      <c r="I5197">
        <v>21</v>
      </c>
      <c r="J5197">
        <v>26</v>
      </c>
      <c r="K5197">
        <v>0.80769230769230771</v>
      </c>
      <c r="L5197">
        <v>26</v>
      </c>
      <c r="M5197">
        <v>1</v>
      </c>
      <c r="N5197">
        <v>11</v>
      </c>
      <c r="P5197">
        <v>0</v>
      </c>
      <c r="Q5197">
        <v>0</v>
      </c>
      <c r="R5197" t="e">
        <v>#DIV/0!</v>
      </c>
      <c r="S5197">
        <v>10</v>
      </c>
    </row>
    <row r="5198" spans="1:19" x14ac:dyDescent="0.25">
      <c r="A5198" s="177" t="s">
        <v>18464</v>
      </c>
      <c r="B5198" t="s">
        <v>18465</v>
      </c>
      <c r="C5198" s="20" t="s">
        <v>214</v>
      </c>
      <c r="D5198" s="20" t="s">
        <v>1000</v>
      </c>
      <c r="E5198" s="26">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25">
      <c r="A5199" s="177" t="s">
        <v>18643</v>
      </c>
      <c r="B5199" t="s">
        <v>18644</v>
      </c>
      <c r="C5199" s="20" t="s">
        <v>215</v>
      </c>
      <c r="D5199" s="20" t="s">
        <v>1002</v>
      </c>
      <c r="E5199" s="26">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25">
      <c r="A5200" s="177" t="s">
        <v>18820</v>
      </c>
      <c r="B5200" t="s">
        <v>18821</v>
      </c>
      <c r="C5200" s="20" t="s">
        <v>216</v>
      </c>
      <c r="D5200" s="20" t="s">
        <v>1002</v>
      </c>
      <c r="E5200" s="26">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25">
      <c r="A5201" s="177" t="s">
        <v>18997</v>
      </c>
      <c r="B5201" t="s">
        <v>18998</v>
      </c>
      <c r="C5201" s="20" t="s">
        <v>229</v>
      </c>
      <c r="D5201" s="20" t="s">
        <v>1002</v>
      </c>
      <c r="E5201" s="26">
        <v>42522</v>
      </c>
      <c r="F5201">
        <v>1</v>
      </c>
      <c r="G5201">
        <v>2</v>
      </c>
      <c r="H5201">
        <v>0.5</v>
      </c>
      <c r="I5201">
        <v>6</v>
      </c>
      <c r="J5201">
        <v>10</v>
      </c>
      <c r="K5201">
        <v>0.6</v>
      </c>
      <c r="L5201">
        <v>15</v>
      </c>
      <c r="M5201">
        <v>0.66666666666666663</v>
      </c>
      <c r="N5201">
        <v>2</v>
      </c>
      <c r="P5201">
        <v>3</v>
      </c>
      <c r="Q5201">
        <v>6</v>
      </c>
      <c r="R5201">
        <v>0.5</v>
      </c>
      <c r="S5201">
        <v>4</v>
      </c>
    </row>
    <row r="5202" spans="1:19" x14ac:dyDescent="0.25">
      <c r="A5202" s="177" t="s">
        <v>19174</v>
      </c>
      <c r="B5202" t="s">
        <v>19175</v>
      </c>
      <c r="C5202" s="20" t="s">
        <v>230</v>
      </c>
      <c r="D5202" s="20" t="s">
        <v>1000</v>
      </c>
      <c r="E5202" s="26">
        <v>42522</v>
      </c>
      <c r="F5202">
        <v>1</v>
      </c>
      <c r="G5202">
        <v>2</v>
      </c>
      <c r="H5202">
        <v>0.5</v>
      </c>
      <c r="I5202">
        <v>6</v>
      </c>
      <c r="J5202">
        <v>10</v>
      </c>
      <c r="K5202">
        <v>0.6</v>
      </c>
      <c r="L5202">
        <v>15</v>
      </c>
      <c r="M5202">
        <v>0.66666666666666663</v>
      </c>
      <c r="N5202">
        <v>2</v>
      </c>
      <c r="P5202">
        <v>3</v>
      </c>
      <c r="Q5202">
        <v>6</v>
      </c>
      <c r="R5202">
        <v>0.5</v>
      </c>
      <c r="S5202">
        <v>4</v>
      </c>
    </row>
    <row r="5203" spans="1:19" x14ac:dyDescent="0.25">
      <c r="A5203" s="177" t="s">
        <v>19353</v>
      </c>
      <c r="B5203" t="s">
        <v>19354</v>
      </c>
      <c r="C5203" s="20" t="s">
        <v>234</v>
      </c>
      <c r="D5203" s="20" t="s">
        <v>1000</v>
      </c>
      <c r="E5203" s="26">
        <v>42522</v>
      </c>
      <c r="F5203">
        <v>3</v>
      </c>
      <c r="G5203">
        <v>3</v>
      </c>
      <c r="H5203">
        <v>1</v>
      </c>
      <c r="I5203">
        <v>19</v>
      </c>
      <c r="J5203">
        <v>30</v>
      </c>
      <c r="K5203">
        <v>0.6333333333333333</v>
      </c>
      <c r="L5203">
        <v>30</v>
      </c>
      <c r="M5203">
        <v>1</v>
      </c>
      <c r="N5203">
        <v>16</v>
      </c>
      <c r="P5203">
        <v>0</v>
      </c>
      <c r="Q5203">
        <v>0</v>
      </c>
      <c r="R5203" t="e">
        <v>#DIV/0!</v>
      </c>
      <c r="S5203">
        <v>3</v>
      </c>
    </row>
    <row r="5204" spans="1:19" x14ac:dyDescent="0.25">
      <c r="A5204" s="177" t="s">
        <v>19532</v>
      </c>
      <c r="B5204" t="s">
        <v>19533</v>
      </c>
      <c r="C5204" t="s">
        <v>233</v>
      </c>
      <c r="D5204" s="20" t="s">
        <v>1002</v>
      </c>
      <c r="E5204" s="26">
        <v>42522</v>
      </c>
      <c r="F5204">
        <v>3</v>
      </c>
      <c r="G5204">
        <v>3</v>
      </c>
      <c r="H5204">
        <v>1</v>
      </c>
      <c r="I5204">
        <v>19</v>
      </c>
      <c r="J5204">
        <v>30</v>
      </c>
      <c r="K5204">
        <v>0.6333333333333333</v>
      </c>
      <c r="L5204">
        <v>30</v>
      </c>
      <c r="M5204">
        <v>1</v>
      </c>
      <c r="N5204">
        <v>16</v>
      </c>
      <c r="P5204">
        <v>0</v>
      </c>
      <c r="Q5204">
        <v>0</v>
      </c>
      <c r="R5204" t="e">
        <v>#DIV/0!</v>
      </c>
      <c r="S5204">
        <v>3</v>
      </c>
    </row>
    <row r="5205" spans="1:19" x14ac:dyDescent="0.25">
      <c r="A5205" s="177" t="s">
        <v>19630</v>
      </c>
      <c r="B5205" t="s">
        <v>19631</v>
      </c>
      <c r="C5205" t="s">
        <v>342</v>
      </c>
      <c r="D5205" s="20" t="s">
        <v>1000</v>
      </c>
      <c r="E5205" s="26">
        <v>42522</v>
      </c>
      <c r="F5205">
        <v>4</v>
      </c>
      <c r="G5205">
        <v>4</v>
      </c>
      <c r="H5205">
        <v>1</v>
      </c>
      <c r="I5205">
        <v>40</v>
      </c>
      <c r="J5205">
        <v>40</v>
      </c>
      <c r="K5205">
        <v>1</v>
      </c>
      <c r="L5205">
        <v>40</v>
      </c>
      <c r="M5205">
        <v>1</v>
      </c>
      <c r="N5205">
        <v>40</v>
      </c>
      <c r="P5205">
        <v>0</v>
      </c>
      <c r="Q5205">
        <v>0</v>
      </c>
      <c r="R5205" t="e">
        <v>#DIV/0!</v>
      </c>
      <c r="S5205">
        <v>0</v>
      </c>
    </row>
    <row r="5206" spans="1:19" x14ac:dyDescent="0.25">
      <c r="A5206" s="177" t="s">
        <v>19730</v>
      </c>
      <c r="B5206" t="s">
        <v>19731</v>
      </c>
      <c r="C5206" t="s">
        <v>340</v>
      </c>
      <c r="D5206" s="20" t="s">
        <v>1002</v>
      </c>
      <c r="E5206" s="26">
        <v>42522</v>
      </c>
      <c r="F5206">
        <v>4</v>
      </c>
      <c r="G5206">
        <v>4</v>
      </c>
      <c r="H5206">
        <v>1</v>
      </c>
      <c r="I5206">
        <v>40</v>
      </c>
      <c r="J5206">
        <v>40</v>
      </c>
      <c r="K5206">
        <v>1</v>
      </c>
      <c r="L5206">
        <v>40</v>
      </c>
      <c r="M5206">
        <v>1</v>
      </c>
      <c r="N5206">
        <v>40</v>
      </c>
      <c r="P5206">
        <v>0</v>
      </c>
      <c r="Q5206">
        <v>0</v>
      </c>
      <c r="R5206" t="e">
        <v>#DIV/0!</v>
      </c>
      <c r="S5206">
        <v>0</v>
      </c>
    </row>
    <row r="5207" spans="1:19" x14ac:dyDescent="0.25">
      <c r="A5207" s="177" t="s">
        <v>19907</v>
      </c>
      <c r="B5207" t="s">
        <v>19908</v>
      </c>
      <c r="C5207" t="s">
        <v>220</v>
      </c>
      <c r="D5207" s="20" t="s">
        <v>1000</v>
      </c>
      <c r="E5207" s="26">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25">
      <c r="A5208" s="177" t="s">
        <v>20086</v>
      </c>
      <c r="B5208" t="s">
        <v>20087</v>
      </c>
      <c r="C5208" t="s">
        <v>221</v>
      </c>
      <c r="D5208" s="20" t="s">
        <v>1002</v>
      </c>
      <c r="E5208" s="26">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25">
      <c r="A5209" s="177" t="s">
        <v>20263</v>
      </c>
      <c r="B5209" t="s">
        <v>20264</v>
      </c>
      <c r="C5209" t="s">
        <v>222</v>
      </c>
      <c r="D5209" s="20" t="s">
        <v>1002</v>
      </c>
      <c r="E5209" s="26">
        <v>42522</v>
      </c>
      <c r="F5209">
        <v>4</v>
      </c>
      <c r="G5209">
        <v>4</v>
      </c>
      <c r="H5209">
        <v>1</v>
      </c>
      <c r="I5209">
        <v>5</v>
      </c>
      <c r="J5209">
        <v>8</v>
      </c>
      <c r="K5209">
        <v>0.625</v>
      </c>
      <c r="L5209">
        <v>8</v>
      </c>
      <c r="M5209">
        <v>1</v>
      </c>
      <c r="N5209">
        <v>3</v>
      </c>
      <c r="O5209">
        <v>0.85699999999999998</v>
      </c>
      <c r="P5209">
        <v>1</v>
      </c>
      <c r="Q5209">
        <v>1</v>
      </c>
      <c r="R5209">
        <v>1</v>
      </c>
      <c r="S5209">
        <v>2</v>
      </c>
    </row>
    <row r="5210" spans="1:19" x14ac:dyDescent="0.25">
      <c r="A5210" s="177" t="s">
        <v>20440</v>
      </c>
      <c r="B5210" t="s">
        <v>20441</v>
      </c>
      <c r="C5210" t="s">
        <v>211</v>
      </c>
      <c r="D5210" s="20" t="s">
        <v>1002</v>
      </c>
      <c r="E5210" s="26">
        <v>42522</v>
      </c>
      <c r="F5210">
        <v>3</v>
      </c>
      <c r="G5210">
        <v>3</v>
      </c>
      <c r="H5210">
        <v>1</v>
      </c>
      <c r="I5210">
        <v>34</v>
      </c>
      <c r="J5210">
        <v>36</v>
      </c>
      <c r="K5210">
        <v>0.94444444444444442</v>
      </c>
      <c r="L5210">
        <v>36</v>
      </c>
      <c r="M5210">
        <v>1</v>
      </c>
      <c r="N5210">
        <v>26</v>
      </c>
      <c r="P5210">
        <v>0</v>
      </c>
      <c r="Q5210">
        <v>16</v>
      </c>
      <c r="R5210">
        <v>0</v>
      </c>
      <c r="S5210">
        <v>8</v>
      </c>
    </row>
    <row r="5211" spans="1:19" x14ac:dyDescent="0.25">
      <c r="A5211" s="177" t="s">
        <v>20617</v>
      </c>
      <c r="B5211" t="s">
        <v>20618</v>
      </c>
      <c r="C5211" t="s">
        <v>207</v>
      </c>
      <c r="D5211" s="20" t="s">
        <v>1000</v>
      </c>
      <c r="E5211" s="26">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25">
      <c r="A5212" s="177" t="s">
        <v>20861</v>
      </c>
      <c r="B5212" t="s">
        <v>20862</v>
      </c>
      <c r="C5212" t="s">
        <v>210</v>
      </c>
      <c r="D5212" s="20" t="s">
        <v>1002</v>
      </c>
      <c r="E5212" s="26">
        <v>42522</v>
      </c>
      <c r="F5212">
        <v>7</v>
      </c>
      <c r="G5212">
        <v>7</v>
      </c>
      <c r="H5212">
        <v>1</v>
      </c>
      <c r="I5212">
        <v>22</v>
      </c>
      <c r="J5212">
        <v>50</v>
      </c>
      <c r="K5212">
        <v>0.44</v>
      </c>
      <c r="L5212">
        <v>50</v>
      </c>
      <c r="M5212">
        <v>1</v>
      </c>
      <c r="N5212">
        <v>17</v>
      </c>
      <c r="O5212">
        <v>0.875</v>
      </c>
      <c r="P5212">
        <v>5</v>
      </c>
      <c r="Q5212">
        <v>5</v>
      </c>
      <c r="R5212">
        <v>1</v>
      </c>
      <c r="S5212">
        <v>5</v>
      </c>
    </row>
    <row r="5213" spans="1:19" x14ac:dyDescent="0.25">
      <c r="A5213" s="177" t="s">
        <v>21038</v>
      </c>
      <c r="B5213" t="s">
        <v>21039</v>
      </c>
      <c r="C5213" s="20" t="s">
        <v>208</v>
      </c>
      <c r="D5213" s="20" t="s">
        <v>1002</v>
      </c>
      <c r="E5213" s="26">
        <v>42522</v>
      </c>
      <c r="F5213">
        <v>2</v>
      </c>
      <c r="G5213">
        <v>2</v>
      </c>
      <c r="H5213">
        <v>1</v>
      </c>
      <c r="I5213">
        <v>17</v>
      </c>
      <c r="J5213">
        <v>10</v>
      </c>
      <c r="K5213">
        <v>1.7</v>
      </c>
      <c r="L5213">
        <v>10</v>
      </c>
      <c r="M5213">
        <v>1</v>
      </c>
      <c r="N5213">
        <v>17</v>
      </c>
      <c r="P5213">
        <v>1</v>
      </c>
      <c r="Q5213">
        <v>1</v>
      </c>
      <c r="R5213">
        <v>1</v>
      </c>
      <c r="S5213">
        <v>0</v>
      </c>
    </row>
    <row r="5214" spans="1:19" x14ac:dyDescent="0.25">
      <c r="A5214" s="177" t="s">
        <v>21293</v>
      </c>
      <c r="B5214" t="s">
        <v>21294</v>
      </c>
      <c r="C5214" s="20" t="s">
        <v>213</v>
      </c>
      <c r="D5214" s="20" t="s">
        <v>1002</v>
      </c>
      <c r="E5214" s="26">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25">
      <c r="A5215" s="177" t="s">
        <v>21535</v>
      </c>
      <c r="B5215" t="s">
        <v>21536</v>
      </c>
      <c r="C5215" s="20" t="s">
        <v>212</v>
      </c>
      <c r="D5215" s="20" t="s">
        <v>1000</v>
      </c>
      <c r="E5215" s="26">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25">
      <c r="A5216" s="177" t="s">
        <v>21744</v>
      </c>
      <c r="B5216" t="s">
        <v>21745</v>
      </c>
      <c r="C5216" s="20" t="s">
        <v>217</v>
      </c>
      <c r="D5216" s="20" t="s">
        <v>1000</v>
      </c>
      <c r="E5216" s="26">
        <v>42522</v>
      </c>
      <c r="F5216">
        <v>4</v>
      </c>
      <c r="G5216">
        <v>4</v>
      </c>
      <c r="H5216">
        <v>1</v>
      </c>
      <c r="I5216">
        <v>2</v>
      </c>
      <c r="J5216">
        <v>20</v>
      </c>
      <c r="K5216">
        <v>0.1</v>
      </c>
      <c r="L5216">
        <v>20</v>
      </c>
      <c r="M5216">
        <v>1</v>
      </c>
      <c r="N5216">
        <v>2</v>
      </c>
      <c r="P5216">
        <v>0</v>
      </c>
      <c r="Q5216">
        <v>0</v>
      </c>
      <c r="R5216" t="e">
        <v>#DIV/0!</v>
      </c>
      <c r="S5216">
        <v>0</v>
      </c>
    </row>
    <row r="5217" spans="1:19" x14ac:dyDescent="0.25">
      <c r="A5217" s="177" t="s">
        <v>21988</v>
      </c>
      <c r="B5217" t="s">
        <v>21989</v>
      </c>
      <c r="C5217" s="20" t="s">
        <v>218</v>
      </c>
      <c r="D5217" s="20" t="s">
        <v>1002</v>
      </c>
      <c r="E5217" s="26">
        <v>42522</v>
      </c>
      <c r="F5217">
        <v>4</v>
      </c>
      <c r="G5217">
        <v>4</v>
      </c>
      <c r="H5217">
        <v>1</v>
      </c>
      <c r="I5217">
        <v>2</v>
      </c>
      <c r="J5217">
        <v>20</v>
      </c>
      <c r="K5217">
        <v>0.1</v>
      </c>
      <c r="L5217">
        <v>20</v>
      </c>
      <c r="M5217">
        <v>1</v>
      </c>
      <c r="N5217">
        <v>2</v>
      </c>
      <c r="P5217">
        <v>0</v>
      </c>
      <c r="Q5217">
        <v>0</v>
      </c>
      <c r="R5217" t="e">
        <v>#DIV/0!</v>
      </c>
      <c r="S5217">
        <v>0</v>
      </c>
    </row>
    <row r="5218" spans="1:19" x14ac:dyDescent="0.25">
      <c r="A5218" s="177" t="s">
        <v>22165</v>
      </c>
      <c r="B5218" t="s">
        <v>22166</v>
      </c>
      <c r="C5218" t="s">
        <v>219</v>
      </c>
      <c r="D5218" s="20" t="s">
        <v>1002</v>
      </c>
      <c r="E5218" s="26">
        <v>42522</v>
      </c>
      <c r="H5218" t="e">
        <v>#DIV/0!</v>
      </c>
      <c r="K5218" t="e">
        <v>#DIV/0!</v>
      </c>
      <c r="M5218" t="e">
        <v>#DIV/0!</v>
      </c>
      <c r="R5218" t="e">
        <v>#DIV/0!</v>
      </c>
    </row>
    <row r="5219" spans="1:19" x14ac:dyDescent="0.25">
      <c r="A5219" s="177" t="s">
        <v>11082</v>
      </c>
      <c r="B5219" t="s">
        <v>11083</v>
      </c>
      <c r="C5219" t="s">
        <v>228</v>
      </c>
      <c r="D5219" s="20" t="s">
        <v>1000</v>
      </c>
      <c r="E5219" s="26">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25">
      <c r="A5220" s="177" t="s">
        <v>9335</v>
      </c>
      <c r="B5220" t="s">
        <v>9336</v>
      </c>
      <c r="C5220" t="s">
        <v>211</v>
      </c>
      <c r="D5220" s="20" t="s">
        <v>1000</v>
      </c>
      <c r="E5220" s="26">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25">
      <c r="A5221" s="177" t="s">
        <v>8496</v>
      </c>
      <c r="B5221" t="s">
        <v>8497</v>
      </c>
      <c r="C5221" t="s">
        <v>213</v>
      </c>
      <c r="D5221" s="20" t="s">
        <v>1000</v>
      </c>
      <c r="E5221" s="26">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25">
      <c r="A5222" s="177" t="s">
        <v>5072</v>
      </c>
      <c r="B5222" t="s">
        <v>5073</v>
      </c>
      <c r="C5222" t="s">
        <v>229</v>
      </c>
      <c r="D5222" s="20" t="s">
        <v>1000</v>
      </c>
      <c r="E5222" s="26">
        <v>42552</v>
      </c>
      <c r="F5222">
        <v>1</v>
      </c>
      <c r="G5222">
        <v>1</v>
      </c>
      <c r="H5222">
        <v>1</v>
      </c>
      <c r="I5222">
        <v>8</v>
      </c>
      <c r="J5222">
        <v>5</v>
      </c>
      <c r="K5222">
        <v>1.6</v>
      </c>
      <c r="L5222">
        <v>5</v>
      </c>
      <c r="M5222">
        <v>1</v>
      </c>
      <c r="N5222">
        <v>6</v>
      </c>
      <c r="P5222">
        <v>0</v>
      </c>
      <c r="Q5222">
        <v>3</v>
      </c>
      <c r="R5222">
        <v>0</v>
      </c>
      <c r="S5222">
        <v>2</v>
      </c>
    </row>
    <row r="5223" spans="1:19" x14ac:dyDescent="0.25">
      <c r="A5223" s="177" t="s">
        <v>13225</v>
      </c>
      <c r="B5223" t="s">
        <v>13137</v>
      </c>
      <c r="C5223" t="s">
        <v>1051</v>
      </c>
      <c r="D5223" s="20" t="s">
        <v>1002</v>
      </c>
      <c r="E5223" s="26">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25">
      <c r="A5224" s="177" t="s">
        <v>5696</v>
      </c>
      <c r="B5224" t="s">
        <v>5697</v>
      </c>
      <c r="C5224" t="s">
        <v>1047</v>
      </c>
      <c r="D5224" s="20" t="s">
        <v>1000</v>
      </c>
      <c r="E5224" s="26">
        <v>42552</v>
      </c>
      <c r="F5224">
        <v>8</v>
      </c>
      <c r="G5224">
        <v>5</v>
      </c>
      <c r="H5224">
        <v>1.6</v>
      </c>
      <c r="I5224">
        <v>21</v>
      </c>
      <c r="J5224">
        <v>40</v>
      </c>
      <c r="K5224">
        <v>0.52500000000000002</v>
      </c>
      <c r="L5224">
        <v>25</v>
      </c>
      <c r="M5224">
        <v>1.6</v>
      </c>
      <c r="N5224">
        <v>21</v>
      </c>
      <c r="P5224">
        <v>0</v>
      </c>
      <c r="Q5224">
        <v>0</v>
      </c>
      <c r="R5224" t="e">
        <v>#DIV/0!</v>
      </c>
      <c r="S5224">
        <v>0</v>
      </c>
    </row>
    <row r="5225" spans="1:19" x14ac:dyDescent="0.25">
      <c r="A5225" s="177" t="s">
        <v>10573</v>
      </c>
      <c r="B5225" t="s">
        <v>10574</v>
      </c>
      <c r="C5225" t="s">
        <v>205</v>
      </c>
      <c r="D5225" s="20" t="s">
        <v>1000</v>
      </c>
      <c r="E5225" s="26">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25">
      <c r="A5226" s="177" t="s">
        <v>8920</v>
      </c>
      <c r="B5226" t="s">
        <v>8921</v>
      </c>
      <c r="C5226" t="s">
        <v>210</v>
      </c>
      <c r="D5226" s="20" t="s">
        <v>1000</v>
      </c>
      <c r="E5226" s="26">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25">
      <c r="A5227" s="177" t="s">
        <v>6115</v>
      </c>
      <c r="B5227" t="s">
        <v>6116</v>
      </c>
      <c r="C5227" t="s">
        <v>215</v>
      </c>
      <c r="D5227" s="20" t="s">
        <v>1000</v>
      </c>
      <c r="E5227" s="26">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25">
      <c r="A5228" s="177" t="s">
        <v>3415</v>
      </c>
      <c r="B5228" t="s">
        <v>3416</v>
      </c>
      <c r="C5228" t="s">
        <v>221</v>
      </c>
      <c r="D5228" s="20" t="s">
        <v>1000</v>
      </c>
      <c r="E5228" s="26">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25">
      <c r="A5229" s="177" t="s">
        <v>3240</v>
      </c>
      <c r="B5229" t="s">
        <v>3241</v>
      </c>
      <c r="C5229" t="s">
        <v>222</v>
      </c>
      <c r="D5229" s="20" t="s">
        <v>1000</v>
      </c>
      <c r="E5229" s="26">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25">
      <c r="A5230" s="177" t="s">
        <v>7285</v>
      </c>
      <c r="B5230" t="s">
        <v>7286</v>
      </c>
      <c r="C5230" t="s">
        <v>1052</v>
      </c>
      <c r="D5230" s="20" t="s">
        <v>1000</v>
      </c>
      <c r="E5230" s="26">
        <v>42552</v>
      </c>
      <c r="F5230">
        <v>5</v>
      </c>
      <c r="G5230">
        <v>5</v>
      </c>
      <c r="H5230">
        <v>1</v>
      </c>
      <c r="I5230">
        <v>21</v>
      </c>
      <c r="J5230">
        <v>15</v>
      </c>
      <c r="K5230">
        <v>1.4</v>
      </c>
      <c r="L5230">
        <v>15</v>
      </c>
      <c r="M5230">
        <v>1</v>
      </c>
      <c r="N5230">
        <v>19</v>
      </c>
      <c r="P5230">
        <v>0</v>
      </c>
      <c r="Q5230">
        <v>0</v>
      </c>
      <c r="R5230" t="e">
        <v>#DIV/0!</v>
      </c>
      <c r="S5230">
        <v>2</v>
      </c>
    </row>
    <row r="5231" spans="1:19" x14ac:dyDescent="0.25">
      <c r="A5231" s="177" t="s">
        <v>5277</v>
      </c>
      <c r="B5231" t="s">
        <v>5278</v>
      </c>
      <c r="C5231" t="s">
        <v>1053</v>
      </c>
      <c r="D5231" s="20" t="s">
        <v>1000</v>
      </c>
      <c r="E5231" s="26">
        <v>42552</v>
      </c>
      <c r="F5231">
        <v>6</v>
      </c>
      <c r="G5231">
        <v>5</v>
      </c>
      <c r="H5231">
        <v>1.2</v>
      </c>
      <c r="I5231">
        <v>11</v>
      </c>
      <c r="J5231">
        <v>30</v>
      </c>
      <c r="K5231">
        <v>0.36666666666666664</v>
      </c>
      <c r="L5231">
        <v>25</v>
      </c>
      <c r="M5231">
        <v>1.2</v>
      </c>
      <c r="N5231">
        <v>11</v>
      </c>
      <c r="P5231">
        <v>1</v>
      </c>
      <c r="Q5231">
        <v>1</v>
      </c>
      <c r="R5231">
        <v>1</v>
      </c>
      <c r="S5231">
        <v>0</v>
      </c>
    </row>
    <row r="5232" spans="1:19" x14ac:dyDescent="0.25">
      <c r="A5232" s="177" t="s">
        <v>12276</v>
      </c>
      <c r="B5232" t="s">
        <v>12277</v>
      </c>
      <c r="C5232" t="s">
        <v>200</v>
      </c>
      <c r="D5232" s="20" t="s">
        <v>1000</v>
      </c>
      <c r="E5232" s="26">
        <v>42552</v>
      </c>
      <c r="F5232">
        <v>6</v>
      </c>
      <c r="G5232">
        <v>8</v>
      </c>
      <c r="H5232">
        <v>0.75</v>
      </c>
      <c r="I5232">
        <v>8</v>
      </c>
      <c r="J5232">
        <v>30</v>
      </c>
      <c r="K5232">
        <v>0.26666666666666666</v>
      </c>
      <c r="L5232">
        <v>40</v>
      </c>
      <c r="M5232">
        <v>0.75</v>
      </c>
      <c r="N5232">
        <v>7</v>
      </c>
      <c r="P5232">
        <v>0</v>
      </c>
      <c r="Q5232">
        <v>0</v>
      </c>
      <c r="R5232" t="e">
        <v>#DIV/0!</v>
      </c>
      <c r="S5232">
        <v>1</v>
      </c>
    </row>
    <row r="5233" spans="1:19" x14ac:dyDescent="0.25">
      <c r="A5233" s="177" t="s">
        <v>10397</v>
      </c>
      <c r="B5233" t="s">
        <v>10398</v>
      </c>
      <c r="C5233" t="s">
        <v>204</v>
      </c>
      <c r="D5233" s="20" t="s">
        <v>1000</v>
      </c>
      <c r="E5233" s="26">
        <v>42552</v>
      </c>
      <c r="F5233">
        <v>4</v>
      </c>
      <c r="G5233">
        <v>5</v>
      </c>
      <c r="H5233">
        <v>0.8</v>
      </c>
      <c r="I5233">
        <v>4</v>
      </c>
      <c r="J5233">
        <v>20</v>
      </c>
      <c r="K5233">
        <v>0.2</v>
      </c>
      <c r="L5233">
        <v>25</v>
      </c>
      <c r="M5233">
        <v>0.8</v>
      </c>
      <c r="N5233">
        <v>4</v>
      </c>
      <c r="P5233">
        <v>0</v>
      </c>
      <c r="Q5233">
        <v>0</v>
      </c>
      <c r="R5233" t="e">
        <v>#DIV/0!</v>
      </c>
      <c r="S5233">
        <v>0</v>
      </c>
    </row>
    <row r="5234" spans="1:19" x14ac:dyDescent="0.25">
      <c r="A5234" s="177" t="s">
        <v>8745</v>
      </c>
      <c r="B5234" t="s">
        <v>8746</v>
      </c>
      <c r="C5234" t="s">
        <v>208</v>
      </c>
      <c r="D5234" s="20" t="s">
        <v>1000</v>
      </c>
      <c r="E5234" s="26">
        <v>42552</v>
      </c>
      <c r="F5234">
        <v>3</v>
      </c>
      <c r="G5234">
        <v>3</v>
      </c>
      <c r="H5234">
        <v>1</v>
      </c>
      <c r="I5234">
        <v>15</v>
      </c>
      <c r="J5234">
        <v>15</v>
      </c>
      <c r="K5234">
        <v>1</v>
      </c>
      <c r="L5234">
        <v>15</v>
      </c>
      <c r="M5234">
        <v>1</v>
      </c>
      <c r="N5234">
        <v>15</v>
      </c>
      <c r="P5234">
        <v>0</v>
      </c>
      <c r="Q5234">
        <v>0</v>
      </c>
      <c r="R5234" t="e">
        <v>#DIV/0!</v>
      </c>
      <c r="S5234">
        <v>0</v>
      </c>
    </row>
    <row r="5235" spans="1:19" x14ac:dyDescent="0.25">
      <c r="A5235" s="177" t="s">
        <v>6539</v>
      </c>
      <c r="B5235" t="s">
        <v>6540</v>
      </c>
      <c r="C5235" t="s">
        <v>316</v>
      </c>
      <c r="D5235" s="20" t="s">
        <v>1000</v>
      </c>
      <c r="E5235" s="26">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25">
      <c r="A5236" s="177" t="s">
        <v>4132</v>
      </c>
      <c r="B5236" t="s">
        <v>4133</v>
      </c>
      <c r="C5236" t="s">
        <v>218</v>
      </c>
      <c r="D5236" s="20" t="s">
        <v>1000</v>
      </c>
      <c r="E5236" s="26">
        <v>42552</v>
      </c>
      <c r="F5236">
        <v>0</v>
      </c>
      <c r="G5236">
        <v>0</v>
      </c>
      <c r="H5236" t="e">
        <v>#DIV/0!</v>
      </c>
      <c r="I5236">
        <v>0</v>
      </c>
      <c r="J5236">
        <v>0</v>
      </c>
      <c r="K5236" t="e">
        <v>#DIV/0!</v>
      </c>
      <c r="L5236">
        <v>0</v>
      </c>
      <c r="M5236" t="e">
        <v>#DIV/0!</v>
      </c>
      <c r="N5236">
        <v>0</v>
      </c>
      <c r="P5236">
        <v>0</v>
      </c>
      <c r="Q5236">
        <v>0</v>
      </c>
      <c r="R5236" t="e">
        <v>#DIV/0!</v>
      </c>
      <c r="S5236">
        <v>0</v>
      </c>
    </row>
    <row r="5237" spans="1:19" x14ac:dyDescent="0.25">
      <c r="A5237" s="177" t="s">
        <v>12561</v>
      </c>
      <c r="B5237" t="s">
        <v>12562</v>
      </c>
      <c r="C5237" t="s">
        <v>202</v>
      </c>
      <c r="D5237" s="20" t="s">
        <v>1000</v>
      </c>
      <c r="E5237" s="26">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25">
      <c r="A5238" s="177" t="s">
        <v>12386</v>
      </c>
      <c r="B5238" t="s">
        <v>12387</v>
      </c>
      <c r="C5238" t="s">
        <v>347</v>
      </c>
      <c r="D5238" s="20" t="s">
        <v>1000</v>
      </c>
      <c r="E5238" s="26">
        <v>42552</v>
      </c>
      <c r="F5238">
        <v>3</v>
      </c>
      <c r="G5238">
        <v>3</v>
      </c>
      <c r="H5238">
        <v>1</v>
      </c>
      <c r="I5238">
        <v>15</v>
      </c>
      <c r="J5238">
        <v>10</v>
      </c>
      <c r="K5238">
        <v>1.5</v>
      </c>
      <c r="L5238">
        <v>10</v>
      </c>
      <c r="M5238">
        <v>1</v>
      </c>
      <c r="N5238">
        <v>15</v>
      </c>
      <c r="P5238">
        <v>0</v>
      </c>
      <c r="Q5238">
        <v>0</v>
      </c>
      <c r="R5238" t="e">
        <v>#DIV/0!</v>
      </c>
      <c r="S5238">
        <v>0</v>
      </c>
    </row>
    <row r="5239" spans="1:19" x14ac:dyDescent="0.25">
      <c r="A5239" s="177" t="s">
        <v>9726</v>
      </c>
      <c r="B5239" t="s">
        <v>9727</v>
      </c>
      <c r="C5239" t="s">
        <v>224</v>
      </c>
      <c r="D5239" s="20" t="s">
        <v>1000</v>
      </c>
      <c r="E5239" s="26">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25">
      <c r="A5240" s="177" t="s">
        <v>9427</v>
      </c>
      <c r="B5240" t="s">
        <v>9428</v>
      </c>
      <c r="C5240" t="s">
        <v>345</v>
      </c>
      <c r="D5240" s="20" t="s">
        <v>1000</v>
      </c>
      <c r="E5240" s="26">
        <v>42552</v>
      </c>
      <c r="F5240">
        <v>6</v>
      </c>
      <c r="G5240">
        <v>4</v>
      </c>
      <c r="H5240">
        <v>1.5</v>
      </c>
      <c r="I5240">
        <v>16</v>
      </c>
      <c r="J5240">
        <v>30</v>
      </c>
      <c r="K5240">
        <v>0.53333333333333333</v>
      </c>
      <c r="L5240">
        <v>24</v>
      </c>
      <c r="M5240">
        <v>1.25</v>
      </c>
      <c r="N5240">
        <v>16</v>
      </c>
      <c r="P5240">
        <v>0</v>
      </c>
      <c r="Q5240">
        <v>0</v>
      </c>
      <c r="R5240" t="e">
        <v>#DIV/0!</v>
      </c>
      <c r="S5240">
        <v>0</v>
      </c>
    </row>
    <row r="5241" spans="1:19" x14ac:dyDescent="0.25">
      <c r="A5241" s="177" t="s">
        <v>7819</v>
      </c>
      <c r="B5241" t="s">
        <v>7820</v>
      </c>
      <c r="C5241" t="s">
        <v>226</v>
      </c>
      <c r="D5241" s="20" t="s">
        <v>1000</v>
      </c>
      <c r="E5241" s="26">
        <v>42552</v>
      </c>
      <c r="F5241">
        <v>4</v>
      </c>
      <c r="G5241">
        <v>5</v>
      </c>
      <c r="H5241">
        <v>0.8</v>
      </c>
      <c r="I5241">
        <v>39</v>
      </c>
      <c r="J5241">
        <v>40</v>
      </c>
      <c r="K5241">
        <v>0.97499999999999998</v>
      </c>
      <c r="L5241">
        <v>50</v>
      </c>
      <c r="M5241">
        <v>0.8</v>
      </c>
      <c r="N5241">
        <v>39</v>
      </c>
      <c r="P5241">
        <v>0</v>
      </c>
      <c r="Q5241">
        <v>0</v>
      </c>
      <c r="R5241" t="e">
        <v>#DIV/0!</v>
      </c>
      <c r="S5241">
        <v>0</v>
      </c>
    </row>
    <row r="5242" spans="1:19" x14ac:dyDescent="0.25">
      <c r="A5242" s="177" t="s">
        <v>6889</v>
      </c>
      <c r="B5242" t="s">
        <v>6890</v>
      </c>
      <c r="C5242" t="s">
        <v>231</v>
      </c>
      <c r="D5242" s="20" t="s">
        <v>1000</v>
      </c>
      <c r="E5242" s="26">
        <v>42552</v>
      </c>
      <c r="F5242">
        <v>15</v>
      </c>
      <c r="G5242">
        <v>15</v>
      </c>
      <c r="H5242">
        <v>1</v>
      </c>
      <c r="I5242">
        <v>186</v>
      </c>
      <c r="J5242">
        <v>174</v>
      </c>
      <c r="K5242">
        <v>1.0689655172413792</v>
      </c>
      <c r="L5242">
        <v>174</v>
      </c>
      <c r="M5242">
        <v>1</v>
      </c>
      <c r="N5242">
        <v>186</v>
      </c>
      <c r="P5242">
        <v>0</v>
      </c>
      <c r="Q5242">
        <v>0</v>
      </c>
      <c r="R5242" t="e">
        <v>#DIV/0!</v>
      </c>
      <c r="S5242">
        <v>0</v>
      </c>
    </row>
    <row r="5243" spans="1:19" s="20" customFormat="1" x14ac:dyDescent="0.25">
      <c r="A5243" s="177" t="s">
        <v>5940</v>
      </c>
      <c r="B5243" s="20" t="s">
        <v>5941</v>
      </c>
      <c r="C5243" s="20" t="s">
        <v>216</v>
      </c>
      <c r="D5243" s="20" t="s">
        <v>1000</v>
      </c>
      <c r="E5243" s="26">
        <v>42552</v>
      </c>
      <c r="F5243" s="20">
        <v>11</v>
      </c>
      <c r="G5243" s="20">
        <v>10</v>
      </c>
      <c r="H5243" s="20">
        <v>1.1000000000000001</v>
      </c>
      <c r="I5243" s="20">
        <v>81</v>
      </c>
      <c r="J5243" s="20">
        <v>110</v>
      </c>
      <c r="K5243" s="20">
        <v>0.73636363636363633</v>
      </c>
      <c r="L5243" s="20">
        <v>100</v>
      </c>
      <c r="M5243" s="20">
        <v>1.1000000000000001</v>
      </c>
      <c r="N5243" s="20">
        <v>59</v>
      </c>
      <c r="P5243" s="20">
        <v>11</v>
      </c>
      <c r="Q5243" s="20">
        <v>11</v>
      </c>
      <c r="R5243" s="20">
        <v>1</v>
      </c>
      <c r="S5243" s="20">
        <v>22</v>
      </c>
    </row>
    <row r="5244" spans="1:19" x14ac:dyDescent="0.25">
      <c r="A5244" s="177" t="s">
        <v>4547</v>
      </c>
      <c r="B5244" t="s">
        <v>4548</v>
      </c>
      <c r="C5244" s="20" t="s">
        <v>233</v>
      </c>
      <c r="D5244" s="20" t="s">
        <v>1000</v>
      </c>
      <c r="E5244" s="26">
        <v>42552</v>
      </c>
      <c r="F5244">
        <v>5</v>
      </c>
      <c r="G5244">
        <v>4</v>
      </c>
      <c r="H5244">
        <v>1.25</v>
      </c>
      <c r="I5244">
        <v>18</v>
      </c>
      <c r="J5244">
        <v>50</v>
      </c>
      <c r="K5244">
        <v>0.36</v>
      </c>
      <c r="L5244">
        <v>40</v>
      </c>
      <c r="M5244">
        <v>1.25</v>
      </c>
      <c r="N5244">
        <v>18</v>
      </c>
      <c r="P5244">
        <v>0</v>
      </c>
      <c r="Q5244">
        <v>0</v>
      </c>
      <c r="R5244" t="e">
        <v>#DIV/0!</v>
      </c>
      <c r="S5244">
        <v>0</v>
      </c>
    </row>
    <row r="5245" spans="1:19" x14ac:dyDescent="0.25">
      <c r="A5245" s="177" t="s">
        <v>3957</v>
      </c>
      <c r="B5245" t="s">
        <v>3958</v>
      </c>
      <c r="C5245" s="20" t="s">
        <v>219</v>
      </c>
      <c r="D5245" s="20" t="s">
        <v>1000</v>
      </c>
      <c r="E5245" s="26">
        <v>42552</v>
      </c>
      <c r="H5245" t="e">
        <v>#DIV/0!</v>
      </c>
      <c r="K5245" t="e">
        <v>#DIV/0!</v>
      </c>
      <c r="M5245" t="e">
        <v>#DIV/0!</v>
      </c>
      <c r="R5245" t="e">
        <v>#DIV/0!</v>
      </c>
    </row>
    <row r="5246" spans="1:19" s="20" customFormat="1" x14ac:dyDescent="0.25">
      <c r="A5246" s="177" t="s">
        <v>3686</v>
      </c>
      <c r="B5246" s="20" t="s">
        <v>3687</v>
      </c>
      <c r="C5246" s="20" t="s">
        <v>340</v>
      </c>
      <c r="D5246" s="20" t="s">
        <v>1000</v>
      </c>
      <c r="E5246" s="26">
        <v>42552</v>
      </c>
      <c r="F5246" s="20">
        <v>4</v>
      </c>
      <c r="G5246" s="20">
        <v>4</v>
      </c>
      <c r="H5246" s="20">
        <v>1</v>
      </c>
      <c r="I5246" s="20">
        <v>40</v>
      </c>
      <c r="J5246" s="20">
        <v>40</v>
      </c>
      <c r="K5246" s="20">
        <v>1</v>
      </c>
      <c r="L5246" s="20">
        <v>40</v>
      </c>
      <c r="M5246" s="20">
        <v>1</v>
      </c>
      <c r="N5246" s="20">
        <v>39</v>
      </c>
      <c r="P5246" s="20">
        <v>0</v>
      </c>
      <c r="Q5246" s="20">
        <v>0</v>
      </c>
      <c r="R5246" s="20" t="e">
        <v>#DIV/0!</v>
      </c>
      <c r="S5246" s="20">
        <v>1</v>
      </c>
    </row>
    <row r="5247" spans="1:19" x14ac:dyDescent="0.25">
      <c r="A5247" s="177" t="s">
        <v>11230</v>
      </c>
      <c r="B5247" t="s">
        <v>11231</v>
      </c>
      <c r="C5247" s="20" t="s">
        <v>350</v>
      </c>
      <c r="D5247" s="20" t="s">
        <v>1000</v>
      </c>
      <c r="E5247" s="26">
        <v>42552</v>
      </c>
      <c r="F5247">
        <v>1</v>
      </c>
      <c r="G5247">
        <v>1</v>
      </c>
      <c r="H5247">
        <v>1</v>
      </c>
      <c r="I5247">
        <v>2</v>
      </c>
      <c r="J5247">
        <v>3</v>
      </c>
      <c r="K5247">
        <v>0.66666666666666663</v>
      </c>
      <c r="L5247">
        <v>3</v>
      </c>
      <c r="M5247">
        <v>1</v>
      </c>
      <c r="N5247">
        <v>0</v>
      </c>
      <c r="P5247">
        <v>0</v>
      </c>
      <c r="Q5247">
        <v>0</v>
      </c>
      <c r="R5247" t="e">
        <v>#DIV/0!</v>
      </c>
      <c r="S5247">
        <v>0</v>
      </c>
    </row>
    <row r="5248" spans="1:19" x14ac:dyDescent="0.25">
      <c r="A5248" s="177" t="s">
        <v>11232</v>
      </c>
      <c r="B5248" t="s">
        <v>11233</v>
      </c>
      <c r="C5248" s="20" t="s">
        <v>351</v>
      </c>
      <c r="D5248" s="20" t="s">
        <v>1000</v>
      </c>
      <c r="E5248" s="26">
        <v>42552</v>
      </c>
      <c r="F5248">
        <v>9</v>
      </c>
      <c r="G5248">
        <v>5</v>
      </c>
      <c r="H5248">
        <v>1.8</v>
      </c>
      <c r="I5248">
        <v>12</v>
      </c>
      <c r="J5248">
        <v>27</v>
      </c>
      <c r="K5248">
        <v>0.44444444444444442</v>
      </c>
      <c r="L5248">
        <v>15</v>
      </c>
      <c r="M5248">
        <v>1.8</v>
      </c>
      <c r="N5248">
        <v>0</v>
      </c>
      <c r="P5248">
        <v>0</v>
      </c>
      <c r="Q5248">
        <v>0</v>
      </c>
      <c r="R5248" t="e">
        <v>#DIV/0!</v>
      </c>
      <c r="S5248">
        <v>0</v>
      </c>
    </row>
    <row r="5249" spans="1:19" x14ac:dyDescent="0.25">
      <c r="A5249" s="177" t="s">
        <v>11156</v>
      </c>
      <c r="B5249" t="s">
        <v>11157</v>
      </c>
      <c r="C5249" s="20" t="s">
        <v>352</v>
      </c>
      <c r="D5249" s="20" t="s">
        <v>1000</v>
      </c>
      <c r="E5249" s="26">
        <v>42552</v>
      </c>
      <c r="F5249">
        <v>1</v>
      </c>
      <c r="G5249">
        <v>1</v>
      </c>
      <c r="H5249">
        <v>1</v>
      </c>
      <c r="I5249">
        <v>4</v>
      </c>
      <c r="J5249">
        <v>3</v>
      </c>
      <c r="K5249">
        <v>1.3333333333333333</v>
      </c>
      <c r="L5249">
        <v>3</v>
      </c>
      <c r="M5249">
        <v>1</v>
      </c>
      <c r="N5249">
        <v>0</v>
      </c>
      <c r="P5249">
        <v>0</v>
      </c>
      <c r="Q5249">
        <v>0</v>
      </c>
      <c r="R5249" t="e">
        <v>#DIV/0!</v>
      </c>
      <c r="S5249">
        <v>0</v>
      </c>
    </row>
    <row r="5250" spans="1:19" x14ac:dyDescent="0.25">
      <c r="A5250" s="177" t="s">
        <v>10157</v>
      </c>
      <c r="B5250" t="s">
        <v>10158</v>
      </c>
      <c r="C5250" s="20" t="s">
        <v>353</v>
      </c>
      <c r="D5250" s="20" t="s">
        <v>1000</v>
      </c>
      <c r="E5250" s="26">
        <v>42552</v>
      </c>
      <c r="F5250">
        <v>7</v>
      </c>
      <c r="G5250">
        <v>8</v>
      </c>
      <c r="H5250">
        <v>0.875</v>
      </c>
      <c r="I5250">
        <v>15</v>
      </c>
      <c r="J5250">
        <v>21</v>
      </c>
      <c r="K5250">
        <v>0.7142857142857143</v>
      </c>
      <c r="L5250">
        <v>24</v>
      </c>
      <c r="M5250">
        <v>0.875</v>
      </c>
      <c r="N5250">
        <v>0</v>
      </c>
      <c r="P5250">
        <v>1</v>
      </c>
      <c r="Q5250">
        <v>2</v>
      </c>
      <c r="R5250">
        <v>0.5</v>
      </c>
      <c r="S5250">
        <v>0</v>
      </c>
    </row>
    <row r="5251" spans="1:19" x14ac:dyDescent="0.25">
      <c r="A5251" s="177" t="s">
        <v>8570</v>
      </c>
      <c r="B5251" t="s">
        <v>8571</v>
      </c>
      <c r="C5251" s="20" t="s">
        <v>354</v>
      </c>
      <c r="D5251" s="20" t="s">
        <v>1000</v>
      </c>
      <c r="E5251" s="26">
        <v>42552</v>
      </c>
      <c r="F5251">
        <v>1</v>
      </c>
      <c r="G5251">
        <v>1</v>
      </c>
      <c r="H5251">
        <v>1</v>
      </c>
      <c r="I5251">
        <v>2</v>
      </c>
      <c r="J5251">
        <v>3</v>
      </c>
      <c r="K5251">
        <v>0.66666666666666663</v>
      </c>
      <c r="L5251">
        <v>3</v>
      </c>
      <c r="M5251">
        <v>1</v>
      </c>
      <c r="N5251">
        <v>0</v>
      </c>
      <c r="P5251">
        <v>0</v>
      </c>
      <c r="Q5251">
        <v>0</v>
      </c>
      <c r="R5251" t="e">
        <v>#DIV/0!</v>
      </c>
      <c r="S5251">
        <v>0</v>
      </c>
    </row>
    <row r="5252" spans="1:19" x14ac:dyDescent="0.25">
      <c r="A5252" s="177" t="s">
        <v>6364</v>
      </c>
      <c r="B5252" t="s">
        <v>6365</v>
      </c>
      <c r="C5252" t="s">
        <v>355</v>
      </c>
      <c r="D5252" s="20" t="s">
        <v>1000</v>
      </c>
      <c r="E5252" s="26">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25">
      <c r="A5253" s="177" t="s">
        <v>11667</v>
      </c>
      <c r="B5253" t="s">
        <v>11668</v>
      </c>
      <c r="C5253" t="s">
        <v>198</v>
      </c>
      <c r="D5253" s="20" t="s">
        <v>1002</v>
      </c>
      <c r="E5253" s="26">
        <v>42552</v>
      </c>
      <c r="F5253">
        <v>2</v>
      </c>
      <c r="G5253">
        <v>4</v>
      </c>
      <c r="H5253">
        <v>0.5</v>
      </c>
      <c r="I5253">
        <v>4</v>
      </c>
      <c r="J5253">
        <v>8</v>
      </c>
      <c r="K5253">
        <v>0.5</v>
      </c>
      <c r="L5253">
        <v>18</v>
      </c>
      <c r="M5253">
        <v>0.44444444444444442</v>
      </c>
      <c r="N5253">
        <v>2</v>
      </c>
      <c r="P5253">
        <v>0</v>
      </c>
      <c r="Q5253">
        <v>0</v>
      </c>
      <c r="R5253" t="e">
        <v>#DIV/0!</v>
      </c>
      <c r="S5253">
        <v>0</v>
      </c>
    </row>
    <row r="5254" spans="1:19" x14ac:dyDescent="0.25">
      <c r="A5254" s="177" t="s">
        <v>11669</v>
      </c>
      <c r="B5254" t="s">
        <v>11670</v>
      </c>
      <c r="C5254" t="s">
        <v>199</v>
      </c>
      <c r="D5254" s="20" t="s">
        <v>1002</v>
      </c>
      <c r="E5254" s="26">
        <v>42552</v>
      </c>
      <c r="F5254" s="20">
        <v>18</v>
      </c>
      <c r="G5254" s="20">
        <v>17</v>
      </c>
      <c r="H5254" s="20">
        <v>1.0588235294117647</v>
      </c>
      <c r="I5254" s="20">
        <v>128</v>
      </c>
      <c r="J5254" s="20">
        <v>150</v>
      </c>
      <c r="K5254" s="20">
        <v>0.85333333333333339</v>
      </c>
      <c r="L5254" s="20">
        <v>130</v>
      </c>
      <c r="M5254" s="20">
        <v>1.1538461538461537</v>
      </c>
      <c r="N5254" s="20">
        <v>127</v>
      </c>
      <c r="O5254" s="20"/>
      <c r="P5254" s="20">
        <v>0</v>
      </c>
      <c r="Q5254" s="20">
        <v>0</v>
      </c>
      <c r="R5254" s="20" t="e">
        <v>#DIV/0!</v>
      </c>
      <c r="S5254" s="20">
        <v>1</v>
      </c>
    </row>
    <row r="5255" spans="1:19" x14ac:dyDescent="0.25">
      <c r="A5255" s="177" t="s">
        <v>11671</v>
      </c>
      <c r="B5255" t="s">
        <v>11672</v>
      </c>
      <c r="C5255" t="s">
        <v>348</v>
      </c>
      <c r="D5255" s="20" t="s">
        <v>1002</v>
      </c>
      <c r="E5255" s="26">
        <v>42552</v>
      </c>
      <c r="F5255">
        <v>12</v>
      </c>
      <c r="G5255">
        <v>8</v>
      </c>
      <c r="H5255">
        <v>1.5</v>
      </c>
      <c r="I5255">
        <v>27</v>
      </c>
      <c r="J5255">
        <v>37</v>
      </c>
      <c r="K5255">
        <v>0.72972972972972971</v>
      </c>
      <c r="L5255">
        <v>25</v>
      </c>
      <c r="M5255">
        <v>1.48</v>
      </c>
      <c r="N5255">
        <v>15</v>
      </c>
      <c r="P5255">
        <v>0</v>
      </c>
      <c r="Q5255">
        <v>0</v>
      </c>
      <c r="R5255" t="e">
        <v>#DIV/0!</v>
      </c>
      <c r="S5255">
        <v>0</v>
      </c>
    </row>
    <row r="5256" spans="1:19" x14ac:dyDescent="0.25">
      <c r="A5256" s="177" t="s">
        <v>10923</v>
      </c>
      <c r="B5256" t="s">
        <v>10924</v>
      </c>
      <c r="C5256" t="s">
        <v>227</v>
      </c>
      <c r="D5256" s="20" t="s">
        <v>1002</v>
      </c>
      <c r="E5256" s="26">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25">
      <c r="A5257" s="177" t="s">
        <v>10748</v>
      </c>
      <c r="B5257" t="s">
        <v>10749</v>
      </c>
      <c r="C5257" t="s">
        <v>203</v>
      </c>
      <c r="D5257" s="20" t="s">
        <v>1002</v>
      </c>
      <c r="E5257" s="26">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25">
      <c r="A5258" s="177" t="s">
        <v>9901</v>
      </c>
      <c r="B5258" t="s">
        <v>9902</v>
      </c>
      <c r="C5258" t="s">
        <v>223</v>
      </c>
      <c r="D5258" s="20" t="s">
        <v>1002</v>
      </c>
      <c r="E5258" s="26">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25">
      <c r="A5259" s="177" t="s">
        <v>9519</v>
      </c>
      <c r="B5259" t="s">
        <v>9520</v>
      </c>
      <c r="C5259" t="s">
        <v>346</v>
      </c>
      <c r="D5259" s="20" t="s">
        <v>1002</v>
      </c>
      <c r="E5259" s="26">
        <v>42552</v>
      </c>
      <c r="F5259">
        <v>6</v>
      </c>
      <c r="G5259">
        <v>4</v>
      </c>
      <c r="H5259">
        <v>1.5</v>
      </c>
      <c r="I5259">
        <v>16</v>
      </c>
      <c r="J5259">
        <v>30</v>
      </c>
      <c r="K5259">
        <v>0.53333333333333333</v>
      </c>
      <c r="L5259">
        <v>24</v>
      </c>
      <c r="M5259">
        <v>1.25</v>
      </c>
      <c r="N5259">
        <v>16</v>
      </c>
      <c r="P5259">
        <v>0</v>
      </c>
      <c r="Q5259">
        <v>0</v>
      </c>
      <c r="R5259" t="e">
        <v>#DIV/0!</v>
      </c>
      <c r="S5259">
        <v>0</v>
      </c>
    </row>
    <row r="5260" spans="1:19" x14ac:dyDescent="0.25">
      <c r="A5260" s="177" t="s">
        <v>9160</v>
      </c>
      <c r="B5260" t="s">
        <v>9161</v>
      </c>
      <c r="C5260" t="s">
        <v>207</v>
      </c>
      <c r="D5260" s="20" t="s">
        <v>1002</v>
      </c>
      <c r="E5260" s="26">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25">
      <c r="A5261" s="177" t="s">
        <v>8321</v>
      </c>
      <c r="B5261" t="s">
        <v>8322</v>
      </c>
      <c r="C5261" t="s">
        <v>212</v>
      </c>
      <c r="D5261" s="20" t="s">
        <v>1002</v>
      </c>
      <c r="E5261" s="26">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25">
      <c r="A5262" s="177" t="s">
        <v>8020</v>
      </c>
      <c r="B5262" t="s">
        <v>8021</v>
      </c>
      <c r="C5262" t="s">
        <v>225</v>
      </c>
      <c r="D5262" s="20" t="s">
        <v>1002</v>
      </c>
      <c r="E5262" s="26">
        <v>42552</v>
      </c>
      <c r="F5262">
        <v>4</v>
      </c>
      <c r="G5262">
        <v>5</v>
      </c>
      <c r="H5262">
        <v>0.8</v>
      </c>
      <c r="I5262">
        <v>39</v>
      </c>
      <c r="J5262">
        <v>40</v>
      </c>
      <c r="K5262">
        <v>0.97499999999999998</v>
      </c>
      <c r="L5262">
        <v>50</v>
      </c>
      <c r="M5262">
        <v>0.8</v>
      </c>
      <c r="N5262">
        <v>39</v>
      </c>
      <c r="P5262">
        <v>0</v>
      </c>
      <c r="Q5262">
        <v>0</v>
      </c>
      <c r="R5262" t="e">
        <v>#DIV/0!</v>
      </c>
      <c r="S5262">
        <v>0</v>
      </c>
    </row>
    <row r="5263" spans="1:19" x14ac:dyDescent="0.25">
      <c r="A5263" s="177" t="s">
        <v>7632</v>
      </c>
      <c r="B5263" t="s">
        <v>7633</v>
      </c>
      <c r="C5263" t="s">
        <v>901</v>
      </c>
      <c r="D5263" s="20" t="s">
        <v>1000</v>
      </c>
      <c r="E5263" s="26">
        <v>42552</v>
      </c>
      <c r="F5263">
        <v>5</v>
      </c>
      <c r="G5263">
        <v>5</v>
      </c>
      <c r="H5263">
        <v>1</v>
      </c>
      <c r="I5263">
        <v>21</v>
      </c>
      <c r="J5263">
        <v>15</v>
      </c>
      <c r="K5263">
        <v>1.4</v>
      </c>
      <c r="L5263">
        <v>15</v>
      </c>
      <c r="M5263">
        <v>1</v>
      </c>
      <c r="N5263">
        <v>19</v>
      </c>
      <c r="P5263">
        <v>0</v>
      </c>
      <c r="Q5263">
        <v>0</v>
      </c>
      <c r="R5263" t="e">
        <v>#DIV/0!</v>
      </c>
      <c r="S5263">
        <v>2</v>
      </c>
    </row>
    <row r="5264" spans="1:19" x14ac:dyDescent="0.25">
      <c r="A5264" s="177" t="s">
        <v>7080</v>
      </c>
      <c r="B5264" t="s">
        <v>7081</v>
      </c>
      <c r="C5264" t="s">
        <v>232</v>
      </c>
      <c r="D5264" s="20" t="s">
        <v>1002</v>
      </c>
      <c r="E5264" s="26">
        <v>42552</v>
      </c>
      <c r="F5264">
        <v>15</v>
      </c>
      <c r="G5264">
        <v>15</v>
      </c>
      <c r="H5264">
        <v>1</v>
      </c>
      <c r="I5264">
        <v>186</v>
      </c>
      <c r="J5264">
        <v>174</v>
      </c>
      <c r="K5264">
        <v>1.0689655172413792</v>
      </c>
      <c r="L5264">
        <v>174</v>
      </c>
      <c r="M5264">
        <v>1</v>
      </c>
      <c r="N5264">
        <v>186</v>
      </c>
      <c r="P5264">
        <v>0</v>
      </c>
      <c r="Q5264">
        <v>0</v>
      </c>
      <c r="R5264" t="e">
        <v>#DIV/0!</v>
      </c>
      <c r="S5264">
        <v>0</v>
      </c>
    </row>
    <row r="5265" spans="1:19" x14ac:dyDescent="0.25">
      <c r="A5265" s="177" t="s">
        <v>6714</v>
      </c>
      <c r="B5265" t="s">
        <v>6715</v>
      </c>
      <c r="C5265" t="s">
        <v>317</v>
      </c>
      <c r="D5265" s="20" t="s">
        <v>1002</v>
      </c>
      <c r="E5265" s="26">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25">
      <c r="A5266" s="177" t="s">
        <v>6290</v>
      </c>
      <c r="B5266" t="s">
        <v>6291</v>
      </c>
      <c r="C5266" t="s">
        <v>214</v>
      </c>
      <c r="D5266" s="20" t="s">
        <v>1002</v>
      </c>
      <c r="E5266" s="26">
        <v>42552</v>
      </c>
      <c r="F5266">
        <v>17</v>
      </c>
      <c r="G5266">
        <v>17</v>
      </c>
      <c r="H5266">
        <v>1</v>
      </c>
      <c r="I5266">
        <v>108</v>
      </c>
      <c r="J5266">
        <v>150</v>
      </c>
      <c r="K5266">
        <v>0.72</v>
      </c>
      <c r="L5266">
        <v>145</v>
      </c>
      <c r="M5266">
        <v>1.0344827586206897</v>
      </c>
      <c r="N5266">
        <v>78</v>
      </c>
      <c r="P5266">
        <v>17</v>
      </c>
      <c r="Q5266">
        <v>20</v>
      </c>
      <c r="R5266">
        <v>0.85</v>
      </c>
      <c r="S5266">
        <v>30</v>
      </c>
    </row>
    <row r="5267" spans="1:19" x14ac:dyDescent="0.25">
      <c r="A5267" s="177" t="s">
        <v>5512</v>
      </c>
      <c r="B5267" t="s">
        <v>5513</v>
      </c>
      <c r="C5267" t="s">
        <v>903</v>
      </c>
      <c r="D5267" s="20" t="s">
        <v>1000</v>
      </c>
      <c r="E5267" s="26">
        <v>42552</v>
      </c>
      <c r="F5267">
        <v>14</v>
      </c>
      <c r="G5267">
        <v>10</v>
      </c>
      <c r="H5267">
        <v>1.4</v>
      </c>
      <c r="I5267">
        <v>32</v>
      </c>
      <c r="J5267">
        <v>70</v>
      </c>
      <c r="K5267">
        <v>0.45714285714285713</v>
      </c>
      <c r="L5267">
        <v>50</v>
      </c>
      <c r="M5267">
        <v>1.4</v>
      </c>
      <c r="N5267">
        <v>32</v>
      </c>
      <c r="P5267">
        <v>1</v>
      </c>
      <c r="Q5267">
        <v>1</v>
      </c>
      <c r="R5267">
        <v>1</v>
      </c>
      <c r="S5267">
        <v>0</v>
      </c>
    </row>
    <row r="5268" spans="1:19" x14ac:dyDescent="0.25">
      <c r="A5268" s="177" t="s">
        <v>4897</v>
      </c>
      <c r="B5268" t="s">
        <v>4898</v>
      </c>
      <c r="C5268" t="s">
        <v>230</v>
      </c>
      <c r="D5268" s="20" t="s">
        <v>1002</v>
      </c>
      <c r="E5268" s="26">
        <v>42552</v>
      </c>
      <c r="F5268">
        <v>1</v>
      </c>
      <c r="G5268">
        <v>1</v>
      </c>
      <c r="H5268">
        <v>1</v>
      </c>
      <c r="I5268">
        <v>8</v>
      </c>
      <c r="J5268">
        <v>5</v>
      </c>
      <c r="K5268">
        <v>1.6</v>
      </c>
      <c r="L5268">
        <v>5</v>
      </c>
      <c r="M5268">
        <v>1</v>
      </c>
      <c r="N5268">
        <v>6</v>
      </c>
      <c r="P5268">
        <v>0</v>
      </c>
      <c r="Q5268">
        <v>3</v>
      </c>
      <c r="R5268">
        <v>0</v>
      </c>
      <c r="S5268">
        <v>2</v>
      </c>
    </row>
    <row r="5269" spans="1:19" x14ac:dyDescent="0.25">
      <c r="A5269" s="177" t="s">
        <v>4722</v>
      </c>
      <c r="B5269" t="s">
        <v>4723</v>
      </c>
      <c r="C5269" t="s">
        <v>234</v>
      </c>
      <c r="D5269" s="20" t="s">
        <v>1002</v>
      </c>
      <c r="E5269" s="26">
        <v>42552</v>
      </c>
      <c r="F5269">
        <v>5</v>
      </c>
      <c r="G5269">
        <v>4</v>
      </c>
      <c r="H5269">
        <v>1.25</v>
      </c>
      <c r="I5269">
        <v>18</v>
      </c>
      <c r="J5269">
        <v>50</v>
      </c>
      <c r="K5269">
        <v>0.36</v>
      </c>
      <c r="L5269">
        <v>40</v>
      </c>
      <c r="M5269">
        <v>1.25</v>
      </c>
      <c r="N5269">
        <v>18</v>
      </c>
      <c r="P5269">
        <v>0</v>
      </c>
      <c r="Q5269">
        <v>0</v>
      </c>
      <c r="R5269" t="e">
        <v>#DIV/0!</v>
      </c>
      <c r="S5269">
        <v>0</v>
      </c>
    </row>
    <row r="5270" spans="1:19" x14ac:dyDescent="0.25">
      <c r="A5270" s="177" t="s">
        <v>4372</v>
      </c>
      <c r="B5270" t="s">
        <v>4373</v>
      </c>
      <c r="C5270" t="s">
        <v>217</v>
      </c>
      <c r="D5270" s="20" t="s">
        <v>1002</v>
      </c>
      <c r="E5270" s="26">
        <v>42552</v>
      </c>
      <c r="F5270">
        <v>0</v>
      </c>
      <c r="G5270">
        <v>0</v>
      </c>
      <c r="H5270" t="e">
        <v>#DIV/0!</v>
      </c>
      <c r="I5270">
        <v>0</v>
      </c>
      <c r="J5270">
        <v>0</v>
      </c>
      <c r="K5270" t="e">
        <v>#DIV/0!</v>
      </c>
      <c r="L5270">
        <v>0</v>
      </c>
      <c r="M5270" t="e">
        <v>#DIV/0!</v>
      </c>
      <c r="N5270">
        <v>0</v>
      </c>
      <c r="P5270">
        <v>0</v>
      </c>
      <c r="Q5270">
        <v>0</v>
      </c>
      <c r="R5270" t="e">
        <v>#DIV/0!</v>
      </c>
      <c r="S5270">
        <v>0</v>
      </c>
    </row>
    <row r="5271" spans="1:19" x14ac:dyDescent="0.25">
      <c r="A5271" s="177" t="s">
        <v>3782</v>
      </c>
      <c r="B5271" t="s">
        <v>3783</v>
      </c>
      <c r="C5271" t="s">
        <v>342</v>
      </c>
      <c r="D5271" s="20" t="s">
        <v>1002</v>
      </c>
      <c r="E5271" s="26">
        <v>42552</v>
      </c>
      <c r="F5271">
        <v>4</v>
      </c>
      <c r="G5271">
        <v>4</v>
      </c>
      <c r="H5271">
        <v>1</v>
      </c>
      <c r="I5271">
        <v>40</v>
      </c>
      <c r="J5271">
        <v>40</v>
      </c>
      <c r="K5271">
        <v>1</v>
      </c>
      <c r="L5271">
        <v>40</v>
      </c>
      <c r="M5271">
        <v>1</v>
      </c>
      <c r="N5271">
        <v>39</v>
      </c>
      <c r="P5271">
        <v>0</v>
      </c>
      <c r="Q5271">
        <v>0</v>
      </c>
      <c r="R5271" t="e">
        <v>#DIV/0!</v>
      </c>
      <c r="S5271">
        <v>1</v>
      </c>
    </row>
    <row r="5272" spans="1:19" x14ac:dyDescent="0.25">
      <c r="A5272" s="177" t="s">
        <v>3590</v>
      </c>
      <c r="B5272" t="s">
        <v>3591</v>
      </c>
      <c r="C5272" t="s">
        <v>220</v>
      </c>
      <c r="D5272" s="20" t="s">
        <v>1002</v>
      </c>
      <c r="E5272" s="26">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25">
      <c r="A5273" s="177" t="s">
        <v>3065</v>
      </c>
      <c r="B5273" t="s">
        <v>3066</v>
      </c>
      <c r="C5273" t="s">
        <v>242</v>
      </c>
      <c r="D5273" s="20" t="s">
        <v>1000</v>
      </c>
      <c r="E5273" s="26">
        <v>42552</v>
      </c>
      <c r="F5273">
        <v>6</v>
      </c>
      <c r="G5273">
        <v>10</v>
      </c>
      <c r="H5273">
        <v>0.6</v>
      </c>
      <c r="I5273">
        <v>58</v>
      </c>
      <c r="J5273">
        <v>64</v>
      </c>
      <c r="K5273">
        <v>0.90625</v>
      </c>
      <c r="L5273">
        <v>81</v>
      </c>
      <c r="M5273">
        <v>0.79012345679012341</v>
      </c>
      <c r="N5273">
        <v>47</v>
      </c>
      <c r="P5273">
        <v>0</v>
      </c>
      <c r="Q5273">
        <v>11</v>
      </c>
      <c r="R5273">
        <v>0</v>
      </c>
      <c r="S5273">
        <v>11</v>
      </c>
    </row>
    <row r="5274" spans="1:19" x14ac:dyDescent="0.25">
      <c r="A5274" s="177" t="s">
        <v>2890</v>
      </c>
      <c r="B5274" t="s">
        <v>2891</v>
      </c>
      <c r="C5274" t="s">
        <v>2724</v>
      </c>
      <c r="D5274" s="20" t="s">
        <v>1000</v>
      </c>
      <c r="E5274" s="26">
        <v>42552</v>
      </c>
      <c r="F5274">
        <v>9</v>
      </c>
      <c r="G5274">
        <v>8</v>
      </c>
      <c r="H5274">
        <v>1.125</v>
      </c>
      <c r="I5274">
        <v>23</v>
      </c>
      <c r="J5274">
        <v>45</v>
      </c>
      <c r="K5274">
        <v>0.51111111111111107</v>
      </c>
      <c r="L5274">
        <v>40</v>
      </c>
      <c r="M5274">
        <v>1.125</v>
      </c>
      <c r="N5274">
        <v>23</v>
      </c>
      <c r="P5274">
        <v>0</v>
      </c>
      <c r="Q5274">
        <v>0</v>
      </c>
      <c r="R5274" t="e">
        <v>#DIV/0!</v>
      </c>
      <c r="S5274">
        <v>0</v>
      </c>
    </row>
    <row r="5275" spans="1:19" x14ac:dyDescent="0.25">
      <c r="A5275" s="177" t="s">
        <v>2645</v>
      </c>
      <c r="B5275" t="s">
        <v>2646</v>
      </c>
      <c r="C5275" t="s">
        <v>237</v>
      </c>
      <c r="D5275" s="20" t="s">
        <v>1000</v>
      </c>
      <c r="E5275" s="26">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25">
      <c r="A5276" s="177" t="s">
        <v>2470</v>
      </c>
      <c r="B5276" t="s">
        <v>2471</v>
      </c>
      <c r="C5276" t="s">
        <v>238</v>
      </c>
      <c r="D5276" s="20" t="s">
        <v>1000</v>
      </c>
      <c r="E5276" s="26">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25">
      <c r="A5277" s="177" t="s">
        <v>2297</v>
      </c>
      <c r="B5277" t="s">
        <v>2298</v>
      </c>
      <c r="C5277" t="s">
        <v>239</v>
      </c>
      <c r="D5277" s="20" t="s">
        <v>1000</v>
      </c>
      <c r="E5277" s="26">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25">
      <c r="A5278" s="177" t="s">
        <v>2122</v>
      </c>
      <c r="B5278" t="s">
        <v>2123</v>
      </c>
      <c r="C5278" s="20" t="s">
        <v>1988</v>
      </c>
      <c r="D5278" s="20" t="s">
        <v>1000</v>
      </c>
      <c r="E5278" s="26">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25">
      <c r="A5279" s="177" t="s">
        <v>1874</v>
      </c>
      <c r="B5279" t="s">
        <v>1875</v>
      </c>
      <c r="C5279" s="20" t="s">
        <v>240</v>
      </c>
      <c r="D5279" s="20" t="s">
        <v>1000</v>
      </c>
      <c r="E5279" s="26">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25">
      <c r="A5280" s="177" t="s">
        <v>1699</v>
      </c>
      <c r="B5280" t="s">
        <v>1700</v>
      </c>
      <c r="C5280" s="20" t="s">
        <v>241</v>
      </c>
      <c r="D5280" s="20" t="s">
        <v>1000</v>
      </c>
      <c r="E5280" s="26">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25">
      <c r="A5281" s="177" t="s">
        <v>1524</v>
      </c>
      <c r="B5281" t="s">
        <v>1525</v>
      </c>
      <c r="C5281" t="s">
        <v>318</v>
      </c>
      <c r="D5281" s="20" t="s">
        <v>1000</v>
      </c>
      <c r="E5281" s="26">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25">
      <c r="A5282" s="177" t="s">
        <v>1112</v>
      </c>
      <c r="B5282" t="s">
        <v>1199</v>
      </c>
      <c r="C5282" t="s">
        <v>235</v>
      </c>
      <c r="D5282" s="20" t="s">
        <v>1002</v>
      </c>
      <c r="E5282" s="26">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25">
      <c r="A5283" s="177" t="s">
        <v>12074</v>
      </c>
      <c r="B5283" t="s">
        <v>12075</v>
      </c>
      <c r="C5283" t="s">
        <v>1051</v>
      </c>
      <c r="D5283" s="20" t="s">
        <v>1000</v>
      </c>
      <c r="E5283" s="26">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25">
      <c r="A5284" s="177" t="s">
        <v>13263</v>
      </c>
      <c r="B5284" t="s">
        <v>13264</v>
      </c>
      <c r="C5284" s="20" t="s">
        <v>350</v>
      </c>
      <c r="D5284" s="20" t="s">
        <v>1002</v>
      </c>
      <c r="E5284" s="26">
        <v>42552</v>
      </c>
      <c r="F5284">
        <v>1</v>
      </c>
      <c r="G5284">
        <v>1</v>
      </c>
      <c r="H5284">
        <v>1</v>
      </c>
      <c r="I5284">
        <v>2</v>
      </c>
      <c r="J5284">
        <v>3</v>
      </c>
      <c r="K5284">
        <v>0.66666666666666663</v>
      </c>
      <c r="L5284">
        <v>3</v>
      </c>
      <c r="M5284">
        <v>1</v>
      </c>
      <c r="N5284">
        <v>0</v>
      </c>
      <c r="P5284">
        <v>0</v>
      </c>
      <c r="Q5284">
        <v>0</v>
      </c>
      <c r="R5284" t="e">
        <v>#DIV/0!</v>
      </c>
      <c r="S5284">
        <v>0</v>
      </c>
    </row>
    <row r="5285" spans="1:19" x14ac:dyDescent="0.25">
      <c r="A5285" s="177" t="s">
        <v>13440</v>
      </c>
      <c r="B5285" t="s">
        <v>13441</v>
      </c>
      <c r="C5285" s="20" t="s">
        <v>242</v>
      </c>
      <c r="D5285" s="20" t="s">
        <v>1002</v>
      </c>
      <c r="E5285" s="26">
        <v>42552</v>
      </c>
      <c r="F5285">
        <v>6</v>
      </c>
      <c r="G5285">
        <v>10</v>
      </c>
      <c r="H5285">
        <v>0.6</v>
      </c>
      <c r="I5285">
        <v>58</v>
      </c>
      <c r="J5285">
        <v>64</v>
      </c>
      <c r="K5285">
        <v>0.90625</v>
      </c>
      <c r="L5285">
        <v>81</v>
      </c>
      <c r="M5285">
        <v>0.79012345679012341</v>
      </c>
      <c r="N5285">
        <v>47</v>
      </c>
      <c r="P5285">
        <v>0</v>
      </c>
      <c r="Q5285">
        <v>11</v>
      </c>
      <c r="R5285">
        <v>0</v>
      </c>
      <c r="S5285">
        <v>11</v>
      </c>
    </row>
    <row r="5286" spans="1:19" x14ac:dyDescent="0.25">
      <c r="A5286" s="177" t="s">
        <v>13617</v>
      </c>
      <c r="B5286" t="s">
        <v>13618</v>
      </c>
      <c r="C5286" s="20" t="s">
        <v>237</v>
      </c>
      <c r="D5286" s="20" t="s">
        <v>1002</v>
      </c>
      <c r="E5286" s="26">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25">
      <c r="A5287" s="177" t="s">
        <v>13792</v>
      </c>
      <c r="B5287" t="s">
        <v>13793</v>
      </c>
      <c r="C5287" t="s">
        <v>238</v>
      </c>
      <c r="D5287" s="20" t="s">
        <v>1002</v>
      </c>
      <c r="E5287" s="26">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25">
      <c r="A5288" s="177" t="s">
        <v>13969</v>
      </c>
      <c r="B5288" t="s">
        <v>13970</v>
      </c>
      <c r="C5288" t="s">
        <v>239</v>
      </c>
      <c r="D5288" s="20" t="s">
        <v>1002</v>
      </c>
      <c r="E5288" s="26">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25">
      <c r="A5289" s="177" t="s">
        <v>14156</v>
      </c>
      <c r="B5289" t="s">
        <v>14157</v>
      </c>
      <c r="C5289" t="s">
        <v>240</v>
      </c>
      <c r="D5289" s="20" t="s">
        <v>1002</v>
      </c>
      <c r="E5289" s="26">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25">
      <c r="A5290" s="177" t="s">
        <v>14333</v>
      </c>
      <c r="B5290" t="s">
        <v>14334</v>
      </c>
      <c r="C5290" t="s">
        <v>241</v>
      </c>
      <c r="D5290" s="20" t="s">
        <v>1002</v>
      </c>
      <c r="E5290" s="26">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25">
      <c r="A5291" s="177" t="s">
        <v>14445</v>
      </c>
      <c r="B5291" t="s">
        <v>14446</v>
      </c>
      <c r="C5291" t="s">
        <v>318</v>
      </c>
      <c r="D5291" s="20" t="s">
        <v>1002</v>
      </c>
      <c r="E5291" s="26">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25">
      <c r="A5292" s="177" t="s">
        <v>14662</v>
      </c>
      <c r="B5292" t="s">
        <v>14663</v>
      </c>
      <c r="C5292" t="s">
        <v>199</v>
      </c>
      <c r="D5292" s="20" t="s">
        <v>1000</v>
      </c>
      <c r="E5292" s="26">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25">
      <c r="A5293" s="177" t="s">
        <v>14928</v>
      </c>
      <c r="B5293" t="s">
        <v>14929</v>
      </c>
      <c r="C5293" t="s">
        <v>200</v>
      </c>
      <c r="D5293" s="20" t="s">
        <v>1002</v>
      </c>
      <c r="E5293" s="26">
        <v>42552</v>
      </c>
      <c r="F5293">
        <v>6</v>
      </c>
      <c r="G5293">
        <v>8</v>
      </c>
      <c r="H5293">
        <v>0.75</v>
      </c>
      <c r="I5293">
        <v>8</v>
      </c>
      <c r="J5293">
        <v>30</v>
      </c>
      <c r="K5293">
        <v>0.26666666666666666</v>
      </c>
      <c r="L5293">
        <v>40</v>
      </c>
      <c r="M5293">
        <v>0.75</v>
      </c>
      <c r="N5293">
        <v>7</v>
      </c>
      <c r="P5293">
        <v>0</v>
      </c>
      <c r="Q5293">
        <v>0</v>
      </c>
      <c r="R5293" t="e">
        <v>#DIV/0!</v>
      </c>
      <c r="S5293">
        <v>1</v>
      </c>
    </row>
    <row r="5294" spans="1:19" x14ac:dyDescent="0.25">
      <c r="A5294" s="177" t="s">
        <v>15105</v>
      </c>
      <c r="B5294" t="s">
        <v>15106</v>
      </c>
      <c r="C5294" s="20" t="s">
        <v>202</v>
      </c>
      <c r="D5294" s="20" t="s">
        <v>1002</v>
      </c>
      <c r="E5294" s="26">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25">
      <c r="A5295" s="177" t="s">
        <v>15187</v>
      </c>
      <c r="B5295" t="s">
        <v>15188</v>
      </c>
      <c r="C5295" t="s">
        <v>348</v>
      </c>
      <c r="D5295" s="20" t="s">
        <v>1000</v>
      </c>
      <c r="E5295" s="26">
        <v>42552</v>
      </c>
      <c r="F5295">
        <v>12</v>
      </c>
      <c r="G5295">
        <v>8</v>
      </c>
      <c r="H5295">
        <v>1.5</v>
      </c>
      <c r="I5295">
        <v>27</v>
      </c>
      <c r="J5295">
        <v>37</v>
      </c>
      <c r="K5295">
        <v>0.72972972972972971</v>
      </c>
      <c r="L5295">
        <v>25</v>
      </c>
      <c r="M5295">
        <v>1.48</v>
      </c>
      <c r="N5295">
        <v>15</v>
      </c>
      <c r="P5295">
        <v>0</v>
      </c>
      <c r="Q5295">
        <v>0</v>
      </c>
      <c r="R5295" t="e">
        <v>#DIV/0!</v>
      </c>
      <c r="S5295">
        <v>0</v>
      </c>
    </row>
    <row r="5296" spans="1:19" x14ac:dyDescent="0.25">
      <c r="A5296" s="177" t="s">
        <v>15271</v>
      </c>
      <c r="B5296" t="s">
        <v>15272</v>
      </c>
      <c r="C5296" t="s">
        <v>347</v>
      </c>
      <c r="D5296" s="20" t="s">
        <v>1002</v>
      </c>
      <c r="E5296" s="26">
        <v>42552</v>
      </c>
      <c r="F5296">
        <v>3</v>
      </c>
      <c r="G5296">
        <v>3</v>
      </c>
      <c r="H5296">
        <v>1</v>
      </c>
      <c r="I5296">
        <v>15</v>
      </c>
      <c r="J5296">
        <v>10</v>
      </c>
      <c r="K5296">
        <v>1.5</v>
      </c>
      <c r="L5296">
        <v>10</v>
      </c>
      <c r="M5296">
        <v>1</v>
      </c>
      <c r="N5296">
        <v>15</v>
      </c>
      <c r="P5296">
        <v>0</v>
      </c>
      <c r="Q5296">
        <v>0</v>
      </c>
      <c r="R5296" t="e">
        <v>#DIV/0!</v>
      </c>
      <c r="S5296">
        <v>0</v>
      </c>
    </row>
    <row r="5297" spans="1:19" x14ac:dyDescent="0.25">
      <c r="A5297" s="177" t="s">
        <v>15347</v>
      </c>
      <c r="B5297" t="s">
        <v>15348</v>
      </c>
      <c r="C5297" t="s">
        <v>351</v>
      </c>
      <c r="D5297" s="20" t="s">
        <v>1002</v>
      </c>
      <c r="E5297" s="26">
        <v>42552</v>
      </c>
      <c r="F5297">
        <v>9</v>
      </c>
      <c r="G5297">
        <v>5</v>
      </c>
      <c r="H5297">
        <v>1.8</v>
      </c>
      <c r="I5297">
        <v>12</v>
      </c>
      <c r="J5297">
        <v>27</v>
      </c>
      <c r="K5297">
        <v>0.44444444444444442</v>
      </c>
      <c r="L5297">
        <v>15</v>
      </c>
      <c r="M5297">
        <v>1.8</v>
      </c>
      <c r="N5297">
        <v>0</v>
      </c>
      <c r="P5297">
        <v>0</v>
      </c>
      <c r="Q5297">
        <v>0</v>
      </c>
      <c r="R5297" t="e">
        <v>#DIV/0!</v>
      </c>
      <c r="S5297">
        <v>0</v>
      </c>
    </row>
    <row r="5298" spans="1:19" x14ac:dyDescent="0.25">
      <c r="A5298" s="177" t="s">
        <v>15471</v>
      </c>
      <c r="B5298" t="s">
        <v>15472</v>
      </c>
      <c r="C5298" t="s">
        <v>352</v>
      </c>
      <c r="D5298" s="20" t="s">
        <v>1002</v>
      </c>
      <c r="E5298" s="26">
        <v>42552</v>
      </c>
      <c r="F5298">
        <v>1</v>
      </c>
      <c r="G5298">
        <v>1</v>
      </c>
      <c r="H5298">
        <v>1</v>
      </c>
      <c r="I5298">
        <v>4</v>
      </c>
      <c r="J5298">
        <v>3</v>
      </c>
      <c r="K5298">
        <v>1.3333333333333333</v>
      </c>
      <c r="L5298">
        <v>3</v>
      </c>
      <c r="M5298">
        <v>1</v>
      </c>
      <c r="N5298">
        <v>0</v>
      </c>
      <c r="P5298">
        <v>0</v>
      </c>
      <c r="Q5298">
        <v>0</v>
      </c>
      <c r="R5298" t="e">
        <v>#DIV/0!</v>
      </c>
      <c r="S5298">
        <v>0</v>
      </c>
    </row>
    <row r="5299" spans="1:19" x14ac:dyDescent="0.25">
      <c r="A5299" s="177" t="s">
        <v>15632</v>
      </c>
      <c r="B5299" t="s">
        <v>15633</v>
      </c>
      <c r="C5299" t="s">
        <v>228</v>
      </c>
      <c r="D5299" s="20" t="s">
        <v>1002</v>
      </c>
      <c r="E5299" s="26">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25">
      <c r="A5300" s="177" t="s">
        <v>15809</v>
      </c>
      <c r="B5300" t="s">
        <v>15810</v>
      </c>
      <c r="C5300" s="20" t="s">
        <v>227</v>
      </c>
      <c r="D5300" s="20" t="s">
        <v>1000</v>
      </c>
      <c r="E5300" s="26">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25">
      <c r="A5301" s="177" t="s">
        <v>15986</v>
      </c>
      <c r="B5301" t="s">
        <v>15987</v>
      </c>
      <c r="C5301" s="20" t="s">
        <v>203</v>
      </c>
      <c r="D5301" s="20" t="s">
        <v>1000</v>
      </c>
      <c r="E5301" s="26">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25">
      <c r="A5302" s="177" t="s">
        <v>16165</v>
      </c>
      <c r="B5302" t="s">
        <v>16166</v>
      </c>
      <c r="C5302" s="20" t="s">
        <v>205</v>
      </c>
      <c r="D5302" s="20" t="s">
        <v>1002</v>
      </c>
      <c r="E5302" s="26">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25">
      <c r="A5303" s="177" t="s">
        <v>16342</v>
      </c>
      <c r="B5303" t="s">
        <v>16343</v>
      </c>
      <c r="C5303" s="20" t="s">
        <v>204</v>
      </c>
      <c r="D5303" s="20" t="s">
        <v>1002</v>
      </c>
      <c r="E5303" s="26">
        <v>42552</v>
      </c>
      <c r="F5303">
        <v>4</v>
      </c>
      <c r="G5303">
        <v>5</v>
      </c>
      <c r="H5303">
        <v>0.8</v>
      </c>
      <c r="I5303">
        <v>4</v>
      </c>
      <c r="J5303">
        <v>20</v>
      </c>
      <c r="K5303">
        <v>0.2</v>
      </c>
      <c r="L5303">
        <v>25</v>
      </c>
      <c r="M5303">
        <v>0.8</v>
      </c>
      <c r="N5303">
        <v>4</v>
      </c>
      <c r="P5303">
        <v>0</v>
      </c>
      <c r="Q5303">
        <v>0</v>
      </c>
      <c r="R5303" t="e">
        <v>#DIV/0!</v>
      </c>
      <c r="S5303">
        <v>0</v>
      </c>
    </row>
    <row r="5304" spans="1:19" x14ac:dyDescent="0.25">
      <c r="A5304" s="177" t="s">
        <v>16483</v>
      </c>
      <c r="B5304" t="s">
        <v>16484</v>
      </c>
      <c r="C5304" s="20" t="s">
        <v>353</v>
      </c>
      <c r="D5304" s="20" t="s">
        <v>1002</v>
      </c>
      <c r="E5304" s="26">
        <v>42552</v>
      </c>
      <c r="F5304">
        <v>7</v>
      </c>
      <c r="G5304">
        <v>8</v>
      </c>
      <c r="H5304">
        <v>0.875</v>
      </c>
      <c r="I5304">
        <v>15</v>
      </c>
      <c r="J5304">
        <v>21</v>
      </c>
      <c r="K5304">
        <v>0.7142857142857143</v>
      </c>
      <c r="L5304">
        <v>24</v>
      </c>
      <c r="M5304">
        <v>0.875</v>
      </c>
      <c r="N5304">
        <v>0</v>
      </c>
      <c r="P5304">
        <v>1</v>
      </c>
      <c r="Q5304">
        <v>2</v>
      </c>
      <c r="R5304">
        <v>0.5</v>
      </c>
      <c r="S5304">
        <v>0</v>
      </c>
    </row>
    <row r="5305" spans="1:19" x14ac:dyDescent="0.25">
      <c r="A5305" s="177" t="s">
        <v>16660</v>
      </c>
      <c r="B5305" t="s">
        <v>16661</v>
      </c>
      <c r="C5305" s="20" t="s">
        <v>223</v>
      </c>
      <c r="D5305" s="20" t="s">
        <v>1000</v>
      </c>
      <c r="E5305" s="26">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25">
      <c r="A5306" s="177" t="s">
        <v>16839</v>
      </c>
      <c r="B5306" t="s">
        <v>16840</v>
      </c>
      <c r="C5306" s="20" t="s">
        <v>224</v>
      </c>
      <c r="D5306" s="20" t="s">
        <v>1002</v>
      </c>
      <c r="E5306" s="26">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25">
      <c r="A5307" s="177" t="s">
        <v>16965</v>
      </c>
      <c r="B5307" t="s">
        <v>16966</v>
      </c>
      <c r="C5307" t="s">
        <v>346</v>
      </c>
      <c r="D5307" s="20" t="s">
        <v>1000</v>
      </c>
      <c r="E5307" s="26">
        <v>42552</v>
      </c>
      <c r="F5307">
        <v>6</v>
      </c>
      <c r="G5307">
        <v>4</v>
      </c>
      <c r="H5307">
        <v>1.5</v>
      </c>
      <c r="I5307">
        <v>16</v>
      </c>
      <c r="J5307">
        <v>30</v>
      </c>
      <c r="K5307">
        <v>0.53333333333333333</v>
      </c>
      <c r="L5307">
        <v>24</v>
      </c>
      <c r="M5307">
        <v>1.25</v>
      </c>
      <c r="N5307">
        <v>16</v>
      </c>
      <c r="P5307">
        <v>0</v>
      </c>
      <c r="Q5307">
        <v>0</v>
      </c>
      <c r="R5307" t="e">
        <v>#DIV/0!</v>
      </c>
      <c r="S5307">
        <v>0</v>
      </c>
    </row>
    <row r="5308" spans="1:19" x14ac:dyDescent="0.25">
      <c r="A5308" s="177" t="s">
        <v>17061</v>
      </c>
      <c r="B5308" t="s">
        <v>17062</v>
      </c>
      <c r="C5308" t="s">
        <v>345</v>
      </c>
      <c r="D5308" s="20" t="s">
        <v>1002</v>
      </c>
      <c r="E5308" s="26">
        <v>42552</v>
      </c>
      <c r="F5308">
        <v>6</v>
      </c>
      <c r="G5308">
        <v>4</v>
      </c>
      <c r="H5308">
        <v>1.5</v>
      </c>
      <c r="I5308">
        <v>16</v>
      </c>
      <c r="J5308">
        <v>30</v>
      </c>
      <c r="K5308">
        <v>0.53333333333333333</v>
      </c>
      <c r="L5308">
        <v>24</v>
      </c>
      <c r="M5308">
        <v>1.25</v>
      </c>
      <c r="N5308">
        <v>16</v>
      </c>
      <c r="P5308">
        <v>0</v>
      </c>
      <c r="Q5308">
        <v>0</v>
      </c>
      <c r="R5308" t="e">
        <v>#DIV/0!</v>
      </c>
      <c r="S5308">
        <v>0</v>
      </c>
    </row>
    <row r="5309" spans="1:19" x14ac:dyDescent="0.25">
      <c r="A5309" s="177" t="s">
        <v>17276</v>
      </c>
      <c r="B5309" t="s">
        <v>17277</v>
      </c>
      <c r="C5309" t="s">
        <v>225</v>
      </c>
      <c r="D5309" s="20" t="s">
        <v>1000</v>
      </c>
      <c r="E5309" s="26">
        <v>42552</v>
      </c>
      <c r="F5309">
        <v>4</v>
      </c>
      <c r="G5309">
        <v>5</v>
      </c>
      <c r="H5309">
        <v>0.8</v>
      </c>
      <c r="I5309">
        <v>39</v>
      </c>
      <c r="J5309">
        <v>40</v>
      </c>
      <c r="K5309">
        <v>0.97499999999999998</v>
      </c>
      <c r="L5309">
        <v>50</v>
      </c>
      <c r="M5309">
        <v>0.8</v>
      </c>
      <c r="N5309">
        <v>39</v>
      </c>
      <c r="P5309">
        <v>0</v>
      </c>
      <c r="Q5309">
        <v>0</v>
      </c>
      <c r="R5309" t="e">
        <v>#DIV/0!</v>
      </c>
      <c r="S5309">
        <v>0</v>
      </c>
    </row>
    <row r="5310" spans="1:19" x14ac:dyDescent="0.25">
      <c r="A5310" s="177" t="s">
        <v>17483</v>
      </c>
      <c r="B5310" t="s">
        <v>17484</v>
      </c>
      <c r="C5310" t="s">
        <v>226</v>
      </c>
      <c r="D5310" s="20" t="s">
        <v>1002</v>
      </c>
      <c r="E5310" s="26">
        <v>42552</v>
      </c>
      <c r="F5310">
        <v>4</v>
      </c>
      <c r="G5310">
        <v>5</v>
      </c>
      <c r="H5310">
        <v>0.8</v>
      </c>
      <c r="I5310">
        <v>39</v>
      </c>
      <c r="J5310">
        <v>40</v>
      </c>
      <c r="K5310">
        <v>0.97499999999999998</v>
      </c>
      <c r="L5310">
        <v>50</v>
      </c>
      <c r="M5310">
        <v>0.8</v>
      </c>
      <c r="N5310">
        <v>39</v>
      </c>
      <c r="P5310">
        <v>0</v>
      </c>
      <c r="Q5310">
        <v>0</v>
      </c>
      <c r="R5310" t="e">
        <v>#DIV/0!</v>
      </c>
      <c r="S5310">
        <v>0</v>
      </c>
    </row>
    <row r="5311" spans="1:19" x14ac:dyDescent="0.25">
      <c r="A5311" s="177" t="s">
        <v>17660</v>
      </c>
      <c r="B5311" t="s">
        <v>17661</v>
      </c>
      <c r="C5311" t="s">
        <v>232</v>
      </c>
      <c r="D5311" s="20" t="s">
        <v>1000</v>
      </c>
      <c r="E5311" s="26">
        <v>42552</v>
      </c>
      <c r="F5311">
        <v>15</v>
      </c>
      <c r="G5311">
        <v>15</v>
      </c>
      <c r="H5311">
        <v>1</v>
      </c>
      <c r="I5311">
        <v>186</v>
      </c>
      <c r="J5311">
        <v>174</v>
      </c>
      <c r="K5311">
        <v>1.0689655172413792</v>
      </c>
      <c r="L5311">
        <v>174</v>
      </c>
      <c r="M5311">
        <v>1</v>
      </c>
      <c r="N5311">
        <v>186</v>
      </c>
      <c r="P5311">
        <v>0</v>
      </c>
      <c r="Q5311">
        <v>0</v>
      </c>
      <c r="R5311" t="e">
        <v>#DIV/0!</v>
      </c>
      <c r="S5311">
        <v>0</v>
      </c>
    </row>
    <row r="5312" spans="1:19" x14ac:dyDescent="0.25">
      <c r="A5312" s="177" t="s">
        <v>17857</v>
      </c>
      <c r="B5312" t="s">
        <v>17858</v>
      </c>
      <c r="C5312" t="s">
        <v>231</v>
      </c>
      <c r="D5312" s="20" t="s">
        <v>1002</v>
      </c>
      <c r="E5312" s="26">
        <v>42552</v>
      </c>
      <c r="F5312">
        <v>15</v>
      </c>
      <c r="G5312">
        <v>15</v>
      </c>
      <c r="H5312">
        <v>1</v>
      </c>
      <c r="I5312">
        <v>186</v>
      </c>
      <c r="J5312">
        <v>174</v>
      </c>
      <c r="K5312">
        <v>1.0689655172413792</v>
      </c>
      <c r="L5312">
        <v>174</v>
      </c>
      <c r="M5312">
        <v>1</v>
      </c>
      <c r="N5312">
        <v>186</v>
      </c>
      <c r="P5312">
        <v>0</v>
      </c>
      <c r="Q5312">
        <v>0</v>
      </c>
      <c r="R5312" t="e">
        <v>#DIV/0!</v>
      </c>
      <c r="S5312">
        <v>0</v>
      </c>
    </row>
    <row r="5313" spans="1:19" x14ac:dyDescent="0.25">
      <c r="A5313" s="177" t="s">
        <v>18034</v>
      </c>
      <c r="B5313" t="s">
        <v>18035</v>
      </c>
      <c r="C5313" t="s">
        <v>317</v>
      </c>
      <c r="D5313" s="20" t="s">
        <v>1000</v>
      </c>
      <c r="E5313" s="26">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25">
      <c r="A5314" s="177" t="s">
        <v>18213</v>
      </c>
      <c r="B5314" t="s">
        <v>18214</v>
      </c>
      <c r="C5314" t="s">
        <v>316</v>
      </c>
      <c r="D5314" s="20" t="s">
        <v>1002</v>
      </c>
      <c r="E5314" s="26">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25">
      <c r="A5315" s="177" t="s">
        <v>18289</v>
      </c>
      <c r="B5315" t="s">
        <v>18290</v>
      </c>
      <c r="C5315" t="s">
        <v>355</v>
      </c>
      <c r="D5315" s="20" t="s">
        <v>1002</v>
      </c>
      <c r="E5315" s="26">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25">
      <c r="A5316" s="177" t="s">
        <v>18466</v>
      </c>
      <c r="B5316" t="s">
        <v>18467</v>
      </c>
      <c r="C5316" s="20" t="s">
        <v>214</v>
      </c>
      <c r="D5316" s="20" t="s">
        <v>1000</v>
      </c>
      <c r="E5316" s="26">
        <v>42552</v>
      </c>
      <c r="F5316">
        <v>17</v>
      </c>
      <c r="G5316">
        <v>17</v>
      </c>
      <c r="H5316">
        <v>1</v>
      </c>
      <c r="I5316">
        <v>108</v>
      </c>
      <c r="J5316">
        <v>150</v>
      </c>
      <c r="K5316">
        <v>0.72</v>
      </c>
      <c r="L5316">
        <v>145</v>
      </c>
      <c r="M5316">
        <v>1.0344827586206897</v>
      </c>
      <c r="N5316">
        <v>78</v>
      </c>
      <c r="P5316">
        <v>17</v>
      </c>
      <c r="Q5316">
        <v>20</v>
      </c>
      <c r="R5316">
        <v>0.85</v>
      </c>
      <c r="S5316">
        <v>30</v>
      </c>
    </row>
    <row r="5317" spans="1:19" x14ac:dyDescent="0.25">
      <c r="A5317" s="177" t="s">
        <v>18645</v>
      </c>
      <c r="B5317" t="s">
        <v>18646</v>
      </c>
      <c r="C5317" s="20" t="s">
        <v>215</v>
      </c>
      <c r="D5317" s="20" t="s">
        <v>1002</v>
      </c>
      <c r="E5317" s="26">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25">
      <c r="A5318" s="177" t="s">
        <v>18822</v>
      </c>
      <c r="B5318" t="s">
        <v>18823</v>
      </c>
      <c r="C5318" s="20" t="s">
        <v>216</v>
      </c>
      <c r="D5318" s="20" t="s">
        <v>1002</v>
      </c>
      <c r="E5318" s="26">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25">
      <c r="A5319" s="177" t="s">
        <v>18999</v>
      </c>
      <c r="B5319" t="s">
        <v>19000</v>
      </c>
      <c r="C5319" s="20" t="s">
        <v>229</v>
      </c>
      <c r="D5319" s="20" t="s">
        <v>1002</v>
      </c>
      <c r="E5319" s="26">
        <v>42552</v>
      </c>
      <c r="F5319">
        <v>1</v>
      </c>
      <c r="G5319">
        <v>1</v>
      </c>
      <c r="H5319">
        <v>1</v>
      </c>
      <c r="I5319">
        <v>8</v>
      </c>
      <c r="J5319">
        <v>5</v>
      </c>
      <c r="K5319">
        <v>1.6</v>
      </c>
      <c r="L5319">
        <v>5</v>
      </c>
      <c r="M5319">
        <v>1</v>
      </c>
      <c r="N5319">
        <v>6</v>
      </c>
      <c r="P5319">
        <v>0</v>
      </c>
      <c r="Q5319">
        <v>3</v>
      </c>
      <c r="R5319">
        <v>0</v>
      </c>
      <c r="S5319">
        <v>2</v>
      </c>
    </row>
    <row r="5320" spans="1:19" x14ac:dyDescent="0.25">
      <c r="A5320" s="177" t="s">
        <v>19176</v>
      </c>
      <c r="B5320" t="s">
        <v>19177</v>
      </c>
      <c r="C5320" s="20" t="s">
        <v>230</v>
      </c>
      <c r="D5320" s="20" t="s">
        <v>1000</v>
      </c>
      <c r="E5320" s="26">
        <v>42552</v>
      </c>
      <c r="F5320">
        <v>1</v>
      </c>
      <c r="G5320">
        <v>1</v>
      </c>
      <c r="H5320">
        <v>1</v>
      </c>
      <c r="I5320">
        <v>8</v>
      </c>
      <c r="J5320">
        <v>5</v>
      </c>
      <c r="K5320">
        <v>1.6</v>
      </c>
      <c r="L5320">
        <v>5</v>
      </c>
      <c r="M5320">
        <v>1</v>
      </c>
      <c r="N5320">
        <v>6</v>
      </c>
      <c r="P5320">
        <v>0</v>
      </c>
      <c r="Q5320">
        <v>3</v>
      </c>
      <c r="R5320">
        <v>0</v>
      </c>
      <c r="S5320">
        <v>2</v>
      </c>
    </row>
    <row r="5321" spans="1:19" x14ac:dyDescent="0.25">
      <c r="A5321" s="177" t="s">
        <v>19355</v>
      </c>
      <c r="B5321" t="s">
        <v>19356</v>
      </c>
      <c r="C5321" t="s">
        <v>234</v>
      </c>
      <c r="D5321" s="20" t="s">
        <v>1000</v>
      </c>
      <c r="E5321" s="26">
        <v>42552</v>
      </c>
      <c r="F5321">
        <v>5</v>
      </c>
      <c r="G5321">
        <v>4</v>
      </c>
      <c r="H5321">
        <v>1.25</v>
      </c>
      <c r="I5321">
        <v>18</v>
      </c>
      <c r="J5321">
        <v>50</v>
      </c>
      <c r="K5321">
        <v>0.36</v>
      </c>
      <c r="L5321">
        <v>40</v>
      </c>
      <c r="M5321">
        <v>1.25</v>
      </c>
      <c r="N5321">
        <v>18</v>
      </c>
      <c r="P5321">
        <v>0</v>
      </c>
      <c r="Q5321">
        <v>0</v>
      </c>
      <c r="R5321" t="e">
        <v>#DIV/0!</v>
      </c>
      <c r="S5321">
        <v>0</v>
      </c>
    </row>
    <row r="5322" spans="1:19" x14ac:dyDescent="0.25">
      <c r="A5322" s="177" t="s">
        <v>19534</v>
      </c>
      <c r="B5322" t="s">
        <v>19535</v>
      </c>
      <c r="C5322" t="s">
        <v>233</v>
      </c>
      <c r="D5322" s="20" t="s">
        <v>1002</v>
      </c>
      <c r="E5322" s="26">
        <v>42552</v>
      </c>
      <c r="F5322">
        <v>5</v>
      </c>
      <c r="G5322">
        <v>4</v>
      </c>
      <c r="H5322">
        <v>1.25</v>
      </c>
      <c r="I5322">
        <v>18</v>
      </c>
      <c r="J5322">
        <v>50</v>
      </c>
      <c r="K5322">
        <v>0.36</v>
      </c>
      <c r="L5322">
        <v>40</v>
      </c>
      <c r="M5322">
        <v>1.25</v>
      </c>
      <c r="N5322">
        <v>18</v>
      </c>
      <c r="P5322">
        <v>0</v>
      </c>
      <c r="Q5322">
        <v>0</v>
      </c>
      <c r="R5322" t="e">
        <v>#DIV/0!</v>
      </c>
      <c r="S5322">
        <v>0</v>
      </c>
    </row>
    <row r="5323" spans="1:19" x14ac:dyDescent="0.25">
      <c r="A5323" s="177" t="s">
        <v>19632</v>
      </c>
      <c r="B5323" t="s">
        <v>19633</v>
      </c>
      <c r="C5323" t="s">
        <v>342</v>
      </c>
      <c r="D5323" s="20" t="s">
        <v>1000</v>
      </c>
      <c r="E5323" s="26">
        <v>42552</v>
      </c>
      <c r="F5323">
        <v>4</v>
      </c>
      <c r="G5323">
        <v>4</v>
      </c>
      <c r="H5323">
        <v>1</v>
      </c>
      <c r="I5323">
        <v>40</v>
      </c>
      <c r="J5323">
        <v>40</v>
      </c>
      <c r="K5323">
        <v>1</v>
      </c>
      <c r="L5323">
        <v>40</v>
      </c>
      <c r="M5323">
        <v>1</v>
      </c>
      <c r="N5323">
        <v>39</v>
      </c>
      <c r="P5323">
        <v>0</v>
      </c>
      <c r="Q5323">
        <v>0</v>
      </c>
      <c r="R5323" t="e">
        <v>#DIV/0!</v>
      </c>
      <c r="S5323">
        <v>1</v>
      </c>
    </row>
    <row r="5324" spans="1:19" x14ac:dyDescent="0.25">
      <c r="A5324" s="177" t="s">
        <v>19732</v>
      </c>
      <c r="B5324" t="s">
        <v>19733</v>
      </c>
      <c r="C5324" t="s">
        <v>340</v>
      </c>
      <c r="D5324" s="20" t="s">
        <v>1002</v>
      </c>
      <c r="E5324" s="26">
        <v>42552</v>
      </c>
      <c r="F5324">
        <v>4</v>
      </c>
      <c r="G5324">
        <v>4</v>
      </c>
      <c r="H5324">
        <v>1</v>
      </c>
      <c r="I5324">
        <v>40</v>
      </c>
      <c r="J5324">
        <v>40</v>
      </c>
      <c r="K5324">
        <v>1</v>
      </c>
      <c r="L5324">
        <v>40</v>
      </c>
      <c r="M5324">
        <v>1</v>
      </c>
      <c r="N5324">
        <v>39</v>
      </c>
      <c r="P5324">
        <v>0</v>
      </c>
      <c r="Q5324">
        <v>0</v>
      </c>
      <c r="R5324" t="e">
        <v>#DIV/0!</v>
      </c>
      <c r="S5324">
        <v>1</v>
      </c>
    </row>
    <row r="5325" spans="1:19" x14ac:dyDescent="0.25">
      <c r="A5325" s="177" t="s">
        <v>19909</v>
      </c>
      <c r="B5325" t="s">
        <v>19910</v>
      </c>
      <c r="C5325" t="s">
        <v>220</v>
      </c>
      <c r="D5325" s="20" t="s">
        <v>1000</v>
      </c>
      <c r="E5325" s="26">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25">
      <c r="A5326" s="177" t="s">
        <v>20088</v>
      </c>
      <c r="B5326" t="s">
        <v>20089</v>
      </c>
      <c r="C5326" t="s">
        <v>221</v>
      </c>
      <c r="D5326" s="20" t="s">
        <v>1002</v>
      </c>
      <c r="E5326" s="26">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25">
      <c r="A5327" s="177" t="s">
        <v>20265</v>
      </c>
      <c r="B5327" t="s">
        <v>20266</v>
      </c>
      <c r="C5327" t="s">
        <v>222</v>
      </c>
      <c r="D5327" s="20" t="s">
        <v>1002</v>
      </c>
      <c r="E5327" s="26">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25">
      <c r="A5328" s="177" t="s">
        <v>20442</v>
      </c>
      <c r="B5328" t="s">
        <v>20443</v>
      </c>
      <c r="C5328" t="s">
        <v>211</v>
      </c>
      <c r="D5328" s="20" t="s">
        <v>1002</v>
      </c>
      <c r="E5328" s="26">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25">
      <c r="A5329" s="177" t="s">
        <v>20619</v>
      </c>
      <c r="B5329" t="s">
        <v>20620</v>
      </c>
      <c r="C5329" t="s">
        <v>207</v>
      </c>
      <c r="D5329" s="20" t="s">
        <v>1000</v>
      </c>
      <c r="E5329" s="26">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25">
      <c r="A5330" s="177" t="s">
        <v>20863</v>
      </c>
      <c r="B5330" t="s">
        <v>20864</v>
      </c>
      <c r="C5330" t="s">
        <v>210</v>
      </c>
      <c r="D5330" s="20" t="s">
        <v>1002</v>
      </c>
      <c r="E5330" s="26">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25">
      <c r="A5331" s="177" t="s">
        <v>21040</v>
      </c>
      <c r="B5331" t="s">
        <v>21041</v>
      </c>
      <c r="C5331" t="s">
        <v>208</v>
      </c>
      <c r="D5331" s="20" t="s">
        <v>1002</v>
      </c>
      <c r="E5331" s="26">
        <v>42552</v>
      </c>
      <c r="F5331">
        <v>3</v>
      </c>
      <c r="G5331">
        <v>3</v>
      </c>
      <c r="H5331">
        <v>1</v>
      </c>
      <c r="I5331">
        <v>15</v>
      </c>
      <c r="J5331">
        <v>15</v>
      </c>
      <c r="K5331">
        <v>1</v>
      </c>
      <c r="L5331">
        <v>15</v>
      </c>
      <c r="M5331">
        <v>1</v>
      </c>
      <c r="N5331">
        <v>15</v>
      </c>
      <c r="P5331">
        <v>0</v>
      </c>
      <c r="Q5331">
        <v>0</v>
      </c>
      <c r="R5331" t="e">
        <v>#DIV/0!</v>
      </c>
      <c r="S5331">
        <v>0</v>
      </c>
    </row>
    <row r="5332" spans="1:19" x14ac:dyDescent="0.25">
      <c r="A5332" s="177" t="s">
        <v>21116</v>
      </c>
      <c r="B5332" t="s">
        <v>21117</v>
      </c>
      <c r="C5332" t="s">
        <v>354</v>
      </c>
      <c r="D5332" s="20" t="s">
        <v>1002</v>
      </c>
      <c r="E5332" s="26">
        <v>42552</v>
      </c>
      <c r="F5332">
        <v>1</v>
      </c>
      <c r="G5332">
        <v>1</v>
      </c>
      <c r="H5332">
        <v>1</v>
      </c>
      <c r="I5332">
        <v>2</v>
      </c>
      <c r="J5332">
        <v>3</v>
      </c>
      <c r="K5332">
        <v>0.66666666666666663</v>
      </c>
      <c r="L5332">
        <v>3</v>
      </c>
      <c r="M5332">
        <v>1</v>
      </c>
      <c r="N5332">
        <v>0</v>
      </c>
      <c r="P5332">
        <v>0</v>
      </c>
      <c r="Q5332">
        <v>0</v>
      </c>
      <c r="R5332" t="e">
        <v>#DIV/0!</v>
      </c>
      <c r="S5332">
        <v>0</v>
      </c>
    </row>
    <row r="5333" spans="1:19" x14ac:dyDescent="0.25">
      <c r="A5333" s="177" t="s">
        <v>21295</v>
      </c>
      <c r="B5333" t="s">
        <v>21296</v>
      </c>
      <c r="C5333" t="s">
        <v>213</v>
      </c>
      <c r="D5333" s="20" t="s">
        <v>1002</v>
      </c>
      <c r="E5333" s="26">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25">
      <c r="A5334" s="177" t="s">
        <v>21537</v>
      </c>
      <c r="B5334" t="s">
        <v>21538</v>
      </c>
      <c r="C5334" t="s">
        <v>212</v>
      </c>
      <c r="D5334" s="20" t="s">
        <v>1000</v>
      </c>
      <c r="E5334" s="26">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25">
      <c r="A5335" s="177" t="s">
        <v>21746</v>
      </c>
      <c r="B5335" t="s">
        <v>21747</v>
      </c>
      <c r="C5335" t="s">
        <v>217</v>
      </c>
      <c r="D5335" s="20" t="s">
        <v>1000</v>
      </c>
      <c r="E5335" s="26">
        <v>42552</v>
      </c>
      <c r="F5335">
        <v>0</v>
      </c>
      <c r="G5335">
        <v>0</v>
      </c>
      <c r="H5335" t="e">
        <v>#DIV/0!</v>
      </c>
      <c r="I5335">
        <v>0</v>
      </c>
      <c r="J5335">
        <v>0</v>
      </c>
      <c r="K5335" t="e">
        <v>#DIV/0!</v>
      </c>
      <c r="L5335">
        <v>0</v>
      </c>
      <c r="M5335" t="e">
        <v>#DIV/0!</v>
      </c>
      <c r="N5335">
        <v>0</v>
      </c>
      <c r="P5335">
        <v>0</v>
      </c>
      <c r="Q5335">
        <v>0</v>
      </c>
      <c r="R5335" t="e">
        <v>#DIV/0!</v>
      </c>
      <c r="S5335">
        <v>0</v>
      </c>
    </row>
    <row r="5336" spans="1:19" x14ac:dyDescent="0.25">
      <c r="A5336" s="177" t="s">
        <v>21990</v>
      </c>
      <c r="B5336" t="s">
        <v>21991</v>
      </c>
      <c r="C5336" t="s">
        <v>218</v>
      </c>
      <c r="D5336" s="20" t="s">
        <v>1002</v>
      </c>
      <c r="E5336" s="26">
        <v>42552</v>
      </c>
      <c r="F5336">
        <v>0</v>
      </c>
      <c r="G5336">
        <v>0</v>
      </c>
      <c r="H5336" t="e">
        <v>#DIV/0!</v>
      </c>
      <c r="I5336">
        <v>0</v>
      </c>
      <c r="J5336">
        <v>0</v>
      </c>
      <c r="K5336" t="e">
        <v>#DIV/0!</v>
      </c>
      <c r="L5336">
        <v>0</v>
      </c>
      <c r="M5336" t="e">
        <v>#DIV/0!</v>
      </c>
      <c r="N5336">
        <v>0</v>
      </c>
      <c r="P5336">
        <v>0</v>
      </c>
      <c r="Q5336">
        <v>0</v>
      </c>
      <c r="R5336" t="e">
        <v>#DIV/0!</v>
      </c>
      <c r="S5336">
        <v>0</v>
      </c>
    </row>
    <row r="5337" spans="1:19" x14ac:dyDescent="0.25">
      <c r="A5337" s="177" t="s">
        <v>22167</v>
      </c>
      <c r="B5337" t="s">
        <v>22168</v>
      </c>
      <c r="C5337" t="s">
        <v>219</v>
      </c>
      <c r="D5337" s="20" t="s">
        <v>1002</v>
      </c>
      <c r="E5337" s="26">
        <v>42552</v>
      </c>
      <c r="H5337" t="e">
        <v>#DIV/0!</v>
      </c>
      <c r="K5337" t="e">
        <v>#DIV/0!</v>
      </c>
      <c r="M5337" t="e">
        <v>#DIV/0!</v>
      </c>
      <c r="R5337" t="e">
        <v>#DIV/0!</v>
      </c>
    </row>
    <row r="5338" spans="1:19" x14ac:dyDescent="0.25">
      <c r="A5338" s="177" t="s">
        <v>11084</v>
      </c>
      <c r="B5338" t="s">
        <v>11085</v>
      </c>
      <c r="C5338" t="s">
        <v>228</v>
      </c>
      <c r="D5338" s="20" t="s">
        <v>1000</v>
      </c>
      <c r="E5338" s="26">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25">
      <c r="A5339" s="177" t="s">
        <v>9337</v>
      </c>
      <c r="B5339" t="s">
        <v>9338</v>
      </c>
      <c r="C5339" t="s">
        <v>211</v>
      </c>
      <c r="D5339" s="20" t="s">
        <v>1000</v>
      </c>
      <c r="E5339" s="26">
        <v>42583</v>
      </c>
      <c r="F5339">
        <v>3</v>
      </c>
      <c r="G5339">
        <v>3</v>
      </c>
      <c r="H5339">
        <v>1</v>
      </c>
      <c r="I5339">
        <v>32</v>
      </c>
      <c r="J5339">
        <v>36</v>
      </c>
      <c r="K5339">
        <v>0.88888888888888884</v>
      </c>
      <c r="L5339">
        <v>36</v>
      </c>
      <c r="M5339">
        <v>1</v>
      </c>
      <c r="N5339">
        <v>28</v>
      </c>
      <c r="P5339">
        <v>1</v>
      </c>
      <c r="Q5339">
        <v>10</v>
      </c>
      <c r="R5339">
        <v>0.1</v>
      </c>
      <c r="S5339">
        <v>4</v>
      </c>
    </row>
    <row r="5340" spans="1:19" x14ac:dyDescent="0.25">
      <c r="A5340" s="177" t="s">
        <v>8498</v>
      </c>
      <c r="B5340" t="s">
        <v>8499</v>
      </c>
      <c r="C5340" t="s">
        <v>213</v>
      </c>
      <c r="D5340" s="20" t="s">
        <v>1000</v>
      </c>
      <c r="E5340" s="26">
        <v>42583</v>
      </c>
      <c r="F5340">
        <v>2</v>
      </c>
      <c r="G5340">
        <v>3</v>
      </c>
      <c r="H5340">
        <v>0.66666666666666663</v>
      </c>
      <c r="I5340">
        <v>9</v>
      </c>
      <c r="J5340">
        <v>18</v>
      </c>
      <c r="K5340">
        <v>0.5</v>
      </c>
      <c r="L5340">
        <v>25</v>
      </c>
      <c r="M5340">
        <v>0.72</v>
      </c>
      <c r="N5340">
        <v>6</v>
      </c>
      <c r="P5340">
        <v>2</v>
      </c>
      <c r="Q5340">
        <v>2</v>
      </c>
      <c r="R5340">
        <v>1</v>
      </c>
      <c r="S5340">
        <v>3</v>
      </c>
    </row>
    <row r="5341" spans="1:19" x14ac:dyDescent="0.25">
      <c r="A5341" s="177" t="s">
        <v>5074</v>
      </c>
      <c r="B5341" t="s">
        <v>5075</v>
      </c>
      <c r="C5341" t="s">
        <v>229</v>
      </c>
      <c r="D5341" s="20" t="s">
        <v>1000</v>
      </c>
      <c r="E5341" s="26">
        <v>42583</v>
      </c>
      <c r="F5341">
        <v>1</v>
      </c>
      <c r="G5341">
        <v>1</v>
      </c>
      <c r="H5341">
        <v>1</v>
      </c>
      <c r="I5341">
        <v>8</v>
      </c>
      <c r="J5341">
        <v>5</v>
      </c>
      <c r="K5341">
        <v>1.6</v>
      </c>
      <c r="L5341">
        <v>5</v>
      </c>
      <c r="M5341">
        <v>1</v>
      </c>
      <c r="N5341">
        <v>5</v>
      </c>
      <c r="P5341">
        <v>0</v>
      </c>
      <c r="Q5341">
        <v>3</v>
      </c>
      <c r="R5341">
        <v>0</v>
      </c>
      <c r="S5341">
        <v>3</v>
      </c>
    </row>
    <row r="5342" spans="1:19" x14ac:dyDescent="0.25">
      <c r="A5342" s="177" t="s">
        <v>13226</v>
      </c>
      <c r="B5342" t="s">
        <v>13138</v>
      </c>
      <c r="C5342" t="s">
        <v>1051</v>
      </c>
      <c r="D5342" s="20" t="s">
        <v>1002</v>
      </c>
      <c r="E5342" s="26">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25">
      <c r="A5343" s="177" t="s">
        <v>5698</v>
      </c>
      <c r="B5343" t="s">
        <v>5699</v>
      </c>
      <c r="C5343" t="s">
        <v>1047</v>
      </c>
      <c r="D5343" s="20" t="s">
        <v>1000</v>
      </c>
      <c r="E5343" s="26">
        <v>42583</v>
      </c>
      <c r="F5343">
        <v>8</v>
      </c>
      <c r="G5343">
        <v>5</v>
      </c>
      <c r="H5343">
        <v>1.6</v>
      </c>
      <c r="I5343">
        <v>26</v>
      </c>
      <c r="J5343">
        <v>40</v>
      </c>
      <c r="K5343">
        <v>0.65</v>
      </c>
      <c r="L5343">
        <v>25</v>
      </c>
      <c r="M5343">
        <v>1.6</v>
      </c>
      <c r="N5343">
        <v>23</v>
      </c>
      <c r="P5343">
        <v>0</v>
      </c>
      <c r="Q5343">
        <v>0</v>
      </c>
      <c r="R5343" t="e">
        <v>#DIV/0!</v>
      </c>
      <c r="S5343">
        <v>3</v>
      </c>
    </row>
    <row r="5344" spans="1:19" x14ac:dyDescent="0.25">
      <c r="A5344" s="177" t="s">
        <v>10575</v>
      </c>
      <c r="B5344" t="s">
        <v>10576</v>
      </c>
      <c r="C5344" t="s">
        <v>205</v>
      </c>
      <c r="D5344" s="20" t="s">
        <v>1000</v>
      </c>
      <c r="E5344" s="26">
        <v>42583</v>
      </c>
      <c r="F5344">
        <v>0</v>
      </c>
      <c r="G5344">
        <v>0</v>
      </c>
      <c r="H5344" t="e">
        <v>#DIV/0!</v>
      </c>
      <c r="I5344">
        <v>0</v>
      </c>
      <c r="J5344">
        <v>0</v>
      </c>
      <c r="K5344" t="e">
        <v>#DIV/0!</v>
      </c>
      <c r="L5344">
        <v>0</v>
      </c>
      <c r="M5344" t="e">
        <v>#DIV/0!</v>
      </c>
      <c r="N5344">
        <v>0</v>
      </c>
      <c r="P5344">
        <v>0</v>
      </c>
      <c r="Q5344">
        <v>0</v>
      </c>
      <c r="R5344" t="e">
        <v>#DIV/0!</v>
      </c>
      <c r="S5344">
        <v>0</v>
      </c>
    </row>
    <row r="5345" spans="1:19" x14ac:dyDescent="0.25">
      <c r="A5345" s="177" t="s">
        <v>8922</v>
      </c>
      <c r="B5345" t="s">
        <v>8923</v>
      </c>
      <c r="C5345" t="s">
        <v>210</v>
      </c>
      <c r="D5345" s="20" t="s">
        <v>1000</v>
      </c>
      <c r="E5345" s="26">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s="20" customFormat="1" x14ac:dyDescent="0.25">
      <c r="A5346" s="177" t="s">
        <v>6117</v>
      </c>
      <c r="B5346" s="20" t="s">
        <v>6118</v>
      </c>
      <c r="C5346" s="20" t="s">
        <v>215</v>
      </c>
      <c r="D5346" s="20" t="s">
        <v>1000</v>
      </c>
      <c r="E5346" s="26">
        <v>42583</v>
      </c>
      <c r="F5346" s="20">
        <v>6</v>
      </c>
      <c r="G5346" s="20">
        <v>7</v>
      </c>
      <c r="H5346" s="20">
        <v>0.8571428571428571</v>
      </c>
      <c r="I5346" s="20">
        <v>31</v>
      </c>
      <c r="J5346" s="20">
        <v>40</v>
      </c>
      <c r="K5346" s="20">
        <v>0.77500000000000002</v>
      </c>
      <c r="L5346" s="20">
        <v>45</v>
      </c>
      <c r="M5346" s="20">
        <v>0.88888888888888884</v>
      </c>
      <c r="N5346" s="20">
        <v>20</v>
      </c>
      <c r="O5346" s="20">
        <v>1.2</v>
      </c>
      <c r="P5346" s="20">
        <v>6</v>
      </c>
      <c r="Q5346" s="20">
        <v>7</v>
      </c>
      <c r="R5346" s="20">
        <v>0.8571428571428571</v>
      </c>
      <c r="S5346" s="20">
        <v>11</v>
      </c>
    </row>
    <row r="5347" spans="1:19" x14ac:dyDescent="0.25">
      <c r="A5347" s="177" t="s">
        <v>3417</v>
      </c>
      <c r="B5347" t="s">
        <v>3418</v>
      </c>
      <c r="C5347" s="20" t="s">
        <v>221</v>
      </c>
      <c r="D5347" s="20" t="s">
        <v>1000</v>
      </c>
      <c r="E5347" s="26">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25">
      <c r="A5348" s="177" t="s">
        <v>3242</v>
      </c>
      <c r="B5348" t="s">
        <v>3243</v>
      </c>
      <c r="C5348" s="20" t="s">
        <v>222</v>
      </c>
      <c r="D5348" s="20" t="s">
        <v>1000</v>
      </c>
      <c r="E5348" s="26">
        <v>42583</v>
      </c>
      <c r="F5348">
        <v>5</v>
      </c>
      <c r="G5348">
        <v>4</v>
      </c>
      <c r="H5348">
        <v>1.25</v>
      </c>
      <c r="I5348">
        <v>5</v>
      </c>
      <c r="J5348">
        <v>10</v>
      </c>
      <c r="K5348">
        <v>0.5</v>
      </c>
      <c r="L5348">
        <v>8</v>
      </c>
      <c r="M5348">
        <v>1.25</v>
      </c>
      <c r="N5348">
        <v>5</v>
      </c>
      <c r="O5348">
        <v>0.80700000000000005</v>
      </c>
      <c r="P5348">
        <v>0</v>
      </c>
      <c r="Q5348">
        <v>0</v>
      </c>
      <c r="R5348" t="e">
        <v>#DIV/0!</v>
      </c>
      <c r="S5348">
        <v>0</v>
      </c>
    </row>
    <row r="5349" spans="1:19" s="20" customFormat="1" x14ac:dyDescent="0.25">
      <c r="A5349" s="177" t="s">
        <v>7287</v>
      </c>
      <c r="B5349" s="20" t="s">
        <v>7288</v>
      </c>
      <c r="C5349" s="20" t="s">
        <v>1052</v>
      </c>
      <c r="D5349" s="20" t="s">
        <v>1000</v>
      </c>
      <c r="E5349" s="26">
        <v>42583</v>
      </c>
      <c r="F5349" s="20">
        <v>5</v>
      </c>
      <c r="G5349" s="20">
        <v>5</v>
      </c>
      <c r="H5349" s="20">
        <v>1</v>
      </c>
      <c r="I5349" s="20">
        <v>18</v>
      </c>
      <c r="J5349" s="20">
        <v>15</v>
      </c>
      <c r="K5349" s="20">
        <v>1.2</v>
      </c>
      <c r="L5349" s="20">
        <v>15</v>
      </c>
      <c r="M5349" s="20">
        <v>1</v>
      </c>
      <c r="N5349" s="20">
        <v>16</v>
      </c>
      <c r="P5349" s="20">
        <v>2</v>
      </c>
      <c r="Q5349" s="20">
        <v>2</v>
      </c>
      <c r="R5349" s="20">
        <v>1</v>
      </c>
      <c r="S5349" s="20">
        <v>2</v>
      </c>
    </row>
    <row r="5350" spans="1:19" x14ac:dyDescent="0.25">
      <c r="A5350" s="177" t="s">
        <v>5279</v>
      </c>
      <c r="B5350" t="s">
        <v>5280</v>
      </c>
      <c r="C5350" s="20" t="s">
        <v>1053</v>
      </c>
      <c r="D5350" s="20" t="s">
        <v>1000</v>
      </c>
      <c r="E5350" s="26">
        <v>42583</v>
      </c>
      <c r="F5350">
        <v>5</v>
      </c>
      <c r="G5350">
        <v>5</v>
      </c>
      <c r="H5350">
        <v>1</v>
      </c>
      <c r="I5350">
        <v>12</v>
      </c>
      <c r="J5350">
        <v>25</v>
      </c>
      <c r="K5350">
        <v>0.48</v>
      </c>
      <c r="L5350">
        <v>25</v>
      </c>
      <c r="M5350">
        <v>1</v>
      </c>
      <c r="N5350">
        <v>11</v>
      </c>
      <c r="P5350">
        <v>0</v>
      </c>
      <c r="Q5350">
        <v>0</v>
      </c>
      <c r="R5350" t="e">
        <v>#DIV/0!</v>
      </c>
      <c r="S5350">
        <v>1</v>
      </c>
    </row>
    <row r="5351" spans="1:19" x14ac:dyDescent="0.25">
      <c r="A5351" s="177" t="s">
        <v>12278</v>
      </c>
      <c r="B5351" t="s">
        <v>12279</v>
      </c>
      <c r="C5351" s="20" t="s">
        <v>200</v>
      </c>
      <c r="D5351" s="20" t="s">
        <v>1000</v>
      </c>
      <c r="E5351" s="26">
        <v>42583</v>
      </c>
      <c r="F5351">
        <v>8</v>
      </c>
      <c r="G5351">
        <v>8</v>
      </c>
      <c r="H5351">
        <v>1</v>
      </c>
      <c r="I5351">
        <v>7</v>
      </c>
      <c r="J5351">
        <v>40</v>
      </c>
      <c r="K5351">
        <v>0.17499999999999999</v>
      </c>
      <c r="L5351">
        <v>40</v>
      </c>
      <c r="M5351">
        <v>1</v>
      </c>
      <c r="N5351">
        <v>6</v>
      </c>
      <c r="P5351">
        <v>0</v>
      </c>
      <c r="Q5351">
        <v>0</v>
      </c>
      <c r="R5351" t="e">
        <v>#DIV/0!</v>
      </c>
      <c r="S5351">
        <v>1</v>
      </c>
    </row>
    <row r="5352" spans="1:19" x14ac:dyDescent="0.25">
      <c r="A5352" s="177" t="s">
        <v>10399</v>
      </c>
      <c r="B5352" t="s">
        <v>10400</v>
      </c>
      <c r="C5352" t="s">
        <v>204</v>
      </c>
      <c r="D5352" s="20" t="s">
        <v>1000</v>
      </c>
      <c r="E5352" s="26">
        <v>42583</v>
      </c>
      <c r="F5352">
        <v>4</v>
      </c>
      <c r="G5352">
        <v>5</v>
      </c>
      <c r="H5352">
        <v>0.8</v>
      </c>
      <c r="I5352">
        <v>6</v>
      </c>
      <c r="J5352">
        <v>20</v>
      </c>
      <c r="K5352">
        <v>0.3</v>
      </c>
      <c r="L5352">
        <v>25</v>
      </c>
      <c r="M5352">
        <v>0.8</v>
      </c>
      <c r="N5352">
        <v>3</v>
      </c>
      <c r="P5352">
        <v>2</v>
      </c>
      <c r="Q5352">
        <v>3</v>
      </c>
      <c r="R5352">
        <v>0.66666666666666663</v>
      </c>
      <c r="S5352">
        <v>3</v>
      </c>
    </row>
    <row r="5353" spans="1:19" x14ac:dyDescent="0.25">
      <c r="A5353" s="177" t="s">
        <v>8747</v>
      </c>
      <c r="B5353" t="s">
        <v>8748</v>
      </c>
      <c r="C5353" t="s">
        <v>208</v>
      </c>
      <c r="D5353" s="20" t="s">
        <v>1000</v>
      </c>
      <c r="E5353" s="26">
        <v>42583</v>
      </c>
      <c r="F5353">
        <v>3</v>
      </c>
      <c r="G5353">
        <v>3</v>
      </c>
      <c r="H5353">
        <v>1</v>
      </c>
      <c r="I5353">
        <v>15</v>
      </c>
      <c r="J5353">
        <v>15</v>
      </c>
      <c r="K5353">
        <v>1</v>
      </c>
      <c r="L5353">
        <v>15</v>
      </c>
      <c r="M5353">
        <v>1</v>
      </c>
      <c r="N5353">
        <v>15</v>
      </c>
      <c r="P5353">
        <v>0</v>
      </c>
      <c r="Q5353">
        <v>0</v>
      </c>
      <c r="R5353" t="e">
        <v>#DIV/0!</v>
      </c>
      <c r="S5353">
        <v>0</v>
      </c>
    </row>
    <row r="5354" spans="1:19" x14ac:dyDescent="0.25">
      <c r="A5354" s="177" t="s">
        <v>6541</v>
      </c>
      <c r="B5354" t="s">
        <v>6542</v>
      </c>
      <c r="C5354" t="s">
        <v>316</v>
      </c>
      <c r="D5354" s="20" t="s">
        <v>1000</v>
      </c>
      <c r="E5354" s="26">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25">
      <c r="A5355" s="177" t="s">
        <v>4134</v>
      </c>
      <c r="B5355" t="s">
        <v>4135</v>
      </c>
      <c r="C5355" t="s">
        <v>218</v>
      </c>
      <c r="D5355" s="20" t="s">
        <v>1000</v>
      </c>
      <c r="E5355" s="26">
        <v>42583</v>
      </c>
      <c r="F5355">
        <v>0</v>
      </c>
      <c r="G5355">
        <v>0</v>
      </c>
      <c r="H5355" t="e">
        <v>#DIV/0!</v>
      </c>
      <c r="I5355">
        <v>0</v>
      </c>
      <c r="J5355">
        <v>0</v>
      </c>
      <c r="K5355" t="e">
        <v>#DIV/0!</v>
      </c>
      <c r="L5355">
        <v>0</v>
      </c>
      <c r="M5355" t="e">
        <v>#DIV/0!</v>
      </c>
      <c r="N5355">
        <v>0</v>
      </c>
      <c r="P5355">
        <v>0</v>
      </c>
      <c r="Q5355">
        <v>0</v>
      </c>
      <c r="R5355" t="e">
        <v>#DIV/0!</v>
      </c>
      <c r="S5355">
        <v>0</v>
      </c>
    </row>
    <row r="5356" spans="1:19" x14ac:dyDescent="0.25">
      <c r="A5356" s="177" t="s">
        <v>12563</v>
      </c>
      <c r="B5356" t="s">
        <v>12564</v>
      </c>
      <c r="C5356" t="s">
        <v>202</v>
      </c>
      <c r="D5356" s="20" t="s">
        <v>1000</v>
      </c>
      <c r="E5356" s="26">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25">
      <c r="A5357" s="177" t="s">
        <v>12388</v>
      </c>
      <c r="B5357" t="s">
        <v>12389</v>
      </c>
      <c r="C5357" t="s">
        <v>347</v>
      </c>
      <c r="D5357" s="20" t="s">
        <v>1000</v>
      </c>
      <c r="E5357" s="26">
        <v>42583</v>
      </c>
      <c r="F5357" s="20">
        <v>3</v>
      </c>
      <c r="G5357" s="20">
        <v>3</v>
      </c>
      <c r="H5357" s="20">
        <v>1</v>
      </c>
      <c r="I5357" s="20">
        <v>15</v>
      </c>
      <c r="J5357" s="20">
        <v>10</v>
      </c>
      <c r="K5357" s="20">
        <v>1.5</v>
      </c>
      <c r="L5357" s="20">
        <v>10</v>
      </c>
      <c r="M5357" s="20">
        <v>1</v>
      </c>
      <c r="N5357" s="20">
        <v>15</v>
      </c>
      <c r="O5357" s="20"/>
      <c r="P5357" s="20">
        <v>0</v>
      </c>
      <c r="Q5357" s="20">
        <v>0</v>
      </c>
      <c r="R5357" s="20" t="e">
        <v>#DIV/0!</v>
      </c>
      <c r="S5357" s="20">
        <v>0</v>
      </c>
    </row>
    <row r="5358" spans="1:19" x14ac:dyDescent="0.25">
      <c r="A5358" s="177" t="s">
        <v>9728</v>
      </c>
      <c r="B5358" t="s">
        <v>9729</v>
      </c>
      <c r="C5358" t="s">
        <v>224</v>
      </c>
      <c r="D5358" s="20" t="s">
        <v>1000</v>
      </c>
      <c r="E5358" s="26">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25">
      <c r="A5359" s="177" t="s">
        <v>9429</v>
      </c>
      <c r="B5359" t="s">
        <v>9430</v>
      </c>
      <c r="C5359" t="s">
        <v>345</v>
      </c>
      <c r="D5359" s="20" t="s">
        <v>1000</v>
      </c>
      <c r="E5359" s="26">
        <v>42583</v>
      </c>
      <c r="F5359">
        <v>6</v>
      </c>
      <c r="G5359">
        <v>4</v>
      </c>
      <c r="H5359">
        <v>1.5</v>
      </c>
      <c r="I5359">
        <v>16</v>
      </c>
      <c r="J5359">
        <v>30</v>
      </c>
      <c r="K5359">
        <v>0.53333333333333333</v>
      </c>
      <c r="L5359">
        <v>24</v>
      </c>
      <c r="M5359">
        <v>1.25</v>
      </c>
      <c r="N5359">
        <v>16</v>
      </c>
      <c r="P5359">
        <v>0</v>
      </c>
      <c r="Q5359">
        <v>0</v>
      </c>
      <c r="R5359" t="e">
        <v>#DIV/0!</v>
      </c>
      <c r="S5359">
        <v>0</v>
      </c>
    </row>
    <row r="5360" spans="1:19" x14ac:dyDescent="0.25">
      <c r="A5360" s="177" t="s">
        <v>7821</v>
      </c>
      <c r="B5360" t="s">
        <v>7822</v>
      </c>
      <c r="C5360" t="s">
        <v>226</v>
      </c>
      <c r="D5360" s="20" t="s">
        <v>1000</v>
      </c>
      <c r="E5360" s="26">
        <v>42583</v>
      </c>
      <c r="F5360">
        <v>4</v>
      </c>
      <c r="G5360">
        <v>5</v>
      </c>
      <c r="H5360">
        <v>0.8</v>
      </c>
      <c r="I5360">
        <v>48</v>
      </c>
      <c r="J5360">
        <v>40</v>
      </c>
      <c r="K5360">
        <v>1.2</v>
      </c>
      <c r="L5360">
        <v>50</v>
      </c>
      <c r="M5360">
        <v>0.8</v>
      </c>
      <c r="N5360">
        <v>38</v>
      </c>
      <c r="P5360">
        <v>1</v>
      </c>
      <c r="Q5360">
        <v>1</v>
      </c>
      <c r="R5360">
        <v>1</v>
      </c>
      <c r="S5360">
        <v>10</v>
      </c>
    </row>
    <row r="5361" spans="1:19" x14ac:dyDescent="0.25">
      <c r="A5361" s="177" t="s">
        <v>6891</v>
      </c>
      <c r="B5361" t="s">
        <v>6892</v>
      </c>
      <c r="C5361" t="s">
        <v>231</v>
      </c>
      <c r="D5361" s="20" t="s">
        <v>1000</v>
      </c>
      <c r="E5361" s="26">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25">
      <c r="A5362" s="177" t="s">
        <v>5942</v>
      </c>
      <c r="B5362" t="s">
        <v>5943</v>
      </c>
      <c r="C5362" t="s">
        <v>216</v>
      </c>
      <c r="D5362" s="20" t="s">
        <v>1000</v>
      </c>
      <c r="E5362" s="26">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25">
      <c r="A5363" s="177" t="s">
        <v>4549</v>
      </c>
      <c r="B5363" t="s">
        <v>4550</v>
      </c>
      <c r="C5363" t="s">
        <v>233</v>
      </c>
      <c r="D5363" s="20" t="s">
        <v>1000</v>
      </c>
      <c r="E5363" s="26">
        <v>42583</v>
      </c>
      <c r="F5363">
        <v>5</v>
      </c>
      <c r="G5363">
        <v>4</v>
      </c>
      <c r="H5363">
        <v>1.25</v>
      </c>
      <c r="I5363">
        <v>18</v>
      </c>
      <c r="J5363">
        <v>50</v>
      </c>
      <c r="K5363">
        <v>0.36</v>
      </c>
      <c r="L5363">
        <v>40</v>
      </c>
      <c r="M5363">
        <v>1.25</v>
      </c>
      <c r="N5363">
        <v>18</v>
      </c>
      <c r="P5363">
        <v>0</v>
      </c>
      <c r="Q5363">
        <v>0</v>
      </c>
      <c r="R5363" t="e">
        <v>#DIV/0!</v>
      </c>
      <c r="S5363">
        <v>0</v>
      </c>
    </row>
    <row r="5364" spans="1:19" x14ac:dyDescent="0.25">
      <c r="A5364" s="177" t="s">
        <v>3959</v>
      </c>
      <c r="B5364" t="s">
        <v>3960</v>
      </c>
      <c r="C5364" t="s">
        <v>219</v>
      </c>
      <c r="D5364" s="20" t="s">
        <v>1000</v>
      </c>
      <c r="E5364" s="26">
        <v>42583</v>
      </c>
      <c r="F5364">
        <v>0</v>
      </c>
      <c r="G5364">
        <v>0</v>
      </c>
      <c r="H5364" t="e">
        <v>#DIV/0!</v>
      </c>
      <c r="I5364">
        <v>0</v>
      </c>
      <c r="J5364">
        <v>0</v>
      </c>
      <c r="K5364" t="e">
        <v>#DIV/0!</v>
      </c>
      <c r="L5364">
        <v>0</v>
      </c>
      <c r="M5364" t="e">
        <v>#DIV/0!</v>
      </c>
      <c r="N5364">
        <v>0</v>
      </c>
      <c r="P5364">
        <v>0</v>
      </c>
      <c r="Q5364">
        <v>0</v>
      </c>
      <c r="R5364" t="e">
        <v>#DIV/0!</v>
      </c>
      <c r="S5364">
        <v>0</v>
      </c>
    </row>
    <row r="5365" spans="1:19" x14ac:dyDescent="0.25">
      <c r="A5365" s="177" t="s">
        <v>3688</v>
      </c>
      <c r="B5365" t="s">
        <v>3689</v>
      </c>
      <c r="C5365" t="s">
        <v>340</v>
      </c>
      <c r="D5365" s="20" t="s">
        <v>1000</v>
      </c>
      <c r="E5365" s="26">
        <v>42583</v>
      </c>
      <c r="F5365">
        <v>4</v>
      </c>
      <c r="G5365">
        <v>4</v>
      </c>
      <c r="H5365">
        <v>1</v>
      </c>
      <c r="I5365">
        <v>29</v>
      </c>
      <c r="J5365">
        <v>40</v>
      </c>
      <c r="K5365">
        <v>0.72499999999999998</v>
      </c>
      <c r="L5365">
        <v>40</v>
      </c>
      <c r="M5365">
        <v>1</v>
      </c>
      <c r="N5365">
        <v>29</v>
      </c>
      <c r="P5365">
        <v>0</v>
      </c>
      <c r="Q5365">
        <v>0</v>
      </c>
      <c r="R5365" t="e">
        <v>#DIV/0!</v>
      </c>
      <c r="S5365">
        <v>0</v>
      </c>
    </row>
    <row r="5366" spans="1:19" x14ac:dyDescent="0.25">
      <c r="A5366" s="177" t="s">
        <v>11234</v>
      </c>
      <c r="B5366" t="s">
        <v>11235</v>
      </c>
      <c r="C5366" t="s">
        <v>350</v>
      </c>
      <c r="D5366" s="20" t="s">
        <v>1000</v>
      </c>
      <c r="E5366" s="26">
        <v>42583</v>
      </c>
      <c r="F5366">
        <v>1</v>
      </c>
      <c r="G5366">
        <v>1</v>
      </c>
      <c r="H5366">
        <v>1</v>
      </c>
      <c r="I5366">
        <v>2</v>
      </c>
      <c r="J5366">
        <v>3</v>
      </c>
      <c r="K5366">
        <v>0.66666666666666663</v>
      </c>
      <c r="L5366">
        <v>3</v>
      </c>
      <c r="M5366">
        <v>1</v>
      </c>
      <c r="N5366">
        <v>2</v>
      </c>
      <c r="P5366">
        <v>0</v>
      </c>
      <c r="Q5366">
        <v>0</v>
      </c>
      <c r="R5366" t="e">
        <v>#DIV/0!</v>
      </c>
      <c r="S5366">
        <v>0</v>
      </c>
    </row>
    <row r="5367" spans="1:19" x14ac:dyDescent="0.25">
      <c r="A5367" s="177" t="s">
        <v>11236</v>
      </c>
      <c r="B5367" t="s">
        <v>11237</v>
      </c>
      <c r="C5367" t="s">
        <v>351</v>
      </c>
      <c r="D5367" s="20" t="s">
        <v>1000</v>
      </c>
      <c r="E5367" s="26">
        <v>42583</v>
      </c>
      <c r="F5367">
        <v>9</v>
      </c>
      <c r="G5367">
        <v>5</v>
      </c>
      <c r="H5367">
        <v>1.8</v>
      </c>
      <c r="I5367">
        <v>12</v>
      </c>
      <c r="J5367">
        <v>27</v>
      </c>
      <c r="K5367">
        <v>0.44444444444444442</v>
      </c>
      <c r="L5367">
        <v>15</v>
      </c>
      <c r="M5367">
        <v>1.8</v>
      </c>
      <c r="N5367">
        <v>12</v>
      </c>
      <c r="P5367">
        <v>0</v>
      </c>
      <c r="Q5367">
        <v>0</v>
      </c>
      <c r="R5367" t="e">
        <v>#DIV/0!</v>
      </c>
      <c r="S5367">
        <v>0</v>
      </c>
    </row>
    <row r="5368" spans="1:19" x14ac:dyDescent="0.25">
      <c r="A5368" s="177" t="s">
        <v>11158</v>
      </c>
      <c r="B5368" t="s">
        <v>11159</v>
      </c>
      <c r="C5368" t="s">
        <v>352</v>
      </c>
      <c r="D5368" s="20" t="s">
        <v>1000</v>
      </c>
      <c r="E5368" s="26">
        <v>42583</v>
      </c>
      <c r="F5368">
        <v>1</v>
      </c>
      <c r="G5368">
        <v>1</v>
      </c>
      <c r="H5368">
        <v>1</v>
      </c>
      <c r="I5368">
        <v>4</v>
      </c>
      <c r="J5368">
        <v>3</v>
      </c>
      <c r="K5368">
        <v>1.3333333333333333</v>
      </c>
      <c r="L5368">
        <v>3</v>
      </c>
      <c r="M5368">
        <v>1</v>
      </c>
      <c r="N5368">
        <v>4</v>
      </c>
      <c r="P5368">
        <v>0</v>
      </c>
      <c r="Q5368">
        <v>0</v>
      </c>
      <c r="R5368" t="e">
        <v>#DIV/0!</v>
      </c>
      <c r="S5368">
        <v>0</v>
      </c>
    </row>
    <row r="5369" spans="1:19" x14ac:dyDescent="0.25">
      <c r="A5369" s="177" t="s">
        <v>10159</v>
      </c>
      <c r="B5369" t="s">
        <v>10160</v>
      </c>
      <c r="C5369" t="s">
        <v>353</v>
      </c>
      <c r="D5369" s="20" t="s">
        <v>1000</v>
      </c>
      <c r="E5369" s="26">
        <v>42583</v>
      </c>
      <c r="F5369">
        <v>7</v>
      </c>
      <c r="G5369">
        <v>8</v>
      </c>
      <c r="H5369">
        <v>0.875</v>
      </c>
      <c r="I5369">
        <v>13</v>
      </c>
      <c r="J5369">
        <v>21</v>
      </c>
      <c r="K5369">
        <v>0.61904761904761907</v>
      </c>
      <c r="L5369">
        <v>24</v>
      </c>
      <c r="M5369">
        <v>0.875</v>
      </c>
      <c r="N5369">
        <v>13</v>
      </c>
      <c r="P5369">
        <v>0</v>
      </c>
      <c r="Q5369">
        <v>0</v>
      </c>
      <c r="R5369" t="e">
        <v>#DIV/0!</v>
      </c>
      <c r="S5369">
        <v>0</v>
      </c>
    </row>
    <row r="5370" spans="1:19" x14ac:dyDescent="0.25">
      <c r="A5370" s="177" t="s">
        <v>8572</v>
      </c>
      <c r="B5370" t="s">
        <v>8573</v>
      </c>
      <c r="C5370" t="s">
        <v>354</v>
      </c>
      <c r="D5370" s="20" t="s">
        <v>1000</v>
      </c>
      <c r="E5370" s="26">
        <v>42583</v>
      </c>
      <c r="F5370">
        <v>1</v>
      </c>
      <c r="G5370">
        <v>1</v>
      </c>
      <c r="H5370">
        <v>1</v>
      </c>
      <c r="I5370">
        <v>3</v>
      </c>
      <c r="J5370">
        <v>3</v>
      </c>
      <c r="K5370">
        <v>1</v>
      </c>
      <c r="L5370">
        <v>3</v>
      </c>
      <c r="M5370">
        <v>1</v>
      </c>
      <c r="N5370">
        <v>3</v>
      </c>
      <c r="P5370">
        <v>0</v>
      </c>
      <c r="Q5370">
        <v>0</v>
      </c>
      <c r="R5370" t="e">
        <v>#DIV/0!</v>
      </c>
      <c r="S5370">
        <v>0</v>
      </c>
    </row>
    <row r="5371" spans="1:19" x14ac:dyDescent="0.25">
      <c r="A5371" s="177" t="s">
        <v>6366</v>
      </c>
      <c r="B5371" t="s">
        <v>6367</v>
      </c>
      <c r="C5371" t="s">
        <v>355</v>
      </c>
      <c r="D5371" s="20" t="s">
        <v>1000</v>
      </c>
      <c r="E5371" s="26">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25">
      <c r="A5372" s="177" t="s">
        <v>11673</v>
      </c>
      <c r="B5372" t="s">
        <v>11674</v>
      </c>
      <c r="C5372" t="s">
        <v>198</v>
      </c>
      <c r="D5372" s="20" t="s">
        <v>1002</v>
      </c>
      <c r="E5372" s="26">
        <v>42583</v>
      </c>
      <c r="F5372">
        <v>2</v>
      </c>
      <c r="G5372">
        <v>4</v>
      </c>
      <c r="H5372">
        <v>0.5</v>
      </c>
      <c r="I5372">
        <v>4</v>
      </c>
      <c r="J5372">
        <v>8</v>
      </c>
      <c r="K5372">
        <v>0.5</v>
      </c>
      <c r="L5372">
        <v>18</v>
      </c>
      <c r="M5372">
        <v>0.44444444444444442</v>
      </c>
      <c r="N5372">
        <v>4</v>
      </c>
      <c r="P5372">
        <v>0</v>
      </c>
      <c r="Q5372">
        <v>0</v>
      </c>
      <c r="R5372" t="e">
        <v>#DIV/0!</v>
      </c>
      <c r="S5372">
        <v>0</v>
      </c>
    </row>
    <row r="5373" spans="1:19" x14ac:dyDescent="0.25">
      <c r="A5373" s="177" t="s">
        <v>11675</v>
      </c>
      <c r="B5373" t="s">
        <v>11676</v>
      </c>
      <c r="C5373" t="s">
        <v>199</v>
      </c>
      <c r="D5373" s="20" t="s">
        <v>1002</v>
      </c>
      <c r="E5373" s="26">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25">
      <c r="A5374" s="177" t="s">
        <v>11677</v>
      </c>
      <c r="B5374" t="s">
        <v>11678</v>
      </c>
      <c r="C5374" t="s">
        <v>348</v>
      </c>
      <c r="D5374" s="20" t="s">
        <v>1002</v>
      </c>
      <c r="E5374" s="26">
        <v>42583</v>
      </c>
      <c r="F5374">
        <v>12</v>
      </c>
      <c r="G5374">
        <v>8</v>
      </c>
      <c r="H5374">
        <v>1.5</v>
      </c>
      <c r="I5374">
        <v>27</v>
      </c>
      <c r="J5374">
        <v>37</v>
      </c>
      <c r="K5374">
        <v>0.72972972972972971</v>
      </c>
      <c r="L5374">
        <v>25</v>
      </c>
      <c r="M5374">
        <v>1.48</v>
      </c>
      <c r="N5374">
        <v>27</v>
      </c>
      <c r="P5374">
        <v>0</v>
      </c>
      <c r="Q5374">
        <v>0</v>
      </c>
      <c r="R5374" t="e">
        <v>#DIV/0!</v>
      </c>
      <c r="S5374">
        <v>0</v>
      </c>
    </row>
    <row r="5375" spans="1:19" x14ac:dyDescent="0.25">
      <c r="A5375" s="177" t="s">
        <v>10925</v>
      </c>
      <c r="B5375" t="s">
        <v>10926</v>
      </c>
      <c r="C5375" t="s">
        <v>227</v>
      </c>
      <c r="D5375" s="20" t="s">
        <v>1002</v>
      </c>
      <c r="E5375" s="26">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25">
      <c r="A5376" s="177" t="s">
        <v>10750</v>
      </c>
      <c r="B5376" t="s">
        <v>10751</v>
      </c>
      <c r="C5376" t="s">
        <v>203</v>
      </c>
      <c r="D5376" s="20" t="s">
        <v>1002</v>
      </c>
      <c r="E5376" s="26">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25">
      <c r="A5377" s="177" t="s">
        <v>9903</v>
      </c>
      <c r="B5377" t="s">
        <v>9904</v>
      </c>
      <c r="C5377" t="s">
        <v>223</v>
      </c>
      <c r="D5377" s="20" t="s">
        <v>1002</v>
      </c>
      <c r="E5377" s="26">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25">
      <c r="A5378" s="177" t="s">
        <v>9521</v>
      </c>
      <c r="B5378" t="s">
        <v>9522</v>
      </c>
      <c r="C5378" t="s">
        <v>346</v>
      </c>
      <c r="D5378" s="20" t="s">
        <v>1002</v>
      </c>
      <c r="E5378" s="26">
        <v>42583</v>
      </c>
      <c r="F5378">
        <v>6</v>
      </c>
      <c r="G5378">
        <v>4</v>
      </c>
      <c r="H5378">
        <v>1.5</v>
      </c>
      <c r="I5378">
        <v>16</v>
      </c>
      <c r="J5378">
        <v>30</v>
      </c>
      <c r="K5378">
        <v>0.53333333333333333</v>
      </c>
      <c r="L5378">
        <v>24</v>
      </c>
      <c r="M5378">
        <v>1.25</v>
      </c>
      <c r="N5378">
        <v>16</v>
      </c>
      <c r="P5378">
        <v>0</v>
      </c>
      <c r="Q5378">
        <v>0</v>
      </c>
      <c r="R5378" t="e">
        <v>#DIV/0!</v>
      </c>
      <c r="S5378">
        <v>0</v>
      </c>
    </row>
    <row r="5379" spans="1:19" x14ac:dyDescent="0.25">
      <c r="A5379" s="177" t="s">
        <v>9162</v>
      </c>
      <c r="B5379" t="s">
        <v>9163</v>
      </c>
      <c r="C5379" t="s">
        <v>207</v>
      </c>
      <c r="D5379" s="20" t="s">
        <v>1002</v>
      </c>
      <c r="E5379" s="26">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25">
      <c r="A5380" s="177" t="s">
        <v>8323</v>
      </c>
      <c r="B5380" t="s">
        <v>8324</v>
      </c>
      <c r="C5380" t="s">
        <v>212</v>
      </c>
      <c r="D5380" s="20" t="s">
        <v>1002</v>
      </c>
      <c r="E5380" s="26">
        <v>42583</v>
      </c>
      <c r="F5380">
        <v>2</v>
      </c>
      <c r="G5380">
        <v>3</v>
      </c>
      <c r="H5380">
        <v>0.66666666666666663</v>
      </c>
      <c r="I5380">
        <v>9</v>
      </c>
      <c r="J5380">
        <v>18</v>
      </c>
      <c r="K5380">
        <v>0.5</v>
      </c>
      <c r="L5380">
        <v>25</v>
      </c>
      <c r="M5380">
        <v>0.72</v>
      </c>
      <c r="N5380">
        <v>6</v>
      </c>
      <c r="P5380">
        <v>2</v>
      </c>
      <c r="Q5380">
        <v>2</v>
      </c>
      <c r="R5380">
        <v>1</v>
      </c>
      <c r="S5380">
        <v>3</v>
      </c>
    </row>
    <row r="5381" spans="1:19" x14ac:dyDescent="0.25">
      <c r="A5381" s="177" t="s">
        <v>8022</v>
      </c>
      <c r="B5381" t="s">
        <v>8023</v>
      </c>
      <c r="C5381" s="20" t="s">
        <v>225</v>
      </c>
      <c r="D5381" s="20" t="s">
        <v>1002</v>
      </c>
      <c r="E5381" s="26">
        <v>42583</v>
      </c>
      <c r="F5381">
        <v>4</v>
      </c>
      <c r="G5381">
        <v>5</v>
      </c>
      <c r="H5381">
        <v>0.8</v>
      </c>
      <c r="I5381">
        <v>48</v>
      </c>
      <c r="J5381">
        <v>40</v>
      </c>
      <c r="K5381">
        <v>1.2</v>
      </c>
      <c r="L5381">
        <v>50</v>
      </c>
      <c r="M5381">
        <v>0.8</v>
      </c>
      <c r="N5381">
        <v>38</v>
      </c>
      <c r="P5381">
        <v>1</v>
      </c>
      <c r="Q5381">
        <v>1</v>
      </c>
      <c r="R5381">
        <v>1</v>
      </c>
      <c r="S5381">
        <v>10</v>
      </c>
    </row>
    <row r="5382" spans="1:19" x14ac:dyDescent="0.25">
      <c r="A5382" s="177" t="s">
        <v>7634</v>
      </c>
      <c r="B5382" t="s">
        <v>7635</v>
      </c>
      <c r="C5382" s="20" t="s">
        <v>901</v>
      </c>
      <c r="D5382" s="20" t="s">
        <v>1000</v>
      </c>
      <c r="E5382" s="26">
        <v>42583</v>
      </c>
      <c r="F5382">
        <v>5</v>
      </c>
      <c r="G5382">
        <v>5</v>
      </c>
      <c r="H5382">
        <v>1</v>
      </c>
      <c r="I5382">
        <v>18</v>
      </c>
      <c r="J5382">
        <v>15</v>
      </c>
      <c r="K5382">
        <v>1.2</v>
      </c>
      <c r="L5382">
        <v>15</v>
      </c>
      <c r="M5382">
        <v>1</v>
      </c>
      <c r="N5382">
        <v>16</v>
      </c>
      <c r="P5382">
        <v>2</v>
      </c>
      <c r="Q5382">
        <v>2</v>
      </c>
      <c r="R5382">
        <v>1</v>
      </c>
      <c r="S5382">
        <v>2</v>
      </c>
    </row>
    <row r="5383" spans="1:19" x14ac:dyDescent="0.25">
      <c r="A5383" s="177" t="s">
        <v>7082</v>
      </c>
      <c r="B5383" t="s">
        <v>7083</v>
      </c>
      <c r="C5383" s="20" t="s">
        <v>232</v>
      </c>
      <c r="D5383" s="20" t="s">
        <v>1002</v>
      </c>
      <c r="E5383" s="26">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25">
      <c r="A5384" s="177" t="s">
        <v>6716</v>
      </c>
      <c r="B5384" t="s">
        <v>6717</v>
      </c>
      <c r="C5384" t="s">
        <v>317</v>
      </c>
      <c r="D5384" s="20" t="s">
        <v>1002</v>
      </c>
      <c r="E5384" s="26">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25">
      <c r="A5385" s="177" t="s">
        <v>6292</v>
      </c>
      <c r="B5385" t="s">
        <v>6293</v>
      </c>
      <c r="C5385" t="s">
        <v>214</v>
      </c>
      <c r="D5385" s="20" t="s">
        <v>1002</v>
      </c>
      <c r="E5385" s="26">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25">
      <c r="A5386" s="177" t="s">
        <v>5514</v>
      </c>
      <c r="B5386" t="s">
        <v>5515</v>
      </c>
      <c r="C5386" t="s">
        <v>903</v>
      </c>
      <c r="D5386" s="20" t="s">
        <v>1000</v>
      </c>
      <c r="E5386" s="26">
        <v>42583</v>
      </c>
      <c r="F5386">
        <v>13</v>
      </c>
      <c r="G5386">
        <v>10</v>
      </c>
      <c r="H5386">
        <v>1.3</v>
      </c>
      <c r="I5386">
        <v>38</v>
      </c>
      <c r="J5386">
        <v>65</v>
      </c>
      <c r="K5386">
        <v>0.58461538461538465</v>
      </c>
      <c r="L5386">
        <v>50</v>
      </c>
      <c r="M5386">
        <v>1.3</v>
      </c>
      <c r="N5386">
        <v>34</v>
      </c>
      <c r="P5386">
        <v>0</v>
      </c>
      <c r="Q5386">
        <v>0</v>
      </c>
      <c r="R5386" t="e">
        <v>#DIV/0!</v>
      </c>
      <c r="S5386">
        <v>4</v>
      </c>
    </row>
    <row r="5387" spans="1:19" x14ac:dyDescent="0.25">
      <c r="A5387" s="177" t="s">
        <v>4899</v>
      </c>
      <c r="B5387" t="s">
        <v>4900</v>
      </c>
      <c r="C5387" s="20" t="s">
        <v>230</v>
      </c>
      <c r="D5387" s="20" t="s">
        <v>1002</v>
      </c>
      <c r="E5387" s="26">
        <v>42583</v>
      </c>
      <c r="F5387">
        <v>1</v>
      </c>
      <c r="G5387">
        <v>1</v>
      </c>
      <c r="H5387">
        <v>1</v>
      </c>
      <c r="I5387">
        <v>8</v>
      </c>
      <c r="J5387">
        <v>5</v>
      </c>
      <c r="K5387">
        <v>1.6</v>
      </c>
      <c r="L5387">
        <v>5</v>
      </c>
      <c r="M5387">
        <v>1</v>
      </c>
      <c r="N5387">
        <v>5</v>
      </c>
      <c r="P5387">
        <v>0</v>
      </c>
      <c r="Q5387">
        <v>3</v>
      </c>
      <c r="R5387">
        <v>0</v>
      </c>
      <c r="S5387">
        <v>3</v>
      </c>
    </row>
    <row r="5388" spans="1:19" x14ac:dyDescent="0.25">
      <c r="A5388" s="177" t="s">
        <v>4724</v>
      </c>
      <c r="B5388" t="s">
        <v>4725</v>
      </c>
      <c r="C5388" s="20" t="s">
        <v>234</v>
      </c>
      <c r="D5388" s="20" t="s">
        <v>1002</v>
      </c>
      <c r="E5388" s="26">
        <v>42583</v>
      </c>
      <c r="F5388">
        <v>5</v>
      </c>
      <c r="G5388">
        <v>4</v>
      </c>
      <c r="H5388">
        <v>1.25</v>
      </c>
      <c r="I5388">
        <v>18</v>
      </c>
      <c r="J5388">
        <v>50</v>
      </c>
      <c r="K5388">
        <v>0.36</v>
      </c>
      <c r="L5388">
        <v>40</v>
      </c>
      <c r="M5388">
        <v>1.25</v>
      </c>
      <c r="N5388">
        <v>18</v>
      </c>
      <c r="P5388">
        <v>0</v>
      </c>
      <c r="Q5388">
        <v>0</v>
      </c>
      <c r="R5388" t="e">
        <v>#DIV/0!</v>
      </c>
      <c r="S5388">
        <v>0</v>
      </c>
    </row>
    <row r="5389" spans="1:19" x14ac:dyDescent="0.25">
      <c r="A5389" s="177" t="s">
        <v>4374</v>
      </c>
      <c r="B5389" t="s">
        <v>4375</v>
      </c>
      <c r="C5389" s="20" t="s">
        <v>217</v>
      </c>
      <c r="D5389" s="20" t="s">
        <v>1002</v>
      </c>
      <c r="E5389" s="26">
        <v>42583</v>
      </c>
      <c r="F5389">
        <v>0</v>
      </c>
      <c r="G5389">
        <v>0</v>
      </c>
      <c r="H5389" t="e">
        <v>#DIV/0!</v>
      </c>
      <c r="I5389">
        <v>0</v>
      </c>
      <c r="J5389">
        <v>0</v>
      </c>
      <c r="K5389" t="e">
        <v>#DIV/0!</v>
      </c>
      <c r="L5389">
        <v>0</v>
      </c>
      <c r="M5389" t="e">
        <v>#DIV/0!</v>
      </c>
      <c r="N5389">
        <v>0</v>
      </c>
      <c r="P5389">
        <v>0</v>
      </c>
      <c r="Q5389">
        <v>0</v>
      </c>
      <c r="R5389" t="e">
        <v>#DIV/0!</v>
      </c>
      <c r="S5389">
        <v>0</v>
      </c>
    </row>
    <row r="5390" spans="1:19" x14ac:dyDescent="0.25">
      <c r="A5390" s="177" t="s">
        <v>3784</v>
      </c>
      <c r="B5390" t="s">
        <v>3785</v>
      </c>
      <c r="C5390" t="s">
        <v>342</v>
      </c>
      <c r="D5390" s="20" t="s">
        <v>1002</v>
      </c>
      <c r="E5390" s="26">
        <v>42583</v>
      </c>
      <c r="F5390">
        <v>4</v>
      </c>
      <c r="G5390">
        <v>4</v>
      </c>
      <c r="H5390">
        <v>1</v>
      </c>
      <c r="I5390">
        <v>29</v>
      </c>
      <c r="J5390">
        <v>40</v>
      </c>
      <c r="K5390">
        <v>0.72499999999999998</v>
      </c>
      <c r="L5390">
        <v>40</v>
      </c>
      <c r="M5390">
        <v>1</v>
      </c>
      <c r="N5390">
        <v>29</v>
      </c>
      <c r="P5390">
        <v>0</v>
      </c>
      <c r="Q5390">
        <v>0</v>
      </c>
      <c r="R5390" t="e">
        <v>#DIV/0!</v>
      </c>
      <c r="S5390">
        <v>0</v>
      </c>
    </row>
    <row r="5391" spans="1:19" x14ac:dyDescent="0.25">
      <c r="A5391" s="177" t="s">
        <v>3592</v>
      </c>
      <c r="B5391" t="s">
        <v>3593</v>
      </c>
      <c r="C5391" t="s">
        <v>220</v>
      </c>
      <c r="D5391" s="20" t="s">
        <v>1002</v>
      </c>
      <c r="E5391" s="26">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25">
      <c r="A5392" s="177" t="s">
        <v>3067</v>
      </c>
      <c r="B5392" t="s">
        <v>3068</v>
      </c>
      <c r="C5392" t="s">
        <v>242</v>
      </c>
      <c r="D5392" s="20" t="s">
        <v>1000</v>
      </c>
      <c r="E5392" s="26">
        <v>42583</v>
      </c>
      <c r="F5392">
        <v>7</v>
      </c>
      <c r="G5392">
        <v>10</v>
      </c>
      <c r="H5392">
        <v>0.7</v>
      </c>
      <c r="I5392">
        <v>54</v>
      </c>
      <c r="J5392">
        <v>64</v>
      </c>
      <c r="K5392">
        <v>0.84375</v>
      </c>
      <c r="L5392">
        <v>81</v>
      </c>
      <c r="M5392">
        <v>0.79012345679012341</v>
      </c>
      <c r="N5392">
        <v>41</v>
      </c>
      <c r="P5392">
        <v>3</v>
      </c>
      <c r="Q5392">
        <v>15</v>
      </c>
      <c r="R5392">
        <v>0.2</v>
      </c>
      <c r="S5392">
        <v>13</v>
      </c>
    </row>
    <row r="5393" spans="1:19" x14ac:dyDescent="0.25">
      <c r="A5393" s="177" t="s">
        <v>2892</v>
      </c>
      <c r="B5393" t="s">
        <v>2893</v>
      </c>
      <c r="C5393" t="s">
        <v>2724</v>
      </c>
      <c r="D5393" s="20" t="s">
        <v>1000</v>
      </c>
      <c r="E5393" s="26">
        <v>42583</v>
      </c>
      <c r="F5393">
        <v>9</v>
      </c>
      <c r="G5393">
        <v>8</v>
      </c>
      <c r="H5393">
        <v>1.125</v>
      </c>
      <c r="I5393">
        <v>28</v>
      </c>
      <c r="J5393">
        <v>45</v>
      </c>
      <c r="K5393">
        <v>0.62222222222222223</v>
      </c>
      <c r="L5393">
        <v>40</v>
      </c>
      <c r="M5393">
        <v>1.125</v>
      </c>
      <c r="N5393">
        <v>25</v>
      </c>
      <c r="P5393">
        <v>0</v>
      </c>
      <c r="Q5393">
        <v>0</v>
      </c>
      <c r="R5393" t="e">
        <v>#DIV/0!</v>
      </c>
      <c r="S5393">
        <v>3</v>
      </c>
    </row>
    <row r="5394" spans="1:19" x14ac:dyDescent="0.25">
      <c r="A5394" s="177" t="s">
        <v>2647</v>
      </c>
      <c r="B5394" t="s">
        <v>2648</v>
      </c>
      <c r="C5394" t="s">
        <v>237</v>
      </c>
      <c r="D5394" s="20" t="s">
        <v>1000</v>
      </c>
      <c r="E5394" s="26">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25">
      <c r="A5395" s="177" t="s">
        <v>2472</v>
      </c>
      <c r="B5395" t="s">
        <v>2473</v>
      </c>
      <c r="C5395" t="s">
        <v>238</v>
      </c>
      <c r="D5395" s="20" t="s">
        <v>1000</v>
      </c>
      <c r="E5395" s="26">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25">
      <c r="A5396" s="177" t="s">
        <v>2299</v>
      </c>
      <c r="B5396" t="s">
        <v>2300</v>
      </c>
      <c r="C5396" t="s">
        <v>239</v>
      </c>
      <c r="D5396" s="20" t="s">
        <v>1000</v>
      </c>
      <c r="E5396" s="26">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25">
      <c r="A5397" s="177" t="s">
        <v>2124</v>
      </c>
      <c r="B5397" t="s">
        <v>2125</v>
      </c>
      <c r="C5397" t="s">
        <v>1988</v>
      </c>
      <c r="D5397" s="20" t="s">
        <v>1000</v>
      </c>
      <c r="E5397" s="26">
        <v>42583</v>
      </c>
      <c r="F5397">
        <v>10</v>
      </c>
      <c r="G5397">
        <v>10</v>
      </c>
      <c r="H5397">
        <v>1</v>
      </c>
      <c r="I5397">
        <v>30</v>
      </c>
      <c r="J5397">
        <v>40</v>
      </c>
      <c r="K5397">
        <v>0.75</v>
      </c>
      <c r="L5397">
        <v>40</v>
      </c>
      <c r="M5397">
        <v>1</v>
      </c>
      <c r="N5397">
        <v>27</v>
      </c>
      <c r="P5397">
        <v>2</v>
      </c>
      <c r="Q5397">
        <v>2</v>
      </c>
      <c r="R5397">
        <v>1</v>
      </c>
      <c r="S5397">
        <v>3</v>
      </c>
    </row>
    <row r="5398" spans="1:19" x14ac:dyDescent="0.25">
      <c r="A5398" s="177" t="s">
        <v>1876</v>
      </c>
      <c r="B5398" t="s">
        <v>1877</v>
      </c>
      <c r="C5398" t="s">
        <v>240</v>
      </c>
      <c r="D5398" s="20" t="s">
        <v>1000</v>
      </c>
      <c r="E5398" s="26">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25">
      <c r="A5399" s="177" t="s">
        <v>1701</v>
      </c>
      <c r="B5399" t="s">
        <v>1702</v>
      </c>
      <c r="C5399" t="s">
        <v>241</v>
      </c>
      <c r="D5399" s="20" t="s">
        <v>1000</v>
      </c>
      <c r="E5399" s="26">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25">
      <c r="A5400" s="177" t="s">
        <v>1526</v>
      </c>
      <c r="B5400" t="s">
        <v>1527</v>
      </c>
      <c r="C5400" t="s">
        <v>318</v>
      </c>
      <c r="D5400" s="20" t="s">
        <v>1000</v>
      </c>
      <c r="E5400" s="26">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25">
      <c r="A5401" s="177" t="s">
        <v>1113</v>
      </c>
      <c r="B5401" t="s">
        <v>1200</v>
      </c>
      <c r="C5401" t="s">
        <v>235</v>
      </c>
      <c r="D5401" s="20" t="s">
        <v>1002</v>
      </c>
      <c r="E5401" s="26">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25">
      <c r="A5402" s="177" t="s">
        <v>12076</v>
      </c>
      <c r="B5402" t="s">
        <v>12077</v>
      </c>
      <c r="C5402" t="s">
        <v>1051</v>
      </c>
      <c r="D5402" s="20" t="s">
        <v>1000</v>
      </c>
      <c r="E5402" s="26">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25">
      <c r="A5403" s="177" t="s">
        <v>13265</v>
      </c>
      <c r="B5403" t="s">
        <v>13266</v>
      </c>
      <c r="C5403" s="20" t="s">
        <v>350</v>
      </c>
      <c r="D5403" s="20" t="s">
        <v>1002</v>
      </c>
      <c r="E5403" s="26">
        <v>42583</v>
      </c>
      <c r="F5403">
        <v>1</v>
      </c>
      <c r="G5403">
        <v>1</v>
      </c>
      <c r="H5403">
        <v>1</v>
      </c>
      <c r="I5403">
        <v>2</v>
      </c>
      <c r="J5403">
        <v>3</v>
      </c>
      <c r="K5403">
        <v>0.66666666666666663</v>
      </c>
      <c r="L5403">
        <v>3</v>
      </c>
      <c r="M5403">
        <v>1</v>
      </c>
      <c r="N5403">
        <v>2</v>
      </c>
      <c r="P5403">
        <v>0</v>
      </c>
      <c r="Q5403">
        <v>0</v>
      </c>
      <c r="R5403" t="e">
        <v>#DIV/0!</v>
      </c>
      <c r="S5403">
        <v>0</v>
      </c>
    </row>
    <row r="5404" spans="1:19" x14ac:dyDescent="0.25">
      <c r="A5404" s="177" t="s">
        <v>13442</v>
      </c>
      <c r="B5404" t="s">
        <v>13443</v>
      </c>
      <c r="C5404" s="20" t="s">
        <v>242</v>
      </c>
      <c r="D5404" s="20" t="s">
        <v>1002</v>
      </c>
      <c r="E5404" s="26">
        <v>42583</v>
      </c>
      <c r="F5404">
        <v>7</v>
      </c>
      <c r="G5404">
        <v>10</v>
      </c>
      <c r="H5404">
        <v>0.7</v>
      </c>
      <c r="I5404">
        <v>54</v>
      </c>
      <c r="J5404">
        <v>64</v>
      </c>
      <c r="K5404">
        <v>0.84375</v>
      </c>
      <c r="L5404">
        <v>81</v>
      </c>
      <c r="M5404">
        <v>0.79012345679012341</v>
      </c>
      <c r="N5404">
        <v>41</v>
      </c>
      <c r="P5404">
        <v>3</v>
      </c>
      <c r="Q5404">
        <v>15</v>
      </c>
      <c r="R5404">
        <v>0.2</v>
      </c>
      <c r="S5404">
        <v>13</v>
      </c>
    </row>
    <row r="5405" spans="1:19" x14ac:dyDescent="0.25">
      <c r="A5405" s="177" t="s">
        <v>13619</v>
      </c>
      <c r="B5405" t="s">
        <v>13620</v>
      </c>
      <c r="C5405" s="20" t="s">
        <v>237</v>
      </c>
      <c r="D5405" s="20" t="s">
        <v>1002</v>
      </c>
      <c r="E5405" s="26">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25">
      <c r="A5406" s="177" t="s">
        <v>13794</v>
      </c>
      <c r="B5406" t="s">
        <v>13795</v>
      </c>
      <c r="C5406" s="20" t="s">
        <v>238</v>
      </c>
      <c r="D5406" s="20" t="s">
        <v>1002</v>
      </c>
      <c r="E5406" s="26">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25">
      <c r="A5407" s="177" t="s">
        <v>13971</v>
      </c>
      <c r="B5407" t="s">
        <v>13972</v>
      </c>
      <c r="C5407" s="20" t="s">
        <v>239</v>
      </c>
      <c r="D5407" s="20" t="s">
        <v>1002</v>
      </c>
      <c r="E5407" s="26">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25">
      <c r="A5408" s="177" t="s">
        <v>14158</v>
      </c>
      <c r="B5408" t="s">
        <v>14159</v>
      </c>
      <c r="C5408" s="20" t="s">
        <v>240</v>
      </c>
      <c r="D5408" s="20" t="s">
        <v>1002</v>
      </c>
      <c r="E5408" s="26">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25">
      <c r="A5409" s="177" t="s">
        <v>14335</v>
      </c>
      <c r="B5409" t="s">
        <v>14336</v>
      </c>
      <c r="C5409" s="20" t="s">
        <v>241</v>
      </c>
      <c r="D5409" s="20" t="s">
        <v>1002</v>
      </c>
      <c r="E5409" s="26">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25">
      <c r="A5410" s="177" t="s">
        <v>14447</v>
      </c>
      <c r="B5410" t="s">
        <v>14448</v>
      </c>
      <c r="C5410" t="s">
        <v>318</v>
      </c>
      <c r="D5410" s="20" t="s">
        <v>1002</v>
      </c>
      <c r="E5410" s="26">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25">
      <c r="A5411" s="177" t="s">
        <v>14664</v>
      </c>
      <c r="B5411" t="s">
        <v>14665</v>
      </c>
      <c r="C5411" t="s">
        <v>199</v>
      </c>
      <c r="D5411" s="20" t="s">
        <v>1000</v>
      </c>
      <c r="E5411" s="26">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25">
      <c r="A5412" s="177" t="s">
        <v>14930</v>
      </c>
      <c r="B5412" t="s">
        <v>14931</v>
      </c>
      <c r="C5412" t="s">
        <v>200</v>
      </c>
      <c r="D5412" s="20" t="s">
        <v>1002</v>
      </c>
      <c r="E5412" s="26">
        <v>42583</v>
      </c>
      <c r="F5412">
        <v>8</v>
      </c>
      <c r="G5412">
        <v>8</v>
      </c>
      <c r="H5412">
        <v>1</v>
      </c>
      <c r="I5412">
        <v>7</v>
      </c>
      <c r="J5412">
        <v>40</v>
      </c>
      <c r="K5412">
        <v>0.17499999999999999</v>
      </c>
      <c r="L5412">
        <v>40</v>
      </c>
      <c r="M5412">
        <v>1</v>
      </c>
      <c r="N5412">
        <v>6</v>
      </c>
      <c r="P5412">
        <v>0</v>
      </c>
      <c r="Q5412">
        <v>0</v>
      </c>
      <c r="R5412" t="e">
        <v>#DIV/0!</v>
      </c>
      <c r="S5412">
        <v>1</v>
      </c>
    </row>
    <row r="5413" spans="1:19" x14ac:dyDescent="0.25">
      <c r="A5413" s="177" t="s">
        <v>15107</v>
      </c>
      <c r="B5413" t="s">
        <v>15108</v>
      </c>
      <c r="C5413" t="s">
        <v>202</v>
      </c>
      <c r="D5413" s="20" t="s">
        <v>1002</v>
      </c>
      <c r="E5413" s="26">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25">
      <c r="A5414" s="177" t="s">
        <v>15189</v>
      </c>
      <c r="B5414" t="s">
        <v>15190</v>
      </c>
      <c r="C5414" t="s">
        <v>348</v>
      </c>
      <c r="D5414" s="20" t="s">
        <v>1000</v>
      </c>
      <c r="E5414" s="26">
        <v>42583</v>
      </c>
      <c r="F5414">
        <v>12</v>
      </c>
      <c r="G5414">
        <v>8</v>
      </c>
      <c r="H5414">
        <v>1.5</v>
      </c>
      <c r="I5414">
        <v>27</v>
      </c>
      <c r="J5414">
        <v>37</v>
      </c>
      <c r="K5414">
        <v>0.72972972972972971</v>
      </c>
      <c r="L5414">
        <v>25</v>
      </c>
      <c r="M5414">
        <v>1.48</v>
      </c>
      <c r="N5414">
        <v>27</v>
      </c>
      <c r="P5414">
        <v>0</v>
      </c>
      <c r="Q5414">
        <v>0</v>
      </c>
      <c r="R5414" t="e">
        <v>#DIV/0!</v>
      </c>
      <c r="S5414">
        <v>0</v>
      </c>
    </row>
    <row r="5415" spans="1:19" x14ac:dyDescent="0.25">
      <c r="A5415" s="177" t="s">
        <v>15273</v>
      </c>
      <c r="B5415" t="s">
        <v>15274</v>
      </c>
      <c r="C5415" t="s">
        <v>347</v>
      </c>
      <c r="D5415" s="20" t="s">
        <v>1002</v>
      </c>
      <c r="E5415" s="26">
        <v>42583</v>
      </c>
      <c r="F5415">
        <v>3</v>
      </c>
      <c r="G5415">
        <v>3</v>
      </c>
      <c r="H5415">
        <v>1</v>
      </c>
      <c r="I5415">
        <v>15</v>
      </c>
      <c r="J5415">
        <v>10</v>
      </c>
      <c r="K5415">
        <v>1.5</v>
      </c>
      <c r="L5415">
        <v>10</v>
      </c>
      <c r="M5415">
        <v>1</v>
      </c>
      <c r="N5415">
        <v>15</v>
      </c>
      <c r="P5415">
        <v>0</v>
      </c>
      <c r="Q5415">
        <v>0</v>
      </c>
      <c r="R5415" t="e">
        <v>#DIV/0!</v>
      </c>
      <c r="S5415">
        <v>0</v>
      </c>
    </row>
    <row r="5416" spans="1:19" x14ac:dyDescent="0.25">
      <c r="A5416" s="177" t="s">
        <v>15349</v>
      </c>
      <c r="B5416" t="s">
        <v>15350</v>
      </c>
      <c r="C5416" t="s">
        <v>351</v>
      </c>
      <c r="D5416" s="20" t="s">
        <v>1002</v>
      </c>
      <c r="E5416" s="26">
        <v>42583</v>
      </c>
      <c r="F5416">
        <v>9</v>
      </c>
      <c r="G5416">
        <v>5</v>
      </c>
      <c r="H5416">
        <v>1.8</v>
      </c>
      <c r="I5416">
        <v>12</v>
      </c>
      <c r="J5416">
        <v>27</v>
      </c>
      <c r="K5416">
        <v>0.44444444444444442</v>
      </c>
      <c r="L5416">
        <v>15</v>
      </c>
      <c r="M5416">
        <v>1.8</v>
      </c>
      <c r="N5416">
        <v>12</v>
      </c>
      <c r="P5416">
        <v>0</v>
      </c>
      <c r="Q5416">
        <v>0</v>
      </c>
      <c r="R5416" t="e">
        <v>#DIV/0!</v>
      </c>
      <c r="S5416">
        <v>0</v>
      </c>
    </row>
    <row r="5417" spans="1:19" x14ac:dyDescent="0.25">
      <c r="A5417" s="177" t="s">
        <v>15473</v>
      </c>
      <c r="B5417" t="s">
        <v>15474</v>
      </c>
      <c r="C5417" t="s">
        <v>352</v>
      </c>
      <c r="D5417" s="20" t="s">
        <v>1002</v>
      </c>
      <c r="E5417" s="26">
        <v>42583</v>
      </c>
      <c r="F5417">
        <v>1</v>
      </c>
      <c r="G5417">
        <v>1</v>
      </c>
      <c r="H5417">
        <v>1</v>
      </c>
      <c r="I5417">
        <v>4</v>
      </c>
      <c r="J5417">
        <v>3</v>
      </c>
      <c r="K5417">
        <v>1.3333333333333333</v>
      </c>
      <c r="L5417">
        <v>3</v>
      </c>
      <c r="M5417">
        <v>1</v>
      </c>
      <c r="N5417">
        <v>4</v>
      </c>
      <c r="P5417">
        <v>0</v>
      </c>
      <c r="Q5417">
        <v>0</v>
      </c>
      <c r="R5417" t="e">
        <v>#DIV/0!</v>
      </c>
      <c r="S5417">
        <v>0</v>
      </c>
    </row>
    <row r="5418" spans="1:19" x14ac:dyDescent="0.25">
      <c r="A5418" s="177" t="s">
        <v>15634</v>
      </c>
      <c r="B5418" t="s">
        <v>15635</v>
      </c>
      <c r="C5418" t="s">
        <v>228</v>
      </c>
      <c r="D5418" s="20" t="s">
        <v>1002</v>
      </c>
      <c r="E5418" s="26">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25">
      <c r="A5419" s="177" t="s">
        <v>15811</v>
      </c>
      <c r="B5419" t="s">
        <v>15812</v>
      </c>
      <c r="C5419" s="20" t="s">
        <v>227</v>
      </c>
      <c r="D5419" s="20" t="s">
        <v>1000</v>
      </c>
      <c r="E5419" s="26">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25">
      <c r="A5420" s="177" t="s">
        <v>15988</v>
      </c>
      <c r="B5420" t="s">
        <v>15989</v>
      </c>
      <c r="C5420" s="20" t="s">
        <v>203</v>
      </c>
      <c r="D5420" s="20" t="s">
        <v>1000</v>
      </c>
      <c r="E5420" s="26">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25">
      <c r="A5421" s="177" t="s">
        <v>16167</v>
      </c>
      <c r="B5421" t="s">
        <v>16168</v>
      </c>
      <c r="C5421" s="20" t="s">
        <v>205</v>
      </c>
      <c r="D5421" s="20" t="s">
        <v>1002</v>
      </c>
      <c r="E5421" s="26">
        <v>42583</v>
      </c>
      <c r="F5421">
        <v>0</v>
      </c>
      <c r="G5421">
        <v>0</v>
      </c>
      <c r="H5421" t="e">
        <v>#DIV/0!</v>
      </c>
      <c r="I5421">
        <v>0</v>
      </c>
      <c r="J5421">
        <v>0</v>
      </c>
      <c r="K5421" t="e">
        <v>#DIV/0!</v>
      </c>
      <c r="L5421">
        <v>0</v>
      </c>
      <c r="M5421" t="e">
        <v>#DIV/0!</v>
      </c>
      <c r="N5421">
        <v>0</v>
      </c>
      <c r="P5421">
        <v>0</v>
      </c>
      <c r="Q5421">
        <v>0</v>
      </c>
      <c r="R5421" t="e">
        <v>#DIV/0!</v>
      </c>
      <c r="S5421">
        <v>0</v>
      </c>
    </row>
    <row r="5422" spans="1:19" x14ac:dyDescent="0.25">
      <c r="A5422" s="177" t="s">
        <v>16344</v>
      </c>
      <c r="B5422" t="s">
        <v>16345</v>
      </c>
      <c r="C5422" s="20" t="s">
        <v>204</v>
      </c>
      <c r="D5422" s="20" t="s">
        <v>1002</v>
      </c>
      <c r="E5422" s="26">
        <v>42583</v>
      </c>
      <c r="F5422">
        <v>4</v>
      </c>
      <c r="G5422">
        <v>5</v>
      </c>
      <c r="H5422">
        <v>0.8</v>
      </c>
      <c r="I5422">
        <v>6</v>
      </c>
      <c r="J5422">
        <v>20</v>
      </c>
      <c r="K5422">
        <v>0.3</v>
      </c>
      <c r="L5422">
        <v>25</v>
      </c>
      <c r="M5422">
        <v>0.8</v>
      </c>
      <c r="N5422">
        <v>3</v>
      </c>
      <c r="P5422">
        <v>2</v>
      </c>
      <c r="Q5422">
        <v>3</v>
      </c>
      <c r="R5422">
        <v>0.66666666666666663</v>
      </c>
      <c r="S5422">
        <v>3</v>
      </c>
    </row>
    <row r="5423" spans="1:19" x14ac:dyDescent="0.25">
      <c r="A5423" s="177" t="s">
        <v>16485</v>
      </c>
      <c r="B5423" t="s">
        <v>16486</v>
      </c>
      <c r="C5423" s="20" t="s">
        <v>353</v>
      </c>
      <c r="D5423" s="20" t="s">
        <v>1002</v>
      </c>
      <c r="E5423" s="26">
        <v>42583</v>
      </c>
      <c r="F5423">
        <v>7</v>
      </c>
      <c r="G5423">
        <v>8</v>
      </c>
      <c r="H5423">
        <v>0.875</v>
      </c>
      <c r="I5423">
        <v>13</v>
      </c>
      <c r="J5423">
        <v>21</v>
      </c>
      <c r="K5423">
        <v>0.61904761904761907</v>
      </c>
      <c r="L5423">
        <v>24</v>
      </c>
      <c r="M5423">
        <v>0.875</v>
      </c>
      <c r="N5423">
        <v>13</v>
      </c>
      <c r="P5423">
        <v>0</v>
      </c>
      <c r="Q5423">
        <v>0</v>
      </c>
      <c r="R5423" t="e">
        <v>#DIV/0!</v>
      </c>
      <c r="S5423">
        <v>0</v>
      </c>
    </row>
    <row r="5424" spans="1:19" x14ac:dyDescent="0.25">
      <c r="A5424" s="177" t="s">
        <v>16662</v>
      </c>
      <c r="B5424" t="s">
        <v>16663</v>
      </c>
      <c r="C5424" t="s">
        <v>223</v>
      </c>
      <c r="D5424" s="20" t="s">
        <v>1000</v>
      </c>
      <c r="E5424" s="26">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25">
      <c r="A5425" s="177" t="s">
        <v>16841</v>
      </c>
      <c r="B5425" t="s">
        <v>16842</v>
      </c>
      <c r="C5425" t="s">
        <v>224</v>
      </c>
      <c r="D5425" s="20" t="s">
        <v>1002</v>
      </c>
      <c r="E5425" s="26">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25">
      <c r="A5426" s="177" t="s">
        <v>16967</v>
      </c>
      <c r="B5426" t="s">
        <v>16968</v>
      </c>
      <c r="C5426" t="s">
        <v>346</v>
      </c>
      <c r="D5426" s="20" t="s">
        <v>1000</v>
      </c>
      <c r="E5426" s="26">
        <v>42583</v>
      </c>
      <c r="F5426">
        <v>6</v>
      </c>
      <c r="G5426">
        <v>4</v>
      </c>
      <c r="H5426">
        <v>1.5</v>
      </c>
      <c r="I5426">
        <v>16</v>
      </c>
      <c r="J5426">
        <v>30</v>
      </c>
      <c r="K5426">
        <v>0.53333333333333333</v>
      </c>
      <c r="L5426">
        <v>24</v>
      </c>
      <c r="M5426">
        <v>1.25</v>
      </c>
      <c r="N5426">
        <v>16</v>
      </c>
      <c r="P5426">
        <v>0</v>
      </c>
      <c r="Q5426">
        <v>0</v>
      </c>
      <c r="R5426" t="e">
        <v>#DIV/0!</v>
      </c>
      <c r="S5426">
        <v>0</v>
      </c>
    </row>
    <row r="5427" spans="1:19" x14ac:dyDescent="0.25">
      <c r="A5427" s="177" t="s">
        <v>17063</v>
      </c>
      <c r="B5427" t="s">
        <v>17064</v>
      </c>
      <c r="C5427" t="s">
        <v>345</v>
      </c>
      <c r="D5427" s="20" t="s">
        <v>1002</v>
      </c>
      <c r="E5427" s="26">
        <v>42583</v>
      </c>
      <c r="F5427">
        <v>6</v>
      </c>
      <c r="G5427">
        <v>4</v>
      </c>
      <c r="H5427">
        <v>1.5</v>
      </c>
      <c r="I5427">
        <v>16</v>
      </c>
      <c r="J5427">
        <v>30</v>
      </c>
      <c r="K5427">
        <v>0.53333333333333333</v>
      </c>
      <c r="L5427">
        <v>24</v>
      </c>
      <c r="M5427">
        <v>1.25</v>
      </c>
      <c r="N5427">
        <v>16</v>
      </c>
      <c r="P5427">
        <v>0</v>
      </c>
      <c r="Q5427">
        <v>0</v>
      </c>
      <c r="R5427" t="e">
        <v>#DIV/0!</v>
      </c>
      <c r="S5427">
        <v>0</v>
      </c>
    </row>
    <row r="5428" spans="1:19" x14ac:dyDescent="0.25">
      <c r="A5428" s="177" t="s">
        <v>17278</v>
      </c>
      <c r="B5428" t="s">
        <v>17279</v>
      </c>
      <c r="C5428" t="s">
        <v>225</v>
      </c>
      <c r="D5428" s="20" t="s">
        <v>1000</v>
      </c>
      <c r="E5428" s="26">
        <v>42583</v>
      </c>
      <c r="F5428">
        <v>4</v>
      </c>
      <c r="G5428">
        <v>5</v>
      </c>
      <c r="H5428">
        <v>0.8</v>
      </c>
      <c r="I5428">
        <v>48</v>
      </c>
      <c r="J5428">
        <v>40</v>
      </c>
      <c r="K5428">
        <v>1.2</v>
      </c>
      <c r="L5428">
        <v>50</v>
      </c>
      <c r="M5428">
        <v>0.8</v>
      </c>
      <c r="N5428">
        <v>38</v>
      </c>
      <c r="P5428">
        <v>1</v>
      </c>
      <c r="Q5428">
        <v>1</v>
      </c>
      <c r="R5428">
        <v>1</v>
      </c>
      <c r="S5428">
        <v>10</v>
      </c>
    </row>
    <row r="5429" spans="1:19" x14ac:dyDescent="0.25">
      <c r="A5429" s="177" t="s">
        <v>17485</v>
      </c>
      <c r="B5429" t="s">
        <v>17486</v>
      </c>
      <c r="C5429" t="s">
        <v>226</v>
      </c>
      <c r="D5429" s="20" t="s">
        <v>1002</v>
      </c>
      <c r="E5429" s="26">
        <v>42583</v>
      </c>
      <c r="F5429">
        <v>4</v>
      </c>
      <c r="G5429">
        <v>5</v>
      </c>
      <c r="H5429">
        <v>0.8</v>
      </c>
      <c r="I5429">
        <v>48</v>
      </c>
      <c r="J5429">
        <v>40</v>
      </c>
      <c r="K5429">
        <v>1.2</v>
      </c>
      <c r="L5429">
        <v>50</v>
      </c>
      <c r="M5429">
        <v>0.8</v>
      </c>
      <c r="N5429">
        <v>38</v>
      </c>
      <c r="P5429">
        <v>1</v>
      </c>
      <c r="Q5429">
        <v>1</v>
      </c>
      <c r="R5429">
        <v>1</v>
      </c>
      <c r="S5429">
        <v>10</v>
      </c>
    </row>
    <row r="5430" spans="1:19" x14ac:dyDescent="0.25">
      <c r="A5430" s="177" t="s">
        <v>17662</v>
      </c>
      <c r="B5430" t="s">
        <v>17663</v>
      </c>
      <c r="C5430" t="s">
        <v>232</v>
      </c>
      <c r="D5430" s="20" t="s">
        <v>1000</v>
      </c>
      <c r="E5430" s="26">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25">
      <c r="A5431" s="177" t="s">
        <v>17859</v>
      </c>
      <c r="B5431" t="s">
        <v>17860</v>
      </c>
      <c r="C5431" t="s">
        <v>231</v>
      </c>
      <c r="D5431" s="20" t="s">
        <v>1002</v>
      </c>
      <c r="E5431" s="26">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25">
      <c r="A5432" s="177" t="s">
        <v>18036</v>
      </c>
      <c r="B5432" t="s">
        <v>18037</v>
      </c>
      <c r="C5432" t="s">
        <v>317</v>
      </c>
      <c r="D5432" s="20" t="s">
        <v>1000</v>
      </c>
      <c r="E5432" s="26">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25">
      <c r="A5433" s="177" t="s">
        <v>18215</v>
      </c>
      <c r="B5433" t="s">
        <v>18216</v>
      </c>
      <c r="C5433" t="s">
        <v>316</v>
      </c>
      <c r="D5433" s="20" t="s">
        <v>1002</v>
      </c>
      <c r="E5433" s="26">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25">
      <c r="A5434" s="177" t="s">
        <v>18291</v>
      </c>
      <c r="B5434" t="s">
        <v>18292</v>
      </c>
      <c r="C5434" t="s">
        <v>355</v>
      </c>
      <c r="D5434" s="20" t="s">
        <v>1002</v>
      </c>
      <c r="E5434" s="26">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25">
      <c r="A5435" s="177" t="s">
        <v>18468</v>
      </c>
      <c r="B5435" t="s">
        <v>18469</v>
      </c>
      <c r="C5435" t="s">
        <v>214</v>
      </c>
      <c r="D5435" s="20" t="s">
        <v>1000</v>
      </c>
      <c r="E5435" s="26">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25">
      <c r="A5436" s="177" t="s">
        <v>18647</v>
      </c>
      <c r="B5436" t="s">
        <v>18648</v>
      </c>
      <c r="C5436" t="s">
        <v>215</v>
      </c>
      <c r="D5436" s="20" t="s">
        <v>1002</v>
      </c>
      <c r="E5436" s="26">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25">
      <c r="A5437" s="177" t="s">
        <v>18824</v>
      </c>
      <c r="B5437" t="s">
        <v>18825</v>
      </c>
      <c r="C5437" t="s">
        <v>216</v>
      </c>
      <c r="D5437" s="20" t="s">
        <v>1002</v>
      </c>
      <c r="E5437" s="26">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25">
      <c r="A5438" s="177" t="s">
        <v>19001</v>
      </c>
      <c r="B5438" t="s">
        <v>19002</v>
      </c>
      <c r="C5438" t="s">
        <v>229</v>
      </c>
      <c r="D5438" s="20" t="s">
        <v>1002</v>
      </c>
      <c r="E5438" s="26">
        <v>42583</v>
      </c>
      <c r="F5438">
        <v>1</v>
      </c>
      <c r="G5438">
        <v>1</v>
      </c>
      <c r="H5438">
        <v>1</v>
      </c>
      <c r="I5438">
        <v>8</v>
      </c>
      <c r="J5438">
        <v>5</v>
      </c>
      <c r="K5438">
        <v>1.6</v>
      </c>
      <c r="L5438">
        <v>5</v>
      </c>
      <c r="M5438">
        <v>1</v>
      </c>
      <c r="N5438">
        <v>5</v>
      </c>
      <c r="P5438">
        <v>0</v>
      </c>
      <c r="Q5438">
        <v>3</v>
      </c>
      <c r="R5438">
        <v>0</v>
      </c>
      <c r="S5438">
        <v>3</v>
      </c>
    </row>
    <row r="5439" spans="1:19" x14ac:dyDescent="0.25">
      <c r="A5439" s="177" t="s">
        <v>19178</v>
      </c>
      <c r="B5439" t="s">
        <v>19179</v>
      </c>
      <c r="C5439" t="s">
        <v>230</v>
      </c>
      <c r="D5439" s="20" t="s">
        <v>1000</v>
      </c>
      <c r="E5439" s="26">
        <v>42583</v>
      </c>
      <c r="F5439">
        <v>1</v>
      </c>
      <c r="G5439">
        <v>1</v>
      </c>
      <c r="H5439">
        <v>1</v>
      </c>
      <c r="I5439">
        <v>8</v>
      </c>
      <c r="J5439">
        <v>5</v>
      </c>
      <c r="K5439">
        <v>1.6</v>
      </c>
      <c r="L5439">
        <v>5</v>
      </c>
      <c r="M5439">
        <v>1</v>
      </c>
      <c r="N5439">
        <v>5</v>
      </c>
      <c r="P5439">
        <v>0</v>
      </c>
      <c r="Q5439">
        <v>3</v>
      </c>
      <c r="R5439">
        <v>0</v>
      </c>
      <c r="S5439">
        <v>3</v>
      </c>
    </row>
    <row r="5440" spans="1:19" x14ac:dyDescent="0.25">
      <c r="A5440" s="177" t="s">
        <v>19357</v>
      </c>
      <c r="B5440" t="s">
        <v>19358</v>
      </c>
      <c r="C5440" t="s">
        <v>234</v>
      </c>
      <c r="D5440" s="20" t="s">
        <v>1000</v>
      </c>
      <c r="E5440" s="26">
        <v>42583</v>
      </c>
      <c r="F5440">
        <v>5</v>
      </c>
      <c r="G5440">
        <v>4</v>
      </c>
      <c r="H5440">
        <v>1.25</v>
      </c>
      <c r="I5440">
        <v>18</v>
      </c>
      <c r="J5440">
        <v>50</v>
      </c>
      <c r="K5440">
        <v>0.36</v>
      </c>
      <c r="L5440">
        <v>40</v>
      </c>
      <c r="M5440">
        <v>1.25</v>
      </c>
      <c r="N5440">
        <v>18</v>
      </c>
      <c r="P5440">
        <v>0</v>
      </c>
      <c r="Q5440">
        <v>0</v>
      </c>
      <c r="R5440" t="e">
        <v>#DIV/0!</v>
      </c>
      <c r="S5440">
        <v>0</v>
      </c>
    </row>
    <row r="5441" spans="1:19" x14ac:dyDescent="0.25">
      <c r="A5441" s="177" t="s">
        <v>19536</v>
      </c>
      <c r="B5441" t="s">
        <v>19537</v>
      </c>
      <c r="C5441" t="s">
        <v>233</v>
      </c>
      <c r="D5441" s="20" t="s">
        <v>1002</v>
      </c>
      <c r="E5441" s="26">
        <v>42583</v>
      </c>
      <c r="F5441">
        <v>5</v>
      </c>
      <c r="G5441">
        <v>4</v>
      </c>
      <c r="H5441">
        <v>1.25</v>
      </c>
      <c r="I5441">
        <v>18</v>
      </c>
      <c r="J5441">
        <v>50</v>
      </c>
      <c r="K5441">
        <v>0.36</v>
      </c>
      <c r="L5441">
        <v>40</v>
      </c>
      <c r="M5441">
        <v>1.25</v>
      </c>
      <c r="N5441">
        <v>18</v>
      </c>
      <c r="P5441">
        <v>0</v>
      </c>
      <c r="Q5441">
        <v>0</v>
      </c>
      <c r="R5441" t="e">
        <v>#DIV/0!</v>
      </c>
      <c r="S5441">
        <v>0</v>
      </c>
    </row>
    <row r="5442" spans="1:19" x14ac:dyDescent="0.25">
      <c r="A5442" s="177" t="s">
        <v>19634</v>
      </c>
      <c r="B5442" t="s">
        <v>19635</v>
      </c>
      <c r="C5442" t="s">
        <v>342</v>
      </c>
      <c r="D5442" s="20" t="s">
        <v>1000</v>
      </c>
      <c r="E5442" s="26">
        <v>42583</v>
      </c>
      <c r="F5442">
        <v>4</v>
      </c>
      <c r="G5442">
        <v>4</v>
      </c>
      <c r="H5442">
        <v>1</v>
      </c>
      <c r="I5442">
        <v>29</v>
      </c>
      <c r="J5442">
        <v>40</v>
      </c>
      <c r="K5442">
        <v>0.72499999999999998</v>
      </c>
      <c r="L5442">
        <v>40</v>
      </c>
      <c r="M5442">
        <v>1</v>
      </c>
      <c r="N5442">
        <v>29</v>
      </c>
      <c r="P5442">
        <v>0</v>
      </c>
      <c r="Q5442">
        <v>0</v>
      </c>
      <c r="R5442" t="e">
        <v>#DIV/0!</v>
      </c>
      <c r="S5442">
        <v>0</v>
      </c>
    </row>
    <row r="5443" spans="1:19" x14ac:dyDescent="0.25">
      <c r="A5443" s="177" t="s">
        <v>19734</v>
      </c>
      <c r="B5443" t="s">
        <v>19735</v>
      </c>
      <c r="C5443" t="s">
        <v>340</v>
      </c>
      <c r="D5443" s="20" t="s">
        <v>1002</v>
      </c>
      <c r="E5443" s="26">
        <v>42583</v>
      </c>
      <c r="F5443">
        <v>4</v>
      </c>
      <c r="G5443">
        <v>4</v>
      </c>
      <c r="H5443">
        <v>1</v>
      </c>
      <c r="I5443">
        <v>29</v>
      </c>
      <c r="J5443">
        <v>40</v>
      </c>
      <c r="K5443">
        <v>0.72499999999999998</v>
      </c>
      <c r="L5443">
        <v>40</v>
      </c>
      <c r="M5443">
        <v>1</v>
      </c>
      <c r="N5443">
        <v>29</v>
      </c>
      <c r="P5443">
        <v>0</v>
      </c>
      <c r="Q5443">
        <v>0</v>
      </c>
      <c r="R5443" t="e">
        <v>#DIV/0!</v>
      </c>
      <c r="S5443">
        <v>0</v>
      </c>
    </row>
    <row r="5444" spans="1:19" x14ac:dyDescent="0.25">
      <c r="A5444" s="177" t="s">
        <v>19911</v>
      </c>
      <c r="B5444" t="s">
        <v>19912</v>
      </c>
      <c r="C5444" t="s">
        <v>220</v>
      </c>
      <c r="D5444" s="20" t="s">
        <v>1000</v>
      </c>
      <c r="E5444" s="26">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25">
      <c r="A5445" s="177" t="s">
        <v>20090</v>
      </c>
      <c r="B5445" t="s">
        <v>20091</v>
      </c>
      <c r="C5445" t="s">
        <v>221</v>
      </c>
      <c r="D5445" s="20" t="s">
        <v>1002</v>
      </c>
      <c r="E5445" s="26">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25">
      <c r="A5446" s="177" t="s">
        <v>20267</v>
      </c>
      <c r="B5446" t="s">
        <v>20268</v>
      </c>
      <c r="C5446" t="s">
        <v>222</v>
      </c>
      <c r="D5446" s="20" t="s">
        <v>1002</v>
      </c>
      <c r="E5446" s="26">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25">
      <c r="A5447" s="177" t="s">
        <v>20444</v>
      </c>
      <c r="B5447" t="s">
        <v>20445</v>
      </c>
      <c r="C5447" t="s">
        <v>211</v>
      </c>
      <c r="D5447" s="20" t="s">
        <v>1002</v>
      </c>
      <c r="E5447" s="26">
        <v>42583</v>
      </c>
      <c r="F5447">
        <v>3</v>
      </c>
      <c r="G5447">
        <v>3</v>
      </c>
      <c r="H5447">
        <v>1</v>
      </c>
      <c r="I5447">
        <v>32</v>
      </c>
      <c r="J5447">
        <v>36</v>
      </c>
      <c r="K5447">
        <v>0.88888888888888884</v>
      </c>
      <c r="L5447">
        <v>36</v>
      </c>
      <c r="M5447">
        <v>1</v>
      </c>
      <c r="N5447">
        <v>28</v>
      </c>
      <c r="P5447">
        <v>1</v>
      </c>
      <c r="Q5447">
        <v>10</v>
      </c>
      <c r="R5447">
        <v>0.1</v>
      </c>
      <c r="S5447">
        <v>4</v>
      </c>
    </row>
    <row r="5448" spans="1:19" x14ac:dyDescent="0.25">
      <c r="A5448" s="177" t="s">
        <v>20621</v>
      </c>
      <c r="B5448" t="s">
        <v>20622</v>
      </c>
      <c r="C5448" t="s">
        <v>207</v>
      </c>
      <c r="D5448" s="20" t="s">
        <v>1000</v>
      </c>
      <c r="E5448" s="26">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s="20" customFormat="1" x14ac:dyDescent="0.25">
      <c r="A5449" s="177" t="s">
        <v>20865</v>
      </c>
      <c r="B5449" s="20" t="s">
        <v>20866</v>
      </c>
      <c r="C5449" s="20" t="s">
        <v>210</v>
      </c>
      <c r="D5449" s="20" t="s">
        <v>1002</v>
      </c>
      <c r="E5449" s="26">
        <v>42583</v>
      </c>
      <c r="F5449" s="20">
        <v>3</v>
      </c>
      <c r="G5449" s="20">
        <v>7</v>
      </c>
      <c r="H5449" s="20">
        <v>0.42857142857142855</v>
      </c>
      <c r="I5449" s="20">
        <v>17</v>
      </c>
      <c r="J5449" s="20">
        <v>21</v>
      </c>
      <c r="K5449" s="20">
        <v>0.80952380952380953</v>
      </c>
      <c r="L5449" s="20">
        <v>50</v>
      </c>
      <c r="M5449" s="20">
        <v>0.42</v>
      </c>
      <c r="N5449" s="20">
        <v>15</v>
      </c>
      <c r="O5449" s="20">
        <v>0.97499999999999998</v>
      </c>
      <c r="P5449" s="20">
        <v>5</v>
      </c>
      <c r="Q5449" s="20">
        <v>5</v>
      </c>
      <c r="R5449" s="20">
        <v>1</v>
      </c>
      <c r="S5449" s="20">
        <v>2</v>
      </c>
    </row>
    <row r="5450" spans="1:19" x14ac:dyDescent="0.25">
      <c r="A5450" s="177" t="s">
        <v>21042</v>
      </c>
      <c r="B5450" t="s">
        <v>21043</v>
      </c>
      <c r="C5450" s="20" t="s">
        <v>208</v>
      </c>
      <c r="D5450" s="20" t="s">
        <v>1002</v>
      </c>
      <c r="E5450" s="26">
        <v>42583</v>
      </c>
      <c r="F5450">
        <v>3</v>
      </c>
      <c r="G5450">
        <v>3</v>
      </c>
      <c r="H5450">
        <v>1</v>
      </c>
      <c r="I5450">
        <v>15</v>
      </c>
      <c r="J5450">
        <v>15</v>
      </c>
      <c r="K5450">
        <v>1</v>
      </c>
      <c r="L5450">
        <v>15</v>
      </c>
      <c r="M5450">
        <v>1</v>
      </c>
      <c r="N5450">
        <v>15</v>
      </c>
      <c r="P5450">
        <v>0</v>
      </c>
      <c r="Q5450">
        <v>0</v>
      </c>
      <c r="R5450" t="e">
        <v>#DIV/0!</v>
      </c>
      <c r="S5450">
        <v>0</v>
      </c>
    </row>
    <row r="5451" spans="1:19" x14ac:dyDescent="0.25">
      <c r="A5451" s="177" t="s">
        <v>21118</v>
      </c>
      <c r="B5451" t="s">
        <v>21119</v>
      </c>
      <c r="C5451" s="20" t="s">
        <v>354</v>
      </c>
      <c r="D5451" s="20" t="s">
        <v>1002</v>
      </c>
      <c r="E5451" s="26">
        <v>42583</v>
      </c>
      <c r="F5451">
        <v>1</v>
      </c>
      <c r="G5451">
        <v>1</v>
      </c>
      <c r="H5451">
        <v>1</v>
      </c>
      <c r="I5451">
        <v>3</v>
      </c>
      <c r="J5451">
        <v>3</v>
      </c>
      <c r="K5451">
        <v>1</v>
      </c>
      <c r="L5451">
        <v>3</v>
      </c>
      <c r="M5451">
        <v>1</v>
      </c>
      <c r="N5451">
        <v>3</v>
      </c>
      <c r="P5451">
        <v>0</v>
      </c>
      <c r="Q5451">
        <v>0</v>
      </c>
      <c r="R5451" t="e">
        <v>#DIV/0!</v>
      </c>
      <c r="S5451">
        <v>0</v>
      </c>
    </row>
    <row r="5452" spans="1:19" s="20" customFormat="1" x14ac:dyDescent="0.25">
      <c r="A5452" s="177" t="s">
        <v>21297</v>
      </c>
      <c r="B5452" s="20" t="s">
        <v>21298</v>
      </c>
      <c r="C5452" s="20" t="s">
        <v>213</v>
      </c>
      <c r="D5452" s="20" t="s">
        <v>1002</v>
      </c>
      <c r="E5452" s="26">
        <v>42583</v>
      </c>
      <c r="F5452" s="20">
        <v>2</v>
      </c>
      <c r="G5452" s="20">
        <v>3</v>
      </c>
      <c r="H5452" s="20">
        <v>0.66666666666666663</v>
      </c>
      <c r="I5452" s="20">
        <v>9</v>
      </c>
      <c r="J5452" s="20">
        <v>18</v>
      </c>
      <c r="K5452" s="20">
        <v>0.5</v>
      </c>
      <c r="L5452" s="20">
        <v>25</v>
      </c>
      <c r="M5452" s="20">
        <v>0.72</v>
      </c>
      <c r="N5452" s="20">
        <v>6</v>
      </c>
      <c r="P5452" s="20">
        <v>2</v>
      </c>
      <c r="Q5452" s="20">
        <v>2</v>
      </c>
      <c r="R5452" s="20">
        <v>1</v>
      </c>
      <c r="S5452" s="20">
        <v>3</v>
      </c>
    </row>
    <row r="5453" spans="1:19" x14ac:dyDescent="0.25">
      <c r="A5453" s="177" t="s">
        <v>21539</v>
      </c>
      <c r="B5453" t="s">
        <v>21540</v>
      </c>
      <c r="C5453" s="20" t="s">
        <v>212</v>
      </c>
      <c r="D5453" s="20" t="s">
        <v>1000</v>
      </c>
      <c r="E5453" s="26">
        <v>42583</v>
      </c>
      <c r="F5453">
        <v>2</v>
      </c>
      <c r="G5453">
        <v>3</v>
      </c>
      <c r="H5453">
        <v>0.66666666666666663</v>
      </c>
      <c r="I5453">
        <v>9</v>
      </c>
      <c r="J5453">
        <v>18</v>
      </c>
      <c r="K5453">
        <v>0.5</v>
      </c>
      <c r="L5453">
        <v>25</v>
      </c>
      <c r="M5453">
        <v>0.72</v>
      </c>
      <c r="N5453">
        <v>6</v>
      </c>
      <c r="P5453">
        <v>2</v>
      </c>
      <c r="Q5453">
        <v>2</v>
      </c>
      <c r="R5453">
        <v>1</v>
      </c>
      <c r="S5453">
        <v>3</v>
      </c>
    </row>
    <row r="5454" spans="1:19" x14ac:dyDescent="0.25">
      <c r="A5454" s="177" t="s">
        <v>21748</v>
      </c>
      <c r="B5454" t="s">
        <v>21749</v>
      </c>
      <c r="C5454" s="20" t="s">
        <v>217</v>
      </c>
      <c r="D5454" s="20" t="s">
        <v>1000</v>
      </c>
      <c r="E5454" s="26">
        <v>42583</v>
      </c>
      <c r="F5454">
        <v>0</v>
      </c>
      <c r="G5454">
        <v>0</v>
      </c>
      <c r="H5454" t="e">
        <v>#DIV/0!</v>
      </c>
      <c r="I5454">
        <v>0</v>
      </c>
      <c r="J5454">
        <v>0</v>
      </c>
      <c r="K5454" t="e">
        <v>#DIV/0!</v>
      </c>
      <c r="L5454">
        <v>0</v>
      </c>
      <c r="M5454" t="e">
        <v>#DIV/0!</v>
      </c>
      <c r="N5454">
        <v>0</v>
      </c>
      <c r="P5454">
        <v>0</v>
      </c>
      <c r="Q5454">
        <v>0</v>
      </c>
      <c r="R5454" t="e">
        <v>#DIV/0!</v>
      </c>
      <c r="S5454">
        <v>0</v>
      </c>
    </row>
    <row r="5455" spans="1:19" x14ac:dyDescent="0.25">
      <c r="A5455" s="177" t="s">
        <v>21992</v>
      </c>
      <c r="B5455" t="s">
        <v>21993</v>
      </c>
      <c r="C5455" t="s">
        <v>218</v>
      </c>
      <c r="D5455" s="20" t="s">
        <v>1002</v>
      </c>
      <c r="E5455" s="26">
        <v>42583</v>
      </c>
      <c r="F5455">
        <v>0</v>
      </c>
      <c r="G5455">
        <v>0</v>
      </c>
      <c r="H5455" t="e">
        <v>#DIV/0!</v>
      </c>
      <c r="I5455">
        <v>0</v>
      </c>
      <c r="J5455">
        <v>0</v>
      </c>
      <c r="K5455" t="e">
        <v>#DIV/0!</v>
      </c>
      <c r="L5455">
        <v>0</v>
      </c>
      <c r="M5455" t="e">
        <v>#DIV/0!</v>
      </c>
      <c r="N5455">
        <v>0</v>
      </c>
      <c r="P5455">
        <v>0</v>
      </c>
      <c r="Q5455">
        <v>0</v>
      </c>
      <c r="R5455" t="e">
        <v>#DIV/0!</v>
      </c>
      <c r="S5455">
        <v>0</v>
      </c>
    </row>
    <row r="5456" spans="1:19" x14ac:dyDescent="0.25">
      <c r="A5456" s="177" t="s">
        <v>22169</v>
      </c>
      <c r="B5456" t="s">
        <v>22170</v>
      </c>
      <c r="C5456" s="20" t="s">
        <v>219</v>
      </c>
      <c r="D5456" s="20" t="s">
        <v>1002</v>
      </c>
      <c r="E5456" s="26">
        <v>42583</v>
      </c>
      <c r="F5456">
        <v>0</v>
      </c>
      <c r="G5456">
        <v>0</v>
      </c>
      <c r="H5456" t="e">
        <v>#DIV/0!</v>
      </c>
      <c r="I5456">
        <v>0</v>
      </c>
      <c r="J5456">
        <v>0</v>
      </c>
      <c r="K5456" t="e">
        <v>#DIV/0!</v>
      </c>
      <c r="L5456">
        <v>0</v>
      </c>
      <c r="M5456" t="e">
        <v>#DIV/0!</v>
      </c>
      <c r="N5456">
        <v>0</v>
      </c>
      <c r="P5456">
        <v>0</v>
      </c>
      <c r="Q5456">
        <v>0</v>
      </c>
      <c r="R5456" t="e">
        <v>#DIV/0!</v>
      </c>
      <c r="S5456">
        <v>0</v>
      </c>
    </row>
    <row r="5457" spans="1:19" x14ac:dyDescent="0.25">
      <c r="A5457" s="177" t="s">
        <v>11086</v>
      </c>
      <c r="B5457" t="s">
        <v>11087</v>
      </c>
      <c r="C5457" s="20" t="s">
        <v>228</v>
      </c>
      <c r="D5457" s="20" t="s">
        <v>1000</v>
      </c>
      <c r="E5457" s="26">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25">
      <c r="A5458" s="177" t="s">
        <v>9339</v>
      </c>
      <c r="B5458" t="s">
        <v>9340</v>
      </c>
      <c r="C5458" s="20" t="s">
        <v>211</v>
      </c>
      <c r="D5458" s="20" t="s">
        <v>1000</v>
      </c>
      <c r="E5458" s="26">
        <v>42614</v>
      </c>
      <c r="F5458">
        <v>3</v>
      </c>
      <c r="G5458">
        <v>3</v>
      </c>
      <c r="H5458">
        <v>1</v>
      </c>
      <c r="I5458">
        <v>32</v>
      </c>
      <c r="J5458">
        <v>36</v>
      </c>
      <c r="K5458">
        <v>0.88888888888888884</v>
      </c>
      <c r="L5458">
        <v>36</v>
      </c>
      <c r="M5458">
        <v>1</v>
      </c>
      <c r="N5458">
        <v>32</v>
      </c>
      <c r="P5458">
        <v>0</v>
      </c>
      <c r="Q5458">
        <v>0</v>
      </c>
      <c r="R5458" t="e">
        <v>#DIV/0!</v>
      </c>
      <c r="S5458">
        <v>0</v>
      </c>
    </row>
    <row r="5459" spans="1:19" x14ac:dyDescent="0.25">
      <c r="A5459" s="177" t="s">
        <v>8500</v>
      </c>
      <c r="B5459" t="s">
        <v>8501</v>
      </c>
      <c r="C5459" t="s">
        <v>213</v>
      </c>
      <c r="D5459" s="20" t="s">
        <v>1000</v>
      </c>
      <c r="E5459" s="26">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25">
      <c r="A5460" s="177" t="s">
        <v>5076</v>
      </c>
      <c r="B5460" t="s">
        <v>5077</v>
      </c>
      <c r="C5460" t="s">
        <v>229</v>
      </c>
      <c r="D5460" s="20" t="s">
        <v>1000</v>
      </c>
      <c r="E5460" s="26">
        <v>42614</v>
      </c>
      <c r="F5460" s="20">
        <v>1</v>
      </c>
      <c r="G5460" s="20">
        <v>1</v>
      </c>
      <c r="H5460" s="20">
        <v>1</v>
      </c>
      <c r="I5460" s="20">
        <v>8</v>
      </c>
      <c r="J5460" s="20">
        <v>5</v>
      </c>
      <c r="K5460" s="20">
        <v>1.6</v>
      </c>
      <c r="L5460" s="20">
        <v>5</v>
      </c>
      <c r="M5460" s="20">
        <v>1</v>
      </c>
      <c r="N5460" s="20">
        <v>7</v>
      </c>
      <c r="O5460" s="20"/>
      <c r="P5460" s="20">
        <v>0</v>
      </c>
      <c r="Q5460" s="20">
        <v>2</v>
      </c>
      <c r="R5460" s="20">
        <v>0</v>
      </c>
      <c r="S5460" s="20">
        <v>1</v>
      </c>
    </row>
    <row r="5461" spans="1:19" x14ac:dyDescent="0.25">
      <c r="A5461" s="177" t="s">
        <v>13227</v>
      </c>
      <c r="B5461" t="s">
        <v>13139</v>
      </c>
      <c r="C5461" t="s">
        <v>1051</v>
      </c>
      <c r="D5461" s="20" t="s">
        <v>1002</v>
      </c>
      <c r="E5461" s="26">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25">
      <c r="A5462" s="177" t="s">
        <v>5700</v>
      </c>
      <c r="B5462" t="s">
        <v>5701</v>
      </c>
      <c r="C5462" t="s">
        <v>1047</v>
      </c>
      <c r="D5462" s="20" t="s">
        <v>1000</v>
      </c>
      <c r="E5462" s="26">
        <v>42614</v>
      </c>
      <c r="F5462">
        <v>8</v>
      </c>
      <c r="G5462">
        <v>5</v>
      </c>
      <c r="H5462">
        <v>1.6</v>
      </c>
      <c r="I5462">
        <v>28</v>
      </c>
      <c r="J5462">
        <v>40</v>
      </c>
      <c r="K5462">
        <v>0.7</v>
      </c>
      <c r="L5462">
        <v>25</v>
      </c>
      <c r="M5462">
        <v>1.6</v>
      </c>
      <c r="N5462">
        <v>26</v>
      </c>
      <c r="P5462">
        <v>0</v>
      </c>
      <c r="Q5462">
        <v>0</v>
      </c>
      <c r="R5462" t="e">
        <v>#DIV/0!</v>
      </c>
      <c r="S5462">
        <v>2</v>
      </c>
    </row>
    <row r="5463" spans="1:19" x14ac:dyDescent="0.25">
      <c r="A5463" s="177" t="s">
        <v>10577</v>
      </c>
      <c r="B5463" t="s">
        <v>10578</v>
      </c>
      <c r="C5463" t="s">
        <v>205</v>
      </c>
      <c r="D5463" s="20" t="s">
        <v>1000</v>
      </c>
      <c r="E5463" s="26">
        <v>42614</v>
      </c>
      <c r="F5463">
        <v>0</v>
      </c>
      <c r="G5463">
        <v>0</v>
      </c>
      <c r="H5463" t="e">
        <v>#DIV/0!</v>
      </c>
      <c r="I5463">
        <v>0</v>
      </c>
      <c r="J5463">
        <v>0</v>
      </c>
      <c r="K5463" t="e">
        <v>#DIV/0!</v>
      </c>
      <c r="L5463">
        <v>0</v>
      </c>
      <c r="M5463" t="e">
        <v>#DIV/0!</v>
      </c>
      <c r="N5463">
        <v>0</v>
      </c>
      <c r="P5463">
        <v>0</v>
      </c>
      <c r="Q5463">
        <v>0</v>
      </c>
      <c r="R5463" t="e">
        <v>#DIV/0!</v>
      </c>
      <c r="S5463">
        <v>0</v>
      </c>
    </row>
    <row r="5464" spans="1:19" x14ac:dyDescent="0.25">
      <c r="A5464" s="177" t="s">
        <v>8924</v>
      </c>
      <c r="B5464" t="s">
        <v>8925</v>
      </c>
      <c r="C5464" t="s">
        <v>210</v>
      </c>
      <c r="D5464" s="20" t="s">
        <v>1000</v>
      </c>
      <c r="E5464" s="26">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25">
      <c r="A5465" s="177" t="s">
        <v>6119</v>
      </c>
      <c r="B5465" t="s">
        <v>6120</v>
      </c>
      <c r="C5465" t="s">
        <v>215</v>
      </c>
      <c r="D5465" s="20" t="s">
        <v>1000</v>
      </c>
      <c r="E5465" s="26">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25">
      <c r="A5466" s="177" t="s">
        <v>3419</v>
      </c>
      <c r="B5466" t="s">
        <v>3420</v>
      </c>
      <c r="C5466" t="s">
        <v>221</v>
      </c>
      <c r="D5466" s="20" t="s">
        <v>1000</v>
      </c>
      <c r="E5466" s="26">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25">
      <c r="A5467" s="177" t="s">
        <v>3244</v>
      </c>
      <c r="B5467" t="s">
        <v>3245</v>
      </c>
      <c r="C5467" t="s">
        <v>222</v>
      </c>
      <c r="D5467" s="20" t="s">
        <v>1000</v>
      </c>
      <c r="E5467" s="26">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25">
      <c r="A5468" s="177" t="s">
        <v>7289</v>
      </c>
      <c r="B5468" t="s">
        <v>7290</v>
      </c>
      <c r="C5468" t="s">
        <v>1052</v>
      </c>
      <c r="D5468" s="20" t="s">
        <v>1000</v>
      </c>
      <c r="E5468" s="26">
        <v>42614</v>
      </c>
      <c r="F5468">
        <v>5</v>
      </c>
      <c r="G5468">
        <v>5</v>
      </c>
      <c r="H5468">
        <v>1</v>
      </c>
      <c r="I5468">
        <v>19</v>
      </c>
      <c r="J5468">
        <v>15</v>
      </c>
      <c r="K5468">
        <v>1.2666666666666666</v>
      </c>
      <c r="L5468">
        <v>15</v>
      </c>
      <c r="M5468">
        <v>1</v>
      </c>
      <c r="N5468">
        <v>16</v>
      </c>
      <c r="P5468">
        <v>1</v>
      </c>
      <c r="Q5468">
        <v>4</v>
      </c>
      <c r="R5468">
        <v>0.25</v>
      </c>
      <c r="S5468">
        <v>3</v>
      </c>
    </row>
    <row r="5469" spans="1:19" x14ac:dyDescent="0.25">
      <c r="A5469" s="177" t="s">
        <v>5281</v>
      </c>
      <c r="B5469" t="s">
        <v>5282</v>
      </c>
      <c r="C5469" t="s">
        <v>1053</v>
      </c>
      <c r="D5469" s="20" t="s">
        <v>1000</v>
      </c>
      <c r="E5469" s="26">
        <v>42614</v>
      </c>
      <c r="F5469">
        <v>4</v>
      </c>
      <c r="G5469">
        <v>5</v>
      </c>
      <c r="H5469">
        <v>0.8</v>
      </c>
      <c r="I5469">
        <v>13</v>
      </c>
      <c r="J5469">
        <v>20</v>
      </c>
      <c r="K5469">
        <v>0.65</v>
      </c>
      <c r="L5469">
        <v>25</v>
      </c>
      <c r="M5469">
        <v>0.8</v>
      </c>
      <c r="N5469">
        <v>12</v>
      </c>
      <c r="P5469">
        <v>0</v>
      </c>
      <c r="Q5469">
        <v>0</v>
      </c>
      <c r="R5469" t="e">
        <v>#DIV/0!</v>
      </c>
      <c r="S5469">
        <v>1</v>
      </c>
    </row>
    <row r="5470" spans="1:19" x14ac:dyDescent="0.25">
      <c r="A5470" s="177" t="s">
        <v>12280</v>
      </c>
      <c r="B5470" t="s">
        <v>12281</v>
      </c>
      <c r="C5470" t="s">
        <v>200</v>
      </c>
      <c r="D5470" s="20" t="s">
        <v>1000</v>
      </c>
      <c r="E5470" s="26">
        <v>42614</v>
      </c>
      <c r="F5470">
        <v>8</v>
      </c>
      <c r="G5470">
        <v>8</v>
      </c>
      <c r="H5470">
        <v>1</v>
      </c>
      <c r="I5470">
        <v>7</v>
      </c>
      <c r="J5470">
        <v>40</v>
      </c>
      <c r="K5470">
        <v>0.17499999999999999</v>
      </c>
      <c r="L5470">
        <v>40</v>
      </c>
      <c r="M5470">
        <v>1</v>
      </c>
      <c r="N5470">
        <v>6</v>
      </c>
      <c r="P5470">
        <v>1</v>
      </c>
      <c r="Q5470">
        <v>1</v>
      </c>
      <c r="R5470">
        <v>1</v>
      </c>
      <c r="S5470">
        <v>1</v>
      </c>
    </row>
    <row r="5471" spans="1:19" x14ac:dyDescent="0.25">
      <c r="A5471" s="177" t="s">
        <v>10401</v>
      </c>
      <c r="B5471" t="s">
        <v>10402</v>
      </c>
      <c r="C5471" t="s">
        <v>204</v>
      </c>
      <c r="D5471" s="20" t="s">
        <v>1000</v>
      </c>
      <c r="E5471" s="26">
        <v>42614</v>
      </c>
      <c r="F5471">
        <v>3</v>
      </c>
      <c r="G5471">
        <v>5</v>
      </c>
      <c r="H5471">
        <v>0.6</v>
      </c>
      <c r="I5471">
        <v>5</v>
      </c>
      <c r="J5471">
        <v>15</v>
      </c>
      <c r="K5471">
        <v>0.33333333333333331</v>
      </c>
      <c r="L5471">
        <v>25</v>
      </c>
      <c r="M5471">
        <v>0.6</v>
      </c>
      <c r="N5471">
        <v>5</v>
      </c>
      <c r="P5471">
        <v>0</v>
      </c>
      <c r="Q5471">
        <v>0</v>
      </c>
      <c r="R5471" t="e">
        <v>#DIV/0!</v>
      </c>
      <c r="S5471">
        <v>0</v>
      </c>
    </row>
    <row r="5472" spans="1:19" x14ac:dyDescent="0.25">
      <c r="A5472" s="177" t="s">
        <v>8749</v>
      </c>
      <c r="B5472" t="s">
        <v>8750</v>
      </c>
      <c r="C5472" t="s">
        <v>208</v>
      </c>
      <c r="D5472" s="20" t="s">
        <v>1000</v>
      </c>
      <c r="E5472" s="26">
        <v>42614</v>
      </c>
      <c r="F5472">
        <v>3</v>
      </c>
      <c r="G5472">
        <v>3</v>
      </c>
      <c r="H5472">
        <v>1</v>
      </c>
      <c r="I5472">
        <v>15</v>
      </c>
      <c r="J5472">
        <v>15</v>
      </c>
      <c r="K5472">
        <v>1</v>
      </c>
      <c r="L5472">
        <v>15</v>
      </c>
      <c r="M5472">
        <v>1</v>
      </c>
      <c r="N5472">
        <v>15</v>
      </c>
      <c r="P5472">
        <v>0</v>
      </c>
      <c r="Q5472">
        <v>0</v>
      </c>
      <c r="R5472" t="e">
        <v>#DIV/0!</v>
      </c>
      <c r="S5472">
        <v>0</v>
      </c>
    </row>
    <row r="5473" spans="1:19" x14ac:dyDescent="0.25">
      <c r="A5473" s="177" t="s">
        <v>6543</v>
      </c>
      <c r="B5473" t="s">
        <v>6544</v>
      </c>
      <c r="C5473" t="s">
        <v>316</v>
      </c>
      <c r="D5473" s="20" t="s">
        <v>1000</v>
      </c>
      <c r="E5473" s="26">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25">
      <c r="A5474" s="177" t="s">
        <v>4136</v>
      </c>
      <c r="B5474" t="s">
        <v>4137</v>
      </c>
      <c r="C5474" t="s">
        <v>218</v>
      </c>
      <c r="D5474" s="20" t="s">
        <v>1000</v>
      </c>
      <c r="E5474" s="26">
        <v>42614</v>
      </c>
      <c r="F5474">
        <v>0</v>
      </c>
      <c r="G5474">
        <v>0</v>
      </c>
      <c r="H5474" t="e">
        <v>#DIV/0!</v>
      </c>
      <c r="I5474">
        <v>0</v>
      </c>
      <c r="J5474">
        <v>0</v>
      </c>
      <c r="K5474" t="e">
        <v>#DIV/0!</v>
      </c>
      <c r="L5474">
        <v>0</v>
      </c>
      <c r="M5474" t="e">
        <v>#DIV/0!</v>
      </c>
      <c r="N5474">
        <v>0</v>
      </c>
      <c r="P5474">
        <v>0</v>
      </c>
      <c r="Q5474">
        <v>0</v>
      </c>
      <c r="R5474" t="e">
        <v>#DIV/0!</v>
      </c>
      <c r="S5474">
        <v>0</v>
      </c>
    </row>
    <row r="5475" spans="1:19" x14ac:dyDescent="0.25">
      <c r="A5475" s="177" t="s">
        <v>12565</v>
      </c>
      <c r="B5475" t="s">
        <v>12566</v>
      </c>
      <c r="C5475" t="s">
        <v>202</v>
      </c>
      <c r="D5475" s="20" t="s">
        <v>1000</v>
      </c>
      <c r="E5475" s="26">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25">
      <c r="A5476" s="177" t="s">
        <v>12390</v>
      </c>
      <c r="B5476" t="s">
        <v>12391</v>
      </c>
      <c r="C5476" t="s">
        <v>347</v>
      </c>
      <c r="D5476" s="20" t="s">
        <v>1000</v>
      </c>
      <c r="E5476" s="26">
        <v>42614</v>
      </c>
      <c r="F5476">
        <v>3</v>
      </c>
      <c r="G5476">
        <v>3</v>
      </c>
      <c r="H5476">
        <v>1</v>
      </c>
      <c r="I5476">
        <v>15</v>
      </c>
      <c r="J5476">
        <v>10</v>
      </c>
      <c r="K5476">
        <v>1.5</v>
      </c>
      <c r="L5476">
        <v>10</v>
      </c>
      <c r="M5476">
        <v>1</v>
      </c>
      <c r="N5476">
        <v>15</v>
      </c>
      <c r="P5476">
        <v>0</v>
      </c>
      <c r="Q5476">
        <v>0</v>
      </c>
      <c r="R5476" t="e">
        <v>#DIV/0!</v>
      </c>
      <c r="S5476">
        <v>0</v>
      </c>
    </row>
    <row r="5477" spans="1:19" x14ac:dyDescent="0.25">
      <c r="A5477" s="177" t="s">
        <v>9730</v>
      </c>
      <c r="B5477" t="s">
        <v>9731</v>
      </c>
      <c r="C5477" t="s">
        <v>224</v>
      </c>
      <c r="D5477" s="20" t="s">
        <v>1000</v>
      </c>
      <c r="E5477" s="26">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25">
      <c r="A5478" s="177" t="s">
        <v>9431</v>
      </c>
      <c r="B5478" t="s">
        <v>9432</v>
      </c>
      <c r="C5478" t="s">
        <v>345</v>
      </c>
      <c r="D5478" s="20" t="s">
        <v>1000</v>
      </c>
      <c r="E5478" s="26">
        <v>42614</v>
      </c>
      <c r="F5478">
        <v>4</v>
      </c>
      <c r="G5478">
        <v>4</v>
      </c>
      <c r="H5478">
        <v>1</v>
      </c>
      <c r="I5478">
        <v>10</v>
      </c>
      <c r="J5478">
        <v>24</v>
      </c>
      <c r="K5478">
        <v>0.41666666666666669</v>
      </c>
      <c r="L5478">
        <v>24</v>
      </c>
      <c r="M5478">
        <v>1</v>
      </c>
      <c r="N5478">
        <v>10</v>
      </c>
      <c r="P5478">
        <v>0</v>
      </c>
      <c r="Q5478">
        <v>0</v>
      </c>
      <c r="R5478" t="e">
        <v>#DIV/0!</v>
      </c>
      <c r="S5478">
        <v>0</v>
      </c>
    </row>
    <row r="5479" spans="1:19" x14ac:dyDescent="0.25">
      <c r="A5479" s="177" t="s">
        <v>7823</v>
      </c>
      <c r="B5479" t="s">
        <v>7824</v>
      </c>
      <c r="C5479" t="s">
        <v>226</v>
      </c>
      <c r="D5479" s="20" t="s">
        <v>1000</v>
      </c>
      <c r="E5479" s="26">
        <v>42614</v>
      </c>
      <c r="F5479">
        <v>4</v>
      </c>
      <c r="G5479">
        <v>5</v>
      </c>
      <c r="H5479">
        <v>0.8</v>
      </c>
      <c r="I5479">
        <v>56</v>
      </c>
      <c r="J5479">
        <v>40</v>
      </c>
      <c r="K5479">
        <v>1.4</v>
      </c>
      <c r="L5479">
        <v>50</v>
      </c>
      <c r="M5479">
        <v>0.8</v>
      </c>
      <c r="N5479">
        <v>47</v>
      </c>
      <c r="P5479">
        <v>0</v>
      </c>
      <c r="Q5479">
        <v>5</v>
      </c>
      <c r="R5479">
        <v>0</v>
      </c>
      <c r="S5479">
        <v>9</v>
      </c>
    </row>
    <row r="5480" spans="1:19" x14ac:dyDescent="0.25">
      <c r="A5480" s="177" t="s">
        <v>6893</v>
      </c>
      <c r="B5480" t="s">
        <v>6894</v>
      </c>
      <c r="C5480" t="s">
        <v>231</v>
      </c>
      <c r="D5480" s="20" t="s">
        <v>1000</v>
      </c>
      <c r="E5480" s="26">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25">
      <c r="A5481" s="177" t="s">
        <v>5944</v>
      </c>
      <c r="B5481" t="s">
        <v>5945</v>
      </c>
      <c r="C5481" t="s">
        <v>216</v>
      </c>
      <c r="D5481" s="20" t="s">
        <v>1000</v>
      </c>
      <c r="E5481" s="26">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25">
      <c r="A5482" s="177" t="s">
        <v>4551</v>
      </c>
      <c r="B5482" t="s">
        <v>4552</v>
      </c>
      <c r="C5482" t="s">
        <v>233</v>
      </c>
      <c r="D5482" s="20" t="s">
        <v>1000</v>
      </c>
      <c r="E5482" s="26">
        <v>42614</v>
      </c>
      <c r="F5482">
        <v>4</v>
      </c>
      <c r="G5482">
        <v>4</v>
      </c>
      <c r="H5482">
        <v>1</v>
      </c>
      <c r="I5482">
        <v>17</v>
      </c>
      <c r="J5482">
        <v>40</v>
      </c>
      <c r="K5482">
        <v>0.42499999999999999</v>
      </c>
      <c r="L5482">
        <v>40</v>
      </c>
      <c r="M5482">
        <v>1</v>
      </c>
      <c r="N5482">
        <v>17</v>
      </c>
      <c r="P5482">
        <v>0</v>
      </c>
      <c r="Q5482">
        <v>0</v>
      </c>
      <c r="R5482" t="e">
        <v>#DIV/0!</v>
      </c>
      <c r="S5482">
        <v>0</v>
      </c>
    </row>
    <row r="5483" spans="1:19" x14ac:dyDescent="0.25">
      <c r="A5483" s="177" t="s">
        <v>3961</v>
      </c>
      <c r="B5483" t="s">
        <v>3962</v>
      </c>
      <c r="C5483" t="s">
        <v>219</v>
      </c>
      <c r="D5483" s="20" t="s">
        <v>1000</v>
      </c>
      <c r="E5483" s="26">
        <v>42614</v>
      </c>
      <c r="F5483">
        <v>0</v>
      </c>
      <c r="G5483">
        <v>0</v>
      </c>
      <c r="H5483" t="e">
        <v>#DIV/0!</v>
      </c>
      <c r="I5483">
        <v>0</v>
      </c>
      <c r="J5483">
        <v>0</v>
      </c>
      <c r="K5483" t="e">
        <v>#DIV/0!</v>
      </c>
      <c r="L5483">
        <v>0</v>
      </c>
      <c r="M5483" t="e">
        <v>#DIV/0!</v>
      </c>
      <c r="N5483">
        <v>0</v>
      </c>
      <c r="P5483">
        <v>0</v>
      </c>
      <c r="Q5483">
        <v>0</v>
      </c>
      <c r="R5483" t="e">
        <v>#DIV/0!</v>
      </c>
      <c r="S5483">
        <v>0</v>
      </c>
    </row>
    <row r="5484" spans="1:19" x14ac:dyDescent="0.25">
      <c r="A5484" s="177" t="s">
        <v>3690</v>
      </c>
      <c r="B5484" t="s">
        <v>3691</v>
      </c>
      <c r="C5484" s="20" t="s">
        <v>340</v>
      </c>
      <c r="D5484" s="20" t="s">
        <v>1000</v>
      </c>
      <c r="E5484" s="26">
        <v>42614</v>
      </c>
      <c r="F5484">
        <v>4</v>
      </c>
      <c r="G5484">
        <v>4</v>
      </c>
      <c r="H5484">
        <v>1</v>
      </c>
      <c r="I5484">
        <v>29</v>
      </c>
      <c r="J5484">
        <v>40</v>
      </c>
      <c r="K5484">
        <v>0.72499999999999998</v>
      </c>
      <c r="L5484">
        <v>40</v>
      </c>
      <c r="M5484">
        <v>1</v>
      </c>
      <c r="N5484">
        <v>29</v>
      </c>
      <c r="P5484">
        <v>0</v>
      </c>
      <c r="Q5484">
        <v>0</v>
      </c>
      <c r="R5484" t="e">
        <v>#DIV/0!</v>
      </c>
      <c r="S5484">
        <v>0</v>
      </c>
    </row>
    <row r="5485" spans="1:19" x14ac:dyDescent="0.25">
      <c r="A5485" s="177" t="s">
        <v>11238</v>
      </c>
      <c r="B5485" t="s">
        <v>11239</v>
      </c>
      <c r="C5485" s="20" t="s">
        <v>350</v>
      </c>
      <c r="D5485" s="20" t="s">
        <v>1000</v>
      </c>
      <c r="E5485" s="26">
        <v>42614</v>
      </c>
      <c r="F5485">
        <v>1</v>
      </c>
      <c r="G5485">
        <v>1</v>
      </c>
      <c r="H5485">
        <v>1</v>
      </c>
      <c r="I5485">
        <v>2</v>
      </c>
      <c r="J5485">
        <v>3</v>
      </c>
      <c r="K5485">
        <v>0.66666666666666663</v>
      </c>
      <c r="L5485">
        <v>3</v>
      </c>
      <c r="M5485">
        <v>1</v>
      </c>
      <c r="N5485">
        <v>2</v>
      </c>
      <c r="P5485">
        <v>0</v>
      </c>
      <c r="Q5485">
        <v>0</v>
      </c>
      <c r="R5485" t="e">
        <v>#DIV/0!</v>
      </c>
      <c r="S5485">
        <v>0</v>
      </c>
    </row>
    <row r="5486" spans="1:19" x14ac:dyDescent="0.25">
      <c r="A5486" s="177" t="s">
        <v>11240</v>
      </c>
      <c r="B5486" t="s">
        <v>11241</v>
      </c>
      <c r="C5486" s="20" t="s">
        <v>351</v>
      </c>
      <c r="D5486" s="20" t="s">
        <v>1000</v>
      </c>
      <c r="E5486" s="26">
        <v>42614</v>
      </c>
      <c r="F5486">
        <v>8</v>
      </c>
      <c r="G5486">
        <v>5</v>
      </c>
      <c r="H5486">
        <v>1.6</v>
      </c>
      <c r="I5486">
        <v>13</v>
      </c>
      <c r="J5486">
        <v>24</v>
      </c>
      <c r="K5486">
        <v>0.54166666666666663</v>
      </c>
      <c r="L5486">
        <v>15</v>
      </c>
      <c r="M5486">
        <v>1.6</v>
      </c>
      <c r="N5486">
        <v>10</v>
      </c>
      <c r="P5486">
        <v>0</v>
      </c>
      <c r="Q5486">
        <v>0</v>
      </c>
      <c r="R5486" t="e">
        <v>#DIV/0!</v>
      </c>
      <c r="S5486">
        <v>3</v>
      </c>
    </row>
    <row r="5487" spans="1:19" x14ac:dyDescent="0.25">
      <c r="A5487" s="177" t="s">
        <v>11160</v>
      </c>
      <c r="B5487" t="s">
        <v>11161</v>
      </c>
      <c r="C5487" t="s">
        <v>352</v>
      </c>
      <c r="D5487" s="20" t="s">
        <v>1000</v>
      </c>
      <c r="E5487" s="26">
        <v>42614</v>
      </c>
      <c r="F5487">
        <v>1</v>
      </c>
      <c r="G5487">
        <v>1</v>
      </c>
      <c r="H5487">
        <v>1</v>
      </c>
      <c r="I5487">
        <v>5</v>
      </c>
      <c r="J5487">
        <v>3</v>
      </c>
      <c r="K5487">
        <v>1.6666666666666667</v>
      </c>
      <c r="L5487">
        <v>3</v>
      </c>
      <c r="M5487">
        <v>1</v>
      </c>
      <c r="N5487">
        <v>4</v>
      </c>
      <c r="P5487">
        <v>0</v>
      </c>
      <c r="Q5487">
        <v>0</v>
      </c>
      <c r="R5487" t="e">
        <v>#DIV/0!</v>
      </c>
      <c r="S5487">
        <v>1</v>
      </c>
    </row>
    <row r="5488" spans="1:19" x14ac:dyDescent="0.25">
      <c r="A5488" s="177" t="s">
        <v>10161</v>
      </c>
      <c r="B5488" t="s">
        <v>10162</v>
      </c>
      <c r="C5488" t="s">
        <v>353</v>
      </c>
      <c r="D5488" s="20" t="s">
        <v>1000</v>
      </c>
      <c r="E5488" s="26">
        <v>42614</v>
      </c>
      <c r="F5488">
        <v>4</v>
      </c>
      <c r="G5488">
        <v>8</v>
      </c>
      <c r="H5488">
        <v>0.5</v>
      </c>
      <c r="I5488">
        <v>11</v>
      </c>
      <c r="J5488">
        <v>12</v>
      </c>
      <c r="K5488">
        <v>0.91666666666666663</v>
      </c>
      <c r="L5488">
        <v>24</v>
      </c>
      <c r="M5488">
        <v>0.5</v>
      </c>
      <c r="N5488">
        <v>11</v>
      </c>
      <c r="P5488">
        <v>0</v>
      </c>
      <c r="Q5488">
        <v>0</v>
      </c>
      <c r="R5488" t="e">
        <v>#DIV/0!</v>
      </c>
      <c r="S5488">
        <v>0</v>
      </c>
    </row>
    <row r="5489" spans="1:19" x14ac:dyDescent="0.25">
      <c r="A5489" s="177" t="s">
        <v>8574</v>
      </c>
      <c r="B5489" t="s">
        <v>8575</v>
      </c>
      <c r="C5489" t="s">
        <v>354</v>
      </c>
      <c r="D5489" s="20" t="s">
        <v>1000</v>
      </c>
      <c r="E5489" s="26">
        <v>42614</v>
      </c>
      <c r="F5489">
        <v>2</v>
      </c>
      <c r="G5489">
        <v>2</v>
      </c>
      <c r="H5489">
        <v>1</v>
      </c>
      <c r="I5489">
        <v>4</v>
      </c>
      <c r="J5489">
        <v>6</v>
      </c>
      <c r="K5489">
        <v>0.66666666666666663</v>
      </c>
      <c r="L5489">
        <v>6</v>
      </c>
      <c r="M5489">
        <v>1</v>
      </c>
      <c r="N5489">
        <v>2</v>
      </c>
      <c r="P5489">
        <v>0</v>
      </c>
      <c r="Q5489">
        <v>0</v>
      </c>
      <c r="R5489" t="e">
        <v>#DIV/0!</v>
      </c>
      <c r="S5489">
        <v>2</v>
      </c>
    </row>
    <row r="5490" spans="1:19" x14ac:dyDescent="0.25">
      <c r="A5490" s="177" t="s">
        <v>6368</v>
      </c>
      <c r="B5490" t="s">
        <v>6369</v>
      </c>
      <c r="C5490" s="20" t="s">
        <v>355</v>
      </c>
      <c r="D5490" s="20" t="s">
        <v>1000</v>
      </c>
      <c r="E5490" s="26">
        <v>42614</v>
      </c>
      <c r="F5490">
        <v>3</v>
      </c>
      <c r="G5490">
        <v>6</v>
      </c>
      <c r="H5490">
        <v>0.5</v>
      </c>
      <c r="I5490">
        <v>12</v>
      </c>
      <c r="J5490">
        <v>9</v>
      </c>
      <c r="K5490">
        <v>1.3333333333333333</v>
      </c>
      <c r="L5490">
        <v>18</v>
      </c>
      <c r="M5490">
        <v>0.5</v>
      </c>
      <c r="N5490">
        <v>12</v>
      </c>
      <c r="P5490">
        <v>0</v>
      </c>
      <c r="Q5490">
        <v>0</v>
      </c>
      <c r="R5490" t="e">
        <v>#DIV/0!</v>
      </c>
      <c r="S5490">
        <v>0</v>
      </c>
    </row>
    <row r="5491" spans="1:19" x14ac:dyDescent="0.25">
      <c r="A5491" s="177" t="s">
        <v>11679</v>
      </c>
      <c r="B5491" t="s">
        <v>11680</v>
      </c>
      <c r="C5491" s="20" t="s">
        <v>198</v>
      </c>
      <c r="D5491" s="20" t="s">
        <v>1002</v>
      </c>
      <c r="E5491" s="26">
        <v>42614</v>
      </c>
      <c r="F5491">
        <v>2</v>
      </c>
      <c r="G5491">
        <v>4</v>
      </c>
      <c r="H5491">
        <v>0.5</v>
      </c>
      <c r="I5491">
        <v>4</v>
      </c>
      <c r="J5491">
        <v>8</v>
      </c>
      <c r="K5491">
        <v>0.5</v>
      </c>
      <c r="L5491">
        <v>18</v>
      </c>
      <c r="M5491">
        <v>0.44444444444444442</v>
      </c>
      <c r="N5491">
        <v>4</v>
      </c>
      <c r="P5491">
        <v>0</v>
      </c>
      <c r="Q5491">
        <v>0</v>
      </c>
      <c r="R5491" t="e">
        <v>#DIV/0!</v>
      </c>
      <c r="S5491">
        <v>0</v>
      </c>
    </row>
    <row r="5492" spans="1:19" x14ac:dyDescent="0.25">
      <c r="A5492" s="177" t="s">
        <v>11681</v>
      </c>
      <c r="B5492" t="s">
        <v>11682</v>
      </c>
      <c r="C5492" s="20" t="s">
        <v>199</v>
      </c>
      <c r="D5492" s="20" t="s">
        <v>1002</v>
      </c>
      <c r="E5492" s="26">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25">
      <c r="A5493" s="177" t="s">
        <v>11683</v>
      </c>
      <c r="B5493" t="s">
        <v>11684</v>
      </c>
      <c r="C5493" t="s">
        <v>348</v>
      </c>
      <c r="D5493" s="20" t="s">
        <v>1002</v>
      </c>
      <c r="E5493" s="26">
        <v>42614</v>
      </c>
      <c r="F5493">
        <v>11</v>
      </c>
      <c r="G5493">
        <v>8</v>
      </c>
      <c r="H5493">
        <v>1.375</v>
      </c>
      <c r="I5493">
        <v>28</v>
      </c>
      <c r="J5493">
        <v>34</v>
      </c>
      <c r="K5493">
        <v>0.82352941176470584</v>
      </c>
      <c r="L5493">
        <v>25</v>
      </c>
      <c r="M5493">
        <v>1.36</v>
      </c>
      <c r="N5493">
        <v>25</v>
      </c>
      <c r="P5493">
        <v>0</v>
      </c>
      <c r="Q5493">
        <v>0</v>
      </c>
      <c r="R5493" t="e">
        <v>#DIV/0!</v>
      </c>
      <c r="S5493">
        <v>3</v>
      </c>
    </row>
    <row r="5494" spans="1:19" x14ac:dyDescent="0.25">
      <c r="A5494" s="177" t="s">
        <v>10927</v>
      </c>
      <c r="B5494" t="s">
        <v>10928</v>
      </c>
      <c r="C5494" t="s">
        <v>227</v>
      </c>
      <c r="D5494" s="20" t="s">
        <v>1002</v>
      </c>
      <c r="E5494" s="26">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25">
      <c r="A5495" s="177" t="s">
        <v>10752</v>
      </c>
      <c r="B5495" t="s">
        <v>10753</v>
      </c>
      <c r="C5495" t="s">
        <v>203</v>
      </c>
      <c r="D5495" s="20" t="s">
        <v>1002</v>
      </c>
      <c r="E5495" s="26">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25">
      <c r="A5496" s="177" t="s">
        <v>9905</v>
      </c>
      <c r="B5496" t="s">
        <v>9906</v>
      </c>
      <c r="C5496" t="s">
        <v>223</v>
      </c>
      <c r="D5496" s="20" t="s">
        <v>1002</v>
      </c>
      <c r="E5496" s="26">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25">
      <c r="A5497" s="177" t="s">
        <v>9523</v>
      </c>
      <c r="B5497" t="s">
        <v>9524</v>
      </c>
      <c r="C5497" t="s">
        <v>346</v>
      </c>
      <c r="D5497" s="20" t="s">
        <v>1002</v>
      </c>
      <c r="E5497" s="26">
        <v>42614</v>
      </c>
      <c r="F5497">
        <v>4</v>
      </c>
      <c r="G5497">
        <v>4</v>
      </c>
      <c r="H5497">
        <v>1</v>
      </c>
      <c r="I5497">
        <v>10</v>
      </c>
      <c r="J5497">
        <v>24</v>
      </c>
      <c r="K5497">
        <v>0.41666666666666669</v>
      </c>
      <c r="L5497">
        <v>24</v>
      </c>
      <c r="M5497">
        <v>1</v>
      </c>
      <c r="N5497">
        <v>10</v>
      </c>
      <c r="P5497">
        <v>0</v>
      </c>
      <c r="Q5497">
        <v>0</v>
      </c>
      <c r="R5497" t="e">
        <v>#DIV/0!</v>
      </c>
      <c r="S5497">
        <v>0</v>
      </c>
    </row>
    <row r="5498" spans="1:19" x14ac:dyDescent="0.25">
      <c r="A5498" s="177" t="s">
        <v>9164</v>
      </c>
      <c r="B5498" t="s">
        <v>9165</v>
      </c>
      <c r="C5498" t="s">
        <v>207</v>
      </c>
      <c r="D5498" s="20" t="s">
        <v>1002</v>
      </c>
      <c r="E5498" s="26">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25">
      <c r="A5499" s="177" t="s">
        <v>8325</v>
      </c>
      <c r="B5499" t="s">
        <v>8326</v>
      </c>
      <c r="C5499" t="s">
        <v>212</v>
      </c>
      <c r="D5499" s="20" t="s">
        <v>1002</v>
      </c>
      <c r="E5499" s="26">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25">
      <c r="A5500" s="177" t="s">
        <v>8024</v>
      </c>
      <c r="B5500" t="s">
        <v>8025</v>
      </c>
      <c r="C5500" t="s">
        <v>225</v>
      </c>
      <c r="D5500" s="20" t="s">
        <v>1002</v>
      </c>
      <c r="E5500" s="26">
        <v>42614</v>
      </c>
      <c r="F5500">
        <v>4</v>
      </c>
      <c r="G5500">
        <v>5</v>
      </c>
      <c r="H5500">
        <v>0.8</v>
      </c>
      <c r="I5500">
        <v>56</v>
      </c>
      <c r="J5500">
        <v>40</v>
      </c>
      <c r="K5500">
        <v>1.4</v>
      </c>
      <c r="L5500">
        <v>50</v>
      </c>
      <c r="M5500">
        <v>0.8</v>
      </c>
      <c r="N5500">
        <v>47</v>
      </c>
      <c r="P5500">
        <v>0</v>
      </c>
      <c r="Q5500">
        <v>5</v>
      </c>
      <c r="R5500">
        <v>0</v>
      </c>
      <c r="S5500">
        <v>9</v>
      </c>
    </row>
    <row r="5501" spans="1:19" x14ac:dyDescent="0.25">
      <c r="A5501" s="177" t="s">
        <v>7636</v>
      </c>
      <c r="B5501" t="s">
        <v>7637</v>
      </c>
      <c r="C5501" t="s">
        <v>901</v>
      </c>
      <c r="D5501" s="20" t="s">
        <v>1000</v>
      </c>
      <c r="E5501" s="26">
        <v>42614</v>
      </c>
      <c r="F5501">
        <v>5</v>
      </c>
      <c r="G5501">
        <v>5</v>
      </c>
      <c r="H5501">
        <v>1</v>
      </c>
      <c r="I5501">
        <v>19</v>
      </c>
      <c r="J5501">
        <v>15</v>
      </c>
      <c r="K5501">
        <v>1.2666666666666666</v>
      </c>
      <c r="L5501">
        <v>15</v>
      </c>
      <c r="M5501">
        <v>1</v>
      </c>
      <c r="N5501">
        <v>16</v>
      </c>
      <c r="P5501">
        <v>1</v>
      </c>
      <c r="Q5501">
        <v>4</v>
      </c>
      <c r="R5501">
        <v>0.25</v>
      </c>
      <c r="S5501">
        <v>3</v>
      </c>
    </row>
    <row r="5502" spans="1:19" x14ac:dyDescent="0.25">
      <c r="A5502" s="177" t="s">
        <v>7084</v>
      </c>
      <c r="B5502" t="s">
        <v>7085</v>
      </c>
      <c r="C5502" t="s">
        <v>232</v>
      </c>
      <c r="D5502" s="20" t="s">
        <v>1002</v>
      </c>
      <c r="E5502" s="26">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25">
      <c r="A5503" s="177" t="s">
        <v>6718</v>
      </c>
      <c r="B5503" t="s">
        <v>6719</v>
      </c>
      <c r="C5503" t="s">
        <v>317</v>
      </c>
      <c r="D5503" s="20" t="s">
        <v>1002</v>
      </c>
      <c r="E5503" s="26">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25">
      <c r="A5504" s="177" t="s">
        <v>6294</v>
      </c>
      <c r="B5504" t="s">
        <v>6295</v>
      </c>
      <c r="C5504" t="s">
        <v>214</v>
      </c>
      <c r="D5504" s="20" t="s">
        <v>1002</v>
      </c>
      <c r="E5504" s="26">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25">
      <c r="A5505" s="177" t="s">
        <v>5516</v>
      </c>
      <c r="B5505" t="s">
        <v>5517</v>
      </c>
      <c r="C5505" t="s">
        <v>903</v>
      </c>
      <c r="D5505" s="20" t="s">
        <v>1000</v>
      </c>
      <c r="E5505" s="26">
        <v>42614</v>
      </c>
      <c r="F5505">
        <v>12</v>
      </c>
      <c r="G5505">
        <v>10</v>
      </c>
      <c r="H5505">
        <v>1.2</v>
      </c>
      <c r="I5505">
        <v>41</v>
      </c>
      <c r="J5505">
        <v>60</v>
      </c>
      <c r="K5505">
        <v>0.68333333333333335</v>
      </c>
      <c r="L5505">
        <v>50</v>
      </c>
      <c r="M5505">
        <v>1.2</v>
      </c>
      <c r="N5505">
        <v>38</v>
      </c>
      <c r="P5505">
        <v>0</v>
      </c>
      <c r="Q5505">
        <v>0</v>
      </c>
      <c r="R5505" t="e">
        <v>#DIV/0!</v>
      </c>
      <c r="S5505">
        <v>3</v>
      </c>
    </row>
    <row r="5506" spans="1:19" x14ac:dyDescent="0.25">
      <c r="A5506" s="177" t="s">
        <v>4901</v>
      </c>
      <c r="B5506" t="s">
        <v>4902</v>
      </c>
      <c r="C5506" t="s">
        <v>230</v>
      </c>
      <c r="D5506" s="20" t="s">
        <v>1002</v>
      </c>
      <c r="E5506" s="26">
        <v>42614</v>
      </c>
      <c r="F5506">
        <v>1</v>
      </c>
      <c r="G5506">
        <v>1</v>
      </c>
      <c r="H5506">
        <v>1</v>
      </c>
      <c r="I5506">
        <v>8</v>
      </c>
      <c r="J5506">
        <v>5</v>
      </c>
      <c r="K5506">
        <v>1.6</v>
      </c>
      <c r="L5506">
        <v>5</v>
      </c>
      <c r="M5506">
        <v>1</v>
      </c>
      <c r="N5506">
        <v>7</v>
      </c>
      <c r="P5506">
        <v>0</v>
      </c>
      <c r="Q5506">
        <v>2</v>
      </c>
      <c r="R5506">
        <v>0</v>
      </c>
      <c r="S5506">
        <v>1</v>
      </c>
    </row>
    <row r="5507" spans="1:19" x14ac:dyDescent="0.25">
      <c r="A5507" s="177" t="s">
        <v>4726</v>
      </c>
      <c r="B5507" t="s">
        <v>4727</v>
      </c>
      <c r="C5507" s="20" t="s">
        <v>234</v>
      </c>
      <c r="D5507" s="20" t="s">
        <v>1002</v>
      </c>
      <c r="E5507" s="26">
        <v>42614</v>
      </c>
      <c r="F5507">
        <v>4</v>
      </c>
      <c r="G5507">
        <v>4</v>
      </c>
      <c r="H5507">
        <v>1</v>
      </c>
      <c r="I5507">
        <v>17</v>
      </c>
      <c r="J5507">
        <v>40</v>
      </c>
      <c r="K5507">
        <v>0.42499999999999999</v>
      </c>
      <c r="L5507">
        <v>40</v>
      </c>
      <c r="M5507">
        <v>1</v>
      </c>
      <c r="N5507">
        <v>17</v>
      </c>
      <c r="P5507">
        <v>0</v>
      </c>
      <c r="Q5507">
        <v>0</v>
      </c>
      <c r="R5507" t="e">
        <v>#DIV/0!</v>
      </c>
      <c r="S5507">
        <v>0</v>
      </c>
    </row>
    <row r="5508" spans="1:19" x14ac:dyDescent="0.25">
      <c r="A5508" s="177" t="s">
        <v>4376</v>
      </c>
      <c r="B5508" t="s">
        <v>4377</v>
      </c>
      <c r="C5508" s="20" t="s">
        <v>217</v>
      </c>
      <c r="D5508" s="20" t="s">
        <v>1002</v>
      </c>
      <c r="E5508" s="26">
        <v>42614</v>
      </c>
      <c r="F5508">
        <v>0</v>
      </c>
      <c r="G5508">
        <v>0</v>
      </c>
      <c r="H5508" t="e">
        <v>#DIV/0!</v>
      </c>
      <c r="I5508">
        <v>0</v>
      </c>
      <c r="J5508">
        <v>0</v>
      </c>
      <c r="K5508" t="e">
        <v>#DIV/0!</v>
      </c>
      <c r="L5508">
        <v>0</v>
      </c>
      <c r="M5508" t="e">
        <v>#DIV/0!</v>
      </c>
      <c r="N5508">
        <v>0</v>
      </c>
      <c r="P5508">
        <v>0</v>
      </c>
      <c r="Q5508">
        <v>0</v>
      </c>
      <c r="R5508" t="e">
        <v>#DIV/0!</v>
      </c>
      <c r="S5508">
        <v>0</v>
      </c>
    </row>
    <row r="5509" spans="1:19" x14ac:dyDescent="0.25">
      <c r="A5509" s="177" t="s">
        <v>3786</v>
      </c>
      <c r="B5509" t="s">
        <v>3787</v>
      </c>
      <c r="C5509" s="20" t="s">
        <v>342</v>
      </c>
      <c r="D5509" s="20" t="s">
        <v>1002</v>
      </c>
      <c r="E5509" s="26">
        <v>42614</v>
      </c>
      <c r="F5509">
        <v>4</v>
      </c>
      <c r="G5509">
        <v>4</v>
      </c>
      <c r="H5509">
        <v>1</v>
      </c>
      <c r="I5509">
        <v>29</v>
      </c>
      <c r="J5509">
        <v>40</v>
      </c>
      <c r="K5509">
        <v>0.72499999999999998</v>
      </c>
      <c r="L5509">
        <v>40</v>
      </c>
      <c r="M5509">
        <v>1</v>
      </c>
      <c r="N5509">
        <v>29</v>
      </c>
      <c r="P5509">
        <v>0</v>
      </c>
      <c r="Q5509">
        <v>0</v>
      </c>
      <c r="R5509" t="e">
        <v>#DIV/0!</v>
      </c>
      <c r="S5509">
        <v>0</v>
      </c>
    </row>
    <row r="5510" spans="1:19" x14ac:dyDescent="0.25">
      <c r="A5510" s="177" t="s">
        <v>3594</v>
      </c>
      <c r="B5510" t="s">
        <v>3595</v>
      </c>
      <c r="C5510" s="20" t="s">
        <v>220</v>
      </c>
      <c r="D5510" s="20" t="s">
        <v>1002</v>
      </c>
      <c r="E5510" s="26">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25">
      <c r="A5511" s="177" t="s">
        <v>3069</v>
      </c>
      <c r="B5511" t="s">
        <v>3070</v>
      </c>
      <c r="C5511" s="20" t="s">
        <v>242</v>
      </c>
      <c r="D5511" s="20" t="s">
        <v>1000</v>
      </c>
      <c r="E5511" s="26">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25">
      <c r="A5512" s="177" t="s">
        <v>2894</v>
      </c>
      <c r="B5512" t="s">
        <v>2895</v>
      </c>
      <c r="C5512" s="20" t="s">
        <v>2724</v>
      </c>
      <c r="D5512" s="20" t="s">
        <v>1000</v>
      </c>
      <c r="E5512" s="26">
        <v>42614</v>
      </c>
      <c r="F5512">
        <v>9</v>
      </c>
      <c r="G5512">
        <v>8</v>
      </c>
      <c r="H5512">
        <v>1.125</v>
      </c>
      <c r="I5512">
        <v>30</v>
      </c>
      <c r="J5512">
        <v>45</v>
      </c>
      <c r="K5512">
        <v>0.66666666666666663</v>
      </c>
      <c r="L5512">
        <v>40</v>
      </c>
      <c r="M5512">
        <v>1.125</v>
      </c>
      <c r="N5512">
        <v>28</v>
      </c>
      <c r="P5512">
        <v>0</v>
      </c>
      <c r="Q5512">
        <v>0</v>
      </c>
      <c r="R5512" t="e">
        <v>#DIV/0!</v>
      </c>
      <c r="S5512">
        <v>2</v>
      </c>
    </row>
    <row r="5513" spans="1:19" x14ac:dyDescent="0.25">
      <c r="A5513" s="177" t="s">
        <v>2649</v>
      </c>
      <c r="B5513" t="s">
        <v>2650</v>
      </c>
      <c r="C5513" s="20" t="s">
        <v>237</v>
      </c>
      <c r="D5513" s="20" t="s">
        <v>1000</v>
      </c>
      <c r="E5513" s="26">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25">
      <c r="A5514" s="177" t="s">
        <v>2474</v>
      </c>
      <c r="B5514" t="s">
        <v>2475</v>
      </c>
      <c r="C5514" t="s">
        <v>238</v>
      </c>
      <c r="D5514" s="20" t="s">
        <v>1000</v>
      </c>
      <c r="E5514" s="26">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25">
      <c r="A5515" s="177" t="s">
        <v>2301</v>
      </c>
      <c r="B5515" t="s">
        <v>2302</v>
      </c>
      <c r="C5515" t="s">
        <v>239</v>
      </c>
      <c r="D5515" s="20" t="s">
        <v>1000</v>
      </c>
      <c r="E5515" s="26">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25">
      <c r="A5516" s="177" t="s">
        <v>2126</v>
      </c>
      <c r="B5516" t="s">
        <v>2127</v>
      </c>
      <c r="C5516" t="s">
        <v>1988</v>
      </c>
      <c r="D5516" s="20" t="s">
        <v>1000</v>
      </c>
      <c r="E5516" s="26">
        <v>42614</v>
      </c>
      <c r="F5516">
        <v>9</v>
      </c>
      <c r="G5516">
        <v>10</v>
      </c>
      <c r="H5516">
        <v>0.9</v>
      </c>
      <c r="I5516">
        <v>32</v>
      </c>
      <c r="J5516">
        <v>35</v>
      </c>
      <c r="K5516">
        <v>0.91428571428571426</v>
      </c>
      <c r="L5516">
        <v>40</v>
      </c>
      <c r="M5516">
        <v>0.875</v>
      </c>
      <c r="N5516">
        <v>28</v>
      </c>
      <c r="P5516">
        <v>1</v>
      </c>
      <c r="Q5516">
        <v>4</v>
      </c>
      <c r="R5516">
        <v>0.25</v>
      </c>
      <c r="S5516">
        <v>4</v>
      </c>
    </row>
    <row r="5517" spans="1:19" x14ac:dyDescent="0.25">
      <c r="A5517" s="177" t="s">
        <v>1878</v>
      </c>
      <c r="B5517" t="s">
        <v>1879</v>
      </c>
      <c r="C5517" t="s">
        <v>240</v>
      </c>
      <c r="D5517" s="20" t="s">
        <v>1000</v>
      </c>
      <c r="E5517" s="26">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25">
      <c r="A5518" s="177" t="s">
        <v>1703</v>
      </c>
      <c r="B5518" t="s">
        <v>1704</v>
      </c>
      <c r="C5518" t="s">
        <v>241</v>
      </c>
      <c r="D5518" s="20" t="s">
        <v>1000</v>
      </c>
      <c r="E5518" s="26">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25">
      <c r="A5519" s="177" t="s">
        <v>1528</v>
      </c>
      <c r="B5519" t="s">
        <v>1529</v>
      </c>
      <c r="C5519" t="s">
        <v>318</v>
      </c>
      <c r="D5519" s="20" t="s">
        <v>1000</v>
      </c>
      <c r="E5519" s="26">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25">
      <c r="A5520" s="177" t="s">
        <v>1114</v>
      </c>
      <c r="B5520" t="s">
        <v>1201</v>
      </c>
      <c r="C5520" t="s">
        <v>235</v>
      </c>
      <c r="D5520" s="20" t="s">
        <v>1002</v>
      </c>
      <c r="E5520" s="26">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25">
      <c r="A5521" s="177" t="s">
        <v>12078</v>
      </c>
      <c r="B5521" t="s">
        <v>12079</v>
      </c>
      <c r="C5521" t="s">
        <v>1051</v>
      </c>
      <c r="D5521" s="20" t="s">
        <v>1000</v>
      </c>
      <c r="E5521" s="26">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25">
      <c r="A5522" s="177" t="s">
        <v>13267</v>
      </c>
      <c r="B5522" t="s">
        <v>13268</v>
      </c>
      <c r="C5522" t="s">
        <v>350</v>
      </c>
      <c r="D5522" s="20" t="s">
        <v>1002</v>
      </c>
      <c r="E5522" s="26">
        <v>42614</v>
      </c>
      <c r="F5522">
        <v>1</v>
      </c>
      <c r="G5522">
        <v>1</v>
      </c>
      <c r="H5522">
        <v>1</v>
      </c>
      <c r="I5522">
        <v>2</v>
      </c>
      <c r="J5522">
        <v>3</v>
      </c>
      <c r="K5522">
        <v>0.66666666666666663</v>
      </c>
      <c r="L5522">
        <v>3</v>
      </c>
      <c r="M5522">
        <v>1</v>
      </c>
      <c r="N5522">
        <v>2</v>
      </c>
      <c r="P5522">
        <v>0</v>
      </c>
      <c r="Q5522">
        <v>0</v>
      </c>
      <c r="R5522" t="e">
        <v>#DIV/0!</v>
      </c>
      <c r="S5522">
        <v>0</v>
      </c>
    </row>
    <row r="5523" spans="1:19" x14ac:dyDescent="0.25">
      <c r="A5523" s="177" t="s">
        <v>13444</v>
      </c>
      <c r="B5523" t="s">
        <v>13445</v>
      </c>
      <c r="C5523" s="20" t="s">
        <v>242</v>
      </c>
      <c r="D5523" s="20" t="s">
        <v>1002</v>
      </c>
      <c r="E5523" s="26">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25">
      <c r="A5524" s="177" t="s">
        <v>13621</v>
      </c>
      <c r="B5524" t="s">
        <v>13622</v>
      </c>
      <c r="C5524" s="20" t="s">
        <v>237</v>
      </c>
      <c r="D5524" s="20" t="s">
        <v>1002</v>
      </c>
      <c r="E5524" s="26">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25">
      <c r="A5525" s="177" t="s">
        <v>13796</v>
      </c>
      <c r="B5525" t="s">
        <v>13797</v>
      </c>
      <c r="C5525" s="20" t="s">
        <v>238</v>
      </c>
      <c r="D5525" s="20" t="s">
        <v>1002</v>
      </c>
      <c r="E5525" s="26">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25">
      <c r="A5526" s="177" t="s">
        <v>13973</v>
      </c>
      <c r="B5526" t="s">
        <v>13974</v>
      </c>
      <c r="C5526" s="20" t="s">
        <v>239</v>
      </c>
      <c r="D5526" s="20" t="s">
        <v>1002</v>
      </c>
      <c r="E5526" s="26">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25">
      <c r="A5527" s="177" t="s">
        <v>14160</v>
      </c>
      <c r="B5527" t="s">
        <v>14161</v>
      </c>
      <c r="C5527" s="20" t="s">
        <v>240</v>
      </c>
      <c r="D5527" s="20" t="s">
        <v>1002</v>
      </c>
      <c r="E5527" s="26">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25">
      <c r="A5528" s="177" t="s">
        <v>14337</v>
      </c>
      <c r="B5528" t="s">
        <v>14338</v>
      </c>
      <c r="C5528" t="s">
        <v>241</v>
      </c>
      <c r="D5528" s="20" t="s">
        <v>1002</v>
      </c>
      <c r="E5528" s="26">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25">
      <c r="A5529" s="177" t="s">
        <v>14449</v>
      </c>
      <c r="B5529" t="s">
        <v>14450</v>
      </c>
      <c r="C5529" t="s">
        <v>318</v>
      </c>
      <c r="D5529" s="20" t="s">
        <v>1002</v>
      </c>
      <c r="E5529" s="26">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25">
      <c r="A5530" s="177" t="s">
        <v>14666</v>
      </c>
      <c r="B5530" t="s">
        <v>14667</v>
      </c>
      <c r="C5530" t="s">
        <v>199</v>
      </c>
      <c r="D5530" s="20" t="s">
        <v>1000</v>
      </c>
      <c r="E5530" s="26">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25">
      <c r="A5531" s="177" t="s">
        <v>14932</v>
      </c>
      <c r="B5531" t="s">
        <v>14933</v>
      </c>
      <c r="C5531" t="s">
        <v>200</v>
      </c>
      <c r="D5531" s="20" t="s">
        <v>1002</v>
      </c>
      <c r="E5531" s="26">
        <v>42614</v>
      </c>
      <c r="F5531">
        <v>8</v>
      </c>
      <c r="G5531">
        <v>8</v>
      </c>
      <c r="H5531">
        <v>1</v>
      </c>
      <c r="I5531">
        <v>7</v>
      </c>
      <c r="J5531">
        <v>40</v>
      </c>
      <c r="K5531">
        <v>0.17499999999999999</v>
      </c>
      <c r="L5531">
        <v>40</v>
      </c>
      <c r="M5531">
        <v>1</v>
      </c>
      <c r="N5531">
        <v>6</v>
      </c>
      <c r="P5531">
        <v>1</v>
      </c>
      <c r="Q5531">
        <v>1</v>
      </c>
      <c r="R5531">
        <v>1</v>
      </c>
      <c r="S5531">
        <v>1</v>
      </c>
    </row>
    <row r="5532" spans="1:19" x14ac:dyDescent="0.25">
      <c r="A5532" s="177" t="s">
        <v>15109</v>
      </c>
      <c r="B5532" t="s">
        <v>15110</v>
      </c>
      <c r="C5532" t="s">
        <v>202</v>
      </c>
      <c r="D5532" s="20" t="s">
        <v>1002</v>
      </c>
      <c r="E5532" s="26">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25">
      <c r="A5533" s="177" t="s">
        <v>15191</v>
      </c>
      <c r="B5533" t="s">
        <v>15192</v>
      </c>
      <c r="C5533" t="s">
        <v>348</v>
      </c>
      <c r="D5533" s="20" t="s">
        <v>1000</v>
      </c>
      <c r="E5533" s="26">
        <v>42614</v>
      </c>
      <c r="F5533">
        <v>11</v>
      </c>
      <c r="G5533">
        <v>8</v>
      </c>
      <c r="H5533">
        <v>1.375</v>
      </c>
      <c r="I5533">
        <v>28</v>
      </c>
      <c r="J5533">
        <v>34</v>
      </c>
      <c r="K5533">
        <v>0.82352941176470584</v>
      </c>
      <c r="L5533">
        <v>25</v>
      </c>
      <c r="M5533">
        <v>1.36</v>
      </c>
      <c r="N5533">
        <v>25</v>
      </c>
      <c r="P5533">
        <v>0</v>
      </c>
      <c r="Q5533">
        <v>0</v>
      </c>
      <c r="R5533" t="e">
        <v>#DIV/0!</v>
      </c>
      <c r="S5533">
        <v>3</v>
      </c>
    </row>
    <row r="5534" spans="1:19" x14ac:dyDescent="0.25">
      <c r="A5534" s="177" t="s">
        <v>15275</v>
      </c>
      <c r="B5534" t="s">
        <v>15276</v>
      </c>
      <c r="C5534" t="s">
        <v>347</v>
      </c>
      <c r="D5534" s="20" t="s">
        <v>1002</v>
      </c>
      <c r="E5534" s="26">
        <v>42614</v>
      </c>
      <c r="F5534">
        <v>3</v>
      </c>
      <c r="G5534">
        <v>3</v>
      </c>
      <c r="H5534">
        <v>1</v>
      </c>
      <c r="I5534">
        <v>15</v>
      </c>
      <c r="J5534">
        <v>10</v>
      </c>
      <c r="K5534">
        <v>1.5</v>
      </c>
      <c r="L5534">
        <v>10</v>
      </c>
      <c r="M5534">
        <v>1</v>
      </c>
      <c r="N5534">
        <v>15</v>
      </c>
      <c r="P5534">
        <v>0</v>
      </c>
      <c r="Q5534">
        <v>0</v>
      </c>
      <c r="R5534" t="e">
        <v>#DIV/0!</v>
      </c>
      <c r="S5534">
        <v>0</v>
      </c>
    </row>
    <row r="5535" spans="1:19" x14ac:dyDescent="0.25">
      <c r="A5535" s="177" t="s">
        <v>15351</v>
      </c>
      <c r="B5535" t="s">
        <v>15352</v>
      </c>
      <c r="C5535" t="s">
        <v>351</v>
      </c>
      <c r="D5535" s="20" t="s">
        <v>1002</v>
      </c>
      <c r="E5535" s="26">
        <v>42614</v>
      </c>
      <c r="F5535">
        <v>8</v>
      </c>
      <c r="G5535">
        <v>5</v>
      </c>
      <c r="H5535">
        <v>1.6</v>
      </c>
      <c r="I5535">
        <v>13</v>
      </c>
      <c r="J5535">
        <v>24</v>
      </c>
      <c r="K5535">
        <v>0.54166666666666663</v>
      </c>
      <c r="L5535">
        <v>15</v>
      </c>
      <c r="M5535">
        <v>1.6</v>
      </c>
      <c r="N5535">
        <v>10</v>
      </c>
      <c r="P5535">
        <v>0</v>
      </c>
      <c r="Q5535">
        <v>0</v>
      </c>
      <c r="R5535" t="e">
        <v>#DIV/0!</v>
      </c>
      <c r="S5535">
        <v>3</v>
      </c>
    </row>
    <row r="5536" spans="1:19" x14ac:dyDescent="0.25">
      <c r="A5536" s="177" t="s">
        <v>15475</v>
      </c>
      <c r="B5536" t="s">
        <v>15476</v>
      </c>
      <c r="C5536" t="s">
        <v>352</v>
      </c>
      <c r="D5536" s="20" t="s">
        <v>1002</v>
      </c>
      <c r="E5536" s="26">
        <v>42614</v>
      </c>
      <c r="F5536">
        <v>1</v>
      </c>
      <c r="G5536">
        <v>1</v>
      </c>
      <c r="H5536">
        <v>1</v>
      </c>
      <c r="I5536">
        <v>5</v>
      </c>
      <c r="J5536">
        <v>3</v>
      </c>
      <c r="K5536">
        <v>1.6666666666666667</v>
      </c>
      <c r="L5536">
        <v>3</v>
      </c>
      <c r="M5536">
        <v>1</v>
      </c>
      <c r="N5536">
        <v>4</v>
      </c>
      <c r="P5536">
        <v>0</v>
      </c>
      <c r="Q5536">
        <v>0</v>
      </c>
      <c r="R5536" t="e">
        <v>#DIV/0!</v>
      </c>
      <c r="S5536">
        <v>1</v>
      </c>
    </row>
    <row r="5537" spans="1:19" x14ac:dyDescent="0.25">
      <c r="A5537" s="177" t="s">
        <v>15636</v>
      </c>
      <c r="B5537" t="s">
        <v>15637</v>
      </c>
      <c r="C5537" t="s">
        <v>228</v>
      </c>
      <c r="D5537" s="20" t="s">
        <v>1002</v>
      </c>
      <c r="E5537" s="26">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25">
      <c r="A5538" s="177" t="s">
        <v>15813</v>
      </c>
      <c r="B5538" t="s">
        <v>15814</v>
      </c>
      <c r="C5538" t="s">
        <v>227</v>
      </c>
      <c r="D5538" s="20" t="s">
        <v>1000</v>
      </c>
      <c r="E5538" s="26">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25">
      <c r="A5539" s="177" t="s">
        <v>15990</v>
      </c>
      <c r="B5539" t="s">
        <v>15991</v>
      </c>
      <c r="C5539" t="s">
        <v>203</v>
      </c>
      <c r="D5539" s="20" t="s">
        <v>1000</v>
      </c>
      <c r="E5539" s="26">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25">
      <c r="A5540" s="177" t="s">
        <v>16169</v>
      </c>
      <c r="B5540" t="s">
        <v>16170</v>
      </c>
      <c r="C5540" t="s">
        <v>205</v>
      </c>
      <c r="D5540" s="20" t="s">
        <v>1002</v>
      </c>
      <c r="E5540" s="26">
        <v>42614</v>
      </c>
      <c r="F5540">
        <v>0</v>
      </c>
      <c r="G5540">
        <v>0</v>
      </c>
      <c r="H5540" t="e">
        <v>#DIV/0!</v>
      </c>
      <c r="I5540">
        <v>0</v>
      </c>
      <c r="J5540">
        <v>0</v>
      </c>
      <c r="K5540" t="e">
        <v>#DIV/0!</v>
      </c>
      <c r="L5540">
        <v>0</v>
      </c>
      <c r="M5540" t="e">
        <v>#DIV/0!</v>
      </c>
      <c r="N5540">
        <v>0</v>
      </c>
      <c r="P5540">
        <v>0</v>
      </c>
      <c r="Q5540">
        <v>0</v>
      </c>
      <c r="R5540" t="e">
        <v>#DIV/0!</v>
      </c>
      <c r="S5540">
        <v>0</v>
      </c>
    </row>
    <row r="5541" spans="1:19" x14ac:dyDescent="0.25">
      <c r="A5541" s="177" t="s">
        <v>16346</v>
      </c>
      <c r="B5541" t="s">
        <v>16347</v>
      </c>
      <c r="C5541" t="s">
        <v>204</v>
      </c>
      <c r="D5541" s="20" t="s">
        <v>1002</v>
      </c>
      <c r="E5541" s="26">
        <v>42614</v>
      </c>
      <c r="F5541">
        <v>3</v>
      </c>
      <c r="G5541">
        <v>5</v>
      </c>
      <c r="H5541">
        <v>0.6</v>
      </c>
      <c r="I5541">
        <v>5</v>
      </c>
      <c r="J5541">
        <v>15</v>
      </c>
      <c r="K5541">
        <v>0.33333333333333331</v>
      </c>
      <c r="L5541">
        <v>25</v>
      </c>
      <c r="M5541">
        <v>0.6</v>
      </c>
      <c r="N5541">
        <v>5</v>
      </c>
      <c r="P5541">
        <v>0</v>
      </c>
      <c r="Q5541">
        <v>0</v>
      </c>
      <c r="R5541" t="e">
        <v>#DIV/0!</v>
      </c>
      <c r="S5541">
        <v>0</v>
      </c>
    </row>
    <row r="5542" spans="1:19" x14ac:dyDescent="0.25">
      <c r="A5542" s="177" t="s">
        <v>16487</v>
      </c>
      <c r="B5542" t="s">
        <v>16488</v>
      </c>
      <c r="C5542" t="s">
        <v>353</v>
      </c>
      <c r="D5542" s="20" t="s">
        <v>1002</v>
      </c>
      <c r="E5542" s="26">
        <v>42614</v>
      </c>
      <c r="F5542">
        <v>4</v>
      </c>
      <c r="G5542">
        <v>8</v>
      </c>
      <c r="H5542">
        <v>0.5</v>
      </c>
      <c r="I5542">
        <v>11</v>
      </c>
      <c r="J5542">
        <v>12</v>
      </c>
      <c r="K5542">
        <v>0.91666666666666663</v>
      </c>
      <c r="L5542">
        <v>24</v>
      </c>
      <c r="M5542">
        <v>0.5</v>
      </c>
      <c r="N5542">
        <v>11</v>
      </c>
      <c r="P5542">
        <v>0</v>
      </c>
      <c r="Q5542">
        <v>0</v>
      </c>
      <c r="R5542" t="e">
        <v>#DIV/0!</v>
      </c>
      <c r="S5542">
        <v>0</v>
      </c>
    </row>
    <row r="5543" spans="1:19" x14ac:dyDescent="0.25">
      <c r="A5543" s="177" t="s">
        <v>16664</v>
      </c>
      <c r="B5543" t="s">
        <v>16665</v>
      </c>
      <c r="C5543" t="s">
        <v>223</v>
      </c>
      <c r="D5543" s="20" t="s">
        <v>1000</v>
      </c>
      <c r="E5543" s="26">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25">
      <c r="A5544" s="177" t="s">
        <v>16843</v>
      </c>
      <c r="B5544" t="s">
        <v>16844</v>
      </c>
      <c r="C5544" t="s">
        <v>224</v>
      </c>
      <c r="D5544" s="20" t="s">
        <v>1002</v>
      </c>
      <c r="E5544" s="26">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25">
      <c r="A5545" s="177" t="s">
        <v>16969</v>
      </c>
      <c r="B5545" t="s">
        <v>16970</v>
      </c>
      <c r="C5545" t="s">
        <v>346</v>
      </c>
      <c r="D5545" s="20" t="s">
        <v>1000</v>
      </c>
      <c r="E5545" s="26">
        <v>42614</v>
      </c>
      <c r="F5545">
        <v>4</v>
      </c>
      <c r="G5545">
        <v>4</v>
      </c>
      <c r="H5545">
        <v>1</v>
      </c>
      <c r="I5545">
        <v>10</v>
      </c>
      <c r="J5545">
        <v>24</v>
      </c>
      <c r="K5545">
        <v>0.41666666666666669</v>
      </c>
      <c r="L5545">
        <v>24</v>
      </c>
      <c r="M5545">
        <v>1</v>
      </c>
      <c r="N5545">
        <v>10</v>
      </c>
      <c r="P5545">
        <v>0</v>
      </c>
      <c r="Q5545">
        <v>0</v>
      </c>
      <c r="R5545" t="e">
        <v>#DIV/0!</v>
      </c>
      <c r="S5545">
        <v>0</v>
      </c>
    </row>
    <row r="5546" spans="1:19" x14ac:dyDescent="0.25">
      <c r="A5546" s="177" t="s">
        <v>17065</v>
      </c>
      <c r="B5546" t="s">
        <v>17066</v>
      </c>
      <c r="C5546" t="s">
        <v>345</v>
      </c>
      <c r="D5546" s="20" t="s">
        <v>1002</v>
      </c>
      <c r="E5546" s="26">
        <v>42614</v>
      </c>
      <c r="F5546">
        <v>4</v>
      </c>
      <c r="G5546">
        <v>4</v>
      </c>
      <c r="H5546">
        <v>1</v>
      </c>
      <c r="I5546">
        <v>10</v>
      </c>
      <c r="J5546">
        <v>24</v>
      </c>
      <c r="K5546">
        <v>0.41666666666666669</v>
      </c>
      <c r="L5546">
        <v>24</v>
      </c>
      <c r="M5546">
        <v>1</v>
      </c>
      <c r="N5546">
        <v>10</v>
      </c>
      <c r="P5546">
        <v>0</v>
      </c>
      <c r="Q5546">
        <v>0</v>
      </c>
      <c r="R5546" t="e">
        <v>#DIV/0!</v>
      </c>
      <c r="S5546">
        <v>0</v>
      </c>
    </row>
    <row r="5547" spans="1:19" x14ac:dyDescent="0.25">
      <c r="A5547" s="177" t="s">
        <v>17280</v>
      </c>
      <c r="B5547" t="s">
        <v>17281</v>
      </c>
      <c r="C5547" t="s">
        <v>225</v>
      </c>
      <c r="D5547" s="20" t="s">
        <v>1000</v>
      </c>
      <c r="E5547" s="26">
        <v>42614</v>
      </c>
      <c r="F5547">
        <v>4</v>
      </c>
      <c r="G5547">
        <v>5</v>
      </c>
      <c r="H5547">
        <v>0.8</v>
      </c>
      <c r="I5547">
        <v>56</v>
      </c>
      <c r="J5547">
        <v>40</v>
      </c>
      <c r="K5547">
        <v>1.4</v>
      </c>
      <c r="L5547">
        <v>50</v>
      </c>
      <c r="M5547">
        <v>0.8</v>
      </c>
      <c r="N5547">
        <v>47</v>
      </c>
      <c r="P5547">
        <v>0</v>
      </c>
      <c r="Q5547">
        <v>5</v>
      </c>
      <c r="R5547">
        <v>0</v>
      </c>
      <c r="S5547">
        <v>9</v>
      </c>
    </row>
    <row r="5548" spans="1:19" x14ac:dyDescent="0.25">
      <c r="A5548" s="177" t="s">
        <v>17487</v>
      </c>
      <c r="B5548" t="s">
        <v>17488</v>
      </c>
      <c r="C5548" t="s">
        <v>226</v>
      </c>
      <c r="D5548" s="20" t="s">
        <v>1002</v>
      </c>
      <c r="E5548" s="26">
        <v>42614</v>
      </c>
      <c r="F5548">
        <v>4</v>
      </c>
      <c r="G5548">
        <v>5</v>
      </c>
      <c r="H5548">
        <v>0.8</v>
      </c>
      <c r="I5548">
        <v>56</v>
      </c>
      <c r="J5548">
        <v>40</v>
      </c>
      <c r="K5548">
        <v>1.4</v>
      </c>
      <c r="L5548">
        <v>50</v>
      </c>
      <c r="M5548">
        <v>0.8</v>
      </c>
      <c r="N5548">
        <v>47</v>
      </c>
      <c r="P5548">
        <v>0</v>
      </c>
      <c r="Q5548">
        <v>5</v>
      </c>
      <c r="R5548">
        <v>0</v>
      </c>
      <c r="S5548">
        <v>9</v>
      </c>
    </row>
    <row r="5549" spans="1:19" x14ac:dyDescent="0.25">
      <c r="A5549" s="177" t="s">
        <v>17664</v>
      </c>
      <c r="B5549" t="s">
        <v>17665</v>
      </c>
      <c r="C5549" t="s">
        <v>232</v>
      </c>
      <c r="D5549" s="20" t="s">
        <v>1000</v>
      </c>
      <c r="E5549" s="26">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25">
      <c r="A5550" s="177" t="s">
        <v>17861</v>
      </c>
      <c r="B5550" t="s">
        <v>17862</v>
      </c>
      <c r="C5550" t="s">
        <v>231</v>
      </c>
      <c r="D5550" s="20" t="s">
        <v>1002</v>
      </c>
      <c r="E5550" s="26">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25">
      <c r="A5551" s="177" t="s">
        <v>18038</v>
      </c>
      <c r="B5551" t="s">
        <v>18039</v>
      </c>
      <c r="C5551" t="s">
        <v>317</v>
      </c>
      <c r="D5551" s="20" t="s">
        <v>1000</v>
      </c>
      <c r="E5551" s="26">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25">
      <c r="A5552" s="177" t="s">
        <v>18217</v>
      </c>
      <c r="B5552" t="s">
        <v>18218</v>
      </c>
      <c r="C5552" t="s">
        <v>316</v>
      </c>
      <c r="D5552" s="20" t="s">
        <v>1002</v>
      </c>
      <c r="E5552" s="26">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s="20" customFormat="1" x14ac:dyDescent="0.25">
      <c r="A5553" s="177" t="s">
        <v>18293</v>
      </c>
      <c r="B5553" s="20" t="s">
        <v>18294</v>
      </c>
      <c r="C5553" s="20" t="s">
        <v>355</v>
      </c>
      <c r="D5553" s="20" t="s">
        <v>1002</v>
      </c>
      <c r="E5553" s="26">
        <v>42614</v>
      </c>
      <c r="F5553" s="20">
        <v>3</v>
      </c>
      <c r="G5553" s="20">
        <v>6</v>
      </c>
      <c r="H5553" s="20">
        <v>0.5</v>
      </c>
      <c r="I5553" s="20">
        <v>12</v>
      </c>
      <c r="J5553" s="20">
        <v>9</v>
      </c>
      <c r="K5553" s="20">
        <v>1.3333333333333333</v>
      </c>
      <c r="L5553" s="20">
        <v>18</v>
      </c>
      <c r="M5553" s="20">
        <v>0.5</v>
      </c>
      <c r="N5553" s="20">
        <v>12</v>
      </c>
      <c r="P5553" s="20">
        <v>0</v>
      </c>
      <c r="Q5553" s="20">
        <v>0</v>
      </c>
      <c r="R5553" s="20" t="e">
        <v>#DIV/0!</v>
      </c>
      <c r="S5553" s="20">
        <v>0</v>
      </c>
    </row>
    <row r="5554" spans="1:19" x14ac:dyDescent="0.25">
      <c r="A5554" s="177" t="s">
        <v>18470</v>
      </c>
      <c r="B5554" t="s">
        <v>18471</v>
      </c>
      <c r="C5554" s="20" t="s">
        <v>214</v>
      </c>
      <c r="D5554" s="20" t="s">
        <v>1000</v>
      </c>
      <c r="E5554" s="26">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25">
      <c r="A5555" s="177" t="s">
        <v>18649</v>
      </c>
      <c r="B5555" t="s">
        <v>18650</v>
      </c>
      <c r="C5555" s="20" t="s">
        <v>215</v>
      </c>
      <c r="D5555" s="20" t="s">
        <v>1002</v>
      </c>
      <c r="E5555" s="26">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s="20" customFormat="1" x14ac:dyDescent="0.25">
      <c r="A5556" s="177" t="s">
        <v>18826</v>
      </c>
      <c r="B5556" s="20" t="s">
        <v>18827</v>
      </c>
      <c r="C5556" s="20" t="s">
        <v>216</v>
      </c>
      <c r="D5556" s="20" t="s">
        <v>1002</v>
      </c>
      <c r="E5556" s="26">
        <v>42614</v>
      </c>
      <c r="F5556" s="20">
        <v>11</v>
      </c>
      <c r="G5556" s="20">
        <v>10</v>
      </c>
      <c r="H5556" s="20">
        <v>1.1000000000000001</v>
      </c>
      <c r="I5556" s="20">
        <v>74</v>
      </c>
      <c r="J5556" s="20">
        <v>110</v>
      </c>
      <c r="K5556" s="20">
        <v>0.67272727272727273</v>
      </c>
      <c r="L5556" s="20">
        <v>100</v>
      </c>
      <c r="M5556" s="20">
        <v>1.1000000000000001</v>
      </c>
      <c r="N5556" s="20">
        <v>63</v>
      </c>
      <c r="P5556" s="20">
        <v>4</v>
      </c>
      <c r="Q5556" s="20">
        <v>5</v>
      </c>
      <c r="R5556" s="20">
        <v>0.8</v>
      </c>
      <c r="S5556" s="20">
        <v>11</v>
      </c>
    </row>
    <row r="5557" spans="1:19" x14ac:dyDescent="0.25">
      <c r="A5557" s="177" t="s">
        <v>19003</v>
      </c>
      <c r="B5557" t="s">
        <v>19004</v>
      </c>
      <c r="C5557" s="20" t="s">
        <v>229</v>
      </c>
      <c r="D5557" s="20" t="s">
        <v>1002</v>
      </c>
      <c r="E5557" s="26">
        <v>42614</v>
      </c>
      <c r="F5557">
        <v>1</v>
      </c>
      <c r="G5557">
        <v>1</v>
      </c>
      <c r="H5557">
        <v>1</v>
      </c>
      <c r="I5557">
        <v>8</v>
      </c>
      <c r="J5557">
        <v>5</v>
      </c>
      <c r="K5557">
        <v>1.6</v>
      </c>
      <c r="L5557">
        <v>5</v>
      </c>
      <c r="M5557">
        <v>1</v>
      </c>
      <c r="N5557">
        <v>7</v>
      </c>
      <c r="P5557">
        <v>0</v>
      </c>
      <c r="Q5557">
        <v>2</v>
      </c>
      <c r="R5557">
        <v>0</v>
      </c>
      <c r="S5557">
        <v>1</v>
      </c>
    </row>
    <row r="5558" spans="1:19" x14ac:dyDescent="0.25">
      <c r="A5558" s="177" t="s">
        <v>19180</v>
      </c>
      <c r="B5558" t="s">
        <v>19181</v>
      </c>
      <c r="C5558" s="20" t="s">
        <v>230</v>
      </c>
      <c r="D5558" s="20" t="s">
        <v>1000</v>
      </c>
      <c r="E5558" s="26">
        <v>42614</v>
      </c>
      <c r="F5558">
        <v>1</v>
      </c>
      <c r="G5558">
        <v>1</v>
      </c>
      <c r="H5558">
        <v>1</v>
      </c>
      <c r="I5558">
        <v>8</v>
      </c>
      <c r="J5558">
        <v>5</v>
      </c>
      <c r="K5558">
        <v>1.6</v>
      </c>
      <c r="L5558">
        <v>5</v>
      </c>
      <c r="M5558">
        <v>1</v>
      </c>
      <c r="N5558">
        <v>7</v>
      </c>
      <c r="P5558">
        <v>0</v>
      </c>
      <c r="Q5558">
        <v>2</v>
      </c>
      <c r="R5558">
        <v>0</v>
      </c>
      <c r="S5558">
        <v>1</v>
      </c>
    </row>
    <row r="5559" spans="1:19" x14ac:dyDescent="0.25">
      <c r="A5559" s="177" t="s">
        <v>19359</v>
      </c>
      <c r="B5559" t="s">
        <v>19360</v>
      </c>
      <c r="C5559" s="20" t="s">
        <v>234</v>
      </c>
      <c r="D5559" s="20" t="s">
        <v>1000</v>
      </c>
      <c r="E5559" s="26">
        <v>42614</v>
      </c>
      <c r="F5559">
        <v>4</v>
      </c>
      <c r="G5559">
        <v>4</v>
      </c>
      <c r="H5559">
        <v>1</v>
      </c>
      <c r="I5559">
        <v>17</v>
      </c>
      <c r="J5559">
        <v>40</v>
      </c>
      <c r="K5559">
        <v>0.42499999999999999</v>
      </c>
      <c r="L5559">
        <v>40</v>
      </c>
      <c r="M5559">
        <v>1</v>
      </c>
      <c r="N5559">
        <v>17</v>
      </c>
      <c r="P5559">
        <v>0</v>
      </c>
      <c r="Q5559">
        <v>0</v>
      </c>
      <c r="R5559" t="e">
        <v>#DIV/0!</v>
      </c>
      <c r="S5559">
        <v>0</v>
      </c>
    </row>
    <row r="5560" spans="1:19" x14ac:dyDescent="0.25">
      <c r="A5560" s="177" t="s">
        <v>19538</v>
      </c>
      <c r="B5560" t="s">
        <v>19539</v>
      </c>
      <c r="C5560" s="20" t="s">
        <v>233</v>
      </c>
      <c r="D5560" s="20" t="s">
        <v>1002</v>
      </c>
      <c r="E5560" s="26">
        <v>42614</v>
      </c>
      <c r="F5560">
        <v>4</v>
      </c>
      <c r="G5560">
        <v>4</v>
      </c>
      <c r="H5560">
        <v>1</v>
      </c>
      <c r="I5560">
        <v>17</v>
      </c>
      <c r="J5560">
        <v>40</v>
      </c>
      <c r="K5560">
        <v>0.42499999999999999</v>
      </c>
      <c r="L5560">
        <v>40</v>
      </c>
      <c r="M5560">
        <v>1</v>
      </c>
      <c r="N5560">
        <v>17</v>
      </c>
      <c r="P5560">
        <v>0</v>
      </c>
      <c r="Q5560">
        <v>0</v>
      </c>
      <c r="R5560" t="e">
        <v>#DIV/0!</v>
      </c>
      <c r="S5560">
        <v>0</v>
      </c>
    </row>
    <row r="5561" spans="1:19" x14ac:dyDescent="0.25">
      <c r="A5561" s="177" t="s">
        <v>19636</v>
      </c>
      <c r="B5561" t="s">
        <v>19637</v>
      </c>
      <c r="C5561" s="20" t="s">
        <v>342</v>
      </c>
      <c r="D5561" s="20" t="s">
        <v>1000</v>
      </c>
      <c r="E5561" s="26">
        <v>42614</v>
      </c>
      <c r="F5561">
        <v>4</v>
      </c>
      <c r="G5561">
        <v>4</v>
      </c>
      <c r="H5561">
        <v>1</v>
      </c>
      <c r="I5561">
        <v>29</v>
      </c>
      <c r="J5561">
        <v>40</v>
      </c>
      <c r="K5561">
        <v>0.72499999999999998</v>
      </c>
      <c r="L5561">
        <v>40</v>
      </c>
      <c r="M5561">
        <v>1</v>
      </c>
      <c r="N5561">
        <v>29</v>
      </c>
      <c r="P5561">
        <v>0</v>
      </c>
      <c r="Q5561">
        <v>0</v>
      </c>
      <c r="R5561" t="e">
        <v>#DIV/0!</v>
      </c>
      <c r="S5561">
        <v>0</v>
      </c>
    </row>
    <row r="5562" spans="1:19" x14ac:dyDescent="0.25">
      <c r="A5562" s="177" t="s">
        <v>19736</v>
      </c>
      <c r="B5562" t="s">
        <v>19737</v>
      </c>
      <c r="C5562" s="20" t="s">
        <v>340</v>
      </c>
      <c r="D5562" s="20" t="s">
        <v>1002</v>
      </c>
      <c r="E5562" s="26">
        <v>42614</v>
      </c>
      <c r="F5562">
        <v>4</v>
      </c>
      <c r="G5562">
        <v>4</v>
      </c>
      <c r="H5562">
        <v>1</v>
      </c>
      <c r="I5562">
        <v>29</v>
      </c>
      <c r="J5562">
        <v>40</v>
      </c>
      <c r="K5562">
        <v>0.72499999999999998</v>
      </c>
      <c r="L5562">
        <v>40</v>
      </c>
      <c r="M5562">
        <v>1</v>
      </c>
      <c r="N5562">
        <v>29</v>
      </c>
      <c r="P5562">
        <v>0</v>
      </c>
      <c r="Q5562">
        <v>0</v>
      </c>
      <c r="R5562" t="e">
        <v>#DIV/0!</v>
      </c>
      <c r="S5562">
        <v>0</v>
      </c>
    </row>
    <row r="5563" spans="1:19" x14ac:dyDescent="0.25">
      <c r="A5563" s="177" t="s">
        <v>19913</v>
      </c>
      <c r="B5563" t="s">
        <v>19914</v>
      </c>
      <c r="C5563" t="s">
        <v>220</v>
      </c>
      <c r="D5563" s="20" t="s">
        <v>1000</v>
      </c>
      <c r="E5563" s="26">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25">
      <c r="A5564" s="177" t="s">
        <v>20092</v>
      </c>
      <c r="B5564" t="s">
        <v>20093</v>
      </c>
      <c r="C5564" t="s">
        <v>221</v>
      </c>
      <c r="D5564" s="20" t="s">
        <v>1002</v>
      </c>
      <c r="E5564" s="26">
        <v>42614</v>
      </c>
      <c r="F5564" s="20">
        <v>6</v>
      </c>
      <c r="G5564" s="20">
        <v>12</v>
      </c>
      <c r="H5564" s="20">
        <v>0.5</v>
      </c>
      <c r="I5564" s="20">
        <v>15</v>
      </c>
      <c r="J5564" s="20">
        <v>18</v>
      </c>
      <c r="K5564" s="20">
        <v>0.83333333333333337</v>
      </c>
      <c r="L5564" s="20">
        <v>40</v>
      </c>
      <c r="M5564" s="20">
        <v>0.45</v>
      </c>
      <c r="N5564" s="20">
        <v>14</v>
      </c>
      <c r="O5564" s="20">
        <v>0.74316666666666664</v>
      </c>
      <c r="P5564" s="20">
        <v>12</v>
      </c>
      <c r="Q5564" s="20">
        <v>17</v>
      </c>
      <c r="R5564" s="20">
        <v>0.70588235294117652</v>
      </c>
      <c r="S5564" s="20">
        <v>1</v>
      </c>
    </row>
    <row r="5565" spans="1:19" x14ac:dyDescent="0.25">
      <c r="A5565" s="177" t="s">
        <v>20269</v>
      </c>
      <c r="B5565" t="s">
        <v>20270</v>
      </c>
      <c r="C5565" t="s">
        <v>222</v>
      </c>
      <c r="D5565" s="20" t="s">
        <v>1002</v>
      </c>
      <c r="E5565" s="26">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25">
      <c r="A5566" s="177" t="s">
        <v>20446</v>
      </c>
      <c r="B5566" t="s">
        <v>20447</v>
      </c>
      <c r="C5566" t="s">
        <v>211</v>
      </c>
      <c r="D5566" s="20" t="s">
        <v>1002</v>
      </c>
      <c r="E5566" s="26">
        <v>42614</v>
      </c>
      <c r="F5566">
        <v>3</v>
      </c>
      <c r="G5566">
        <v>3</v>
      </c>
      <c r="H5566">
        <v>1</v>
      </c>
      <c r="I5566">
        <v>32</v>
      </c>
      <c r="J5566">
        <v>36</v>
      </c>
      <c r="K5566">
        <v>0.88888888888888884</v>
      </c>
      <c r="L5566">
        <v>36</v>
      </c>
      <c r="M5566">
        <v>1</v>
      </c>
      <c r="N5566">
        <v>32</v>
      </c>
      <c r="P5566">
        <v>0</v>
      </c>
      <c r="Q5566">
        <v>0</v>
      </c>
      <c r="R5566" t="e">
        <v>#DIV/0!</v>
      </c>
      <c r="S5566">
        <v>0</v>
      </c>
    </row>
    <row r="5567" spans="1:19" x14ac:dyDescent="0.25">
      <c r="A5567" s="177" t="s">
        <v>20623</v>
      </c>
      <c r="B5567" t="s">
        <v>20624</v>
      </c>
      <c r="C5567" t="s">
        <v>207</v>
      </c>
      <c r="D5567" s="20" t="s">
        <v>1000</v>
      </c>
      <c r="E5567" s="26">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25">
      <c r="A5568" s="177" t="s">
        <v>20867</v>
      </c>
      <c r="B5568" t="s">
        <v>20868</v>
      </c>
      <c r="C5568" t="s">
        <v>210</v>
      </c>
      <c r="D5568" s="20" t="s">
        <v>1002</v>
      </c>
      <c r="E5568" s="26">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25">
      <c r="A5569" s="177" t="s">
        <v>21044</v>
      </c>
      <c r="B5569" t="s">
        <v>21045</v>
      </c>
      <c r="C5569" t="s">
        <v>208</v>
      </c>
      <c r="D5569" s="20" t="s">
        <v>1002</v>
      </c>
      <c r="E5569" s="26">
        <v>42614</v>
      </c>
      <c r="F5569">
        <v>3</v>
      </c>
      <c r="G5569">
        <v>3</v>
      </c>
      <c r="H5569">
        <v>1</v>
      </c>
      <c r="I5569">
        <v>15</v>
      </c>
      <c r="J5569">
        <v>15</v>
      </c>
      <c r="K5569">
        <v>1</v>
      </c>
      <c r="L5569">
        <v>15</v>
      </c>
      <c r="M5569">
        <v>1</v>
      </c>
      <c r="N5569">
        <v>15</v>
      </c>
      <c r="P5569">
        <v>0</v>
      </c>
      <c r="Q5569">
        <v>0</v>
      </c>
      <c r="R5569" t="e">
        <v>#DIV/0!</v>
      </c>
      <c r="S5569">
        <v>0</v>
      </c>
    </row>
    <row r="5570" spans="1:19" x14ac:dyDescent="0.25">
      <c r="A5570" s="177" t="s">
        <v>21120</v>
      </c>
      <c r="B5570" t="s">
        <v>21121</v>
      </c>
      <c r="C5570" t="s">
        <v>354</v>
      </c>
      <c r="D5570" s="20" t="s">
        <v>1002</v>
      </c>
      <c r="E5570" s="26">
        <v>42614</v>
      </c>
      <c r="F5570">
        <v>2</v>
      </c>
      <c r="G5570">
        <v>2</v>
      </c>
      <c r="H5570">
        <v>1</v>
      </c>
      <c r="I5570">
        <v>4</v>
      </c>
      <c r="J5570">
        <v>6</v>
      </c>
      <c r="K5570">
        <v>0.66666666666666663</v>
      </c>
      <c r="L5570">
        <v>6</v>
      </c>
      <c r="M5570">
        <v>1</v>
      </c>
      <c r="N5570">
        <v>2</v>
      </c>
      <c r="P5570">
        <v>0</v>
      </c>
      <c r="Q5570">
        <v>0</v>
      </c>
      <c r="R5570" t="e">
        <v>#DIV/0!</v>
      </c>
      <c r="S5570">
        <v>2</v>
      </c>
    </row>
    <row r="5571" spans="1:19" x14ac:dyDescent="0.25">
      <c r="A5571" s="177" t="s">
        <v>21299</v>
      </c>
      <c r="B5571" t="s">
        <v>21300</v>
      </c>
      <c r="C5571" t="s">
        <v>213</v>
      </c>
      <c r="D5571" s="20" t="s">
        <v>1002</v>
      </c>
      <c r="E5571" s="26">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25">
      <c r="A5572" s="177" t="s">
        <v>21541</v>
      </c>
      <c r="B5572" t="s">
        <v>21542</v>
      </c>
      <c r="C5572" t="s">
        <v>212</v>
      </c>
      <c r="D5572" s="20" t="s">
        <v>1000</v>
      </c>
      <c r="E5572" s="26">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25">
      <c r="A5573" s="177" t="s">
        <v>21750</v>
      </c>
      <c r="B5573" t="s">
        <v>21751</v>
      </c>
      <c r="C5573" t="s">
        <v>217</v>
      </c>
      <c r="D5573" s="20" t="s">
        <v>1000</v>
      </c>
      <c r="E5573" s="26">
        <v>42614</v>
      </c>
      <c r="F5573">
        <v>0</v>
      </c>
      <c r="G5573">
        <v>0</v>
      </c>
      <c r="H5573" t="e">
        <v>#DIV/0!</v>
      </c>
      <c r="I5573">
        <v>0</v>
      </c>
      <c r="J5573">
        <v>0</v>
      </c>
      <c r="K5573" t="e">
        <v>#DIV/0!</v>
      </c>
      <c r="L5573">
        <v>0</v>
      </c>
      <c r="M5573" t="e">
        <v>#DIV/0!</v>
      </c>
      <c r="N5573">
        <v>0</v>
      </c>
      <c r="P5573">
        <v>0</v>
      </c>
      <c r="Q5573">
        <v>0</v>
      </c>
      <c r="R5573" t="e">
        <v>#DIV/0!</v>
      </c>
      <c r="S5573">
        <v>0</v>
      </c>
    </row>
    <row r="5574" spans="1:19" x14ac:dyDescent="0.25">
      <c r="A5574" s="177" t="s">
        <v>21994</v>
      </c>
      <c r="B5574" t="s">
        <v>21995</v>
      </c>
      <c r="C5574" t="s">
        <v>218</v>
      </c>
      <c r="D5574" s="20" t="s">
        <v>1002</v>
      </c>
      <c r="E5574" s="26">
        <v>42614</v>
      </c>
      <c r="F5574">
        <v>0</v>
      </c>
      <c r="G5574">
        <v>0</v>
      </c>
      <c r="H5574" t="e">
        <v>#DIV/0!</v>
      </c>
      <c r="I5574">
        <v>0</v>
      </c>
      <c r="J5574">
        <v>0</v>
      </c>
      <c r="K5574" t="e">
        <v>#DIV/0!</v>
      </c>
      <c r="L5574">
        <v>0</v>
      </c>
      <c r="M5574" t="e">
        <v>#DIV/0!</v>
      </c>
      <c r="N5574">
        <v>0</v>
      </c>
      <c r="P5574">
        <v>0</v>
      </c>
      <c r="Q5574">
        <v>0</v>
      </c>
      <c r="R5574" t="e">
        <v>#DIV/0!</v>
      </c>
      <c r="S5574">
        <v>0</v>
      </c>
    </row>
    <row r="5575" spans="1:19" x14ac:dyDescent="0.25">
      <c r="A5575" s="177" t="s">
        <v>22171</v>
      </c>
      <c r="B5575" t="s">
        <v>22172</v>
      </c>
      <c r="C5575" t="s">
        <v>219</v>
      </c>
      <c r="D5575" s="20" t="s">
        <v>1002</v>
      </c>
      <c r="E5575" s="26">
        <v>42614</v>
      </c>
      <c r="F5575">
        <v>0</v>
      </c>
      <c r="G5575">
        <v>0</v>
      </c>
      <c r="H5575" t="e">
        <v>#DIV/0!</v>
      </c>
      <c r="I5575">
        <v>0</v>
      </c>
      <c r="J5575">
        <v>0</v>
      </c>
      <c r="K5575" t="e">
        <v>#DIV/0!</v>
      </c>
      <c r="L5575">
        <v>0</v>
      </c>
      <c r="M5575" t="e">
        <v>#DIV/0!</v>
      </c>
      <c r="N5575">
        <v>0</v>
      </c>
      <c r="P5575">
        <v>0</v>
      </c>
      <c r="Q5575">
        <v>0</v>
      </c>
      <c r="R5575" t="e">
        <v>#DIV/0!</v>
      </c>
      <c r="S5575">
        <v>0</v>
      </c>
    </row>
    <row r="5576" spans="1:19" x14ac:dyDescent="0.25">
      <c r="A5576" s="177" t="s">
        <v>11088</v>
      </c>
      <c r="B5576" t="s">
        <v>11089</v>
      </c>
      <c r="C5576" t="s">
        <v>228</v>
      </c>
      <c r="D5576" s="20" t="s">
        <v>1000</v>
      </c>
      <c r="E5576" s="26">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25">
      <c r="A5577" s="177" t="s">
        <v>9341</v>
      </c>
      <c r="B5577" t="s">
        <v>9342</v>
      </c>
      <c r="C5577" t="s">
        <v>211</v>
      </c>
      <c r="D5577" s="20" t="s">
        <v>1000</v>
      </c>
      <c r="E5577" s="26">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25">
      <c r="A5578" s="177" t="s">
        <v>8502</v>
      </c>
      <c r="B5578" t="s">
        <v>8503</v>
      </c>
      <c r="C5578" t="s">
        <v>213</v>
      </c>
      <c r="D5578" s="20" t="s">
        <v>1000</v>
      </c>
      <c r="E5578" s="26">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25">
      <c r="A5579" s="177" t="s">
        <v>5078</v>
      </c>
      <c r="B5579" t="s">
        <v>5079</v>
      </c>
      <c r="C5579" t="s">
        <v>229</v>
      </c>
      <c r="D5579" s="20" t="s">
        <v>1000</v>
      </c>
      <c r="E5579" s="26">
        <v>42644</v>
      </c>
      <c r="F5579">
        <v>1</v>
      </c>
      <c r="G5579">
        <v>1</v>
      </c>
      <c r="H5579">
        <v>1</v>
      </c>
      <c r="I5579">
        <v>8</v>
      </c>
      <c r="J5579">
        <v>5</v>
      </c>
      <c r="K5579">
        <v>1.6</v>
      </c>
      <c r="L5579">
        <v>5</v>
      </c>
      <c r="M5579">
        <v>1</v>
      </c>
      <c r="N5579">
        <v>8</v>
      </c>
      <c r="P5579">
        <v>0</v>
      </c>
      <c r="Q5579">
        <v>2</v>
      </c>
      <c r="R5579">
        <v>0</v>
      </c>
      <c r="S5579">
        <v>0</v>
      </c>
    </row>
    <row r="5580" spans="1:19" x14ac:dyDescent="0.25">
      <c r="A5580" s="177" t="s">
        <v>13228</v>
      </c>
      <c r="B5580" t="s">
        <v>13140</v>
      </c>
      <c r="C5580" t="s">
        <v>1051</v>
      </c>
      <c r="D5580" s="20" t="s">
        <v>1002</v>
      </c>
      <c r="E5580" s="26">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25">
      <c r="A5581" s="177" t="s">
        <v>5702</v>
      </c>
      <c r="B5581" t="s">
        <v>5703</v>
      </c>
      <c r="C5581" t="s">
        <v>1047</v>
      </c>
      <c r="D5581" s="20" t="s">
        <v>1000</v>
      </c>
      <c r="E5581" s="26">
        <v>42644</v>
      </c>
      <c r="F5581">
        <v>7</v>
      </c>
      <c r="G5581">
        <v>5</v>
      </c>
      <c r="H5581">
        <v>1.4</v>
      </c>
      <c r="I5581">
        <v>28</v>
      </c>
      <c r="J5581">
        <v>35</v>
      </c>
      <c r="K5581">
        <v>0.8</v>
      </c>
      <c r="L5581">
        <v>25</v>
      </c>
      <c r="M5581">
        <v>1.4</v>
      </c>
      <c r="N5581">
        <v>26</v>
      </c>
      <c r="P5581">
        <v>0</v>
      </c>
      <c r="Q5581">
        <v>0</v>
      </c>
      <c r="R5581" t="e">
        <v>#DIV/0!</v>
      </c>
      <c r="S5581">
        <v>2</v>
      </c>
    </row>
    <row r="5582" spans="1:19" x14ac:dyDescent="0.25">
      <c r="A5582" s="177" t="s">
        <v>10579</v>
      </c>
      <c r="B5582" t="s">
        <v>10580</v>
      </c>
      <c r="C5582" t="s">
        <v>205</v>
      </c>
      <c r="D5582" s="20" t="s">
        <v>1000</v>
      </c>
      <c r="E5582" s="26">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25">
      <c r="A5583" s="177" t="s">
        <v>8926</v>
      </c>
      <c r="B5583" t="s">
        <v>8927</v>
      </c>
      <c r="C5583" t="s">
        <v>210</v>
      </c>
      <c r="D5583" s="20" t="s">
        <v>1000</v>
      </c>
      <c r="E5583" s="26">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25">
      <c r="A5584" s="177" t="s">
        <v>6121</v>
      </c>
      <c r="B5584" t="s">
        <v>6122</v>
      </c>
      <c r="C5584" t="s">
        <v>215</v>
      </c>
      <c r="D5584" s="20" t="s">
        <v>1000</v>
      </c>
      <c r="E5584" s="26">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25">
      <c r="A5585" s="177" t="s">
        <v>3421</v>
      </c>
      <c r="B5585" t="s">
        <v>3422</v>
      </c>
      <c r="C5585" t="s">
        <v>221</v>
      </c>
      <c r="D5585" s="20" t="s">
        <v>1000</v>
      </c>
      <c r="E5585" s="26">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25">
      <c r="A5586" s="177" t="s">
        <v>3246</v>
      </c>
      <c r="B5586" t="s">
        <v>3247</v>
      </c>
      <c r="C5586" t="s">
        <v>222</v>
      </c>
      <c r="D5586" s="20" t="s">
        <v>1000</v>
      </c>
      <c r="E5586" s="26">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25">
      <c r="A5587" s="177" t="s">
        <v>7291</v>
      </c>
      <c r="B5587" t="s">
        <v>7292</v>
      </c>
      <c r="C5587" t="s">
        <v>1052</v>
      </c>
      <c r="D5587" s="20" t="s">
        <v>1000</v>
      </c>
      <c r="E5587" s="26">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25">
      <c r="A5588" s="177" t="s">
        <v>5283</v>
      </c>
      <c r="B5588" t="s">
        <v>5284</v>
      </c>
      <c r="C5588" s="20" t="s">
        <v>1053</v>
      </c>
      <c r="D5588" s="20" t="s">
        <v>1000</v>
      </c>
      <c r="E5588" s="26">
        <v>42644</v>
      </c>
      <c r="F5588">
        <v>4</v>
      </c>
      <c r="G5588">
        <v>5</v>
      </c>
      <c r="H5588">
        <v>0.8</v>
      </c>
      <c r="I5588">
        <v>14</v>
      </c>
      <c r="J5588">
        <v>25</v>
      </c>
      <c r="K5588">
        <v>0.56000000000000005</v>
      </c>
      <c r="L5588">
        <v>25</v>
      </c>
      <c r="M5588">
        <v>1</v>
      </c>
      <c r="N5588">
        <v>12</v>
      </c>
      <c r="P5588">
        <v>0</v>
      </c>
      <c r="Q5588">
        <v>1</v>
      </c>
      <c r="R5588">
        <v>0</v>
      </c>
      <c r="S5588">
        <v>2</v>
      </c>
    </row>
    <row r="5589" spans="1:19" x14ac:dyDescent="0.25">
      <c r="A5589" s="177" t="s">
        <v>12282</v>
      </c>
      <c r="B5589" t="s">
        <v>12283</v>
      </c>
      <c r="C5589" s="20" t="s">
        <v>200</v>
      </c>
      <c r="D5589" s="20" t="s">
        <v>1000</v>
      </c>
      <c r="E5589" s="26">
        <v>42644</v>
      </c>
      <c r="F5589">
        <v>4</v>
      </c>
      <c r="G5589">
        <v>8</v>
      </c>
      <c r="H5589">
        <v>0.5</v>
      </c>
      <c r="I5589">
        <v>9</v>
      </c>
      <c r="J5589">
        <v>20</v>
      </c>
      <c r="K5589">
        <v>0.45</v>
      </c>
      <c r="L5589">
        <v>40</v>
      </c>
      <c r="M5589">
        <v>0.5</v>
      </c>
      <c r="N5589">
        <v>6</v>
      </c>
      <c r="P5589">
        <v>1</v>
      </c>
      <c r="Q5589">
        <v>1</v>
      </c>
      <c r="R5589">
        <v>1</v>
      </c>
      <c r="S5589">
        <v>3</v>
      </c>
    </row>
    <row r="5590" spans="1:19" x14ac:dyDescent="0.25">
      <c r="A5590" s="177" t="s">
        <v>10403</v>
      </c>
      <c r="B5590" t="s">
        <v>10404</v>
      </c>
      <c r="C5590" s="20" t="s">
        <v>204</v>
      </c>
      <c r="D5590" s="20" t="s">
        <v>1000</v>
      </c>
      <c r="E5590" s="26">
        <v>42644</v>
      </c>
      <c r="F5590">
        <v>1</v>
      </c>
      <c r="G5590">
        <v>5</v>
      </c>
      <c r="H5590">
        <v>0.2</v>
      </c>
      <c r="I5590">
        <v>3</v>
      </c>
      <c r="J5590">
        <v>5</v>
      </c>
      <c r="K5590">
        <v>0.6</v>
      </c>
      <c r="L5590">
        <v>25</v>
      </c>
      <c r="M5590">
        <v>0.2</v>
      </c>
      <c r="N5590">
        <v>3</v>
      </c>
      <c r="P5590">
        <v>0</v>
      </c>
      <c r="Q5590">
        <v>0</v>
      </c>
      <c r="R5590" t="e">
        <v>#DIV/0!</v>
      </c>
      <c r="S5590">
        <v>0</v>
      </c>
    </row>
    <row r="5591" spans="1:19" x14ac:dyDescent="0.25">
      <c r="A5591" s="177" t="s">
        <v>8751</v>
      </c>
      <c r="B5591" t="s">
        <v>8752</v>
      </c>
      <c r="C5591" t="s">
        <v>208</v>
      </c>
      <c r="D5591" s="20" t="s">
        <v>1000</v>
      </c>
      <c r="E5591" s="26">
        <v>42644</v>
      </c>
      <c r="F5591">
        <v>3</v>
      </c>
      <c r="G5591">
        <v>3</v>
      </c>
      <c r="H5591">
        <v>1</v>
      </c>
      <c r="I5591">
        <v>15</v>
      </c>
      <c r="J5591">
        <v>15</v>
      </c>
      <c r="K5591">
        <v>1</v>
      </c>
      <c r="L5591">
        <v>15</v>
      </c>
      <c r="M5591">
        <v>1</v>
      </c>
      <c r="N5591">
        <v>15</v>
      </c>
      <c r="P5591">
        <v>0</v>
      </c>
      <c r="Q5591">
        <v>0</v>
      </c>
      <c r="R5591" t="e">
        <v>#DIV/0!</v>
      </c>
      <c r="S5591">
        <v>0</v>
      </c>
    </row>
    <row r="5592" spans="1:19" x14ac:dyDescent="0.25">
      <c r="A5592" s="177" t="s">
        <v>6545</v>
      </c>
      <c r="B5592" t="s">
        <v>6546</v>
      </c>
      <c r="C5592" t="s">
        <v>316</v>
      </c>
      <c r="D5592" s="20" t="s">
        <v>1000</v>
      </c>
      <c r="E5592" s="26">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25">
      <c r="A5593" s="177" t="s">
        <v>4138</v>
      </c>
      <c r="B5593" t="s">
        <v>4139</v>
      </c>
      <c r="C5593" t="s">
        <v>218</v>
      </c>
      <c r="D5593" s="20" t="s">
        <v>1000</v>
      </c>
      <c r="E5593" s="26">
        <v>42644</v>
      </c>
      <c r="F5593">
        <v>0</v>
      </c>
      <c r="G5593">
        <v>0</v>
      </c>
      <c r="H5593" t="e">
        <v>#DIV/0!</v>
      </c>
      <c r="I5593">
        <v>2</v>
      </c>
      <c r="J5593">
        <v>0</v>
      </c>
      <c r="K5593" t="e">
        <v>#DIV/0!</v>
      </c>
      <c r="L5593">
        <v>0</v>
      </c>
      <c r="M5593" t="e">
        <v>#DIV/0!</v>
      </c>
      <c r="N5593">
        <v>2</v>
      </c>
      <c r="P5593">
        <v>0</v>
      </c>
      <c r="Q5593">
        <v>0</v>
      </c>
      <c r="R5593" t="e">
        <v>#DIV/0!</v>
      </c>
      <c r="S5593">
        <v>0</v>
      </c>
    </row>
    <row r="5594" spans="1:19" x14ac:dyDescent="0.25">
      <c r="A5594" s="177" t="s">
        <v>12567</v>
      </c>
      <c r="B5594" t="s">
        <v>12568</v>
      </c>
      <c r="C5594" s="20" t="s">
        <v>202</v>
      </c>
      <c r="D5594" s="20" t="s">
        <v>1000</v>
      </c>
      <c r="E5594" s="26">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25">
      <c r="A5595" s="177" t="s">
        <v>12392</v>
      </c>
      <c r="B5595" t="s">
        <v>12393</v>
      </c>
      <c r="C5595" s="20" t="s">
        <v>347</v>
      </c>
      <c r="D5595" s="20" t="s">
        <v>1000</v>
      </c>
      <c r="E5595" s="26">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25">
      <c r="A5596" s="177" t="s">
        <v>9732</v>
      </c>
      <c r="B5596" t="s">
        <v>9733</v>
      </c>
      <c r="C5596" s="20" t="s">
        <v>224</v>
      </c>
      <c r="D5596" s="20" t="s">
        <v>1000</v>
      </c>
      <c r="E5596" s="26">
        <v>42644</v>
      </c>
      <c r="F5596">
        <v>6</v>
      </c>
      <c r="G5596">
        <v>6</v>
      </c>
      <c r="H5596">
        <v>1</v>
      </c>
      <c r="I5596">
        <v>74</v>
      </c>
      <c r="J5596">
        <v>90</v>
      </c>
      <c r="K5596">
        <v>0.82222222222222219</v>
      </c>
      <c r="L5596">
        <v>90</v>
      </c>
      <c r="M5596">
        <v>1</v>
      </c>
      <c r="N5596">
        <v>74</v>
      </c>
      <c r="P5596">
        <v>0</v>
      </c>
      <c r="Q5596">
        <v>0</v>
      </c>
      <c r="R5596" t="e">
        <v>#DIV/0!</v>
      </c>
      <c r="S5596">
        <v>0</v>
      </c>
    </row>
    <row r="5597" spans="1:19" x14ac:dyDescent="0.25">
      <c r="A5597" s="177" t="s">
        <v>9433</v>
      </c>
      <c r="B5597" t="s">
        <v>9434</v>
      </c>
      <c r="C5597" t="s">
        <v>345</v>
      </c>
      <c r="D5597" s="20" t="s">
        <v>1000</v>
      </c>
      <c r="E5597" s="26">
        <v>42644</v>
      </c>
      <c r="F5597">
        <v>5</v>
      </c>
      <c r="G5597">
        <v>4</v>
      </c>
      <c r="H5597">
        <v>1.25</v>
      </c>
      <c r="I5597">
        <v>10</v>
      </c>
      <c r="J5597">
        <v>30</v>
      </c>
      <c r="K5597">
        <v>0.33333333333333331</v>
      </c>
      <c r="L5597">
        <v>24</v>
      </c>
      <c r="M5597">
        <v>1.25</v>
      </c>
      <c r="N5597">
        <v>9</v>
      </c>
      <c r="P5597">
        <v>0</v>
      </c>
      <c r="Q5597">
        <v>0</v>
      </c>
      <c r="R5597" t="e">
        <v>#DIV/0!</v>
      </c>
      <c r="S5597">
        <v>1</v>
      </c>
    </row>
    <row r="5598" spans="1:19" x14ac:dyDescent="0.25">
      <c r="A5598" s="177" t="s">
        <v>7825</v>
      </c>
      <c r="B5598" t="s">
        <v>7826</v>
      </c>
      <c r="C5598" t="s">
        <v>226</v>
      </c>
      <c r="D5598" s="20" t="s">
        <v>1000</v>
      </c>
      <c r="E5598" s="26">
        <v>42644</v>
      </c>
      <c r="F5598">
        <v>4</v>
      </c>
      <c r="G5598">
        <v>5</v>
      </c>
      <c r="H5598">
        <v>0.8</v>
      </c>
      <c r="I5598">
        <v>56</v>
      </c>
      <c r="J5598">
        <v>40</v>
      </c>
      <c r="K5598">
        <v>1.4</v>
      </c>
      <c r="L5598">
        <v>50</v>
      </c>
      <c r="M5598">
        <v>0.8</v>
      </c>
      <c r="N5598">
        <v>47</v>
      </c>
      <c r="P5598">
        <v>0</v>
      </c>
      <c r="Q5598">
        <v>5</v>
      </c>
      <c r="R5598">
        <v>0</v>
      </c>
      <c r="S5598">
        <v>9</v>
      </c>
    </row>
    <row r="5599" spans="1:19" x14ac:dyDescent="0.25">
      <c r="A5599" s="177" t="s">
        <v>6895</v>
      </c>
      <c r="B5599" t="s">
        <v>6896</v>
      </c>
      <c r="C5599" t="s">
        <v>231</v>
      </c>
      <c r="D5599" s="20" t="s">
        <v>1000</v>
      </c>
      <c r="E5599" s="26">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25">
      <c r="A5600" s="177" t="s">
        <v>5946</v>
      </c>
      <c r="B5600" t="s">
        <v>5947</v>
      </c>
      <c r="C5600" t="s">
        <v>216</v>
      </c>
      <c r="D5600" s="20" t="s">
        <v>1000</v>
      </c>
      <c r="E5600" s="26">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25">
      <c r="A5601" s="177" t="s">
        <v>4553</v>
      </c>
      <c r="B5601" t="s">
        <v>4554</v>
      </c>
      <c r="C5601" t="s">
        <v>233</v>
      </c>
      <c r="D5601" s="20" t="s">
        <v>1000</v>
      </c>
      <c r="E5601" s="26">
        <v>42644</v>
      </c>
      <c r="F5601">
        <v>4</v>
      </c>
      <c r="G5601">
        <v>4</v>
      </c>
      <c r="H5601">
        <v>1</v>
      </c>
      <c r="I5601">
        <v>17</v>
      </c>
      <c r="J5601">
        <v>40</v>
      </c>
      <c r="K5601">
        <v>0.42499999999999999</v>
      </c>
      <c r="L5601">
        <v>40</v>
      </c>
      <c r="M5601">
        <v>1</v>
      </c>
      <c r="N5601">
        <v>17</v>
      </c>
      <c r="P5601">
        <v>0</v>
      </c>
      <c r="Q5601">
        <v>0</v>
      </c>
      <c r="R5601" t="e">
        <v>#DIV/0!</v>
      </c>
      <c r="S5601">
        <v>0</v>
      </c>
    </row>
    <row r="5602" spans="1:19" x14ac:dyDescent="0.25">
      <c r="A5602" s="177" t="s">
        <v>3963</v>
      </c>
      <c r="B5602" t="s">
        <v>3964</v>
      </c>
      <c r="C5602" t="s">
        <v>219</v>
      </c>
      <c r="D5602" s="20" t="s">
        <v>1000</v>
      </c>
      <c r="E5602" s="26">
        <v>42644</v>
      </c>
      <c r="F5602">
        <v>0</v>
      </c>
      <c r="G5602">
        <v>0</v>
      </c>
      <c r="H5602" t="e">
        <v>#DIV/0!</v>
      </c>
      <c r="I5602">
        <v>0</v>
      </c>
      <c r="J5602">
        <v>0</v>
      </c>
      <c r="K5602" t="e">
        <v>#DIV/0!</v>
      </c>
      <c r="L5602">
        <v>0</v>
      </c>
      <c r="M5602" t="e">
        <v>#DIV/0!</v>
      </c>
      <c r="N5602">
        <v>0</v>
      </c>
      <c r="P5602">
        <v>0</v>
      </c>
      <c r="Q5602">
        <v>0</v>
      </c>
      <c r="R5602" t="e">
        <v>#DIV/0!</v>
      </c>
      <c r="S5602">
        <v>0</v>
      </c>
    </row>
    <row r="5603" spans="1:19" x14ac:dyDescent="0.25">
      <c r="A5603" s="177" t="s">
        <v>3692</v>
      </c>
      <c r="B5603" t="s">
        <v>3693</v>
      </c>
      <c r="C5603" t="s">
        <v>340</v>
      </c>
      <c r="D5603" s="20" t="s">
        <v>1000</v>
      </c>
      <c r="E5603" s="26">
        <v>42644</v>
      </c>
      <c r="F5603">
        <v>5</v>
      </c>
      <c r="G5603">
        <v>4</v>
      </c>
      <c r="H5603">
        <v>1.25</v>
      </c>
      <c r="I5603">
        <v>36</v>
      </c>
      <c r="J5603">
        <v>50</v>
      </c>
      <c r="K5603">
        <v>0.72</v>
      </c>
      <c r="L5603">
        <v>40</v>
      </c>
      <c r="M5603">
        <v>1.25</v>
      </c>
      <c r="N5603">
        <v>34</v>
      </c>
      <c r="P5603">
        <v>5</v>
      </c>
      <c r="Q5603">
        <v>5</v>
      </c>
      <c r="R5603">
        <v>1</v>
      </c>
      <c r="S5603">
        <v>2</v>
      </c>
    </row>
    <row r="5604" spans="1:19" x14ac:dyDescent="0.25">
      <c r="A5604" s="177" t="s">
        <v>11242</v>
      </c>
      <c r="B5604" t="s">
        <v>11243</v>
      </c>
      <c r="C5604" t="s">
        <v>350</v>
      </c>
      <c r="D5604" s="20" t="s">
        <v>1000</v>
      </c>
      <c r="E5604" s="26">
        <v>42644</v>
      </c>
      <c r="F5604">
        <v>1</v>
      </c>
      <c r="G5604">
        <v>1</v>
      </c>
      <c r="H5604">
        <v>1</v>
      </c>
      <c r="I5604">
        <v>1</v>
      </c>
      <c r="J5604">
        <v>3</v>
      </c>
      <c r="K5604">
        <v>0.33333333333333331</v>
      </c>
      <c r="L5604">
        <v>3</v>
      </c>
      <c r="M5604">
        <v>1</v>
      </c>
      <c r="N5604">
        <v>1</v>
      </c>
      <c r="P5604">
        <v>0</v>
      </c>
      <c r="Q5604">
        <v>0</v>
      </c>
      <c r="R5604" t="e">
        <v>#DIV/0!</v>
      </c>
      <c r="S5604">
        <v>0</v>
      </c>
    </row>
    <row r="5605" spans="1:19" x14ac:dyDescent="0.25">
      <c r="A5605" s="177" t="s">
        <v>11244</v>
      </c>
      <c r="B5605" t="s">
        <v>11245</v>
      </c>
      <c r="C5605" s="20" t="s">
        <v>351</v>
      </c>
      <c r="D5605" s="20" t="s">
        <v>1000</v>
      </c>
      <c r="E5605" s="26">
        <v>42644</v>
      </c>
      <c r="F5605">
        <v>7</v>
      </c>
      <c r="G5605">
        <v>5</v>
      </c>
      <c r="H5605">
        <v>1.4</v>
      </c>
      <c r="I5605">
        <v>11</v>
      </c>
      <c r="J5605">
        <v>21</v>
      </c>
      <c r="K5605">
        <v>0.52380952380952384</v>
      </c>
      <c r="L5605">
        <v>15</v>
      </c>
      <c r="M5605">
        <v>1.4</v>
      </c>
      <c r="N5605">
        <v>8</v>
      </c>
      <c r="P5605">
        <v>3</v>
      </c>
      <c r="Q5605">
        <v>4</v>
      </c>
      <c r="R5605">
        <v>0.75</v>
      </c>
      <c r="S5605">
        <v>3</v>
      </c>
    </row>
    <row r="5606" spans="1:19" x14ac:dyDescent="0.25">
      <c r="A5606" s="177" t="s">
        <v>11162</v>
      </c>
      <c r="B5606" t="s">
        <v>11163</v>
      </c>
      <c r="C5606" t="s">
        <v>352</v>
      </c>
      <c r="D5606" s="20" t="s">
        <v>1000</v>
      </c>
      <c r="E5606" s="26">
        <v>42644</v>
      </c>
      <c r="F5606">
        <v>1</v>
      </c>
      <c r="G5606">
        <v>1</v>
      </c>
      <c r="H5606">
        <v>1</v>
      </c>
      <c r="I5606">
        <v>2</v>
      </c>
      <c r="J5606">
        <v>3</v>
      </c>
      <c r="K5606">
        <v>0.66666666666666663</v>
      </c>
      <c r="L5606">
        <v>3</v>
      </c>
      <c r="M5606">
        <v>1</v>
      </c>
      <c r="N5606">
        <v>2</v>
      </c>
      <c r="P5606">
        <v>0</v>
      </c>
      <c r="Q5606">
        <v>0</v>
      </c>
      <c r="R5606" t="e">
        <v>#DIV/0!</v>
      </c>
      <c r="S5606">
        <v>0</v>
      </c>
    </row>
    <row r="5607" spans="1:19" x14ac:dyDescent="0.25">
      <c r="A5607" s="177" t="s">
        <v>10163</v>
      </c>
      <c r="B5607" t="s">
        <v>10164</v>
      </c>
      <c r="C5607" s="20" t="s">
        <v>353</v>
      </c>
      <c r="D5607" s="20" t="s">
        <v>1000</v>
      </c>
      <c r="E5607" s="26">
        <v>42644</v>
      </c>
      <c r="F5607">
        <v>3</v>
      </c>
      <c r="G5607">
        <v>8</v>
      </c>
      <c r="H5607">
        <v>0.375</v>
      </c>
      <c r="I5607">
        <v>8</v>
      </c>
      <c r="J5607">
        <v>9</v>
      </c>
      <c r="K5607">
        <v>0.88888888888888884</v>
      </c>
      <c r="L5607">
        <v>24</v>
      </c>
      <c r="M5607">
        <v>0.375</v>
      </c>
      <c r="N5607">
        <v>7</v>
      </c>
      <c r="P5607">
        <v>0</v>
      </c>
      <c r="Q5607">
        <v>1</v>
      </c>
      <c r="R5607">
        <v>0</v>
      </c>
      <c r="S5607">
        <v>1</v>
      </c>
    </row>
    <row r="5608" spans="1:19" x14ac:dyDescent="0.25">
      <c r="A5608" s="177" t="s">
        <v>8576</v>
      </c>
      <c r="B5608" t="s">
        <v>8577</v>
      </c>
      <c r="C5608" t="s">
        <v>354</v>
      </c>
      <c r="D5608" s="20" t="s">
        <v>1000</v>
      </c>
      <c r="E5608" s="26">
        <v>42644</v>
      </c>
      <c r="F5608">
        <v>2</v>
      </c>
      <c r="G5608">
        <v>2</v>
      </c>
      <c r="H5608">
        <v>1</v>
      </c>
      <c r="I5608">
        <v>8</v>
      </c>
      <c r="J5608">
        <v>6</v>
      </c>
      <c r="K5608">
        <v>1.3333333333333333</v>
      </c>
      <c r="L5608">
        <v>6</v>
      </c>
      <c r="M5608">
        <v>1</v>
      </c>
      <c r="N5608">
        <v>6</v>
      </c>
      <c r="P5608">
        <v>0</v>
      </c>
      <c r="Q5608">
        <v>0</v>
      </c>
      <c r="R5608" t="e">
        <v>#DIV/0!</v>
      </c>
      <c r="S5608">
        <v>2</v>
      </c>
    </row>
    <row r="5609" spans="1:19" x14ac:dyDescent="0.25">
      <c r="A5609" s="177" t="s">
        <v>6370</v>
      </c>
      <c r="B5609" t="s">
        <v>6371</v>
      </c>
      <c r="C5609" t="s">
        <v>355</v>
      </c>
      <c r="D5609" s="20" t="s">
        <v>1000</v>
      </c>
      <c r="E5609" s="26">
        <v>42644</v>
      </c>
      <c r="F5609">
        <v>3</v>
      </c>
      <c r="G5609">
        <v>6</v>
      </c>
      <c r="H5609">
        <v>0.5</v>
      </c>
      <c r="I5609">
        <v>11</v>
      </c>
      <c r="J5609">
        <v>9</v>
      </c>
      <c r="K5609">
        <v>1.2222222222222223</v>
      </c>
      <c r="L5609">
        <v>18</v>
      </c>
      <c r="M5609">
        <v>0.5</v>
      </c>
      <c r="N5609">
        <v>11</v>
      </c>
      <c r="P5609">
        <v>0</v>
      </c>
      <c r="Q5609">
        <v>0</v>
      </c>
      <c r="R5609" t="e">
        <v>#DIV/0!</v>
      </c>
      <c r="S5609">
        <v>0</v>
      </c>
    </row>
    <row r="5610" spans="1:19" x14ac:dyDescent="0.25">
      <c r="A5610" s="177" t="s">
        <v>11685</v>
      </c>
      <c r="B5610" t="s">
        <v>11686</v>
      </c>
      <c r="C5610" t="s">
        <v>198</v>
      </c>
      <c r="D5610" s="20" t="s">
        <v>1002</v>
      </c>
      <c r="E5610" s="26">
        <v>42644</v>
      </c>
      <c r="F5610">
        <v>2</v>
      </c>
      <c r="G5610">
        <v>4</v>
      </c>
      <c r="H5610">
        <v>0.5</v>
      </c>
      <c r="I5610">
        <v>3</v>
      </c>
      <c r="J5610">
        <v>8</v>
      </c>
      <c r="K5610">
        <v>0.375</v>
      </c>
      <c r="L5610">
        <v>18</v>
      </c>
      <c r="M5610">
        <v>0.44444444444444442</v>
      </c>
      <c r="N5610">
        <v>3</v>
      </c>
      <c r="P5610">
        <v>0</v>
      </c>
      <c r="Q5610">
        <v>0</v>
      </c>
      <c r="R5610" t="e">
        <v>#DIV/0!</v>
      </c>
      <c r="S5610">
        <v>0</v>
      </c>
    </row>
    <row r="5611" spans="1:19" x14ac:dyDescent="0.25">
      <c r="A5611" s="177" t="s">
        <v>11687</v>
      </c>
      <c r="B5611" t="s">
        <v>11688</v>
      </c>
      <c r="C5611" s="20" t="s">
        <v>199</v>
      </c>
      <c r="D5611" s="20" t="s">
        <v>1002</v>
      </c>
      <c r="E5611" s="26">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25">
      <c r="A5612" s="177" t="s">
        <v>11689</v>
      </c>
      <c r="B5612" t="s">
        <v>11690</v>
      </c>
      <c r="C5612" s="20" t="s">
        <v>348</v>
      </c>
      <c r="D5612" s="20" t="s">
        <v>1002</v>
      </c>
      <c r="E5612" s="26">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25">
      <c r="A5613" s="177" t="s">
        <v>11691</v>
      </c>
      <c r="B5613" t="s">
        <v>11692</v>
      </c>
      <c r="C5613" s="20" t="s">
        <v>357</v>
      </c>
      <c r="D5613" s="20" t="s">
        <v>1002</v>
      </c>
      <c r="E5613" s="26">
        <v>42644</v>
      </c>
      <c r="F5613">
        <v>1</v>
      </c>
      <c r="G5613">
        <v>1</v>
      </c>
      <c r="H5613">
        <v>1</v>
      </c>
      <c r="I5613">
        <v>2</v>
      </c>
      <c r="J5613">
        <v>3</v>
      </c>
      <c r="K5613">
        <v>0.66666666666666663</v>
      </c>
      <c r="L5613">
        <v>3</v>
      </c>
      <c r="M5613">
        <v>1</v>
      </c>
      <c r="N5613">
        <v>2</v>
      </c>
      <c r="P5613">
        <v>0</v>
      </c>
      <c r="Q5613">
        <v>0</v>
      </c>
      <c r="R5613" t="e">
        <v>#DIV/0!</v>
      </c>
      <c r="S5613">
        <v>0</v>
      </c>
    </row>
    <row r="5614" spans="1:19" x14ac:dyDescent="0.25">
      <c r="A5614" s="177" t="s">
        <v>10929</v>
      </c>
      <c r="B5614" t="s">
        <v>10930</v>
      </c>
      <c r="C5614" s="20" t="s">
        <v>227</v>
      </c>
      <c r="D5614" s="20" t="s">
        <v>1002</v>
      </c>
      <c r="E5614" s="26">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25">
      <c r="A5615" s="177" t="s">
        <v>10754</v>
      </c>
      <c r="B5615" t="s">
        <v>10755</v>
      </c>
      <c r="C5615" s="20" t="s">
        <v>203</v>
      </c>
      <c r="D5615" s="20" t="s">
        <v>1002</v>
      </c>
      <c r="E5615" s="26">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25">
      <c r="A5616" s="177" t="s">
        <v>9907</v>
      </c>
      <c r="B5616" t="s">
        <v>9908</v>
      </c>
      <c r="C5616" s="20" t="s">
        <v>223</v>
      </c>
      <c r="D5616" s="20" t="s">
        <v>1002</v>
      </c>
      <c r="E5616" s="26">
        <v>42644</v>
      </c>
      <c r="F5616">
        <v>6</v>
      </c>
      <c r="G5616">
        <v>6</v>
      </c>
      <c r="H5616">
        <v>1</v>
      </c>
      <c r="I5616">
        <v>74</v>
      </c>
      <c r="J5616">
        <v>90</v>
      </c>
      <c r="K5616">
        <v>0.82222222222222219</v>
      </c>
      <c r="L5616">
        <v>90</v>
      </c>
      <c r="M5616">
        <v>1</v>
      </c>
      <c r="N5616">
        <v>74</v>
      </c>
      <c r="P5616">
        <v>0</v>
      </c>
      <c r="Q5616">
        <v>0</v>
      </c>
      <c r="R5616" t="e">
        <v>#DIV/0!</v>
      </c>
      <c r="S5616">
        <v>0</v>
      </c>
    </row>
    <row r="5617" spans="1:19" x14ac:dyDescent="0.25">
      <c r="A5617" s="177" t="s">
        <v>9525</v>
      </c>
      <c r="B5617" t="s">
        <v>9526</v>
      </c>
      <c r="C5617" s="20" t="s">
        <v>346</v>
      </c>
      <c r="D5617" s="20" t="s">
        <v>1002</v>
      </c>
      <c r="E5617" s="26">
        <v>42644</v>
      </c>
      <c r="F5617">
        <v>5</v>
      </c>
      <c r="G5617">
        <v>4</v>
      </c>
      <c r="H5617">
        <v>1.25</v>
      </c>
      <c r="I5617">
        <v>10</v>
      </c>
      <c r="J5617">
        <v>30</v>
      </c>
      <c r="K5617">
        <v>0.33333333333333331</v>
      </c>
      <c r="L5617">
        <v>24</v>
      </c>
      <c r="M5617">
        <v>1.25</v>
      </c>
      <c r="N5617">
        <v>9</v>
      </c>
      <c r="P5617">
        <v>0</v>
      </c>
      <c r="Q5617">
        <v>0</v>
      </c>
      <c r="R5617" t="e">
        <v>#DIV/0!</v>
      </c>
      <c r="S5617">
        <v>1</v>
      </c>
    </row>
    <row r="5618" spans="1:19" x14ac:dyDescent="0.25">
      <c r="A5618" s="177" t="s">
        <v>9166</v>
      </c>
      <c r="B5618" t="s">
        <v>9167</v>
      </c>
      <c r="C5618" t="s">
        <v>207</v>
      </c>
      <c r="D5618" s="20" t="s">
        <v>1002</v>
      </c>
      <c r="E5618" s="26">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25">
      <c r="A5619" s="177" t="s">
        <v>8327</v>
      </c>
      <c r="B5619" t="s">
        <v>8328</v>
      </c>
      <c r="C5619" t="s">
        <v>212</v>
      </c>
      <c r="D5619" s="20" t="s">
        <v>1002</v>
      </c>
      <c r="E5619" s="26">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25">
      <c r="A5620" s="177" t="s">
        <v>8026</v>
      </c>
      <c r="B5620" t="s">
        <v>8027</v>
      </c>
      <c r="C5620" t="s">
        <v>225</v>
      </c>
      <c r="D5620" s="20" t="s">
        <v>1002</v>
      </c>
      <c r="E5620" s="26">
        <v>42644</v>
      </c>
      <c r="F5620">
        <v>4</v>
      </c>
      <c r="G5620">
        <v>5</v>
      </c>
      <c r="H5620">
        <v>0.8</v>
      </c>
      <c r="I5620">
        <v>56</v>
      </c>
      <c r="J5620">
        <v>40</v>
      </c>
      <c r="K5620">
        <v>1.4</v>
      </c>
      <c r="L5620">
        <v>50</v>
      </c>
      <c r="M5620">
        <v>0.8</v>
      </c>
      <c r="N5620">
        <v>47</v>
      </c>
      <c r="P5620">
        <v>0</v>
      </c>
      <c r="Q5620">
        <v>5</v>
      </c>
      <c r="R5620">
        <v>0</v>
      </c>
      <c r="S5620">
        <v>9</v>
      </c>
    </row>
    <row r="5621" spans="1:19" x14ac:dyDescent="0.25">
      <c r="A5621" s="177" t="s">
        <v>7638</v>
      </c>
      <c r="B5621" t="s">
        <v>7639</v>
      </c>
      <c r="C5621" t="s">
        <v>901</v>
      </c>
      <c r="D5621" s="20" t="s">
        <v>1000</v>
      </c>
      <c r="E5621" s="26">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25">
      <c r="A5622" s="177" t="s">
        <v>7086</v>
      </c>
      <c r="B5622" t="s">
        <v>7087</v>
      </c>
      <c r="C5622" t="s">
        <v>232</v>
      </c>
      <c r="D5622" s="20" t="s">
        <v>1002</v>
      </c>
      <c r="E5622" s="26">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25">
      <c r="A5623" s="177" t="s">
        <v>6720</v>
      </c>
      <c r="B5623" t="s">
        <v>6721</v>
      </c>
      <c r="C5623" t="s">
        <v>317</v>
      </c>
      <c r="D5623" s="20" t="s">
        <v>1002</v>
      </c>
      <c r="E5623" s="26">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25">
      <c r="A5624" s="177" t="s">
        <v>6296</v>
      </c>
      <c r="B5624" t="s">
        <v>6297</v>
      </c>
      <c r="C5624" t="s">
        <v>214</v>
      </c>
      <c r="D5624" s="20" t="s">
        <v>1002</v>
      </c>
      <c r="E5624" s="26">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25">
      <c r="A5625" s="177" t="s">
        <v>5518</v>
      </c>
      <c r="B5625" t="s">
        <v>5519</v>
      </c>
      <c r="C5625" t="s">
        <v>903</v>
      </c>
      <c r="D5625" s="20" t="s">
        <v>1000</v>
      </c>
      <c r="E5625" s="26">
        <v>42644</v>
      </c>
      <c r="F5625">
        <v>11</v>
      </c>
      <c r="G5625">
        <v>10</v>
      </c>
      <c r="H5625">
        <v>1.1000000000000001</v>
      </c>
      <c r="I5625">
        <v>42</v>
      </c>
      <c r="J5625">
        <v>60</v>
      </c>
      <c r="K5625">
        <v>0.7</v>
      </c>
      <c r="L5625">
        <v>50</v>
      </c>
      <c r="M5625">
        <v>1.2</v>
      </c>
      <c r="N5625">
        <v>38</v>
      </c>
      <c r="P5625">
        <v>0</v>
      </c>
      <c r="Q5625">
        <v>1</v>
      </c>
      <c r="R5625">
        <v>0</v>
      </c>
      <c r="S5625">
        <v>4</v>
      </c>
    </row>
    <row r="5626" spans="1:19" x14ac:dyDescent="0.25">
      <c r="A5626" s="177" t="s">
        <v>4903</v>
      </c>
      <c r="B5626" t="s">
        <v>4904</v>
      </c>
      <c r="C5626" t="s">
        <v>230</v>
      </c>
      <c r="D5626" s="20" t="s">
        <v>1002</v>
      </c>
      <c r="E5626" s="26">
        <v>42644</v>
      </c>
      <c r="F5626">
        <v>1</v>
      </c>
      <c r="G5626">
        <v>1</v>
      </c>
      <c r="H5626">
        <v>1</v>
      </c>
      <c r="I5626">
        <v>8</v>
      </c>
      <c r="J5626">
        <v>5</v>
      </c>
      <c r="K5626">
        <v>1.6</v>
      </c>
      <c r="L5626">
        <v>5</v>
      </c>
      <c r="M5626">
        <v>1</v>
      </c>
      <c r="N5626">
        <v>8</v>
      </c>
      <c r="P5626">
        <v>0</v>
      </c>
      <c r="Q5626">
        <v>2</v>
      </c>
      <c r="R5626">
        <v>0</v>
      </c>
      <c r="S5626">
        <v>0</v>
      </c>
    </row>
    <row r="5627" spans="1:19" x14ac:dyDescent="0.25">
      <c r="A5627" s="177" t="s">
        <v>4728</v>
      </c>
      <c r="B5627" t="s">
        <v>4729</v>
      </c>
      <c r="C5627" s="20" t="s">
        <v>234</v>
      </c>
      <c r="D5627" s="20" t="s">
        <v>1002</v>
      </c>
      <c r="E5627" s="26">
        <v>42644</v>
      </c>
      <c r="F5627">
        <v>4</v>
      </c>
      <c r="G5627">
        <v>4</v>
      </c>
      <c r="H5627">
        <v>1</v>
      </c>
      <c r="I5627">
        <v>17</v>
      </c>
      <c r="J5627">
        <v>40</v>
      </c>
      <c r="K5627">
        <v>0.42499999999999999</v>
      </c>
      <c r="L5627">
        <v>40</v>
      </c>
      <c r="M5627">
        <v>1</v>
      </c>
      <c r="N5627">
        <v>17</v>
      </c>
      <c r="P5627">
        <v>0</v>
      </c>
      <c r="Q5627">
        <v>0</v>
      </c>
      <c r="R5627" t="e">
        <v>#DIV/0!</v>
      </c>
      <c r="S5627">
        <v>0</v>
      </c>
    </row>
    <row r="5628" spans="1:19" x14ac:dyDescent="0.25">
      <c r="A5628" s="177" t="s">
        <v>4378</v>
      </c>
      <c r="B5628" t="s">
        <v>4379</v>
      </c>
      <c r="C5628" s="20" t="s">
        <v>217</v>
      </c>
      <c r="D5628" s="20" t="s">
        <v>1002</v>
      </c>
      <c r="E5628" s="26">
        <v>42644</v>
      </c>
      <c r="F5628">
        <v>0</v>
      </c>
      <c r="G5628">
        <v>0</v>
      </c>
      <c r="H5628" t="e">
        <v>#DIV/0!</v>
      </c>
      <c r="I5628">
        <v>2</v>
      </c>
      <c r="J5628">
        <v>0</v>
      </c>
      <c r="K5628" t="e">
        <v>#DIV/0!</v>
      </c>
      <c r="L5628">
        <v>0</v>
      </c>
      <c r="M5628" t="e">
        <v>#DIV/0!</v>
      </c>
      <c r="N5628">
        <v>2</v>
      </c>
      <c r="P5628">
        <v>0</v>
      </c>
      <c r="Q5628">
        <v>0</v>
      </c>
      <c r="R5628" t="e">
        <v>#DIV/0!</v>
      </c>
      <c r="S5628">
        <v>0</v>
      </c>
    </row>
    <row r="5629" spans="1:19" x14ac:dyDescent="0.25">
      <c r="A5629" s="177" t="s">
        <v>3788</v>
      </c>
      <c r="B5629" t="s">
        <v>3789</v>
      </c>
      <c r="C5629" s="20" t="s">
        <v>342</v>
      </c>
      <c r="D5629" s="20" t="s">
        <v>1002</v>
      </c>
      <c r="E5629" s="26">
        <v>42644</v>
      </c>
      <c r="F5629">
        <v>5</v>
      </c>
      <c r="G5629">
        <v>4</v>
      </c>
      <c r="H5629">
        <v>1.25</v>
      </c>
      <c r="I5629">
        <v>36</v>
      </c>
      <c r="J5629">
        <v>50</v>
      </c>
      <c r="K5629">
        <v>0.72</v>
      </c>
      <c r="L5629">
        <v>40</v>
      </c>
      <c r="M5629">
        <v>1.25</v>
      </c>
      <c r="N5629">
        <v>34</v>
      </c>
      <c r="P5629">
        <v>5</v>
      </c>
      <c r="Q5629">
        <v>5</v>
      </c>
      <c r="R5629">
        <v>1</v>
      </c>
      <c r="S5629">
        <v>2</v>
      </c>
    </row>
    <row r="5630" spans="1:19" x14ac:dyDescent="0.25">
      <c r="A5630" s="177" t="s">
        <v>3596</v>
      </c>
      <c r="B5630" t="s">
        <v>3597</v>
      </c>
      <c r="C5630" s="20" t="s">
        <v>220</v>
      </c>
      <c r="D5630" s="20" t="s">
        <v>1002</v>
      </c>
      <c r="E5630" s="26">
        <v>42644</v>
      </c>
      <c r="F5630">
        <v>7</v>
      </c>
      <c r="G5630">
        <v>16</v>
      </c>
      <c r="H5630">
        <v>0.4375</v>
      </c>
      <c r="I5630">
        <v>14</v>
      </c>
      <c r="J5630">
        <v>16</v>
      </c>
      <c r="K5630">
        <v>0.875</v>
      </c>
      <c r="L5630">
        <v>48</v>
      </c>
      <c r="M5630">
        <v>0.33333333333333331</v>
      </c>
      <c r="N5630">
        <v>13</v>
      </c>
      <c r="P5630">
        <v>4</v>
      </c>
      <c r="Q5630">
        <v>5</v>
      </c>
      <c r="R5630">
        <v>0.8</v>
      </c>
      <c r="S5630">
        <v>1</v>
      </c>
    </row>
    <row r="5631" spans="1:19" x14ac:dyDescent="0.25">
      <c r="A5631" s="177" t="s">
        <v>3071</v>
      </c>
      <c r="B5631" t="s">
        <v>3072</v>
      </c>
      <c r="C5631" s="20" t="s">
        <v>242</v>
      </c>
      <c r="D5631" s="20" t="s">
        <v>1000</v>
      </c>
      <c r="E5631" s="26">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25">
      <c r="A5632" s="177" t="s">
        <v>2896</v>
      </c>
      <c r="B5632" t="s">
        <v>2897</v>
      </c>
      <c r="C5632" t="s">
        <v>2724</v>
      </c>
      <c r="D5632" s="20" t="s">
        <v>1000</v>
      </c>
      <c r="E5632" s="26">
        <v>42644</v>
      </c>
      <c r="F5632">
        <v>8</v>
      </c>
      <c r="G5632">
        <v>8</v>
      </c>
      <c r="H5632">
        <v>1</v>
      </c>
      <c r="I5632">
        <v>30</v>
      </c>
      <c r="J5632">
        <v>40</v>
      </c>
      <c r="K5632">
        <v>0.75</v>
      </c>
      <c r="L5632">
        <v>40</v>
      </c>
      <c r="M5632">
        <v>1</v>
      </c>
      <c r="N5632">
        <v>28</v>
      </c>
      <c r="P5632">
        <v>0</v>
      </c>
      <c r="Q5632">
        <v>0</v>
      </c>
      <c r="R5632" t="e">
        <v>#DIV/0!</v>
      </c>
      <c r="S5632">
        <v>2</v>
      </c>
    </row>
    <row r="5633" spans="1:19" x14ac:dyDescent="0.25">
      <c r="A5633" s="177" t="s">
        <v>2651</v>
      </c>
      <c r="B5633" t="s">
        <v>2652</v>
      </c>
      <c r="C5633" t="s">
        <v>237</v>
      </c>
      <c r="D5633" s="20" t="s">
        <v>1000</v>
      </c>
      <c r="E5633" s="26">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25">
      <c r="A5634" s="177" t="s">
        <v>2476</v>
      </c>
      <c r="B5634" t="s">
        <v>2477</v>
      </c>
      <c r="C5634" t="s">
        <v>238</v>
      </c>
      <c r="D5634" s="20" t="s">
        <v>1000</v>
      </c>
      <c r="E5634" s="26">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25">
      <c r="A5635" s="177" t="s">
        <v>2303</v>
      </c>
      <c r="B5635" t="s">
        <v>2304</v>
      </c>
      <c r="C5635" t="s">
        <v>239</v>
      </c>
      <c r="D5635" s="20" t="s">
        <v>1000</v>
      </c>
      <c r="E5635" s="26">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25">
      <c r="A5636" s="177" t="s">
        <v>2128</v>
      </c>
      <c r="B5636" t="s">
        <v>2129</v>
      </c>
      <c r="C5636" t="s">
        <v>1988</v>
      </c>
      <c r="D5636" s="20" t="s">
        <v>1000</v>
      </c>
      <c r="E5636" s="26">
        <v>42644</v>
      </c>
      <c r="F5636">
        <v>9</v>
      </c>
      <c r="G5636">
        <v>10</v>
      </c>
      <c r="H5636">
        <v>0.9</v>
      </c>
      <c r="I5636">
        <v>31</v>
      </c>
      <c r="J5636">
        <v>49</v>
      </c>
      <c r="K5636">
        <v>0.63265306122448983</v>
      </c>
      <c r="L5636">
        <v>49</v>
      </c>
      <c r="M5636">
        <v>1</v>
      </c>
      <c r="N5636">
        <v>26</v>
      </c>
      <c r="P5636">
        <v>2</v>
      </c>
      <c r="Q5636">
        <v>4</v>
      </c>
      <c r="R5636">
        <v>0.5</v>
      </c>
      <c r="S5636">
        <v>5</v>
      </c>
    </row>
    <row r="5637" spans="1:19" x14ac:dyDescent="0.25">
      <c r="A5637" s="177" t="s">
        <v>1880</v>
      </c>
      <c r="B5637" t="s">
        <v>1881</v>
      </c>
      <c r="C5637" t="s">
        <v>240</v>
      </c>
      <c r="D5637" s="20" t="s">
        <v>1000</v>
      </c>
      <c r="E5637" s="26">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25">
      <c r="A5638" s="177" t="s">
        <v>1705</v>
      </c>
      <c r="B5638" t="s">
        <v>1706</v>
      </c>
      <c r="C5638" t="s">
        <v>241</v>
      </c>
      <c r="D5638" s="20" t="s">
        <v>1000</v>
      </c>
      <c r="E5638" s="26">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25">
      <c r="A5639" s="177" t="s">
        <v>1530</v>
      </c>
      <c r="B5639" t="s">
        <v>1531</v>
      </c>
      <c r="C5639" t="s">
        <v>318</v>
      </c>
      <c r="D5639" s="20" t="s">
        <v>1000</v>
      </c>
      <c r="E5639" s="26">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25">
      <c r="A5640" s="177" t="s">
        <v>1115</v>
      </c>
      <c r="B5640" t="s">
        <v>1202</v>
      </c>
      <c r="C5640" t="s">
        <v>235</v>
      </c>
      <c r="D5640" s="20" t="s">
        <v>1002</v>
      </c>
      <c r="E5640" s="26">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25">
      <c r="A5641" s="177" t="s">
        <v>12080</v>
      </c>
      <c r="B5641" t="s">
        <v>12081</v>
      </c>
      <c r="C5641" t="s">
        <v>1051</v>
      </c>
      <c r="D5641" s="20" t="s">
        <v>1000</v>
      </c>
      <c r="E5641" s="26">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25">
      <c r="A5642" s="177" t="s">
        <v>13269</v>
      </c>
      <c r="B5642" t="s">
        <v>13270</v>
      </c>
      <c r="C5642" t="s">
        <v>350</v>
      </c>
      <c r="D5642" s="20" t="s">
        <v>1002</v>
      </c>
      <c r="E5642" s="26">
        <v>42644</v>
      </c>
      <c r="F5642">
        <v>1</v>
      </c>
      <c r="G5642">
        <v>1</v>
      </c>
      <c r="H5642">
        <v>1</v>
      </c>
      <c r="I5642">
        <v>1</v>
      </c>
      <c r="J5642">
        <v>3</v>
      </c>
      <c r="K5642">
        <v>0.33333333333333331</v>
      </c>
      <c r="L5642">
        <v>3</v>
      </c>
      <c r="M5642">
        <v>1</v>
      </c>
      <c r="N5642">
        <v>1</v>
      </c>
      <c r="P5642">
        <v>0</v>
      </c>
      <c r="Q5642">
        <v>0</v>
      </c>
      <c r="R5642" t="e">
        <v>#DIV/0!</v>
      </c>
      <c r="S5642">
        <v>0</v>
      </c>
    </row>
    <row r="5643" spans="1:19" x14ac:dyDescent="0.25">
      <c r="A5643" s="177" t="s">
        <v>13446</v>
      </c>
      <c r="B5643" t="s">
        <v>13447</v>
      </c>
      <c r="C5643" t="s">
        <v>242</v>
      </c>
      <c r="D5643" s="20" t="s">
        <v>1002</v>
      </c>
      <c r="E5643" s="26">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25">
      <c r="A5644" s="177" t="s">
        <v>13623</v>
      </c>
      <c r="B5644" t="s">
        <v>13624</v>
      </c>
      <c r="C5644" t="s">
        <v>237</v>
      </c>
      <c r="D5644" s="20" t="s">
        <v>1002</v>
      </c>
      <c r="E5644" s="26">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25">
      <c r="A5645" s="177" t="s">
        <v>13798</v>
      </c>
      <c r="B5645" t="s">
        <v>13799</v>
      </c>
      <c r="C5645" t="s">
        <v>238</v>
      </c>
      <c r="D5645" s="20" t="s">
        <v>1002</v>
      </c>
      <c r="E5645" s="26">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25">
      <c r="A5646" s="177" t="s">
        <v>13975</v>
      </c>
      <c r="B5646" t="s">
        <v>13976</v>
      </c>
      <c r="C5646" t="s">
        <v>239</v>
      </c>
      <c r="D5646" s="20" t="s">
        <v>1002</v>
      </c>
      <c r="E5646" s="26">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25">
      <c r="A5647" s="177" t="s">
        <v>14162</v>
      </c>
      <c r="B5647" t="s">
        <v>14163</v>
      </c>
      <c r="C5647" t="s">
        <v>240</v>
      </c>
      <c r="D5647" s="20" t="s">
        <v>1002</v>
      </c>
      <c r="E5647" s="26">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25">
      <c r="A5648" s="177" t="s">
        <v>14339</v>
      </c>
      <c r="B5648" t="s">
        <v>14340</v>
      </c>
      <c r="C5648" t="s">
        <v>241</v>
      </c>
      <c r="D5648" s="20" t="s">
        <v>1002</v>
      </c>
      <c r="E5648" s="26">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25">
      <c r="A5649" s="177" t="s">
        <v>14451</v>
      </c>
      <c r="B5649" t="s">
        <v>14452</v>
      </c>
      <c r="C5649" t="s">
        <v>318</v>
      </c>
      <c r="D5649" s="20" t="s">
        <v>1002</v>
      </c>
      <c r="E5649" s="26">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25">
      <c r="A5650" s="177" t="s">
        <v>14668</v>
      </c>
      <c r="B5650" t="s">
        <v>14669</v>
      </c>
      <c r="C5650" t="s">
        <v>199</v>
      </c>
      <c r="D5650" s="20" t="s">
        <v>1000</v>
      </c>
      <c r="E5650" s="26">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25">
      <c r="A5651" s="177" t="s">
        <v>14934</v>
      </c>
      <c r="B5651" t="s">
        <v>14935</v>
      </c>
      <c r="C5651" t="s">
        <v>200</v>
      </c>
      <c r="D5651" s="20" t="s">
        <v>1002</v>
      </c>
      <c r="E5651" s="26">
        <v>42644</v>
      </c>
      <c r="F5651">
        <v>4</v>
      </c>
      <c r="G5651">
        <v>8</v>
      </c>
      <c r="H5651">
        <v>0.5</v>
      </c>
      <c r="I5651">
        <v>9</v>
      </c>
      <c r="J5651">
        <v>20</v>
      </c>
      <c r="K5651">
        <v>0.45</v>
      </c>
      <c r="L5651">
        <v>40</v>
      </c>
      <c r="M5651">
        <v>0.5</v>
      </c>
      <c r="N5651">
        <v>6</v>
      </c>
      <c r="P5651">
        <v>1</v>
      </c>
      <c r="Q5651">
        <v>1</v>
      </c>
      <c r="R5651">
        <v>1</v>
      </c>
      <c r="S5651">
        <v>3</v>
      </c>
    </row>
    <row r="5652" spans="1:19" x14ac:dyDescent="0.25">
      <c r="A5652" s="177" t="s">
        <v>15111</v>
      </c>
      <c r="B5652" t="s">
        <v>15112</v>
      </c>
      <c r="C5652" t="s">
        <v>202</v>
      </c>
      <c r="D5652" s="20" t="s">
        <v>1002</v>
      </c>
      <c r="E5652" s="26">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25">
      <c r="A5653" s="177" t="s">
        <v>15193</v>
      </c>
      <c r="B5653" t="s">
        <v>15194</v>
      </c>
      <c r="C5653" t="s">
        <v>348</v>
      </c>
      <c r="D5653" s="20" t="s">
        <v>1000</v>
      </c>
      <c r="E5653" s="26">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25">
      <c r="A5654" s="177" t="s">
        <v>15277</v>
      </c>
      <c r="B5654" t="s">
        <v>15278</v>
      </c>
      <c r="C5654" t="s">
        <v>347</v>
      </c>
      <c r="D5654" s="20" t="s">
        <v>1002</v>
      </c>
      <c r="E5654" s="26">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25">
      <c r="A5655" s="177" t="s">
        <v>15353</v>
      </c>
      <c r="B5655" t="s">
        <v>15354</v>
      </c>
      <c r="C5655" t="s">
        <v>351</v>
      </c>
      <c r="D5655" s="20" t="s">
        <v>1002</v>
      </c>
      <c r="E5655" s="26">
        <v>42644</v>
      </c>
      <c r="F5655">
        <v>7</v>
      </c>
      <c r="G5655">
        <v>5</v>
      </c>
      <c r="H5655">
        <v>1.4</v>
      </c>
      <c r="I5655">
        <v>11</v>
      </c>
      <c r="J5655">
        <v>21</v>
      </c>
      <c r="K5655">
        <v>0.52380952380952384</v>
      </c>
      <c r="L5655">
        <v>15</v>
      </c>
      <c r="M5655">
        <v>1.4</v>
      </c>
      <c r="N5655">
        <v>8</v>
      </c>
      <c r="P5655">
        <v>3</v>
      </c>
      <c r="Q5655">
        <v>4</v>
      </c>
      <c r="R5655">
        <v>0.75</v>
      </c>
      <c r="S5655">
        <v>3</v>
      </c>
    </row>
    <row r="5656" spans="1:19" x14ac:dyDescent="0.25">
      <c r="A5656" s="177" t="s">
        <v>15477</v>
      </c>
      <c r="B5656" t="s">
        <v>15478</v>
      </c>
      <c r="C5656" t="s">
        <v>352</v>
      </c>
      <c r="D5656" s="20" t="s">
        <v>1002</v>
      </c>
      <c r="E5656" s="26">
        <v>42644</v>
      </c>
      <c r="F5656">
        <v>1</v>
      </c>
      <c r="G5656">
        <v>1</v>
      </c>
      <c r="H5656">
        <v>1</v>
      </c>
      <c r="I5656">
        <v>2</v>
      </c>
      <c r="J5656">
        <v>3</v>
      </c>
      <c r="K5656">
        <v>0.66666666666666663</v>
      </c>
      <c r="L5656">
        <v>3</v>
      </c>
      <c r="M5656">
        <v>1</v>
      </c>
      <c r="N5656">
        <v>2</v>
      </c>
      <c r="P5656">
        <v>0</v>
      </c>
      <c r="Q5656">
        <v>0</v>
      </c>
      <c r="R5656" t="e">
        <v>#DIV/0!</v>
      </c>
      <c r="S5656">
        <v>0</v>
      </c>
    </row>
    <row r="5657" spans="1:19" s="20" customFormat="1" x14ac:dyDescent="0.25">
      <c r="A5657" s="177" t="s">
        <v>15638</v>
      </c>
      <c r="B5657" s="20" t="s">
        <v>15639</v>
      </c>
      <c r="C5657" s="20" t="s">
        <v>228</v>
      </c>
      <c r="D5657" s="20" t="s">
        <v>1002</v>
      </c>
      <c r="E5657" s="26">
        <v>42644</v>
      </c>
      <c r="F5657" s="20">
        <v>1</v>
      </c>
      <c r="G5657" s="20">
        <v>3</v>
      </c>
      <c r="H5657" s="20">
        <v>0.33333333333333331</v>
      </c>
      <c r="I5657" s="20">
        <v>9</v>
      </c>
      <c r="J5657" s="20">
        <v>5</v>
      </c>
      <c r="K5657" s="20">
        <v>1.8</v>
      </c>
      <c r="L5657" s="20">
        <v>15</v>
      </c>
      <c r="M5657" s="20">
        <v>0.33333333333333331</v>
      </c>
      <c r="N5657" s="20">
        <v>3</v>
      </c>
      <c r="P5657" s="20">
        <v>1</v>
      </c>
      <c r="Q5657" s="20">
        <v>3</v>
      </c>
      <c r="R5657" s="20">
        <v>0.33333333333333331</v>
      </c>
      <c r="S5657" s="20">
        <v>6</v>
      </c>
    </row>
    <row r="5658" spans="1:19" x14ac:dyDescent="0.25">
      <c r="A5658" s="177" t="s">
        <v>15815</v>
      </c>
      <c r="B5658" t="s">
        <v>15816</v>
      </c>
      <c r="C5658" s="20" t="s">
        <v>227</v>
      </c>
      <c r="D5658" s="20" t="s">
        <v>1000</v>
      </c>
      <c r="E5658" s="26">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25">
      <c r="A5659" s="177" t="s">
        <v>15992</v>
      </c>
      <c r="B5659" t="s">
        <v>15993</v>
      </c>
      <c r="C5659" s="20" t="s">
        <v>203</v>
      </c>
      <c r="D5659" s="20" t="s">
        <v>1000</v>
      </c>
      <c r="E5659" s="26">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25">
      <c r="A5660" s="177" t="s">
        <v>16171</v>
      </c>
      <c r="B5660" t="s">
        <v>16172</v>
      </c>
      <c r="C5660" s="20" t="s">
        <v>205</v>
      </c>
      <c r="D5660" s="20" t="s">
        <v>1002</v>
      </c>
      <c r="E5660" s="26">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25">
      <c r="A5661" s="177" t="s">
        <v>16348</v>
      </c>
      <c r="B5661" t="s">
        <v>16349</v>
      </c>
      <c r="C5661" s="20" t="s">
        <v>204</v>
      </c>
      <c r="D5661" s="20" t="s">
        <v>1002</v>
      </c>
      <c r="E5661" s="26">
        <v>42644</v>
      </c>
      <c r="F5661">
        <v>1</v>
      </c>
      <c r="G5661">
        <v>5</v>
      </c>
      <c r="H5661">
        <v>0.2</v>
      </c>
      <c r="I5661">
        <v>3</v>
      </c>
      <c r="J5661">
        <v>5</v>
      </c>
      <c r="K5661">
        <v>0.6</v>
      </c>
      <c r="L5661">
        <v>25</v>
      </c>
      <c r="M5661">
        <v>0.2</v>
      </c>
      <c r="N5661">
        <v>3</v>
      </c>
      <c r="P5661">
        <v>0</v>
      </c>
      <c r="Q5661">
        <v>0</v>
      </c>
      <c r="R5661" t="e">
        <v>#DIV/0!</v>
      </c>
      <c r="S5661">
        <v>0</v>
      </c>
    </row>
    <row r="5662" spans="1:19" x14ac:dyDescent="0.25">
      <c r="A5662" s="177" t="s">
        <v>16489</v>
      </c>
      <c r="B5662" t="s">
        <v>16490</v>
      </c>
      <c r="C5662" s="20" t="s">
        <v>353</v>
      </c>
      <c r="D5662" s="20" t="s">
        <v>1002</v>
      </c>
      <c r="E5662" s="26">
        <v>42644</v>
      </c>
      <c r="F5662">
        <v>3</v>
      </c>
      <c r="G5662">
        <v>8</v>
      </c>
      <c r="H5662">
        <v>0.375</v>
      </c>
      <c r="I5662">
        <v>8</v>
      </c>
      <c r="J5662">
        <v>9</v>
      </c>
      <c r="K5662">
        <v>0.88888888888888884</v>
      </c>
      <c r="L5662">
        <v>24</v>
      </c>
      <c r="M5662">
        <v>0.375</v>
      </c>
      <c r="N5662">
        <v>7</v>
      </c>
      <c r="P5662">
        <v>0</v>
      </c>
      <c r="Q5662">
        <v>1</v>
      </c>
      <c r="R5662">
        <v>0</v>
      </c>
      <c r="S5662">
        <v>1</v>
      </c>
    </row>
    <row r="5663" spans="1:19" x14ac:dyDescent="0.25">
      <c r="A5663" s="177" t="s">
        <v>16666</v>
      </c>
      <c r="B5663" t="s">
        <v>16667</v>
      </c>
      <c r="C5663" s="20" t="s">
        <v>223</v>
      </c>
      <c r="D5663" s="20" t="s">
        <v>1000</v>
      </c>
      <c r="E5663" s="26">
        <v>42644</v>
      </c>
      <c r="F5663">
        <v>6</v>
      </c>
      <c r="G5663">
        <v>6</v>
      </c>
      <c r="H5663">
        <v>1</v>
      </c>
      <c r="I5663">
        <v>74</v>
      </c>
      <c r="J5663">
        <v>90</v>
      </c>
      <c r="K5663">
        <v>0.82222222222222219</v>
      </c>
      <c r="L5663">
        <v>90</v>
      </c>
      <c r="M5663">
        <v>1</v>
      </c>
      <c r="N5663">
        <v>74</v>
      </c>
      <c r="P5663">
        <v>0</v>
      </c>
      <c r="Q5663">
        <v>0</v>
      </c>
      <c r="R5663" t="e">
        <v>#DIV/0!</v>
      </c>
      <c r="S5663">
        <v>0</v>
      </c>
    </row>
    <row r="5664" spans="1:19" x14ac:dyDescent="0.25">
      <c r="A5664" s="177" t="s">
        <v>16845</v>
      </c>
      <c r="B5664" t="s">
        <v>16846</v>
      </c>
      <c r="C5664" s="20" t="s">
        <v>224</v>
      </c>
      <c r="D5664" s="20" t="s">
        <v>1002</v>
      </c>
      <c r="E5664" s="26">
        <v>42644</v>
      </c>
      <c r="F5664">
        <v>6</v>
      </c>
      <c r="G5664">
        <v>6</v>
      </c>
      <c r="H5664">
        <v>1</v>
      </c>
      <c r="I5664">
        <v>74</v>
      </c>
      <c r="J5664">
        <v>90</v>
      </c>
      <c r="K5664">
        <v>0.82222222222222219</v>
      </c>
      <c r="L5664">
        <v>90</v>
      </c>
      <c r="M5664">
        <v>1</v>
      </c>
      <c r="N5664">
        <v>74</v>
      </c>
      <c r="P5664">
        <v>0</v>
      </c>
      <c r="Q5664">
        <v>0</v>
      </c>
      <c r="R5664" t="e">
        <v>#DIV/0!</v>
      </c>
      <c r="S5664">
        <v>0</v>
      </c>
    </row>
    <row r="5665" spans="1:19" x14ac:dyDescent="0.25">
      <c r="A5665" s="177" t="s">
        <v>16971</v>
      </c>
      <c r="B5665" t="s">
        <v>16972</v>
      </c>
      <c r="C5665" s="20" t="s">
        <v>346</v>
      </c>
      <c r="D5665" s="20" t="s">
        <v>1000</v>
      </c>
      <c r="E5665" s="26">
        <v>42644</v>
      </c>
      <c r="F5665">
        <v>5</v>
      </c>
      <c r="G5665">
        <v>4</v>
      </c>
      <c r="H5665">
        <v>1.25</v>
      </c>
      <c r="I5665">
        <v>10</v>
      </c>
      <c r="J5665">
        <v>30</v>
      </c>
      <c r="K5665">
        <v>0.33333333333333331</v>
      </c>
      <c r="L5665">
        <v>24</v>
      </c>
      <c r="M5665">
        <v>1.25</v>
      </c>
      <c r="N5665">
        <v>9</v>
      </c>
      <c r="P5665">
        <v>0</v>
      </c>
      <c r="Q5665">
        <v>0</v>
      </c>
      <c r="R5665" t="e">
        <v>#DIV/0!</v>
      </c>
      <c r="S5665">
        <v>1</v>
      </c>
    </row>
    <row r="5666" spans="1:19" x14ac:dyDescent="0.25">
      <c r="A5666" s="177" t="s">
        <v>17067</v>
      </c>
      <c r="B5666" t="s">
        <v>17068</v>
      </c>
      <c r="C5666" s="20" t="s">
        <v>345</v>
      </c>
      <c r="D5666" s="20" t="s">
        <v>1002</v>
      </c>
      <c r="E5666" s="26">
        <v>42644</v>
      </c>
      <c r="F5666">
        <v>5</v>
      </c>
      <c r="G5666">
        <v>4</v>
      </c>
      <c r="H5666">
        <v>1.25</v>
      </c>
      <c r="I5666">
        <v>10</v>
      </c>
      <c r="J5666">
        <v>30</v>
      </c>
      <c r="K5666">
        <v>0.33333333333333331</v>
      </c>
      <c r="L5666">
        <v>24</v>
      </c>
      <c r="M5666">
        <v>1.25</v>
      </c>
      <c r="N5666">
        <v>9</v>
      </c>
      <c r="P5666">
        <v>0</v>
      </c>
      <c r="Q5666">
        <v>0</v>
      </c>
      <c r="R5666" t="e">
        <v>#DIV/0!</v>
      </c>
      <c r="S5666">
        <v>1</v>
      </c>
    </row>
    <row r="5667" spans="1:19" x14ac:dyDescent="0.25">
      <c r="A5667" s="177" t="s">
        <v>17282</v>
      </c>
      <c r="B5667" t="s">
        <v>17283</v>
      </c>
      <c r="C5667" t="s">
        <v>225</v>
      </c>
      <c r="D5667" s="20" t="s">
        <v>1000</v>
      </c>
      <c r="E5667" s="26">
        <v>42644</v>
      </c>
      <c r="F5667">
        <v>4</v>
      </c>
      <c r="G5667">
        <v>5</v>
      </c>
      <c r="H5667">
        <v>0.8</v>
      </c>
      <c r="I5667">
        <v>56</v>
      </c>
      <c r="J5667">
        <v>40</v>
      </c>
      <c r="K5667">
        <v>1.4</v>
      </c>
      <c r="L5667">
        <v>50</v>
      </c>
      <c r="M5667">
        <v>0.8</v>
      </c>
      <c r="N5667">
        <v>47</v>
      </c>
      <c r="P5667">
        <v>0</v>
      </c>
      <c r="Q5667">
        <v>5</v>
      </c>
      <c r="R5667">
        <v>0</v>
      </c>
      <c r="S5667">
        <v>9</v>
      </c>
    </row>
    <row r="5668" spans="1:19" x14ac:dyDescent="0.25">
      <c r="A5668" s="177" t="s">
        <v>17489</v>
      </c>
      <c r="B5668" t="s">
        <v>17490</v>
      </c>
      <c r="C5668" t="s">
        <v>226</v>
      </c>
      <c r="D5668" s="20" t="s">
        <v>1002</v>
      </c>
      <c r="E5668" s="26">
        <v>42644</v>
      </c>
      <c r="F5668">
        <v>4</v>
      </c>
      <c r="G5668">
        <v>5</v>
      </c>
      <c r="H5668">
        <v>0.8</v>
      </c>
      <c r="I5668">
        <v>56</v>
      </c>
      <c r="J5668">
        <v>40</v>
      </c>
      <c r="K5668">
        <v>1.4</v>
      </c>
      <c r="L5668">
        <v>50</v>
      </c>
      <c r="M5668">
        <v>0.8</v>
      </c>
      <c r="N5668">
        <v>47</v>
      </c>
      <c r="P5668">
        <v>0</v>
      </c>
      <c r="Q5668">
        <v>5</v>
      </c>
      <c r="R5668">
        <v>0</v>
      </c>
      <c r="S5668">
        <v>9</v>
      </c>
    </row>
    <row r="5669" spans="1:19" x14ac:dyDescent="0.25">
      <c r="A5669" s="177" t="s">
        <v>17666</v>
      </c>
      <c r="B5669" t="s">
        <v>17667</v>
      </c>
      <c r="C5669" t="s">
        <v>232</v>
      </c>
      <c r="D5669" s="20" t="s">
        <v>1000</v>
      </c>
      <c r="E5669" s="26">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25">
      <c r="A5670" s="177" t="s">
        <v>17863</v>
      </c>
      <c r="B5670" t="s">
        <v>17864</v>
      </c>
      <c r="C5670" t="s">
        <v>231</v>
      </c>
      <c r="D5670" s="20" t="s">
        <v>1002</v>
      </c>
      <c r="E5670" s="26">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25">
      <c r="A5671" s="177" t="s">
        <v>18040</v>
      </c>
      <c r="B5671" t="s">
        <v>18041</v>
      </c>
      <c r="C5671" t="s">
        <v>317</v>
      </c>
      <c r="D5671" s="20" t="s">
        <v>1000</v>
      </c>
      <c r="E5671" s="26">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25">
      <c r="A5672" s="177" t="s">
        <v>18219</v>
      </c>
      <c r="B5672" t="s">
        <v>18220</v>
      </c>
      <c r="C5672" t="s">
        <v>316</v>
      </c>
      <c r="D5672" s="20" t="s">
        <v>1002</v>
      </c>
      <c r="E5672" s="26">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25">
      <c r="A5673" s="177" t="s">
        <v>18295</v>
      </c>
      <c r="B5673" t="s">
        <v>18296</v>
      </c>
      <c r="C5673" t="s">
        <v>355</v>
      </c>
      <c r="D5673" s="20" t="s">
        <v>1002</v>
      </c>
      <c r="E5673" s="26">
        <v>42644</v>
      </c>
      <c r="F5673">
        <v>3</v>
      </c>
      <c r="G5673">
        <v>6</v>
      </c>
      <c r="H5673">
        <v>0.5</v>
      </c>
      <c r="I5673">
        <v>11</v>
      </c>
      <c r="J5673">
        <v>9</v>
      </c>
      <c r="K5673">
        <v>1.2222222222222223</v>
      </c>
      <c r="L5673">
        <v>18</v>
      </c>
      <c r="M5673">
        <v>0.5</v>
      </c>
      <c r="N5673">
        <v>11</v>
      </c>
      <c r="P5673">
        <v>0</v>
      </c>
      <c r="Q5673">
        <v>0</v>
      </c>
      <c r="R5673" t="e">
        <v>#DIV/0!</v>
      </c>
      <c r="S5673">
        <v>0</v>
      </c>
    </row>
    <row r="5674" spans="1:19" x14ac:dyDescent="0.25">
      <c r="A5674" s="177" t="s">
        <v>18472</v>
      </c>
      <c r="B5674" t="s">
        <v>18473</v>
      </c>
      <c r="C5674" t="s">
        <v>214</v>
      </c>
      <c r="D5674" s="20" t="s">
        <v>1000</v>
      </c>
      <c r="E5674" s="26">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25">
      <c r="A5675" s="177" t="s">
        <v>18651</v>
      </c>
      <c r="B5675" t="s">
        <v>18652</v>
      </c>
      <c r="C5675" t="s">
        <v>215</v>
      </c>
      <c r="D5675" s="20" t="s">
        <v>1002</v>
      </c>
      <c r="E5675" s="26">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25">
      <c r="A5676" s="177" t="s">
        <v>18828</v>
      </c>
      <c r="B5676" t="s">
        <v>18829</v>
      </c>
      <c r="C5676" t="s">
        <v>216</v>
      </c>
      <c r="D5676" s="20" t="s">
        <v>1002</v>
      </c>
      <c r="E5676" s="26">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25">
      <c r="A5677" s="177" t="s">
        <v>19005</v>
      </c>
      <c r="B5677" t="s">
        <v>19006</v>
      </c>
      <c r="C5677" t="s">
        <v>229</v>
      </c>
      <c r="D5677" s="20" t="s">
        <v>1002</v>
      </c>
      <c r="E5677" s="26">
        <v>42644</v>
      </c>
      <c r="F5677">
        <v>1</v>
      </c>
      <c r="G5677">
        <v>1</v>
      </c>
      <c r="H5677">
        <v>1</v>
      </c>
      <c r="I5677">
        <v>8</v>
      </c>
      <c r="J5677">
        <v>5</v>
      </c>
      <c r="K5677">
        <v>1.6</v>
      </c>
      <c r="L5677">
        <v>5</v>
      </c>
      <c r="M5677">
        <v>1</v>
      </c>
      <c r="N5677">
        <v>8</v>
      </c>
      <c r="P5677">
        <v>0</v>
      </c>
      <c r="Q5677">
        <v>2</v>
      </c>
      <c r="R5677">
        <v>0</v>
      </c>
      <c r="S5677">
        <v>0</v>
      </c>
    </row>
    <row r="5678" spans="1:19" x14ac:dyDescent="0.25">
      <c r="A5678" s="177" t="s">
        <v>19182</v>
      </c>
      <c r="B5678" t="s">
        <v>19183</v>
      </c>
      <c r="C5678" t="s">
        <v>230</v>
      </c>
      <c r="D5678" s="20" t="s">
        <v>1000</v>
      </c>
      <c r="E5678" s="26">
        <v>42644</v>
      </c>
      <c r="F5678">
        <v>1</v>
      </c>
      <c r="G5678">
        <v>1</v>
      </c>
      <c r="H5678">
        <v>1</v>
      </c>
      <c r="I5678">
        <v>8</v>
      </c>
      <c r="J5678">
        <v>5</v>
      </c>
      <c r="K5678">
        <v>1.6</v>
      </c>
      <c r="L5678">
        <v>5</v>
      </c>
      <c r="M5678">
        <v>1</v>
      </c>
      <c r="N5678">
        <v>8</v>
      </c>
      <c r="P5678">
        <v>0</v>
      </c>
      <c r="Q5678">
        <v>2</v>
      </c>
      <c r="R5678">
        <v>0</v>
      </c>
      <c r="S5678">
        <v>0</v>
      </c>
    </row>
    <row r="5679" spans="1:19" x14ac:dyDescent="0.25">
      <c r="A5679" s="177" t="s">
        <v>19361</v>
      </c>
      <c r="B5679" t="s">
        <v>19362</v>
      </c>
      <c r="C5679" t="s">
        <v>234</v>
      </c>
      <c r="D5679" s="20" t="s">
        <v>1000</v>
      </c>
      <c r="E5679" s="26">
        <v>42644</v>
      </c>
      <c r="F5679">
        <v>4</v>
      </c>
      <c r="G5679">
        <v>4</v>
      </c>
      <c r="H5679">
        <v>1</v>
      </c>
      <c r="I5679">
        <v>17</v>
      </c>
      <c r="J5679">
        <v>40</v>
      </c>
      <c r="K5679">
        <v>0.42499999999999999</v>
      </c>
      <c r="L5679">
        <v>40</v>
      </c>
      <c r="M5679">
        <v>1</v>
      </c>
      <c r="N5679">
        <v>17</v>
      </c>
      <c r="P5679">
        <v>0</v>
      </c>
      <c r="Q5679">
        <v>0</v>
      </c>
      <c r="R5679" t="e">
        <v>#DIV/0!</v>
      </c>
      <c r="S5679">
        <v>0</v>
      </c>
    </row>
    <row r="5680" spans="1:19" x14ac:dyDescent="0.25">
      <c r="A5680" s="177" t="s">
        <v>19540</v>
      </c>
      <c r="B5680" t="s">
        <v>19541</v>
      </c>
      <c r="C5680" t="s">
        <v>233</v>
      </c>
      <c r="D5680" s="20" t="s">
        <v>1002</v>
      </c>
      <c r="E5680" s="26">
        <v>42644</v>
      </c>
      <c r="F5680">
        <v>4</v>
      </c>
      <c r="G5680">
        <v>4</v>
      </c>
      <c r="H5680">
        <v>1</v>
      </c>
      <c r="I5680">
        <v>17</v>
      </c>
      <c r="J5680">
        <v>40</v>
      </c>
      <c r="K5680">
        <v>0.42499999999999999</v>
      </c>
      <c r="L5680">
        <v>40</v>
      </c>
      <c r="M5680">
        <v>1</v>
      </c>
      <c r="N5680">
        <v>17</v>
      </c>
      <c r="P5680">
        <v>0</v>
      </c>
      <c r="Q5680">
        <v>0</v>
      </c>
      <c r="R5680" t="e">
        <v>#DIV/0!</v>
      </c>
      <c r="S5680">
        <v>0</v>
      </c>
    </row>
    <row r="5681" spans="1:19" x14ac:dyDescent="0.25">
      <c r="A5681" s="177" t="s">
        <v>19638</v>
      </c>
      <c r="B5681" t="s">
        <v>19639</v>
      </c>
      <c r="C5681" t="s">
        <v>342</v>
      </c>
      <c r="D5681" s="20" t="s">
        <v>1000</v>
      </c>
      <c r="E5681" s="26">
        <v>42644</v>
      </c>
      <c r="F5681">
        <v>5</v>
      </c>
      <c r="G5681">
        <v>4</v>
      </c>
      <c r="H5681">
        <v>1.25</v>
      </c>
      <c r="I5681">
        <v>36</v>
      </c>
      <c r="J5681">
        <v>50</v>
      </c>
      <c r="K5681">
        <v>0.72</v>
      </c>
      <c r="L5681">
        <v>40</v>
      </c>
      <c r="M5681">
        <v>1.25</v>
      </c>
      <c r="N5681">
        <v>34</v>
      </c>
      <c r="P5681">
        <v>5</v>
      </c>
      <c r="Q5681">
        <v>5</v>
      </c>
      <c r="R5681">
        <v>1</v>
      </c>
      <c r="S5681">
        <v>2</v>
      </c>
    </row>
    <row r="5682" spans="1:19" x14ac:dyDescent="0.25">
      <c r="A5682" s="177" t="s">
        <v>19738</v>
      </c>
      <c r="B5682" t="s">
        <v>19739</v>
      </c>
      <c r="C5682" t="s">
        <v>340</v>
      </c>
      <c r="D5682" s="20" t="s">
        <v>1002</v>
      </c>
      <c r="E5682" s="26">
        <v>42644</v>
      </c>
      <c r="F5682">
        <v>5</v>
      </c>
      <c r="G5682">
        <v>4</v>
      </c>
      <c r="H5682">
        <v>1.25</v>
      </c>
      <c r="I5682">
        <v>36</v>
      </c>
      <c r="J5682">
        <v>50</v>
      </c>
      <c r="K5682">
        <v>0.72</v>
      </c>
      <c r="L5682">
        <v>40</v>
      </c>
      <c r="M5682">
        <v>1.25</v>
      </c>
      <c r="N5682">
        <v>34</v>
      </c>
      <c r="P5682">
        <v>5</v>
      </c>
      <c r="Q5682">
        <v>5</v>
      </c>
      <c r="R5682">
        <v>1</v>
      </c>
      <c r="S5682">
        <v>2</v>
      </c>
    </row>
    <row r="5683" spans="1:19" x14ac:dyDescent="0.25">
      <c r="A5683" s="177" t="s">
        <v>19915</v>
      </c>
      <c r="B5683" t="s">
        <v>19916</v>
      </c>
      <c r="C5683" t="s">
        <v>220</v>
      </c>
      <c r="D5683" s="20" t="s">
        <v>1000</v>
      </c>
      <c r="E5683" s="26">
        <v>42644</v>
      </c>
      <c r="F5683">
        <v>7</v>
      </c>
      <c r="G5683">
        <v>16</v>
      </c>
      <c r="H5683">
        <v>0.4375</v>
      </c>
      <c r="I5683">
        <v>14</v>
      </c>
      <c r="J5683">
        <v>16</v>
      </c>
      <c r="K5683">
        <v>0.875</v>
      </c>
      <c r="L5683">
        <v>48</v>
      </c>
      <c r="M5683">
        <v>0.33333333333333331</v>
      </c>
      <c r="N5683">
        <v>13</v>
      </c>
      <c r="P5683">
        <v>4</v>
      </c>
      <c r="Q5683">
        <v>5</v>
      </c>
      <c r="R5683">
        <v>0.8</v>
      </c>
      <c r="S5683">
        <v>1</v>
      </c>
    </row>
    <row r="5684" spans="1:19" x14ac:dyDescent="0.25">
      <c r="A5684" s="177" t="s">
        <v>20094</v>
      </c>
      <c r="B5684" t="s">
        <v>20095</v>
      </c>
      <c r="C5684" t="s">
        <v>221</v>
      </c>
      <c r="D5684" s="20" t="s">
        <v>1002</v>
      </c>
      <c r="E5684" s="26">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25">
      <c r="A5685" s="177" t="s">
        <v>20271</v>
      </c>
      <c r="B5685" t="s">
        <v>20272</v>
      </c>
      <c r="C5685" t="s">
        <v>222</v>
      </c>
      <c r="D5685" s="20" t="s">
        <v>1002</v>
      </c>
      <c r="E5685" s="26">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25">
      <c r="A5686" s="177" t="s">
        <v>20448</v>
      </c>
      <c r="B5686" t="s">
        <v>20449</v>
      </c>
      <c r="C5686" t="s">
        <v>211</v>
      </c>
      <c r="D5686" s="20" t="s">
        <v>1002</v>
      </c>
      <c r="E5686" s="26">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25">
      <c r="A5687" s="177" t="s">
        <v>20625</v>
      </c>
      <c r="B5687" t="s">
        <v>20626</v>
      </c>
      <c r="C5687" t="s">
        <v>207</v>
      </c>
      <c r="D5687" s="20" t="s">
        <v>1000</v>
      </c>
      <c r="E5687" s="26">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25">
      <c r="A5688" s="177" t="s">
        <v>20869</v>
      </c>
      <c r="B5688" t="s">
        <v>20870</v>
      </c>
      <c r="C5688" t="s">
        <v>210</v>
      </c>
      <c r="D5688" s="20" t="s">
        <v>1002</v>
      </c>
      <c r="E5688" s="26">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25">
      <c r="A5689" s="177" t="s">
        <v>21046</v>
      </c>
      <c r="B5689" t="s">
        <v>21047</v>
      </c>
      <c r="C5689" t="s">
        <v>208</v>
      </c>
      <c r="D5689" s="20" t="s">
        <v>1002</v>
      </c>
      <c r="E5689" s="26">
        <v>42644</v>
      </c>
      <c r="F5689">
        <v>3</v>
      </c>
      <c r="G5689">
        <v>3</v>
      </c>
      <c r="H5689">
        <v>1</v>
      </c>
      <c r="I5689">
        <v>15</v>
      </c>
      <c r="J5689">
        <v>15</v>
      </c>
      <c r="K5689">
        <v>1</v>
      </c>
      <c r="L5689">
        <v>15</v>
      </c>
      <c r="M5689">
        <v>1</v>
      </c>
      <c r="N5689">
        <v>15</v>
      </c>
      <c r="P5689">
        <v>0</v>
      </c>
      <c r="Q5689">
        <v>0</v>
      </c>
      <c r="R5689" t="e">
        <v>#DIV/0!</v>
      </c>
      <c r="S5689">
        <v>0</v>
      </c>
    </row>
    <row r="5690" spans="1:19" x14ac:dyDescent="0.25">
      <c r="A5690" s="177" t="s">
        <v>21122</v>
      </c>
      <c r="B5690" t="s">
        <v>21123</v>
      </c>
      <c r="C5690" t="s">
        <v>354</v>
      </c>
      <c r="D5690" s="20" t="s">
        <v>1002</v>
      </c>
      <c r="E5690" s="26">
        <v>42644</v>
      </c>
      <c r="F5690">
        <v>2</v>
      </c>
      <c r="G5690">
        <v>2</v>
      </c>
      <c r="H5690">
        <v>1</v>
      </c>
      <c r="I5690">
        <v>8</v>
      </c>
      <c r="J5690">
        <v>6</v>
      </c>
      <c r="K5690">
        <v>1.3333333333333333</v>
      </c>
      <c r="L5690">
        <v>6</v>
      </c>
      <c r="M5690">
        <v>1</v>
      </c>
      <c r="N5690">
        <v>6</v>
      </c>
      <c r="P5690">
        <v>0</v>
      </c>
      <c r="Q5690">
        <v>0</v>
      </c>
      <c r="R5690" t="e">
        <v>#DIV/0!</v>
      </c>
      <c r="S5690">
        <v>2</v>
      </c>
    </row>
    <row r="5691" spans="1:19" x14ac:dyDescent="0.25">
      <c r="A5691" s="177" t="s">
        <v>21301</v>
      </c>
      <c r="B5691" t="s">
        <v>21302</v>
      </c>
      <c r="C5691" t="s">
        <v>213</v>
      </c>
      <c r="D5691" s="20" t="s">
        <v>1002</v>
      </c>
      <c r="E5691" s="26">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25">
      <c r="A5692" s="177" t="s">
        <v>21543</v>
      </c>
      <c r="B5692" t="s">
        <v>21544</v>
      </c>
      <c r="C5692" s="20" t="s">
        <v>212</v>
      </c>
      <c r="D5692" s="20" t="s">
        <v>1000</v>
      </c>
      <c r="E5692" s="26">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25">
      <c r="A5693" s="177" t="s">
        <v>21752</v>
      </c>
      <c r="B5693" t="s">
        <v>21753</v>
      </c>
      <c r="C5693" s="20" t="s">
        <v>217</v>
      </c>
      <c r="D5693" s="20" t="s">
        <v>1000</v>
      </c>
      <c r="E5693" s="26">
        <v>42644</v>
      </c>
      <c r="F5693">
        <v>0</v>
      </c>
      <c r="G5693">
        <v>0</v>
      </c>
      <c r="H5693" t="e">
        <v>#DIV/0!</v>
      </c>
      <c r="I5693">
        <v>2</v>
      </c>
      <c r="J5693">
        <v>0</v>
      </c>
      <c r="K5693" t="e">
        <v>#DIV/0!</v>
      </c>
      <c r="L5693">
        <v>0</v>
      </c>
      <c r="M5693" t="e">
        <v>#DIV/0!</v>
      </c>
      <c r="N5693">
        <v>2</v>
      </c>
      <c r="P5693">
        <v>0</v>
      </c>
      <c r="Q5693">
        <v>0</v>
      </c>
      <c r="R5693" t="e">
        <v>#DIV/0!</v>
      </c>
      <c r="S5693">
        <v>0</v>
      </c>
    </row>
    <row r="5694" spans="1:19" x14ac:dyDescent="0.25">
      <c r="A5694" s="177" t="s">
        <v>21996</v>
      </c>
      <c r="B5694" t="s">
        <v>21997</v>
      </c>
      <c r="C5694" s="20" t="s">
        <v>218</v>
      </c>
      <c r="D5694" s="20" t="s">
        <v>1002</v>
      </c>
      <c r="E5694" s="26">
        <v>42644</v>
      </c>
      <c r="F5694">
        <v>0</v>
      </c>
      <c r="G5694">
        <v>0</v>
      </c>
      <c r="H5694" t="e">
        <v>#DIV/0!</v>
      </c>
      <c r="I5694">
        <v>2</v>
      </c>
      <c r="J5694">
        <v>0</v>
      </c>
      <c r="K5694" t="e">
        <v>#DIV/0!</v>
      </c>
      <c r="L5694">
        <v>0</v>
      </c>
      <c r="M5694" t="e">
        <v>#DIV/0!</v>
      </c>
      <c r="N5694">
        <v>2</v>
      </c>
      <c r="P5694">
        <v>0</v>
      </c>
      <c r="Q5694">
        <v>0</v>
      </c>
      <c r="R5694" t="e">
        <v>#DIV/0!</v>
      </c>
      <c r="S5694">
        <v>0</v>
      </c>
    </row>
    <row r="5695" spans="1:19" x14ac:dyDescent="0.25">
      <c r="A5695" s="177" t="s">
        <v>22173</v>
      </c>
      <c r="B5695" t="s">
        <v>22174</v>
      </c>
      <c r="C5695" t="s">
        <v>219</v>
      </c>
      <c r="D5695" s="20" t="s">
        <v>1002</v>
      </c>
      <c r="E5695" s="26">
        <v>42644</v>
      </c>
      <c r="F5695">
        <v>0</v>
      </c>
      <c r="G5695">
        <v>0</v>
      </c>
      <c r="H5695" t="e">
        <v>#DIV/0!</v>
      </c>
      <c r="I5695">
        <v>0</v>
      </c>
      <c r="J5695">
        <v>0</v>
      </c>
      <c r="K5695" t="e">
        <v>#DIV/0!</v>
      </c>
      <c r="L5695">
        <v>0</v>
      </c>
      <c r="M5695" t="e">
        <v>#DIV/0!</v>
      </c>
      <c r="N5695">
        <v>0</v>
      </c>
      <c r="P5695">
        <v>0</v>
      </c>
      <c r="Q5695">
        <v>0</v>
      </c>
      <c r="R5695" t="e">
        <v>#DIV/0!</v>
      </c>
      <c r="S5695">
        <v>0</v>
      </c>
    </row>
    <row r="5696" spans="1:19" x14ac:dyDescent="0.25">
      <c r="A5696" s="177" t="s">
        <v>11090</v>
      </c>
      <c r="B5696" t="s">
        <v>11091</v>
      </c>
      <c r="C5696" t="s">
        <v>228</v>
      </c>
      <c r="D5696" s="20" t="s">
        <v>1000</v>
      </c>
      <c r="E5696" s="26">
        <v>42675</v>
      </c>
      <c r="F5696">
        <v>0.5</v>
      </c>
      <c r="G5696">
        <v>0.5</v>
      </c>
      <c r="H5696">
        <v>1</v>
      </c>
      <c r="I5696">
        <v>8</v>
      </c>
      <c r="J5696">
        <v>2.5</v>
      </c>
      <c r="K5696">
        <v>3.2</v>
      </c>
      <c r="L5696">
        <v>2.5</v>
      </c>
      <c r="M5696">
        <v>1</v>
      </c>
      <c r="N5696">
        <v>8</v>
      </c>
      <c r="P5696">
        <v>0</v>
      </c>
      <c r="Q5696">
        <v>1</v>
      </c>
      <c r="R5696">
        <v>0</v>
      </c>
      <c r="S5696">
        <v>0</v>
      </c>
    </row>
    <row r="5697" spans="1:19" x14ac:dyDescent="0.25">
      <c r="A5697" s="177" t="s">
        <v>9343</v>
      </c>
      <c r="B5697" t="s">
        <v>9344</v>
      </c>
      <c r="C5697" t="s">
        <v>211</v>
      </c>
      <c r="D5697" s="20" t="s">
        <v>1000</v>
      </c>
      <c r="E5697" s="26">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25">
      <c r="A5698" s="177" t="s">
        <v>8504</v>
      </c>
      <c r="B5698" t="s">
        <v>8505</v>
      </c>
      <c r="C5698" s="20" t="s">
        <v>213</v>
      </c>
      <c r="D5698" s="20" t="s">
        <v>1000</v>
      </c>
      <c r="E5698" s="26">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25">
      <c r="A5699" s="177" t="s">
        <v>5080</v>
      </c>
      <c r="B5699" t="s">
        <v>5081</v>
      </c>
      <c r="C5699" s="20" t="s">
        <v>229</v>
      </c>
      <c r="D5699" s="20" t="s">
        <v>1000</v>
      </c>
      <c r="E5699" s="26">
        <v>42675</v>
      </c>
      <c r="F5699">
        <v>1</v>
      </c>
      <c r="G5699">
        <v>1</v>
      </c>
      <c r="H5699">
        <v>1</v>
      </c>
      <c r="I5699">
        <v>8</v>
      </c>
      <c r="J5699">
        <v>5</v>
      </c>
      <c r="K5699">
        <v>1.6</v>
      </c>
      <c r="L5699">
        <v>5</v>
      </c>
      <c r="M5699">
        <v>1</v>
      </c>
      <c r="N5699">
        <v>5</v>
      </c>
      <c r="P5699">
        <v>0</v>
      </c>
      <c r="Q5699">
        <v>2</v>
      </c>
      <c r="R5699">
        <v>0</v>
      </c>
      <c r="S5699">
        <v>3</v>
      </c>
    </row>
    <row r="5700" spans="1:19" x14ac:dyDescent="0.25">
      <c r="A5700" s="177" t="s">
        <v>13229</v>
      </c>
      <c r="B5700" t="s">
        <v>13141</v>
      </c>
      <c r="C5700" s="20" t="s">
        <v>1051</v>
      </c>
      <c r="D5700" s="20" t="s">
        <v>1002</v>
      </c>
      <c r="E5700" s="26">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25">
      <c r="A5701" s="177" t="s">
        <v>5704</v>
      </c>
      <c r="B5701" t="s">
        <v>5705</v>
      </c>
      <c r="C5701" t="s">
        <v>1047</v>
      </c>
      <c r="D5701" s="20" t="s">
        <v>1000</v>
      </c>
      <c r="E5701" s="26">
        <v>42675</v>
      </c>
      <c r="F5701">
        <v>7</v>
      </c>
      <c r="G5701">
        <v>8</v>
      </c>
      <c r="H5701">
        <v>0.875</v>
      </c>
      <c r="I5701">
        <v>27</v>
      </c>
      <c r="J5701">
        <v>35</v>
      </c>
      <c r="K5701">
        <v>0.77142857142857146</v>
      </c>
      <c r="L5701">
        <v>40</v>
      </c>
      <c r="M5701">
        <v>0.875</v>
      </c>
      <c r="N5701">
        <v>27</v>
      </c>
      <c r="P5701">
        <v>1</v>
      </c>
      <c r="Q5701">
        <v>1</v>
      </c>
      <c r="R5701">
        <v>1</v>
      </c>
      <c r="S5701">
        <v>0</v>
      </c>
    </row>
    <row r="5702" spans="1:19" x14ac:dyDescent="0.25">
      <c r="A5702" s="177" t="s">
        <v>10581</v>
      </c>
      <c r="B5702" t="s">
        <v>10582</v>
      </c>
      <c r="C5702" t="s">
        <v>205</v>
      </c>
      <c r="D5702" s="20" t="s">
        <v>1000</v>
      </c>
      <c r="E5702" s="26">
        <v>42675</v>
      </c>
      <c r="F5702">
        <v>0</v>
      </c>
      <c r="G5702">
        <v>0</v>
      </c>
      <c r="H5702" t="e">
        <v>#DIV/0!</v>
      </c>
      <c r="I5702">
        <v>0</v>
      </c>
      <c r="J5702">
        <v>0</v>
      </c>
      <c r="K5702" t="e">
        <v>#DIV/0!</v>
      </c>
      <c r="L5702">
        <v>0</v>
      </c>
      <c r="M5702" t="e">
        <v>#DIV/0!</v>
      </c>
      <c r="N5702">
        <v>0</v>
      </c>
      <c r="P5702">
        <v>0</v>
      </c>
      <c r="Q5702">
        <v>0</v>
      </c>
      <c r="R5702" t="e">
        <v>#DIV/0!</v>
      </c>
      <c r="S5702">
        <v>0</v>
      </c>
    </row>
    <row r="5703" spans="1:19" x14ac:dyDescent="0.25">
      <c r="A5703" s="177" t="s">
        <v>8928</v>
      </c>
      <c r="B5703" t="s">
        <v>8929</v>
      </c>
      <c r="C5703" t="s">
        <v>210</v>
      </c>
      <c r="D5703" s="20" t="s">
        <v>1000</v>
      </c>
      <c r="E5703" s="26">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25">
      <c r="A5704" s="177" t="s">
        <v>6123</v>
      </c>
      <c r="B5704" t="s">
        <v>6124</v>
      </c>
      <c r="C5704" t="s">
        <v>215</v>
      </c>
      <c r="D5704" s="20" t="s">
        <v>1000</v>
      </c>
      <c r="E5704" s="26">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25">
      <c r="A5705" s="177" t="s">
        <v>3423</v>
      </c>
      <c r="B5705" t="s">
        <v>3424</v>
      </c>
      <c r="C5705" t="s">
        <v>221</v>
      </c>
      <c r="D5705" s="20" t="s">
        <v>1000</v>
      </c>
      <c r="E5705" s="26">
        <v>42675</v>
      </c>
      <c r="F5705">
        <v>4</v>
      </c>
      <c r="G5705">
        <v>8</v>
      </c>
      <c r="H5705">
        <v>0.5</v>
      </c>
      <c r="I5705">
        <v>12</v>
      </c>
      <c r="J5705">
        <v>10</v>
      </c>
      <c r="K5705">
        <v>1.2</v>
      </c>
      <c r="L5705">
        <v>24</v>
      </c>
      <c r="M5705">
        <v>0.41666666666666669</v>
      </c>
      <c r="N5705">
        <v>9</v>
      </c>
      <c r="P5705">
        <v>4</v>
      </c>
      <c r="Q5705">
        <v>4</v>
      </c>
      <c r="R5705">
        <v>1</v>
      </c>
      <c r="S5705">
        <v>3</v>
      </c>
    </row>
    <row r="5706" spans="1:19" x14ac:dyDescent="0.25">
      <c r="A5706" s="177" t="s">
        <v>3248</v>
      </c>
      <c r="B5706" t="s">
        <v>3249</v>
      </c>
      <c r="C5706" t="s">
        <v>222</v>
      </c>
      <c r="D5706" s="20" t="s">
        <v>1000</v>
      </c>
      <c r="E5706" s="26">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25">
      <c r="A5707" s="177" t="s">
        <v>7293</v>
      </c>
      <c r="B5707" t="s">
        <v>7294</v>
      </c>
      <c r="C5707" t="s">
        <v>1052</v>
      </c>
      <c r="D5707" s="20" t="s">
        <v>1000</v>
      </c>
      <c r="E5707" s="26">
        <v>42675</v>
      </c>
      <c r="F5707">
        <v>5</v>
      </c>
      <c r="G5707">
        <v>5</v>
      </c>
      <c r="H5707">
        <v>1</v>
      </c>
      <c r="I5707">
        <v>18</v>
      </c>
      <c r="J5707">
        <v>24</v>
      </c>
      <c r="K5707">
        <v>0.75</v>
      </c>
      <c r="L5707">
        <v>24</v>
      </c>
      <c r="M5707">
        <v>1</v>
      </c>
      <c r="N5707">
        <v>15</v>
      </c>
      <c r="P5707">
        <v>0</v>
      </c>
      <c r="Q5707">
        <v>1</v>
      </c>
      <c r="R5707">
        <v>0</v>
      </c>
      <c r="S5707">
        <v>3</v>
      </c>
    </row>
    <row r="5708" spans="1:19" x14ac:dyDescent="0.25">
      <c r="A5708" s="177" t="s">
        <v>5285</v>
      </c>
      <c r="B5708" t="s">
        <v>5286</v>
      </c>
      <c r="C5708" t="s">
        <v>1053</v>
      </c>
      <c r="D5708" s="20" t="s">
        <v>1000</v>
      </c>
      <c r="E5708" s="26">
        <v>42675</v>
      </c>
      <c r="F5708">
        <v>5</v>
      </c>
      <c r="G5708">
        <v>5</v>
      </c>
      <c r="H5708">
        <v>1</v>
      </c>
      <c r="I5708">
        <v>14</v>
      </c>
      <c r="J5708">
        <v>25</v>
      </c>
      <c r="K5708">
        <v>0.56000000000000005</v>
      </c>
      <c r="L5708">
        <v>25</v>
      </c>
      <c r="M5708">
        <v>1</v>
      </c>
      <c r="N5708">
        <v>14</v>
      </c>
      <c r="O5708" s="20"/>
      <c r="P5708">
        <v>0</v>
      </c>
      <c r="Q5708">
        <v>0</v>
      </c>
      <c r="R5708" t="e">
        <v>#DIV/0!</v>
      </c>
      <c r="S5708">
        <v>0</v>
      </c>
    </row>
    <row r="5709" spans="1:19" x14ac:dyDescent="0.25">
      <c r="A5709" s="177" t="s">
        <v>12284</v>
      </c>
      <c r="B5709" t="s">
        <v>12285</v>
      </c>
      <c r="C5709" t="s">
        <v>200</v>
      </c>
      <c r="D5709" s="20" t="s">
        <v>1000</v>
      </c>
      <c r="E5709" s="26">
        <v>42675</v>
      </c>
      <c r="F5709">
        <v>4</v>
      </c>
      <c r="G5709">
        <v>5</v>
      </c>
      <c r="H5709">
        <v>0.8</v>
      </c>
      <c r="I5709">
        <v>8</v>
      </c>
      <c r="J5709">
        <v>20</v>
      </c>
      <c r="K5709">
        <v>0.4</v>
      </c>
      <c r="L5709">
        <v>25</v>
      </c>
      <c r="M5709">
        <v>0.8</v>
      </c>
      <c r="N5709">
        <v>8</v>
      </c>
      <c r="P5709">
        <v>1</v>
      </c>
      <c r="Q5709">
        <v>1</v>
      </c>
      <c r="R5709">
        <v>1</v>
      </c>
      <c r="S5709">
        <v>0</v>
      </c>
    </row>
    <row r="5710" spans="1:19" x14ac:dyDescent="0.25">
      <c r="A5710" s="177" t="s">
        <v>10405</v>
      </c>
      <c r="B5710" t="s">
        <v>10406</v>
      </c>
      <c r="C5710" t="s">
        <v>204</v>
      </c>
      <c r="D5710" s="20" t="s">
        <v>1000</v>
      </c>
      <c r="E5710" s="26">
        <v>42675</v>
      </c>
      <c r="F5710">
        <v>1</v>
      </c>
      <c r="G5710">
        <v>5</v>
      </c>
      <c r="H5710">
        <v>0.2</v>
      </c>
      <c r="I5710">
        <v>3</v>
      </c>
      <c r="J5710">
        <v>5</v>
      </c>
      <c r="K5710">
        <v>0.6</v>
      </c>
      <c r="L5710">
        <v>25</v>
      </c>
      <c r="M5710">
        <v>0.2</v>
      </c>
      <c r="N5710">
        <v>3</v>
      </c>
      <c r="P5710">
        <v>0</v>
      </c>
      <c r="Q5710">
        <v>0</v>
      </c>
      <c r="R5710" t="e">
        <v>#DIV/0!</v>
      </c>
      <c r="S5710">
        <v>0</v>
      </c>
    </row>
    <row r="5711" spans="1:19" x14ac:dyDescent="0.25">
      <c r="A5711" s="177" t="s">
        <v>8753</v>
      </c>
      <c r="B5711" t="s">
        <v>8754</v>
      </c>
      <c r="C5711" t="s">
        <v>208</v>
      </c>
      <c r="D5711" s="20" t="s">
        <v>1000</v>
      </c>
      <c r="E5711" s="26">
        <v>42675</v>
      </c>
      <c r="F5711">
        <v>3</v>
      </c>
      <c r="G5711">
        <v>2</v>
      </c>
      <c r="H5711">
        <v>1.5</v>
      </c>
      <c r="I5711">
        <v>14</v>
      </c>
      <c r="J5711">
        <v>15</v>
      </c>
      <c r="K5711">
        <v>0.93333333333333335</v>
      </c>
      <c r="L5711">
        <v>10</v>
      </c>
      <c r="M5711">
        <v>1.5</v>
      </c>
      <c r="N5711">
        <v>14</v>
      </c>
      <c r="P5711">
        <v>3</v>
      </c>
      <c r="Q5711">
        <v>3</v>
      </c>
      <c r="R5711">
        <v>1</v>
      </c>
      <c r="S5711">
        <v>0</v>
      </c>
    </row>
    <row r="5712" spans="1:19" x14ac:dyDescent="0.25">
      <c r="A5712" s="177" t="s">
        <v>6547</v>
      </c>
      <c r="B5712" t="s">
        <v>6548</v>
      </c>
      <c r="C5712" t="s">
        <v>316</v>
      </c>
      <c r="D5712" s="20" t="s">
        <v>1000</v>
      </c>
      <c r="E5712" s="26">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25">
      <c r="A5713" s="177" t="s">
        <v>4140</v>
      </c>
      <c r="B5713" t="s">
        <v>4141</v>
      </c>
      <c r="C5713" t="s">
        <v>218</v>
      </c>
      <c r="D5713" s="20" t="s">
        <v>1000</v>
      </c>
      <c r="E5713" s="26">
        <v>42675</v>
      </c>
      <c r="F5713">
        <v>0</v>
      </c>
      <c r="G5713">
        <v>0</v>
      </c>
      <c r="H5713" t="e">
        <v>#DIV/0!</v>
      </c>
      <c r="I5713">
        <v>2</v>
      </c>
      <c r="J5713">
        <v>0</v>
      </c>
      <c r="K5713" t="e">
        <v>#DIV/0!</v>
      </c>
      <c r="L5713">
        <v>0</v>
      </c>
      <c r="M5713" t="e">
        <v>#DIV/0!</v>
      </c>
      <c r="N5713">
        <v>2</v>
      </c>
      <c r="P5713">
        <v>0</v>
      </c>
      <c r="Q5713">
        <v>0</v>
      </c>
      <c r="R5713" t="e">
        <v>#DIV/0!</v>
      </c>
      <c r="S5713">
        <v>0</v>
      </c>
    </row>
    <row r="5714" spans="1:19" x14ac:dyDescent="0.25">
      <c r="A5714" s="177" t="s">
        <v>12569</v>
      </c>
      <c r="B5714" t="s">
        <v>12570</v>
      </c>
      <c r="C5714" t="s">
        <v>202</v>
      </c>
      <c r="D5714" s="20" t="s">
        <v>1000</v>
      </c>
      <c r="E5714" s="26">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25">
      <c r="A5715" s="177" t="s">
        <v>12394</v>
      </c>
      <c r="B5715" t="s">
        <v>12395</v>
      </c>
      <c r="C5715" t="s">
        <v>347</v>
      </c>
      <c r="D5715" s="20" t="s">
        <v>1000</v>
      </c>
      <c r="E5715" s="26">
        <v>42675</v>
      </c>
      <c r="F5715">
        <v>2</v>
      </c>
      <c r="G5715">
        <v>5</v>
      </c>
      <c r="H5715">
        <v>0.4</v>
      </c>
      <c r="I5715">
        <v>13</v>
      </c>
      <c r="J5715">
        <v>8</v>
      </c>
      <c r="K5715">
        <v>1.625</v>
      </c>
      <c r="L5715">
        <v>18</v>
      </c>
      <c r="M5715">
        <v>0.44444444444444442</v>
      </c>
      <c r="N5715">
        <v>13</v>
      </c>
      <c r="P5715">
        <v>0</v>
      </c>
      <c r="Q5715">
        <v>0</v>
      </c>
      <c r="R5715" t="e">
        <v>#DIV/0!</v>
      </c>
      <c r="S5715">
        <v>0</v>
      </c>
    </row>
    <row r="5716" spans="1:19" x14ac:dyDescent="0.25">
      <c r="A5716" s="177" t="s">
        <v>9734</v>
      </c>
      <c r="B5716" t="s">
        <v>9735</v>
      </c>
      <c r="C5716" t="s">
        <v>224</v>
      </c>
      <c r="D5716" s="20" t="s">
        <v>1000</v>
      </c>
      <c r="E5716" s="26">
        <v>42675</v>
      </c>
      <c r="F5716">
        <v>6</v>
      </c>
      <c r="G5716">
        <v>6</v>
      </c>
      <c r="H5716">
        <v>1</v>
      </c>
      <c r="I5716">
        <v>74</v>
      </c>
      <c r="J5716">
        <v>90</v>
      </c>
      <c r="K5716">
        <v>0.82222222222222219</v>
      </c>
      <c r="L5716">
        <v>90</v>
      </c>
      <c r="M5716">
        <v>1</v>
      </c>
      <c r="N5716">
        <v>74</v>
      </c>
      <c r="P5716">
        <v>0</v>
      </c>
      <c r="Q5716">
        <v>0</v>
      </c>
      <c r="R5716" t="e">
        <v>#DIV/0!</v>
      </c>
      <c r="S5716">
        <v>0</v>
      </c>
    </row>
    <row r="5717" spans="1:19" x14ac:dyDescent="0.25">
      <c r="A5717" s="177" t="s">
        <v>9435</v>
      </c>
      <c r="B5717" t="s">
        <v>9436</v>
      </c>
      <c r="C5717" t="s">
        <v>345</v>
      </c>
      <c r="D5717" s="20" t="s">
        <v>1000</v>
      </c>
      <c r="E5717" s="26">
        <v>42675</v>
      </c>
      <c r="F5717">
        <v>5</v>
      </c>
      <c r="G5717">
        <v>5</v>
      </c>
      <c r="H5717">
        <v>1</v>
      </c>
      <c r="I5717">
        <v>10</v>
      </c>
      <c r="J5717">
        <v>30</v>
      </c>
      <c r="K5717">
        <v>0.33333333333333331</v>
      </c>
      <c r="L5717">
        <v>30</v>
      </c>
      <c r="M5717">
        <v>1</v>
      </c>
      <c r="N5717">
        <v>9</v>
      </c>
      <c r="P5717">
        <v>0</v>
      </c>
      <c r="Q5717">
        <v>0</v>
      </c>
      <c r="R5717" t="e">
        <v>#DIV/0!</v>
      </c>
      <c r="S5717">
        <v>1</v>
      </c>
    </row>
    <row r="5718" spans="1:19" x14ac:dyDescent="0.25">
      <c r="A5718" s="177" t="s">
        <v>7827</v>
      </c>
      <c r="B5718" t="s">
        <v>7828</v>
      </c>
      <c r="C5718" t="s">
        <v>226</v>
      </c>
      <c r="D5718" s="20" t="s">
        <v>1000</v>
      </c>
      <c r="E5718" s="26">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25">
      <c r="A5719" s="177" t="s">
        <v>6897</v>
      </c>
      <c r="B5719" t="s">
        <v>6898</v>
      </c>
      <c r="C5719" t="s">
        <v>231</v>
      </c>
      <c r="D5719" s="20" t="s">
        <v>1000</v>
      </c>
      <c r="E5719" s="26">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25">
      <c r="A5720" s="177" t="s">
        <v>5948</v>
      </c>
      <c r="B5720" t="s">
        <v>5949</v>
      </c>
      <c r="C5720" t="s">
        <v>216</v>
      </c>
      <c r="D5720" s="20" t="s">
        <v>1000</v>
      </c>
      <c r="E5720" s="26">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25">
      <c r="A5721" s="177" t="s">
        <v>4555</v>
      </c>
      <c r="B5721" t="s">
        <v>4556</v>
      </c>
      <c r="C5721" t="s">
        <v>233</v>
      </c>
      <c r="D5721" s="20" t="s">
        <v>1000</v>
      </c>
      <c r="E5721" s="26">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25">
      <c r="A5722" s="177" t="s">
        <v>3965</v>
      </c>
      <c r="B5722" t="s">
        <v>3966</v>
      </c>
      <c r="C5722" t="s">
        <v>219</v>
      </c>
      <c r="D5722" s="20" t="s">
        <v>1000</v>
      </c>
      <c r="E5722" s="26">
        <v>42675</v>
      </c>
      <c r="F5722">
        <v>0</v>
      </c>
      <c r="G5722">
        <v>0</v>
      </c>
      <c r="H5722" t="e">
        <v>#DIV/0!</v>
      </c>
      <c r="I5722">
        <v>0</v>
      </c>
      <c r="J5722">
        <v>0</v>
      </c>
      <c r="K5722" t="e">
        <v>#DIV/0!</v>
      </c>
      <c r="L5722">
        <v>0</v>
      </c>
      <c r="M5722" t="e">
        <v>#DIV/0!</v>
      </c>
      <c r="N5722">
        <v>0</v>
      </c>
      <c r="P5722">
        <v>0</v>
      </c>
      <c r="Q5722">
        <v>0</v>
      </c>
      <c r="R5722" t="e">
        <v>#DIV/0!</v>
      </c>
      <c r="S5722">
        <v>0</v>
      </c>
    </row>
    <row r="5723" spans="1:19" x14ac:dyDescent="0.25">
      <c r="A5723" s="177" t="s">
        <v>3694</v>
      </c>
      <c r="B5723" t="s">
        <v>3695</v>
      </c>
      <c r="C5723" t="s">
        <v>340</v>
      </c>
      <c r="D5723" s="20" t="s">
        <v>1000</v>
      </c>
      <c r="E5723" s="26">
        <v>42675</v>
      </c>
      <c r="F5723">
        <v>4</v>
      </c>
      <c r="G5723">
        <v>4</v>
      </c>
      <c r="H5723">
        <v>1</v>
      </c>
      <c r="I5723">
        <v>31</v>
      </c>
      <c r="J5723">
        <v>40</v>
      </c>
      <c r="K5723">
        <v>0.77500000000000002</v>
      </c>
      <c r="L5723">
        <v>40</v>
      </c>
      <c r="M5723">
        <v>1</v>
      </c>
      <c r="N5723">
        <v>29</v>
      </c>
      <c r="P5723">
        <v>7</v>
      </c>
      <c r="Q5723">
        <v>7</v>
      </c>
      <c r="R5723">
        <v>1</v>
      </c>
      <c r="S5723">
        <v>2</v>
      </c>
    </row>
    <row r="5724" spans="1:19" x14ac:dyDescent="0.25">
      <c r="A5724" s="177" t="s">
        <v>11246</v>
      </c>
      <c r="B5724" t="s">
        <v>11247</v>
      </c>
      <c r="C5724" t="s">
        <v>350</v>
      </c>
      <c r="D5724" s="20" t="s">
        <v>1000</v>
      </c>
      <c r="E5724" s="26">
        <v>42675</v>
      </c>
      <c r="F5724">
        <v>1</v>
      </c>
      <c r="G5724">
        <v>1</v>
      </c>
      <c r="H5724">
        <v>1</v>
      </c>
      <c r="I5724">
        <v>1</v>
      </c>
      <c r="J5724">
        <v>3</v>
      </c>
      <c r="K5724">
        <v>0.33333333333333331</v>
      </c>
      <c r="L5724">
        <v>3</v>
      </c>
      <c r="M5724">
        <v>1</v>
      </c>
      <c r="N5724">
        <v>1</v>
      </c>
      <c r="P5724">
        <v>0</v>
      </c>
      <c r="Q5724">
        <v>0</v>
      </c>
      <c r="R5724" t="e">
        <v>#DIV/0!</v>
      </c>
      <c r="S5724">
        <v>0</v>
      </c>
    </row>
    <row r="5725" spans="1:19" x14ac:dyDescent="0.25">
      <c r="A5725" s="177" t="s">
        <v>11248</v>
      </c>
      <c r="B5725" t="s">
        <v>11249</v>
      </c>
      <c r="C5725" t="s">
        <v>351</v>
      </c>
      <c r="D5725" s="20" t="s">
        <v>1000</v>
      </c>
      <c r="E5725" s="26">
        <v>42675</v>
      </c>
      <c r="F5725">
        <v>6</v>
      </c>
      <c r="G5725">
        <v>5</v>
      </c>
      <c r="H5725">
        <v>1.2</v>
      </c>
      <c r="I5725">
        <v>10</v>
      </c>
      <c r="J5725">
        <v>18</v>
      </c>
      <c r="K5725">
        <v>0.55555555555555558</v>
      </c>
      <c r="L5725">
        <v>15</v>
      </c>
      <c r="M5725">
        <v>1.2</v>
      </c>
      <c r="N5725">
        <v>10</v>
      </c>
      <c r="P5725">
        <v>0</v>
      </c>
      <c r="Q5725">
        <v>0</v>
      </c>
      <c r="R5725" t="e">
        <v>#DIV/0!</v>
      </c>
      <c r="S5725">
        <v>0</v>
      </c>
    </row>
    <row r="5726" spans="1:19" x14ac:dyDescent="0.25">
      <c r="A5726" s="177" t="s">
        <v>11164</v>
      </c>
      <c r="B5726" t="s">
        <v>11165</v>
      </c>
      <c r="C5726" t="s">
        <v>352</v>
      </c>
      <c r="D5726" s="20" t="s">
        <v>1000</v>
      </c>
      <c r="E5726" s="26">
        <v>42675</v>
      </c>
      <c r="F5726">
        <v>1</v>
      </c>
      <c r="G5726">
        <v>1</v>
      </c>
      <c r="H5726">
        <v>1</v>
      </c>
      <c r="I5726">
        <v>2</v>
      </c>
      <c r="J5726">
        <v>3</v>
      </c>
      <c r="K5726">
        <v>0.66666666666666663</v>
      </c>
      <c r="L5726">
        <v>3</v>
      </c>
      <c r="M5726">
        <v>1</v>
      </c>
      <c r="N5726">
        <v>2</v>
      </c>
      <c r="P5726">
        <v>0</v>
      </c>
      <c r="Q5726">
        <v>0</v>
      </c>
      <c r="R5726" t="e">
        <v>#DIV/0!</v>
      </c>
      <c r="S5726">
        <v>0</v>
      </c>
    </row>
    <row r="5727" spans="1:19" x14ac:dyDescent="0.25">
      <c r="A5727" s="177" t="s">
        <v>10165</v>
      </c>
      <c r="B5727" t="s">
        <v>10166</v>
      </c>
      <c r="C5727" t="s">
        <v>353</v>
      </c>
      <c r="D5727" s="20" t="s">
        <v>1000</v>
      </c>
      <c r="E5727" s="26">
        <v>42675</v>
      </c>
      <c r="F5727">
        <v>4</v>
      </c>
      <c r="G5727">
        <v>8</v>
      </c>
      <c r="H5727">
        <v>0.5</v>
      </c>
      <c r="I5727">
        <v>8</v>
      </c>
      <c r="J5727">
        <v>12</v>
      </c>
      <c r="K5727">
        <v>0.66666666666666663</v>
      </c>
      <c r="L5727">
        <v>24</v>
      </c>
      <c r="M5727">
        <v>0.5</v>
      </c>
      <c r="N5727">
        <v>8</v>
      </c>
      <c r="P5727">
        <v>0</v>
      </c>
      <c r="Q5727">
        <v>0</v>
      </c>
      <c r="R5727" t="e">
        <v>#DIV/0!</v>
      </c>
      <c r="S5727">
        <v>0</v>
      </c>
    </row>
    <row r="5728" spans="1:19" x14ac:dyDescent="0.25">
      <c r="A5728" s="177" t="s">
        <v>8578</v>
      </c>
      <c r="B5728" t="s">
        <v>8579</v>
      </c>
      <c r="C5728" t="s">
        <v>354</v>
      </c>
      <c r="D5728" s="20" t="s">
        <v>1000</v>
      </c>
      <c r="E5728" s="26">
        <v>42675</v>
      </c>
      <c r="F5728">
        <v>2</v>
      </c>
      <c r="G5728">
        <v>2</v>
      </c>
      <c r="H5728">
        <v>1</v>
      </c>
      <c r="I5728">
        <v>8</v>
      </c>
      <c r="J5728">
        <v>6</v>
      </c>
      <c r="K5728">
        <v>1.3333333333333333</v>
      </c>
      <c r="L5728">
        <v>6</v>
      </c>
      <c r="M5728">
        <v>1</v>
      </c>
      <c r="N5728">
        <v>8</v>
      </c>
      <c r="P5728">
        <v>0</v>
      </c>
      <c r="Q5728">
        <v>0</v>
      </c>
      <c r="R5728" t="e">
        <v>#DIV/0!</v>
      </c>
      <c r="S5728">
        <v>0</v>
      </c>
    </row>
    <row r="5729" spans="1:19" x14ac:dyDescent="0.25">
      <c r="A5729" s="177" t="s">
        <v>6372</v>
      </c>
      <c r="B5729" t="s">
        <v>6373</v>
      </c>
      <c r="C5729" t="s">
        <v>355</v>
      </c>
      <c r="D5729" s="20" t="s">
        <v>1000</v>
      </c>
      <c r="E5729" s="26">
        <v>42675</v>
      </c>
      <c r="F5729">
        <v>3</v>
      </c>
      <c r="G5729">
        <v>6</v>
      </c>
      <c r="H5729">
        <v>0.5</v>
      </c>
      <c r="I5729">
        <v>11</v>
      </c>
      <c r="J5729">
        <v>9</v>
      </c>
      <c r="K5729">
        <v>1.2222222222222223</v>
      </c>
      <c r="L5729">
        <v>18</v>
      </c>
      <c r="M5729">
        <v>0.5</v>
      </c>
      <c r="N5729">
        <v>11</v>
      </c>
      <c r="P5729">
        <v>0</v>
      </c>
      <c r="Q5729">
        <v>0</v>
      </c>
      <c r="R5729" t="e">
        <v>#DIV/0!</v>
      </c>
      <c r="S5729">
        <v>0</v>
      </c>
    </row>
    <row r="5730" spans="1:19" x14ac:dyDescent="0.25">
      <c r="A5730" s="177" t="s">
        <v>11693</v>
      </c>
      <c r="B5730" t="s">
        <v>11694</v>
      </c>
      <c r="C5730" t="s">
        <v>198</v>
      </c>
      <c r="D5730" s="20" t="s">
        <v>1002</v>
      </c>
      <c r="E5730" s="26">
        <v>42675</v>
      </c>
      <c r="F5730">
        <v>2</v>
      </c>
      <c r="G5730">
        <v>4</v>
      </c>
      <c r="H5730">
        <v>0.5</v>
      </c>
      <c r="I5730">
        <v>3</v>
      </c>
      <c r="J5730">
        <v>8</v>
      </c>
      <c r="K5730">
        <v>0.375</v>
      </c>
      <c r="L5730">
        <v>18</v>
      </c>
      <c r="M5730">
        <v>0.44444444444444442</v>
      </c>
      <c r="N5730">
        <v>3</v>
      </c>
      <c r="P5730">
        <v>0</v>
      </c>
      <c r="Q5730">
        <v>0</v>
      </c>
      <c r="R5730" t="e">
        <v>#DIV/0!</v>
      </c>
      <c r="S5730">
        <v>0</v>
      </c>
    </row>
    <row r="5731" spans="1:19" x14ac:dyDescent="0.25">
      <c r="A5731" s="177" t="s">
        <v>11695</v>
      </c>
      <c r="B5731" t="s">
        <v>11696</v>
      </c>
      <c r="C5731" t="s">
        <v>199</v>
      </c>
      <c r="D5731" s="20" t="s">
        <v>1002</v>
      </c>
      <c r="E5731" s="26">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25">
      <c r="A5732" s="177" t="s">
        <v>11697</v>
      </c>
      <c r="B5732" t="s">
        <v>11698</v>
      </c>
      <c r="C5732" t="s">
        <v>348</v>
      </c>
      <c r="D5732" s="20" t="s">
        <v>1002</v>
      </c>
      <c r="E5732" s="26">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25">
      <c r="A5733" s="177" t="s">
        <v>11699</v>
      </c>
      <c r="B5733" t="s">
        <v>11700</v>
      </c>
      <c r="C5733" t="s">
        <v>357</v>
      </c>
      <c r="D5733" s="20" t="s">
        <v>1002</v>
      </c>
      <c r="E5733" s="26">
        <v>42675</v>
      </c>
      <c r="F5733">
        <v>1</v>
      </c>
      <c r="G5733">
        <v>1</v>
      </c>
      <c r="H5733">
        <v>1</v>
      </c>
      <c r="I5733">
        <v>2</v>
      </c>
      <c r="J5733">
        <v>3</v>
      </c>
      <c r="K5733">
        <v>0.66666666666666663</v>
      </c>
      <c r="L5733">
        <v>3</v>
      </c>
      <c r="M5733">
        <v>1</v>
      </c>
      <c r="N5733">
        <v>2</v>
      </c>
      <c r="P5733">
        <v>0</v>
      </c>
      <c r="Q5733">
        <v>0</v>
      </c>
      <c r="R5733" t="e">
        <v>#DIV/0!</v>
      </c>
      <c r="S5733">
        <v>0</v>
      </c>
    </row>
    <row r="5734" spans="1:19" x14ac:dyDescent="0.25">
      <c r="A5734" s="177" t="s">
        <v>10931</v>
      </c>
      <c r="B5734" t="s">
        <v>10932</v>
      </c>
      <c r="C5734" t="s">
        <v>227</v>
      </c>
      <c r="D5734" s="20" t="s">
        <v>1002</v>
      </c>
      <c r="E5734" s="26">
        <v>42675</v>
      </c>
      <c r="F5734">
        <v>0.5</v>
      </c>
      <c r="G5734">
        <v>0.5</v>
      </c>
      <c r="H5734">
        <v>1</v>
      </c>
      <c r="I5734">
        <v>8</v>
      </c>
      <c r="J5734">
        <v>2.5</v>
      </c>
      <c r="K5734">
        <v>3.2</v>
      </c>
      <c r="L5734">
        <v>2.5</v>
      </c>
      <c r="M5734">
        <v>1</v>
      </c>
      <c r="N5734">
        <v>8</v>
      </c>
      <c r="P5734">
        <v>0</v>
      </c>
      <c r="Q5734">
        <v>1</v>
      </c>
      <c r="R5734">
        <v>0</v>
      </c>
      <c r="S5734">
        <v>0</v>
      </c>
    </row>
    <row r="5735" spans="1:19" x14ac:dyDescent="0.25">
      <c r="A5735" s="177" t="s">
        <v>10756</v>
      </c>
      <c r="B5735" t="s">
        <v>10757</v>
      </c>
      <c r="C5735" s="20" t="s">
        <v>203</v>
      </c>
      <c r="D5735" s="20" t="s">
        <v>1002</v>
      </c>
      <c r="E5735" s="26">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25">
      <c r="A5736" s="177" t="s">
        <v>9909</v>
      </c>
      <c r="B5736" t="s">
        <v>9910</v>
      </c>
      <c r="C5736" t="s">
        <v>223</v>
      </c>
      <c r="D5736" s="20" t="s">
        <v>1002</v>
      </c>
      <c r="E5736" s="26">
        <v>42675</v>
      </c>
      <c r="F5736">
        <v>6</v>
      </c>
      <c r="G5736">
        <v>6</v>
      </c>
      <c r="H5736">
        <v>1</v>
      </c>
      <c r="I5736">
        <v>74</v>
      </c>
      <c r="J5736">
        <v>90</v>
      </c>
      <c r="K5736">
        <v>0.82222222222222219</v>
      </c>
      <c r="L5736">
        <v>90</v>
      </c>
      <c r="M5736">
        <v>1</v>
      </c>
      <c r="N5736">
        <v>74</v>
      </c>
      <c r="P5736">
        <v>0</v>
      </c>
      <c r="Q5736">
        <v>0</v>
      </c>
      <c r="R5736" t="e">
        <v>#DIV/0!</v>
      </c>
      <c r="S5736">
        <v>0</v>
      </c>
    </row>
    <row r="5737" spans="1:19" x14ac:dyDescent="0.25">
      <c r="A5737" s="177" t="s">
        <v>9527</v>
      </c>
      <c r="B5737" t="s">
        <v>9528</v>
      </c>
      <c r="C5737" t="s">
        <v>346</v>
      </c>
      <c r="D5737" s="20" t="s">
        <v>1002</v>
      </c>
      <c r="E5737" s="26">
        <v>42675</v>
      </c>
      <c r="F5737">
        <v>5</v>
      </c>
      <c r="G5737">
        <v>5</v>
      </c>
      <c r="H5737">
        <v>1</v>
      </c>
      <c r="I5737">
        <v>10</v>
      </c>
      <c r="J5737">
        <v>30</v>
      </c>
      <c r="K5737">
        <v>0.33333333333333331</v>
      </c>
      <c r="L5737">
        <v>30</v>
      </c>
      <c r="M5737">
        <v>1</v>
      </c>
      <c r="N5737">
        <v>9</v>
      </c>
      <c r="P5737">
        <v>0</v>
      </c>
      <c r="Q5737">
        <v>0</v>
      </c>
      <c r="R5737" t="e">
        <v>#DIV/0!</v>
      </c>
      <c r="S5737">
        <v>1</v>
      </c>
    </row>
    <row r="5738" spans="1:19" x14ac:dyDescent="0.25">
      <c r="A5738" s="177" t="s">
        <v>9168</v>
      </c>
      <c r="B5738" t="s">
        <v>9169</v>
      </c>
      <c r="C5738" t="s">
        <v>207</v>
      </c>
      <c r="D5738" s="20" t="s">
        <v>1002</v>
      </c>
      <c r="E5738" s="26">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25">
      <c r="A5739" s="177" t="s">
        <v>8329</v>
      </c>
      <c r="B5739" t="s">
        <v>8330</v>
      </c>
      <c r="C5739" t="s">
        <v>212</v>
      </c>
      <c r="D5739" s="20" t="s">
        <v>1002</v>
      </c>
      <c r="E5739" s="26">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25">
      <c r="A5740" s="177" t="s">
        <v>8028</v>
      </c>
      <c r="B5740" t="s">
        <v>8029</v>
      </c>
      <c r="C5740" t="s">
        <v>225</v>
      </c>
      <c r="D5740" s="20" t="s">
        <v>1002</v>
      </c>
      <c r="E5740" s="26">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25">
      <c r="A5741" s="177" t="s">
        <v>7640</v>
      </c>
      <c r="B5741" t="s">
        <v>7641</v>
      </c>
      <c r="C5741" t="s">
        <v>901</v>
      </c>
      <c r="D5741" s="20" t="s">
        <v>1000</v>
      </c>
      <c r="E5741" s="26">
        <v>42675</v>
      </c>
      <c r="F5741">
        <v>5</v>
      </c>
      <c r="G5741">
        <v>5</v>
      </c>
      <c r="H5741">
        <v>1</v>
      </c>
      <c r="I5741">
        <v>18</v>
      </c>
      <c r="J5741">
        <v>24</v>
      </c>
      <c r="K5741">
        <v>0.75</v>
      </c>
      <c r="L5741">
        <v>24</v>
      </c>
      <c r="M5741">
        <v>1</v>
      </c>
      <c r="N5741">
        <v>15</v>
      </c>
      <c r="P5741">
        <v>0</v>
      </c>
      <c r="Q5741">
        <v>1</v>
      </c>
      <c r="R5741">
        <v>0</v>
      </c>
      <c r="S5741">
        <v>3</v>
      </c>
    </row>
    <row r="5742" spans="1:19" x14ac:dyDescent="0.25">
      <c r="A5742" s="177" t="s">
        <v>7088</v>
      </c>
      <c r="B5742" t="s">
        <v>7089</v>
      </c>
      <c r="C5742" t="s">
        <v>232</v>
      </c>
      <c r="D5742" s="20" t="s">
        <v>1002</v>
      </c>
      <c r="E5742" s="26">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25">
      <c r="A5743" s="177" t="s">
        <v>6722</v>
      </c>
      <c r="B5743" t="s">
        <v>6723</v>
      </c>
      <c r="C5743" t="s">
        <v>317</v>
      </c>
      <c r="D5743" s="20" t="s">
        <v>1002</v>
      </c>
      <c r="E5743" s="26">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25">
      <c r="A5744" s="177" t="s">
        <v>6298</v>
      </c>
      <c r="B5744" t="s">
        <v>6299</v>
      </c>
      <c r="C5744" t="s">
        <v>214</v>
      </c>
      <c r="D5744" s="20" t="s">
        <v>1002</v>
      </c>
      <c r="E5744" s="26">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25">
      <c r="A5745" s="177" t="s">
        <v>5520</v>
      </c>
      <c r="B5745" t="s">
        <v>5521</v>
      </c>
      <c r="C5745" t="s">
        <v>903</v>
      </c>
      <c r="D5745" s="20" t="s">
        <v>1000</v>
      </c>
      <c r="E5745" s="26">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25">
      <c r="A5746" s="177" t="s">
        <v>4905</v>
      </c>
      <c r="B5746" t="s">
        <v>4906</v>
      </c>
      <c r="C5746" t="s">
        <v>230</v>
      </c>
      <c r="D5746" s="20" t="s">
        <v>1002</v>
      </c>
      <c r="E5746" s="26">
        <v>42675</v>
      </c>
      <c r="F5746">
        <v>1</v>
      </c>
      <c r="G5746">
        <v>1</v>
      </c>
      <c r="H5746">
        <v>1</v>
      </c>
      <c r="I5746">
        <v>8</v>
      </c>
      <c r="J5746">
        <v>5</v>
      </c>
      <c r="K5746">
        <v>1.6</v>
      </c>
      <c r="L5746">
        <v>5</v>
      </c>
      <c r="M5746">
        <v>1</v>
      </c>
      <c r="N5746">
        <v>5</v>
      </c>
      <c r="P5746">
        <v>0</v>
      </c>
      <c r="Q5746">
        <v>2</v>
      </c>
      <c r="R5746">
        <v>0</v>
      </c>
      <c r="S5746">
        <v>3</v>
      </c>
    </row>
    <row r="5747" spans="1:19" x14ac:dyDescent="0.25">
      <c r="A5747" s="177" t="s">
        <v>4730</v>
      </c>
      <c r="B5747" t="s">
        <v>4731</v>
      </c>
      <c r="C5747" t="s">
        <v>234</v>
      </c>
      <c r="D5747" s="20" t="s">
        <v>1002</v>
      </c>
      <c r="E5747" s="26">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25">
      <c r="A5748" s="177" t="s">
        <v>4380</v>
      </c>
      <c r="B5748" t="s">
        <v>4381</v>
      </c>
      <c r="C5748" t="s">
        <v>217</v>
      </c>
      <c r="D5748" s="20" t="s">
        <v>1002</v>
      </c>
      <c r="E5748" s="26">
        <v>42675</v>
      </c>
      <c r="F5748">
        <v>0</v>
      </c>
      <c r="G5748">
        <v>0</v>
      </c>
      <c r="H5748" t="e">
        <v>#DIV/0!</v>
      </c>
      <c r="I5748">
        <v>2</v>
      </c>
      <c r="J5748">
        <v>0</v>
      </c>
      <c r="K5748" t="e">
        <v>#DIV/0!</v>
      </c>
      <c r="L5748">
        <v>0</v>
      </c>
      <c r="M5748" t="e">
        <v>#DIV/0!</v>
      </c>
      <c r="N5748">
        <v>2</v>
      </c>
      <c r="P5748">
        <v>0</v>
      </c>
      <c r="Q5748">
        <v>0</v>
      </c>
      <c r="R5748" t="e">
        <v>#DIV/0!</v>
      </c>
      <c r="S5748">
        <v>0</v>
      </c>
    </row>
    <row r="5749" spans="1:19" x14ac:dyDescent="0.25">
      <c r="A5749" s="177" t="s">
        <v>3790</v>
      </c>
      <c r="B5749" t="s">
        <v>3791</v>
      </c>
      <c r="C5749" t="s">
        <v>342</v>
      </c>
      <c r="D5749" s="20" t="s">
        <v>1002</v>
      </c>
      <c r="E5749" s="26">
        <v>42675</v>
      </c>
      <c r="F5749">
        <v>4</v>
      </c>
      <c r="G5749">
        <v>4</v>
      </c>
      <c r="H5749">
        <v>1</v>
      </c>
      <c r="I5749">
        <v>31</v>
      </c>
      <c r="J5749">
        <v>40</v>
      </c>
      <c r="K5749">
        <v>0.77500000000000002</v>
      </c>
      <c r="L5749">
        <v>40</v>
      </c>
      <c r="M5749">
        <v>1</v>
      </c>
      <c r="N5749">
        <v>29</v>
      </c>
      <c r="P5749">
        <v>7</v>
      </c>
      <c r="Q5749">
        <v>7</v>
      </c>
      <c r="R5749">
        <v>1</v>
      </c>
      <c r="S5749">
        <v>2</v>
      </c>
    </row>
    <row r="5750" spans="1:19" x14ac:dyDescent="0.25">
      <c r="A5750" s="177" t="s">
        <v>3598</v>
      </c>
      <c r="B5750" t="s">
        <v>3599</v>
      </c>
      <c r="C5750" t="s">
        <v>220</v>
      </c>
      <c r="D5750" s="20" t="s">
        <v>1002</v>
      </c>
      <c r="E5750" s="26">
        <v>42675</v>
      </c>
      <c r="F5750">
        <v>7</v>
      </c>
      <c r="G5750">
        <v>12</v>
      </c>
      <c r="H5750">
        <v>0.58333333333333337</v>
      </c>
      <c r="I5750">
        <v>14</v>
      </c>
      <c r="J5750">
        <v>16</v>
      </c>
      <c r="K5750">
        <v>0.875</v>
      </c>
      <c r="L5750">
        <v>32</v>
      </c>
      <c r="M5750">
        <v>0.5</v>
      </c>
      <c r="N5750">
        <v>11</v>
      </c>
      <c r="P5750">
        <v>4</v>
      </c>
      <c r="Q5750">
        <v>4</v>
      </c>
      <c r="R5750">
        <v>1</v>
      </c>
      <c r="S5750">
        <v>3</v>
      </c>
    </row>
    <row r="5751" spans="1:19" x14ac:dyDescent="0.25">
      <c r="A5751" s="177" t="s">
        <v>3073</v>
      </c>
      <c r="B5751" t="s">
        <v>3074</v>
      </c>
      <c r="C5751" t="s">
        <v>242</v>
      </c>
      <c r="D5751" s="20" t="s">
        <v>1000</v>
      </c>
      <c r="E5751" s="26">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25">
      <c r="A5752" s="177" t="s">
        <v>2898</v>
      </c>
      <c r="B5752" t="s">
        <v>2899</v>
      </c>
      <c r="C5752" t="s">
        <v>2724</v>
      </c>
      <c r="D5752" s="20" t="s">
        <v>1000</v>
      </c>
      <c r="E5752" s="26">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25">
      <c r="A5753" s="177" t="s">
        <v>2653</v>
      </c>
      <c r="B5753" t="s">
        <v>2654</v>
      </c>
      <c r="C5753" t="s">
        <v>237</v>
      </c>
      <c r="D5753" s="20" t="s">
        <v>1000</v>
      </c>
      <c r="E5753" s="26">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25">
      <c r="A5754" s="177" t="s">
        <v>2478</v>
      </c>
      <c r="B5754" t="s">
        <v>2479</v>
      </c>
      <c r="C5754" t="s">
        <v>238</v>
      </c>
      <c r="D5754" s="20" t="s">
        <v>1000</v>
      </c>
      <c r="E5754" s="26">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25">
      <c r="A5755" s="177" t="s">
        <v>2305</v>
      </c>
      <c r="B5755" t="s">
        <v>2306</v>
      </c>
      <c r="C5755" t="s">
        <v>239</v>
      </c>
      <c r="D5755" s="20" t="s">
        <v>1000</v>
      </c>
      <c r="E5755" s="26">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25">
      <c r="A5756" s="177" t="s">
        <v>2130</v>
      </c>
      <c r="B5756" t="s">
        <v>2131</v>
      </c>
      <c r="C5756" t="s">
        <v>1988</v>
      </c>
      <c r="D5756" s="20" t="s">
        <v>1000</v>
      </c>
      <c r="E5756" s="26">
        <v>42675</v>
      </c>
      <c r="F5756">
        <v>10</v>
      </c>
      <c r="G5756">
        <v>10</v>
      </c>
      <c r="H5756">
        <v>1</v>
      </c>
      <c r="I5756">
        <v>32</v>
      </c>
      <c r="J5756">
        <v>49</v>
      </c>
      <c r="K5756">
        <v>0.65306122448979587</v>
      </c>
      <c r="L5756">
        <v>49</v>
      </c>
      <c r="M5756">
        <v>1</v>
      </c>
      <c r="N5756">
        <v>29</v>
      </c>
      <c r="P5756">
        <v>0</v>
      </c>
      <c r="Q5756">
        <v>1</v>
      </c>
      <c r="R5756">
        <v>0</v>
      </c>
      <c r="S5756">
        <v>3</v>
      </c>
    </row>
    <row r="5757" spans="1:19" x14ac:dyDescent="0.25">
      <c r="A5757" s="177" t="s">
        <v>1882</v>
      </c>
      <c r="B5757" t="s">
        <v>1883</v>
      </c>
      <c r="C5757" t="s">
        <v>240</v>
      </c>
      <c r="D5757" s="20" t="s">
        <v>1000</v>
      </c>
      <c r="E5757" s="26">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25">
      <c r="A5758" s="177" t="s">
        <v>1707</v>
      </c>
      <c r="B5758" t="s">
        <v>1708</v>
      </c>
      <c r="C5758" t="s">
        <v>241</v>
      </c>
      <c r="D5758" s="20" t="s">
        <v>1000</v>
      </c>
      <c r="E5758" s="26">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25">
      <c r="A5759" s="177" t="s">
        <v>1532</v>
      </c>
      <c r="B5759" t="s">
        <v>1533</v>
      </c>
      <c r="C5759" t="s">
        <v>318</v>
      </c>
      <c r="D5759" s="20" t="s">
        <v>1000</v>
      </c>
      <c r="E5759" s="26">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25">
      <c r="A5760" s="177" t="s">
        <v>1116</v>
      </c>
      <c r="B5760" t="s">
        <v>1203</v>
      </c>
      <c r="C5760" t="s">
        <v>235</v>
      </c>
      <c r="D5760" s="20" t="s">
        <v>1002</v>
      </c>
      <c r="E5760" s="26">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25">
      <c r="A5761" s="177" t="s">
        <v>12082</v>
      </c>
      <c r="B5761" t="s">
        <v>12083</v>
      </c>
      <c r="C5761" t="s">
        <v>1051</v>
      </c>
      <c r="D5761" s="20" t="s">
        <v>1000</v>
      </c>
      <c r="E5761" s="26">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25">
      <c r="A5762" s="177" t="s">
        <v>13271</v>
      </c>
      <c r="B5762" t="s">
        <v>13272</v>
      </c>
      <c r="C5762" t="s">
        <v>350</v>
      </c>
      <c r="D5762" s="20" t="s">
        <v>1002</v>
      </c>
      <c r="E5762" s="26">
        <v>42675</v>
      </c>
      <c r="F5762">
        <v>1</v>
      </c>
      <c r="G5762">
        <v>1</v>
      </c>
      <c r="H5762">
        <v>1</v>
      </c>
      <c r="I5762">
        <v>1</v>
      </c>
      <c r="J5762">
        <v>3</v>
      </c>
      <c r="K5762">
        <v>0.33333333333333331</v>
      </c>
      <c r="L5762">
        <v>3</v>
      </c>
      <c r="M5762">
        <v>1</v>
      </c>
      <c r="N5762">
        <v>1</v>
      </c>
      <c r="P5762">
        <v>0</v>
      </c>
      <c r="Q5762">
        <v>0</v>
      </c>
      <c r="R5762" t="e">
        <v>#DIV/0!</v>
      </c>
      <c r="S5762">
        <v>0</v>
      </c>
    </row>
    <row r="5763" spans="1:19" x14ac:dyDescent="0.25">
      <c r="A5763" s="177" t="s">
        <v>13448</v>
      </c>
      <c r="B5763" t="s">
        <v>13449</v>
      </c>
      <c r="C5763" t="s">
        <v>242</v>
      </c>
      <c r="D5763" s="20" t="s">
        <v>1002</v>
      </c>
      <c r="E5763" s="26">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25">
      <c r="A5764" s="177" t="s">
        <v>13625</v>
      </c>
      <c r="B5764" t="s">
        <v>13626</v>
      </c>
      <c r="C5764" t="s">
        <v>237</v>
      </c>
      <c r="D5764" s="20" t="s">
        <v>1002</v>
      </c>
      <c r="E5764" s="26">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25">
      <c r="A5765" s="177" t="s">
        <v>13800</v>
      </c>
      <c r="B5765" t="s">
        <v>13801</v>
      </c>
      <c r="C5765" t="s">
        <v>238</v>
      </c>
      <c r="D5765" s="20" t="s">
        <v>1002</v>
      </c>
      <c r="E5765" s="26">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25">
      <c r="A5766" s="177" t="s">
        <v>13977</v>
      </c>
      <c r="B5766" t="s">
        <v>13978</v>
      </c>
      <c r="C5766" t="s">
        <v>239</v>
      </c>
      <c r="D5766" s="20" t="s">
        <v>1002</v>
      </c>
      <c r="E5766" s="26">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25">
      <c r="A5767" s="177" t="s">
        <v>14164</v>
      </c>
      <c r="B5767" t="s">
        <v>14165</v>
      </c>
      <c r="C5767" s="20" t="s">
        <v>240</v>
      </c>
      <c r="D5767" s="20" t="s">
        <v>1002</v>
      </c>
      <c r="E5767" s="26">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25">
      <c r="A5768" s="177" t="s">
        <v>14341</v>
      </c>
      <c r="B5768" t="s">
        <v>14342</v>
      </c>
      <c r="C5768" t="s">
        <v>241</v>
      </c>
      <c r="D5768" s="20" t="s">
        <v>1002</v>
      </c>
      <c r="E5768" s="26">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25">
      <c r="A5769" s="177" t="s">
        <v>14453</v>
      </c>
      <c r="B5769" t="s">
        <v>14454</v>
      </c>
      <c r="C5769" t="s">
        <v>318</v>
      </c>
      <c r="D5769" s="20" t="s">
        <v>1002</v>
      </c>
      <c r="E5769" s="26">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25">
      <c r="A5770" s="177" t="s">
        <v>14670</v>
      </c>
      <c r="B5770" t="s">
        <v>14671</v>
      </c>
      <c r="C5770" s="20" t="s">
        <v>199</v>
      </c>
      <c r="D5770" s="20" t="s">
        <v>1000</v>
      </c>
      <c r="E5770" s="26">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25">
      <c r="A5771" s="177" t="s">
        <v>14936</v>
      </c>
      <c r="B5771" t="s">
        <v>14937</v>
      </c>
      <c r="C5771" t="s">
        <v>200</v>
      </c>
      <c r="D5771" s="20" t="s">
        <v>1002</v>
      </c>
      <c r="E5771" s="26">
        <v>42675</v>
      </c>
      <c r="F5771">
        <v>4</v>
      </c>
      <c r="G5771">
        <v>5</v>
      </c>
      <c r="H5771">
        <v>0.8</v>
      </c>
      <c r="I5771">
        <v>8</v>
      </c>
      <c r="J5771">
        <v>20</v>
      </c>
      <c r="K5771">
        <v>0.4</v>
      </c>
      <c r="L5771">
        <v>25</v>
      </c>
      <c r="M5771">
        <v>0.8</v>
      </c>
      <c r="N5771">
        <v>8</v>
      </c>
      <c r="P5771">
        <v>1</v>
      </c>
      <c r="Q5771">
        <v>1</v>
      </c>
      <c r="R5771">
        <v>1</v>
      </c>
      <c r="S5771">
        <v>0</v>
      </c>
    </row>
    <row r="5772" spans="1:19" x14ac:dyDescent="0.25">
      <c r="A5772" s="177" t="s">
        <v>15113</v>
      </c>
      <c r="B5772" t="s">
        <v>15114</v>
      </c>
      <c r="C5772" t="s">
        <v>202</v>
      </c>
      <c r="D5772" s="20" t="s">
        <v>1002</v>
      </c>
      <c r="E5772" s="26">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25">
      <c r="A5773" s="177" t="s">
        <v>15195</v>
      </c>
      <c r="B5773" t="s">
        <v>15196</v>
      </c>
      <c r="C5773" t="s">
        <v>348</v>
      </c>
      <c r="D5773" s="20" t="s">
        <v>1000</v>
      </c>
      <c r="E5773" s="26">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25">
      <c r="A5774" s="177" t="s">
        <v>15279</v>
      </c>
      <c r="B5774" t="s">
        <v>15280</v>
      </c>
      <c r="C5774" t="s">
        <v>347</v>
      </c>
      <c r="D5774" s="20" t="s">
        <v>1002</v>
      </c>
      <c r="E5774" s="26">
        <v>42675</v>
      </c>
      <c r="F5774">
        <v>2</v>
      </c>
      <c r="G5774">
        <v>5</v>
      </c>
      <c r="H5774">
        <v>0.4</v>
      </c>
      <c r="I5774">
        <v>13</v>
      </c>
      <c r="J5774">
        <v>8</v>
      </c>
      <c r="K5774">
        <v>1.625</v>
      </c>
      <c r="L5774">
        <v>18</v>
      </c>
      <c r="M5774">
        <v>0.44444444444444442</v>
      </c>
      <c r="N5774">
        <v>13</v>
      </c>
      <c r="P5774">
        <v>0</v>
      </c>
      <c r="Q5774">
        <v>0</v>
      </c>
      <c r="R5774" t="e">
        <v>#DIV/0!</v>
      </c>
      <c r="S5774">
        <v>0</v>
      </c>
    </row>
    <row r="5775" spans="1:19" x14ac:dyDescent="0.25">
      <c r="A5775" s="177" t="s">
        <v>15355</v>
      </c>
      <c r="B5775" t="s">
        <v>15356</v>
      </c>
      <c r="C5775" t="s">
        <v>351</v>
      </c>
      <c r="D5775" s="20" t="s">
        <v>1002</v>
      </c>
      <c r="E5775" s="26">
        <v>42675</v>
      </c>
      <c r="F5775">
        <v>6</v>
      </c>
      <c r="G5775">
        <v>5</v>
      </c>
      <c r="H5775">
        <v>1.2</v>
      </c>
      <c r="I5775">
        <v>10</v>
      </c>
      <c r="J5775">
        <v>18</v>
      </c>
      <c r="K5775">
        <v>0.55555555555555558</v>
      </c>
      <c r="L5775">
        <v>15</v>
      </c>
      <c r="M5775">
        <v>1.2</v>
      </c>
      <c r="N5775">
        <v>10</v>
      </c>
      <c r="P5775">
        <v>0</v>
      </c>
      <c r="Q5775">
        <v>0</v>
      </c>
      <c r="R5775" t="e">
        <v>#DIV/0!</v>
      </c>
      <c r="S5775">
        <v>0</v>
      </c>
    </row>
    <row r="5776" spans="1:19" x14ac:dyDescent="0.25">
      <c r="A5776" s="177" t="s">
        <v>15479</v>
      </c>
      <c r="B5776" t="s">
        <v>15480</v>
      </c>
      <c r="C5776" t="s">
        <v>352</v>
      </c>
      <c r="D5776" s="20" t="s">
        <v>1002</v>
      </c>
      <c r="E5776" s="26">
        <v>42675</v>
      </c>
      <c r="F5776">
        <v>1</v>
      </c>
      <c r="G5776">
        <v>1</v>
      </c>
      <c r="H5776">
        <v>1</v>
      </c>
      <c r="I5776">
        <v>2</v>
      </c>
      <c r="J5776">
        <v>3</v>
      </c>
      <c r="K5776">
        <v>0.66666666666666663</v>
      </c>
      <c r="L5776">
        <v>3</v>
      </c>
      <c r="M5776">
        <v>1</v>
      </c>
      <c r="N5776">
        <v>2</v>
      </c>
      <c r="P5776">
        <v>0</v>
      </c>
      <c r="Q5776">
        <v>0</v>
      </c>
      <c r="R5776" t="e">
        <v>#DIV/0!</v>
      </c>
      <c r="S5776">
        <v>0</v>
      </c>
    </row>
    <row r="5777" spans="1:19" x14ac:dyDescent="0.25">
      <c r="A5777" s="177" t="s">
        <v>15640</v>
      </c>
      <c r="B5777" t="s">
        <v>15641</v>
      </c>
      <c r="C5777" t="s">
        <v>228</v>
      </c>
      <c r="D5777" s="20" t="s">
        <v>1002</v>
      </c>
      <c r="E5777" s="26">
        <v>42675</v>
      </c>
      <c r="F5777">
        <v>0.5</v>
      </c>
      <c r="G5777">
        <v>0.5</v>
      </c>
      <c r="H5777">
        <v>1</v>
      </c>
      <c r="I5777">
        <v>8</v>
      </c>
      <c r="J5777">
        <v>2.5</v>
      </c>
      <c r="K5777">
        <v>3.2</v>
      </c>
      <c r="L5777">
        <v>2.5</v>
      </c>
      <c r="M5777">
        <v>1</v>
      </c>
      <c r="N5777">
        <v>8</v>
      </c>
      <c r="P5777">
        <v>0</v>
      </c>
      <c r="Q5777">
        <v>1</v>
      </c>
      <c r="R5777">
        <v>0</v>
      </c>
      <c r="S5777">
        <v>0</v>
      </c>
    </row>
    <row r="5778" spans="1:19" x14ac:dyDescent="0.25">
      <c r="A5778" s="177" t="s">
        <v>15817</v>
      </c>
      <c r="B5778" t="s">
        <v>15818</v>
      </c>
      <c r="C5778" t="s">
        <v>227</v>
      </c>
      <c r="D5778" s="20" t="s">
        <v>1000</v>
      </c>
      <c r="E5778" s="26">
        <v>42675</v>
      </c>
      <c r="F5778">
        <v>0.5</v>
      </c>
      <c r="G5778">
        <v>0.5</v>
      </c>
      <c r="H5778">
        <v>1</v>
      </c>
      <c r="I5778">
        <v>8</v>
      </c>
      <c r="J5778">
        <v>2.5</v>
      </c>
      <c r="K5778">
        <v>3.2</v>
      </c>
      <c r="L5778">
        <v>2.5</v>
      </c>
      <c r="M5778">
        <v>1</v>
      </c>
      <c r="N5778">
        <v>8</v>
      </c>
      <c r="P5778">
        <v>0</v>
      </c>
      <c r="Q5778">
        <v>1</v>
      </c>
      <c r="R5778">
        <v>0</v>
      </c>
      <c r="S5778">
        <v>0</v>
      </c>
    </row>
    <row r="5779" spans="1:19" x14ac:dyDescent="0.25">
      <c r="A5779" s="177" t="s">
        <v>15994</v>
      </c>
      <c r="B5779" t="s">
        <v>15995</v>
      </c>
      <c r="C5779" t="s">
        <v>203</v>
      </c>
      <c r="D5779" s="20" t="s">
        <v>1000</v>
      </c>
      <c r="E5779" s="26">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25">
      <c r="A5780" s="177" t="s">
        <v>16173</v>
      </c>
      <c r="B5780" t="s">
        <v>16174</v>
      </c>
      <c r="C5780" t="s">
        <v>205</v>
      </c>
      <c r="D5780" s="20" t="s">
        <v>1002</v>
      </c>
      <c r="E5780" s="26">
        <v>42675</v>
      </c>
      <c r="F5780">
        <v>0</v>
      </c>
      <c r="G5780">
        <v>0</v>
      </c>
      <c r="H5780" t="e">
        <v>#DIV/0!</v>
      </c>
      <c r="I5780">
        <v>0</v>
      </c>
      <c r="J5780">
        <v>0</v>
      </c>
      <c r="K5780" t="e">
        <v>#DIV/0!</v>
      </c>
      <c r="L5780">
        <v>0</v>
      </c>
      <c r="M5780" t="e">
        <v>#DIV/0!</v>
      </c>
      <c r="N5780">
        <v>0</v>
      </c>
      <c r="P5780">
        <v>0</v>
      </c>
      <c r="Q5780">
        <v>0</v>
      </c>
      <c r="R5780" t="e">
        <v>#DIV/0!</v>
      </c>
      <c r="S5780">
        <v>0</v>
      </c>
    </row>
    <row r="5781" spans="1:19" x14ac:dyDescent="0.25">
      <c r="A5781" s="177" t="s">
        <v>16350</v>
      </c>
      <c r="B5781" t="s">
        <v>16351</v>
      </c>
      <c r="C5781" t="s">
        <v>204</v>
      </c>
      <c r="D5781" s="20" t="s">
        <v>1002</v>
      </c>
      <c r="E5781" s="26">
        <v>42675</v>
      </c>
      <c r="F5781">
        <v>1</v>
      </c>
      <c r="G5781">
        <v>5</v>
      </c>
      <c r="H5781">
        <v>0.2</v>
      </c>
      <c r="I5781">
        <v>3</v>
      </c>
      <c r="J5781">
        <v>5</v>
      </c>
      <c r="K5781">
        <v>0.6</v>
      </c>
      <c r="L5781">
        <v>25</v>
      </c>
      <c r="M5781">
        <v>0.2</v>
      </c>
      <c r="N5781">
        <v>3</v>
      </c>
      <c r="P5781">
        <v>0</v>
      </c>
      <c r="Q5781">
        <v>0</v>
      </c>
      <c r="R5781" t="e">
        <v>#DIV/0!</v>
      </c>
      <c r="S5781">
        <v>0</v>
      </c>
    </row>
    <row r="5782" spans="1:19" x14ac:dyDescent="0.25">
      <c r="A5782" s="177" t="s">
        <v>16491</v>
      </c>
      <c r="B5782" t="s">
        <v>16492</v>
      </c>
      <c r="C5782" t="s">
        <v>353</v>
      </c>
      <c r="D5782" s="20" t="s">
        <v>1002</v>
      </c>
      <c r="E5782" s="26">
        <v>42675</v>
      </c>
      <c r="F5782">
        <v>4</v>
      </c>
      <c r="G5782">
        <v>8</v>
      </c>
      <c r="H5782">
        <v>0.5</v>
      </c>
      <c r="I5782">
        <v>8</v>
      </c>
      <c r="J5782">
        <v>12</v>
      </c>
      <c r="K5782">
        <v>0.66666666666666663</v>
      </c>
      <c r="L5782">
        <v>24</v>
      </c>
      <c r="M5782">
        <v>0.5</v>
      </c>
      <c r="N5782">
        <v>8</v>
      </c>
      <c r="P5782">
        <v>0</v>
      </c>
      <c r="Q5782">
        <v>0</v>
      </c>
      <c r="R5782" t="e">
        <v>#DIV/0!</v>
      </c>
      <c r="S5782">
        <v>0</v>
      </c>
    </row>
    <row r="5783" spans="1:19" x14ac:dyDescent="0.25">
      <c r="A5783" s="177" t="s">
        <v>16668</v>
      </c>
      <c r="B5783" t="s">
        <v>16669</v>
      </c>
      <c r="C5783" t="s">
        <v>223</v>
      </c>
      <c r="D5783" s="20" t="s">
        <v>1000</v>
      </c>
      <c r="E5783" s="26">
        <v>42675</v>
      </c>
      <c r="F5783">
        <v>6</v>
      </c>
      <c r="G5783">
        <v>6</v>
      </c>
      <c r="H5783">
        <v>1</v>
      </c>
      <c r="I5783">
        <v>74</v>
      </c>
      <c r="J5783">
        <v>90</v>
      </c>
      <c r="K5783">
        <v>0.82222222222222219</v>
      </c>
      <c r="L5783">
        <v>90</v>
      </c>
      <c r="M5783">
        <v>1</v>
      </c>
      <c r="N5783">
        <v>74</v>
      </c>
      <c r="P5783">
        <v>0</v>
      </c>
      <c r="Q5783">
        <v>0</v>
      </c>
      <c r="R5783" t="e">
        <v>#DIV/0!</v>
      </c>
      <c r="S5783">
        <v>0</v>
      </c>
    </row>
    <row r="5784" spans="1:19" x14ac:dyDescent="0.25">
      <c r="A5784" s="177" t="s">
        <v>16847</v>
      </c>
      <c r="B5784" t="s">
        <v>16848</v>
      </c>
      <c r="C5784" t="s">
        <v>224</v>
      </c>
      <c r="D5784" s="20" t="s">
        <v>1002</v>
      </c>
      <c r="E5784" s="26">
        <v>42675</v>
      </c>
      <c r="F5784">
        <v>6</v>
      </c>
      <c r="G5784">
        <v>6</v>
      </c>
      <c r="H5784">
        <v>1</v>
      </c>
      <c r="I5784">
        <v>74</v>
      </c>
      <c r="J5784">
        <v>90</v>
      </c>
      <c r="K5784">
        <v>0.82222222222222219</v>
      </c>
      <c r="L5784">
        <v>90</v>
      </c>
      <c r="M5784">
        <v>1</v>
      </c>
      <c r="N5784">
        <v>74</v>
      </c>
      <c r="P5784">
        <v>0</v>
      </c>
      <c r="Q5784">
        <v>0</v>
      </c>
      <c r="R5784" t="e">
        <v>#DIV/0!</v>
      </c>
      <c r="S5784">
        <v>0</v>
      </c>
    </row>
    <row r="5785" spans="1:19" x14ac:dyDescent="0.25">
      <c r="A5785" s="177" t="s">
        <v>16973</v>
      </c>
      <c r="B5785" t="s">
        <v>16974</v>
      </c>
      <c r="C5785" t="s">
        <v>346</v>
      </c>
      <c r="D5785" s="20" t="s">
        <v>1000</v>
      </c>
      <c r="E5785" s="26">
        <v>42675</v>
      </c>
      <c r="F5785">
        <v>5</v>
      </c>
      <c r="G5785">
        <v>5</v>
      </c>
      <c r="H5785">
        <v>1</v>
      </c>
      <c r="I5785">
        <v>10</v>
      </c>
      <c r="J5785">
        <v>30</v>
      </c>
      <c r="K5785">
        <v>0.33333333333333331</v>
      </c>
      <c r="L5785">
        <v>30</v>
      </c>
      <c r="M5785">
        <v>1</v>
      </c>
      <c r="N5785">
        <v>9</v>
      </c>
      <c r="P5785">
        <v>0</v>
      </c>
      <c r="Q5785">
        <v>0</v>
      </c>
      <c r="R5785" t="e">
        <v>#DIV/0!</v>
      </c>
      <c r="S5785">
        <v>1</v>
      </c>
    </row>
    <row r="5786" spans="1:19" x14ac:dyDescent="0.25">
      <c r="A5786" s="177" t="s">
        <v>17069</v>
      </c>
      <c r="B5786" t="s">
        <v>17070</v>
      </c>
      <c r="C5786" t="s">
        <v>345</v>
      </c>
      <c r="D5786" s="20" t="s">
        <v>1002</v>
      </c>
      <c r="E5786" s="26">
        <v>42675</v>
      </c>
      <c r="F5786">
        <v>5</v>
      </c>
      <c r="G5786">
        <v>5</v>
      </c>
      <c r="H5786">
        <v>1</v>
      </c>
      <c r="I5786">
        <v>10</v>
      </c>
      <c r="J5786">
        <v>30</v>
      </c>
      <c r="K5786">
        <v>0.33333333333333331</v>
      </c>
      <c r="L5786">
        <v>30</v>
      </c>
      <c r="M5786">
        <v>1</v>
      </c>
      <c r="N5786">
        <v>9</v>
      </c>
      <c r="P5786">
        <v>0</v>
      </c>
      <c r="Q5786">
        <v>0</v>
      </c>
      <c r="R5786" t="e">
        <v>#DIV/0!</v>
      </c>
      <c r="S5786">
        <v>1</v>
      </c>
    </row>
    <row r="5787" spans="1:19" x14ac:dyDescent="0.25">
      <c r="A5787" s="177" t="s">
        <v>17284</v>
      </c>
      <c r="B5787" t="s">
        <v>17285</v>
      </c>
      <c r="C5787" t="s">
        <v>225</v>
      </c>
      <c r="D5787" s="20" t="s">
        <v>1000</v>
      </c>
      <c r="E5787" s="26">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25">
      <c r="A5788" s="177" t="s">
        <v>17491</v>
      </c>
      <c r="B5788" t="s">
        <v>17492</v>
      </c>
      <c r="C5788" t="s">
        <v>226</v>
      </c>
      <c r="D5788" s="20" t="s">
        <v>1002</v>
      </c>
      <c r="E5788" s="26">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25">
      <c r="A5789" s="177" t="s">
        <v>17668</v>
      </c>
      <c r="B5789" t="s">
        <v>17669</v>
      </c>
      <c r="C5789" t="s">
        <v>232</v>
      </c>
      <c r="D5789" s="20" t="s">
        <v>1000</v>
      </c>
      <c r="E5789" s="26">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25">
      <c r="A5790" s="177" t="s">
        <v>17865</v>
      </c>
      <c r="B5790" t="s">
        <v>17866</v>
      </c>
      <c r="C5790" t="s">
        <v>231</v>
      </c>
      <c r="D5790" s="20" t="s">
        <v>1002</v>
      </c>
      <c r="E5790" s="26">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25">
      <c r="A5791" s="177" t="s">
        <v>18042</v>
      </c>
      <c r="B5791" t="s">
        <v>18043</v>
      </c>
      <c r="C5791" t="s">
        <v>317</v>
      </c>
      <c r="D5791" s="20" t="s">
        <v>1000</v>
      </c>
      <c r="E5791" s="26">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25">
      <c r="A5792" s="177" t="s">
        <v>18221</v>
      </c>
      <c r="B5792" t="s">
        <v>18222</v>
      </c>
      <c r="C5792" t="s">
        <v>316</v>
      </c>
      <c r="D5792" s="20" t="s">
        <v>1002</v>
      </c>
      <c r="E5792" s="26">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25">
      <c r="A5793" s="177" t="s">
        <v>18297</v>
      </c>
      <c r="B5793" t="s">
        <v>18298</v>
      </c>
      <c r="C5793" t="s">
        <v>355</v>
      </c>
      <c r="D5793" s="20" t="s">
        <v>1002</v>
      </c>
      <c r="E5793" s="26">
        <v>42675</v>
      </c>
      <c r="F5793">
        <v>3</v>
      </c>
      <c r="G5793">
        <v>6</v>
      </c>
      <c r="H5793">
        <v>0.5</v>
      </c>
      <c r="I5793">
        <v>11</v>
      </c>
      <c r="J5793">
        <v>9</v>
      </c>
      <c r="K5793">
        <v>1.2222222222222223</v>
      </c>
      <c r="L5793">
        <v>18</v>
      </c>
      <c r="M5793">
        <v>0.5</v>
      </c>
      <c r="N5793">
        <v>11</v>
      </c>
      <c r="P5793">
        <v>0</v>
      </c>
      <c r="Q5793">
        <v>0</v>
      </c>
      <c r="R5793" t="e">
        <v>#DIV/0!</v>
      </c>
      <c r="S5793">
        <v>0</v>
      </c>
    </row>
    <row r="5794" spans="1:19" x14ac:dyDescent="0.25">
      <c r="A5794" s="177" t="s">
        <v>18474</v>
      </c>
      <c r="B5794" t="s">
        <v>18475</v>
      </c>
      <c r="C5794" t="s">
        <v>214</v>
      </c>
      <c r="D5794" s="20" t="s">
        <v>1000</v>
      </c>
      <c r="E5794" s="26">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25">
      <c r="A5795" s="177" t="s">
        <v>18653</v>
      </c>
      <c r="B5795" t="s">
        <v>18654</v>
      </c>
      <c r="C5795" t="s">
        <v>215</v>
      </c>
      <c r="D5795" s="20" t="s">
        <v>1002</v>
      </c>
      <c r="E5795" s="26">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25">
      <c r="A5796" s="177" t="s">
        <v>18830</v>
      </c>
      <c r="B5796" t="s">
        <v>18831</v>
      </c>
      <c r="C5796" t="s">
        <v>216</v>
      </c>
      <c r="D5796" s="20" t="s">
        <v>1002</v>
      </c>
      <c r="E5796" s="26">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25">
      <c r="A5797" s="177" t="s">
        <v>19007</v>
      </c>
      <c r="B5797" t="s">
        <v>19008</v>
      </c>
      <c r="C5797" t="s">
        <v>229</v>
      </c>
      <c r="D5797" s="20" t="s">
        <v>1002</v>
      </c>
      <c r="E5797" s="26">
        <v>42675</v>
      </c>
      <c r="F5797">
        <v>1</v>
      </c>
      <c r="G5797">
        <v>1</v>
      </c>
      <c r="H5797">
        <v>1</v>
      </c>
      <c r="I5797">
        <v>8</v>
      </c>
      <c r="J5797">
        <v>5</v>
      </c>
      <c r="K5797">
        <v>1.6</v>
      </c>
      <c r="L5797">
        <v>5</v>
      </c>
      <c r="M5797">
        <v>1</v>
      </c>
      <c r="N5797">
        <v>5</v>
      </c>
      <c r="P5797">
        <v>0</v>
      </c>
      <c r="Q5797">
        <v>2</v>
      </c>
      <c r="R5797">
        <v>0</v>
      </c>
      <c r="S5797">
        <v>3</v>
      </c>
    </row>
    <row r="5798" spans="1:19" x14ac:dyDescent="0.25">
      <c r="A5798" s="177" t="s">
        <v>19184</v>
      </c>
      <c r="B5798" t="s">
        <v>19185</v>
      </c>
      <c r="C5798" t="s">
        <v>230</v>
      </c>
      <c r="D5798" s="20" t="s">
        <v>1000</v>
      </c>
      <c r="E5798" s="26">
        <v>42675</v>
      </c>
      <c r="F5798">
        <v>1</v>
      </c>
      <c r="G5798">
        <v>1</v>
      </c>
      <c r="H5798">
        <v>1</v>
      </c>
      <c r="I5798">
        <v>8</v>
      </c>
      <c r="J5798">
        <v>5</v>
      </c>
      <c r="K5798">
        <v>1.6</v>
      </c>
      <c r="L5798">
        <v>5</v>
      </c>
      <c r="M5798">
        <v>1</v>
      </c>
      <c r="N5798">
        <v>5</v>
      </c>
      <c r="P5798">
        <v>0</v>
      </c>
      <c r="Q5798">
        <v>2</v>
      </c>
      <c r="R5798">
        <v>0</v>
      </c>
      <c r="S5798">
        <v>3</v>
      </c>
    </row>
    <row r="5799" spans="1:19" x14ac:dyDescent="0.25">
      <c r="A5799" s="177" t="s">
        <v>19363</v>
      </c>
      <c r="B5799" t="s">
        <v>19364</v>
      </c>
      <c r="C5799" t="s">
        <v>234</v>
      </c>
      <c r="D5799" s="20" t="s">
        <v>1000</v>
      </c>
      <c r="E5799" s="26">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25">
      <c r="A5800" s="177" t="s">
        <v>19542</v>
      </c>
      <c r="B5800" t="s">
        <v>19543</v>
      </c>
      <c r="C5800" t="s">
        <v>233</v>
      </c>
      <c r="D5800" s="20" t="s">
        <v>1002</v>
      </c>
      <c r="E5800" s="26">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25">
      <c r="A5801" s="177" t="s">
        <v>19640</v>
      </c>
      <c r="B5801" t="s">
        <v>19641</v>
      </c>
      <c r="C5801" t="s">
        <v>342</v>
      </c>
      <c r="D5801" s="20" t="s">
        <v>1000</v>
      </c>
      <c r="E5801" s="26">
        <v>42675</v>
      </c>
      <c r="F5801">
        <v>4</v>
      </c>
      <c r="G5801">
        <v>4</v>
      </c>
      <c r="H5801">
        <v>1</v>
      </c>
      <c r="I5801">
        <v>31</v>
      </c>
      <c r="J5801">
        <v>40</v>
      </c>
      <c r="K5801">
        <v>0.77500000000000002</v>
      </c>
      <c r="L5801">
        <v>40</v>
      </c>
      <c r="M5801">
        <v>1</v>
      </c>
      <c r="N5801">
        <v>29</v>
      </c>
      <c r="P5801">
        <v>7</v>
      </c>
      <c r="Q5801">
        <v>7</v>
      </c>
      <c r="R5801">
        <v>1</v>
      </c>
      <c r="S5801">
        <v>2</v>
      </c>
    </row>
    <row r="5802" spans="1:19" x14ac:dyDescent="0.25">
      <c r="A5802" s="177" t="s">
        <v>19740</v>
      </c>
      <c r="B5802" t="s">
        <v>19741</v>
      </c>
      <c r="C5802" t="s">
        <v>340</v>
      </c>
      <c r="D5802" s="20" t="s">
        <v>1002</v>
      </c>
      <c r="E5802" s="26">
        <v>42675</v>
      </c>
      <c r="F5802">
        <v>4</v>
      </c>
      <c r="G5802">
        <v>4</v>
      </c>
      <c r="H5802">
        <v>1</v>
      </c>
      <c r="I5802">
        <v>31</v>
      </c>
      <c r="J5802">
        <v>40</v>
      </c>
      <c r="K5802">
        <v>0.77500000000000002</v>
      </c>
      <c r="L5802">
        <v>40</v>
      </c>
      <c r="M5802">
        <v>1</v>
      </c>
      <c r="N5802">
        <v>29</v>
      </c>
      <c r="P5802">
        <v>7</v>
      </c>
      <c r="Q5802">
        <v>7</v>
      </c>
      <c r="R5802">
        <v>1</v>
      </c>
      <c r="S5802">
        <v>2</v>
      </c>
    </row>
    <row r="5803" spans="1:19" x14ac:dyDescent="0.25">
      <c r="A5803" s="177" t="s">
        <v>19917</v>
      </c>
      <c r="B5803" t="s">
        <v>19918</v>
      </c>
      <c r="C5803" t="s">
        <v>220</v>
      </c>
      <c r="D5803" s="20" t="s">
        <v>1000</v>
      </c>
      <c r="E5803" s="26">
        <v>42675</v>
      </c>
      <c r="F5803">
        <v>7</v>
      </c>
      <c r="G5803">
        <v>12</v>
      </c>
      <c r="H5803">
        <v>0.58333333333333337</v>
      </c>
      <c r="I5803">
        <v>14</v>
      </c>
      <c r="J5803">
        <v>16</v>
      </c>
      <c r="K5803">
        <v>0.875</v>
      </c>
      <c r="L5803">
        <v>32</v>
      </c>
      <c r="M5803">
        <v>0.5</v>
      </c>
      <c r="N5803">
        <v>11</v>
      </c>
      <c r="P5803">
        <v>4</v>
      </c>
      <c r="Q5803">
        <v>4</v>
      </c>
      <c r="R5803">
        <v>1</v>
      </c>
      <c r="S5803">
        <v>3</v>
      </c>
    </row>
    <row r="5804" spans="1:19" x14ac:dyDescent="0.25">
      <c r="A5804" s="177" t="s">
        <v>20096</v>
      </c>
      <c r="B5804" t="s">
        <v>20097</v>
      </c>
      <c r="C5804" s="20" t="s">
        <v>221</v>
      </c>
      <c r="D5804" s="20" t="s">
        <v>1002</v>
      </c>
      <c r="E5804" s="26">
        <v>42675</v>
      </c>
      <c r="F5804">
        <v>4</v>
      </c>
      <c r="G5804">
        <v>8</v>
      </c>
      <c r="H5804">
        <v>0.5</v>
      </c>
      <c r="I5804">
        <v>12</v>
      </c>
      <c r="J5804">
        <v>10</v>
      </c>
      <c r="K5804">
        <v>1.2</v>
      </c>
      <c r="L5804">
        <v>24</v>
      </c>
      <c r="M5804">
        <v>0.41666666666666669</v>
      </c>
      <c r="N5804">
        <v>9</v>
      </c>
      <c r="P5804">
        <v>4</v>
      </c>
      <c r="Q5804">
        <v>4</v>
      </c>
      <c r="R5804">
        <v>1</v>
      </c>
      <c r="S5804">
        <v>3</v>
      </c>
    </row>
    <row r="5805" spans="1:19" x14ac:dyDescent="0.25">
      <c r="A5805" s="177" t="s">
        <v>20273</v>
      </c>
      <c r="B5805" t="s">
        <v>20274</v>
      </c>
      <c r="C5805" t="s">
        <v>222</v>
      </c>
      <c r="D5805" s="20" t="s">
        <v>1002</v>
      </c>
      <c r="E5805" s="26">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25">
      <c r="A5806" s="177" t="s">
        <v>20450</v>
      </c>
      <c r="B5806" t="s">
        <v>20451</v>
      </c>
      <c r="C5806" t="s">
        <v>211</v>
      </c>
      <c r="D5806" s="20" t="s">
        <v>1002</v>
      </c>
      <c r="E5806" s="26">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25">
      <c r="A5807" s="177" t="s">
        <v>20627</v>
      </c>
      <c r="B5807" t="s">
        <v>20628</v>
      </c>
      <c r="C5807" t="s">
        <v>207</v>
      </c>
      <c r="D5807" s="20" t="s">
        <v>1000</v>
      </c>
      <c r="E5807" s="26">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25">
      <c r="A5808" s="177" t="s">
        <v>20871</v>
      </c>
      <c r="B5808" t="s">
        <v>20872</v>
      </c>
      <c r="C5808" t="s">
        <v>210</v>
      </c>
      <c r="D5808" s="20" t="s">
        <v>1002</v>
      </c>
      <c r="E5808" s="26">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25">
      <c r="A5809" s="177" t="s">
        <v>21048</v>
      </c>
      <c r="B5809" t="s">
        <v>21049</v>
      </c>
      <c r="C5809" t="s">
        <v>208</v>
      </c>
      <c r="D5809" s="20" t="s">
        <v>1002</v>
      </c>
      <c r="E5809" s="26">
        <v>42675</v>
      </c>
      <c r="F5809">
        <v>3</v>
      </c>
      <c r="G5809">
        <v>2</v>
      </c>
      <c r="H5809">
        <v>1.5</v>
      </c>
      <c r="I5809">
        <v>14</v>
      </c>
      <c r="J5809">
        <v>15</v>
      </c>
      <c r="K5809">
        <v>0.93333333333333335</v>
      </c>
      <c r="L5809">
        <v>10</v>
      </c>
      <c r="M5809">
        <v>1.5</v>
      </c>
      <c r="N5809">
        <v>14</v>
      </c>
      <c r="P5809">
        <v>3</v>
      </c>
      <c r="Q5809">
        <v>3</v>
      </c>
      <c r="R5809">
        <v>1</v>
      </c>
      <c r="S5809">
        <v>0</v>
      </c>
    </row>
    <row r="5810" spans="1:19" x14ac:dyDescent="0.25">
      <c r="A5810" s="177" t="s">
        <v>21124</v>
      </c>
      <c r="B5810" t="s">
        <v>21125</v>
      </c>
      <c r="C5810" t="s">
        <v>354</v>
      </c>
      <c r="D5810" s="20" t="s">
        <v>1002</v>
      </c>
      <c r="E5810" s="26">
        <v>42675</v>
      </c>
      <c r="F5810">
        <v>2</v>
      </c>
      <c r="G5810">
        <v>2</v>
      </c>
      <c r="H5810">
        <v>1</v>
      </c>
      <c r="I5810">
        <v>8</v>
      </c>
      <c r="J5810">
        <v>6</v>
      </c>
      <c r="K5810">
        <v>1.3333333333333333</v>
      </c>
      <c r="L5810">
        <v>6</v>
      </c>
      <c r="M5810">
        <v>1</v>
      </c>
      <c r="N5810">
        <v>8</v>
      </c>
      <c r="P5810">
        <v>0</v>
      </c>
      <c r="Q5810">
        <v>0</v>
      </c>
      <c r="R5810" t="e">
        <v>#DIV/0!</v>
      </c>
      <c r="S5810">
        <v>0</v>
      </c>
    </row>
    <row r="5811" spans="1:19" x14ac:dyDescent="0.25">
      <c r="A5811" s="177" t="s">
        <v>21303</v>
      </c>
      <c r="B5811" t="s">
        <v>21304</v>
      </c>
      <c r="C5811" t="s">
        <v>213</v>
      </c>
      <c r="D5811" s="20" t="s">
        <v>1002</v>
      </c>
      <c r="E5811" s="26">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25">
      <c r="A5812" s="177" t="s">
        <v>21545</v>
      </c>
      <c r="B5812" t="s">
        <v>21546</v>
      </c>
      <c r="C5812" t="s">
        <v>212</v>
      </c>
      <c r="D5812" s="20" t="s">
        <v>1000</v>
      </c>
      <c r="E5812" s="26">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25">
      <c r="A5813" s="177" t="s">
        <v>21754</v>
      </c>
      <c r="B5813" t="s">
        <v>21755</v>
      </c>
      <c r="C5813" t="s">
        <v>217</v>
      </c>
      <c r="D5813" s="20" t="s">
        <v>1000</v>
      </c>
      <c r="E5813" s="26">
        <v>42675</v>
      </c>
      <c r="F5813">
        <v>0</v>
      </c>
      <c r="G5813">
        <v>0</v>
      </c>
      <c r="H5813" t="e">
        <v>#DIV/0!</v>
      </c>
      <c r="I5813">
        <v>2</v>
      </c>
      <c r="J5813">
        <v>0</v>
      </c>
      <c r="K5813" t="e">
        <v>#DIV/0!</v>
      </c>
      <c r="L5813">
        <v>0</v>
      </c>
      <c r="M5813" t="e">
        <v>#DIV/0!</v>
      </c>
      <c r="N5813">
        <v>2</v>
      </c>
      <c r="P5813">
        <v>0</v>
      </c>
      <c r="Q5813">
        <v>0</v>
      </c>
      <c r="R5813" t="e">
        <v>#DIV/0!</v>
      </c>
      <c r="S5813">
        <v>0</v>
      </c>
    </row>
    <row r="5814" spans="1:19" x14ac:dyDescent="0.25">
      <c r="A5814" s="177" t="s">
        <v>21998</v>
      </c>
      <c r="B5814" t="s">
        <v>21999</v>
      </c>
      <c r="C5814" t="s">
        <v>218</v>
      </c>
      <c r="D5814" s="20" t="s">
        <v>1002</v>
      </c>
      <c r="E5814" s="26">
        <v>42675</v>
      </c>
      <c r="F5814">
        <v>0</v>
      </c>
      <c r="G5814">
        <v>0</v>
      </c>
      <c r="H5814" t="e">
        <v>#DIV/0!</v>
      </c>
      <c r="I5814">
        <v>2</v>
      </c>
      <c r="J5814">
        <v>0</v>
      </c>
      <c r="K5814" t="e">
        <v>#DIV/0!</v>
      </c>
      <c r="L5814">
        <v>0</v>
      </c>
      <c r="M5814" t="e">
        <v>#DIV/0!</v>
      </c>
      <c r="N5814">
        <v>2</v>
      </c>
      <c r="P5814">
        <v>0</v>
      </c>
      <c r="Q5814">
        <v>0</v>
      </c>
      <c r="R5814" t="e">
        <v>#DIV/0!</v>
      </c>
      <c r="S5814">
        <v>0</v>
      </c>
    </row>
    <row r="5815" spans="1:19" x14ac:dyDescent="0.25">
      <c r="A5815" s="177" t="s">
        <v>22175</v>
      </c>
      <c r="B5815" s="20" t="s">
        <v>22176</v>
      </c>
      <c r="C5815" t="s">
        <v>219</v>
      </c>
      <c r="D5815" s="20" t="s">
        <v>1002</v>
      </c>
      <c r="E5815" s="26">
        <v>42675</v>
      </c>
      <c r="F5815">
        <v>0</v>
      </c>
      <c r="G5815">
        <v>0</v>
      </c>
      <c r="H5815" t="e">
        <v>#DIV/0!</v>
      </c>
      <c r="I5815">
        <v>0</v>
      </c>
      <c r="J5815">
        <v>0</v>
      </c>
      <c r="K5815" t="e">
        <v>#DIV/0!</v>
      </c>
      <c r="L5815">
        <v>0</v>
      </c>
      <c r="M5815" t="e">
        <v>#DIV/0!</v>
      </c>
      <c r="N5815">
        <v>0</v>
      </c>
      <c r="P5815">
        <v>0</v>
      </c>
      <c r="Q5815">
        <v>0</v>
      </c>
      <c r="R5815" t="e">
        <v>#DIV/0!</v>
      </c>
      <c r="S5815">
        <v>0</v>
      </c>
    </row>
    <row r="5816" spans="1:19" x14ac:dyDescent="0.25">
      <c r="A5816" s="177" t="s">
        <v>11092</v>
      </c>
      <c r="B5816" s="20" t="s">
        <v>11093</v>
      </c>
      <c r="C5816" t="s">
        <v>228</v>
      </c>
      <c r="D5816" s="20" t="s">
        <v>1000</v>
      </c>
      <c r="E5816" s="26">
        <v>42705</v>
      </c>
      <c r="F5816">
        <v>0.5</v>
      </c>
      <c r="G5816">
        <v>0.5</v>
      </c>
      <c r="H5816">
        <v>1</v>
      </c>
      <c r="I5816">
        <v>10</v>
      </c>
      <c r="J5816">
        <v>2.5</v>
      </c>
      <c r="K5816">
        <v>4</v>
      </c>
      <c r="L5816">
        <v>2.5</v>
      </c>
      <c r="M5816">
        <v>1</v>
      </c>
      <c r="N5816">
        <v>6</v>
      </c>
      <c r="P5816">
        <v>0</v>
      </c>
      <c r="Q5816">
        <v>1</v>
      </c>
      <c r="R5816">
        <v>0</v>
      </c>
      <c r="S5816">
        <v>4</v>
      </c>
    </row>
    <row r="5817" spans="1:19" x14ac:dyDescent="0.25">
      <c r="A5817" s="177" t="s">
        <v>9345</v>
      </c>
      <c r="B5817" s="20" t="s">
        <v>9346</v>
      </c>
      <c r="C5817" t="s">
        <v>211</v>
      </c>
      <c r="D5817" s="20" t="s">
        <v>1000</v>
      </c>
      <c r="E5817" s="26">
        <v>42705</v>
      </c>
      <c r="F5817">
        <v>2</v>
      </c>
      <c r="G5817">
        <v>2</v>
      </c>
      <c r="H5817">
        <v>1</v>
      </c>
      <c r="I5817">
        <v>22</v>
      </c>
      <c r="J5817">
        <v>30</v>
      </c>
      <c r="K5817">
        <v>0.73333333333333328</v>
      </c>
      <c r="L5817">
        <v>30</v>
      </c>
      <c r="M5817">
        <v>1</v>
      </c>
      <c r="N5817">
        <v>18</v>
      </c>
      <c r="P5817">
        <v>1</v>
      </c>
      <c r="Q5817">
        <v>1</v>
      </c>
      <c r="R5817">
        <v>1</v>
      </c>
      <c r="S5817">
        <v>4</v>
      </c>
    </row>
    <row r="5818" spans="1:19" x14ac:dyDescent="0.25">
      <c r="A5818" s="177" t="s">
        <v>8506</v>
      </c>
      <c r="B5818" s="20" t="s">
        <v>8507</v>
      </c>
      <c r="C5818" t="s">
        <v>213</v>
      </c>
      <c r="D5818" s="20" t="s">
        <v>1000</v>
      </c>
      <c r="E5818" s="26">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25">
      <c r="A5819" s="177" t="s">
        <v>5082</v>
      </c>
      <c r="B5819" s="20" t="s">
        <v>5083</v>
      </c>
      <c r="C5819" t="s">
        <v>229</v>
      </c>
      <c r="D5819" s="20" t="s">
        <v>1000</v>
      </c>
      <c r="E5819" s="26">
        <v>42705</v>
      </c>
      <c r="F5819">
        <v>1</v>
      </c>
      <c r="G5819">
        <v>1</v>
      </c>
      <c r="H5819">
        <v>1</v>
      </c>
      <c r="I5819">
        <v>8</v>
      </c>
      <c r="J5819">
        <v>5</v>
      </c>
      <c r="K5819">
        <v>1.6</v>
      </c>
      <c r="L5819">
        <v>5</v>
      </c>
      <c r="M5819">
        <v>1</v>
      </c>
      <c r="N5819">
        <v>8</v>
      </c>
      <c r="P5819">
        <v>0</v>
      </c>
      <c r="Q5819">
        <v>3</v>
      </c>
      <c r="R5819">
        <v>0</v>
      </c>
      <c r="S5819">
        <v>0</v>
      </c>
    </row>
    <row r="5820" spans="1:19" x14ac:dyDescent="0.25">
      <c r="A5820" s="177" t="s">
        <v>13230</v>
      </c>
      <c r="B5820" s="20" t="s">
        <v>13142</v>
      </c>
      <c r="C5820" t="s">
        <v>1051</v>
      </c>
      <c r="D5820" s="20" t="s">
        <v>1002</v>
      </c>
      <c r="E5820" s="26">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25">
      <c r="A5821" s="177" t="s">
        <v>5706</v>
      </c>
      <c r="B5821" s="20" t="s">
        <v>5707</v>
      </c>
      <c r="C5821" t="s">
        <v>1047</v>
      </c>
      <c r="D5821" s="20" t="s">
        <v>1000</v>
      </c>
      <c r="E5821" s="26">
        <v>42705</v>
      </c>
      <c r="F5821">
        <v>7</v>
      </c>
      <c r="G5821">
        <v>8</v>
      </c>
      <c r="H5821">
        <v>0.875</v>
      </c>
      <c r="I5821">
        <v>24</v>
      </c>
      <c r="J5821">
        <v>35</v>
      </c>
      <c r="K5821">
        <v>0.68571428571428572</v>
      </c>
      <c r="L5821">
        <v>40</v>
      </c>
      <c r="M5821">
        <v>0.875</v>
      </c>
      <c r="N5821">
        <v>24</v>
      </c>
      <c r="P5821">
        <v>2</v>
      </c>
      <c r="Q5821">
        <v>2</v>
      </c>
      <c r="R5821">
        <v>1</v>
      </c>
      <c r="S5821">
        <v>0</v>
      </c>
    </row>
    <row r="5822" spans="1:19" x14ac:dyDescent="0.25">
      <c r="A5822" s="177" t="s">
        <v>10583</v>
      </c>
      <c r="B5822" s="20" t="s">
        <v>10584</v>
      </c>
      <c r="C5822" t="s">
        <v>205</v>
      </c>
      <c r="D5822" s="20" t="s">
        <v>1000</v>
      </c>
      <c r="E5822" s="26">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25">
      <c r="A5823" s="177" t="s">
        <v>8930</v>
      </c>
      <c r="B5823" s="20" t="s">
        <v>8931</v>
      </c>
      <c r="C5823" t="s">
        <v>210</v>
      </c>
      <c r="D5823" s="20" t="s">
        <v>1000</v>
      </c>
      <c r="E5823" s="26">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25">
      <c r="A5824" s="177" t="s">
        <v>6125</v>
      </c>
      <c r="B5824" s="20" t="s">
        <v>6126</v>
      </c>
      <c r="C5824" t="s">
        <v>215</v>
      </c>
      <c r="D5824" s="20" t="s">
        <v>1000</v>
      </c>
      <c r="E5824" s="26">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25">
      <c r="A5825" s="177" t="s">
        <v>3425</v>
      </c>
      <c r="B5825" s="20" t="s">
        <v>3426</v>
      </c>
      <c r="C5825" t="s">
        <v>221</v>
      </c>
      <c r="D5825" s="20" t="s">
        <v>1000</v>
      </c>
      <c r="E5825" s="26">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25">
      <c r="A5826" s="177" t="s">
        <v>3250</v>
      </c>
      <c r="B5826" s="20" t="s">
        <v>3251</v>
      </c>
      <c r="C5826" t="s">
        <v>222</v>
      </c>
      <c r="D5826" s="20" t="s">
        <v>1000</v>
      </c>
      <c r="E5826" s="26">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25">
      <c r="A5827" s="177" t="s">
        <v>7295</v>
      </c>
      <c r="B5827" s="20" t="s">
        <v>7296</v>
      </c>
      <c r="C5827" t="s">
        <v>1052</v>
      </c>
      <c r="D5827" s="20" t="s">
        <v>1000</v>
      </c>
      <c r="E5827" s="26">
        <v>42705</v>
      </c>
      <c r="F5827">
        <v>5</v>
      </c>
      <c r="G5827">
        <v>5</v>
      </c>
      <c r="H5827">
        <v>1</v>
      </c>
      <c r="I5827">
        <v>22</v>
      </c>
      <c r="J5827">
        <v>24</v>
      </c>
      <c r="K5827">
        <v>0.91666666666666663</v>
      </c>
      <c r="L5827">
        <v>24</v>
      </c>
      <c r="M5827">
        <v>1</v>
      </c>
      <c r="N5827">
        <v>18</v>
      </c>
      <c r="P5827">
        <v>0</v>
      </c>
      <c r="Q5827">
        <v>2</v>
      </c>
      <c r="R5827">
        <v>0</v>
      </c>
      <c r="S5827">
        <v>4</v>
      </c>
    </row>
    <row r="5828" spans="1:19" x14ac:dyDescent="0.25">
      <c r="A5828" s="177" t="s">
        <v>5287</v>
      </c>
      <c r="B5828" s="20" t="s">
        <v>5288</v>
      </c>
      <c r="C5828" t="s">
        <v>1053</v>
      </c>
      <c r="D5828" s="20" t="s">
        <v>1000</v>
      </c>
      <c r="E5828" s="26">
        <v>42705</v>
      </c>
      <c r="F5828">
        <v>5</v>
      </c>
      <c r="G5828">
        <v>5</v>
      </c>
      <c r="H5828">
        <v>1</v>
      </c>
      <c r="I5828">
        <v>16</v>
      </c>
      <c r="J5828">
        <v>25</v>
      </c>
      <c r="K5828">
        <v>0.64</v>
      </c>
      <c r="L5828">
        <v>25</v>
      </c>
      <c r="M5828">
        <v>1</v>
      </c>
      <c r="N5828">
        <v>14</v>
      </c>
      <c r="P5828">
        <v>0</v>
      </c>
      <c r="Q5828">
        <v>2</v>
      </c>
      <c r="R5828">
        <v>0</v>
      </c>
      <c r="S5828">
        <v>2</v>
      </c>
    </row>
    <row r="5829" spans="1:19" x14ac:dyDescent="0.25">
      <c r="A5829" s="177" t="s">
        <v>12286</v>
      </c>
      <c r="B5829" s="20" t="s">
        <v>12287</v>
      </c>
      <c r="C5829" t="s">
        <v>200</v>
      </c>
      <c r="D5829" s="20" t="s">
        <v>1000</v>
      </c>
      <c r="E5829" s="26">
        <v>42705</v>
      </c>
      <c r="F5829">
        <v>4</v>
      </c>
      <c r="G5829">
        <v>5</v>
      </c>
      <c r="H5829">
        <v>0.8</v>
      </c>
      <c r="I5829">
        <v>8</v>
      </c>
      <c r="J5829">
        <v>20</v>
      </c>
      <c r="K5829">
        <v>0.4</v>
      </c>
      <c r="L5829">
        <v>25</v>
      </c>
      <c r="M5829">
        <v>0.8</v>
      </c>
      <c r="N5829">
        <v>8</v>
      </c>
      <c r="P5829">
        <v>0</v>
      </c>
      <c r="Q5829">
        <v>0</v>
      </c>
      <c r="R5829" t="e">
        <v>#DIV/0!</v>
      </c>
      <c r="S5829">
        <v>0</v>
      </c>
    </row>
    <row r="5830" spans="1:19" x14ac:dyDescent="0.25">
      <c r="A5830" s="177" t="s">
        <v>10407</v>
      </c>
      <c r="B5830" s="20" t="s">
        <v>10408</v>
      </c>
      <c r="C5830" t="s">
        <v>204</v>
      </c>
      <c r="D5830" s="20" t="s">
        <v>1000</v>
      </c>
      <c r="E5830" s="26">
        <v>42705</v>
      </c>
      <c r="F5830">
        <v>2</v>
      </c>
      <c r="G5830">
        <v>4</v>
      </c>
      <c r="H5830">
        <v>0.5</v>
      </c>
      <c r="I5830">
        <v>1</v>
      </c>
      <c r="J5830">
        <v>10</v>
      </c>
      <c r="K5830">
        <v>0.1</v>
      </c>
      <c r="L5830">
        <v>20</v>
      </c>
      <c r="M5830">
        <v>0.5</v>
      </c>
      <c r="N5830">
        <v>1</v>
      </c>
      <c r="P5830">
        <v>0</v>
      </c>
      <c r="Q5830">
        <v>0</v>
      </c>
      <c r="R5830" t="e">
        <v>#DIV/0!</v>
      </c>
      <c r="S5830">
        <v>0</v>
      </c>
    </row>
    <row r="5831" spans="1:19" x14ac:dyDescent="0.25">
      <c r="A5831" s="177" t="s">
        <v>8755</v>
      </c>
      <c r="B5831" s="20" t="s">
        <v>8756</v>
      </c>
      <c r="C5831" t="s">
        <v>208</v>
      </c>
      <c r="D5831" s="20" t="s">
        <v>1000</v>
      </c>
      <c r="E5831" s="26">
        <v>42705</v>
      </c>
      <c r="F5831">
        <v>3</v>
      </c>
      <c r="G5831">
        <v>2</v>
      </c>
      <c r="H5831">
        <v>1.5</v>
      </c>
      <c r="I5831">
        <v>10</v>
      </c>
      <c r="J5831">
        <v>15</v>
      </c>
      <c r="K5831">
        <v>0.66666666666666663</v>
      </c>
      <c r="L5831">
        <v>10</v>
      </c>
      <c r="M5831">
        <v>1.5</v>
      </c>
      <c r="N5831">
        <v>10</v>
      </c>
      <c r="P5831">
        <v>1</v>
      </c>
      <c r="Q5831">
        <v>1</v>
      </c>
      <c r="R5831">
        <v>1</v>
      </c>
      <c r="S5831">
        <v>0</v>
      </c>
    </row>
    <row r="5832" spans="1:19" x14ac:dyDescent="0.25">
      <c r="A5832" s="177" t="s">
        <v>6549</v>
      </c>
      <c r="B5832" s="20" t="s">
        <v>6550</v>
      </c>
      <c r="C5832" t="s">
        <v>316</v>
      </c>
      <c r="D5832" s="20" t="s">
        <v>1000</v>
      </c>
      <c r="E5832" s="26">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25">
      <c r="A5833" s="177" t="s">
        <v>4142</v>
      </c>
      <c r="B5833" s="20" t="s">
        <v>4143</v>
      </c>
      <c r="C5833" t="s">
        <v>218</v>
      </c>
      <c r="D5833" s="20" t="s">
        <v>1000</v>
      </c>
      <c r="E5833" s="26">
        <v>42705</v>
      </c>
      <c r="F5833">
        <v>0</v>
      </c>
      <c r="G5833">
        <v>0</v>
      </c>
      <c r="H5833" t="e">
        <v>#DIV/0!</v>
      </c>
      <c r="I5833">
        <v>0</v>
      </c>
      <c r="J5833">
        <v>0</v>
      </c>
      <c r="K5833" t="e">
        <v>#DIV/0!</v>
      </c>
      <c r="L5833">
        <v>0</v>
      </c>
      <c r="M5833" t="e">
        <v>#DIV/0!</v>
      </c>
      <c r="N5833">
        <v>0</v>
      </c>
      <c r="P5833">
        <v>0</v>
      </c>
      <c r="Q5833">
        <v>0</v>
      </c>
      <c r="R5833" t="e">
        <v>#DIV/0!</v>
      </c>
      <c r="S5833">
        <v>0</v>
      </c>
    </row>
    <row r="5834" spans="1:19" x14ac:dyDescent="0.25">
      <c r="A5834" s="177" t="s">
        <v>12571</v>
      </c>
      <c r="B5834" s="20" t="s">
        <v>12572</v>
      </c>
      <c r="C5834" t="s">
        <v>202</v>
      </c>
      <c r="D5834" s="20" t="s">
        <v>1000</v>
      </c>
      <c r="E5834" s="26">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25">
      <c r="A5835" s="177" t="s">
        <v>12396</v>
      </c>
      <c r="B5835" s="20" t="s">
        <v>12397</v>
      </c>
      <c r="C5835" t="s">
        <v>347</v>
      </c>
      <c r="D5835" s="20" t="s">
        <v>1000</v>
      </c>
      <c r="E5835" s="26">
        <v>42705</v>
      </c>
      <c r="F5835">
        <v>2</v>
      </c>
      <c r="G5835">
        <v>5</v>
      </c>
      <c r="H5835">
        <v>0.4</v>
      </c>
      <c r="I5835">
        <v>13</v>
      </c>
      <c r="J5835">
        <v>8</v>
      </c>
      <c r="K5835">
        <v>1.625</v>
      </c>
      <c r="L5835">
        <v>18</v>
      </c>
      <c r="M5835">
        <v>0.44444444444444442</v>
      </c>
      <c r="N5835">
        <v>13</v>
      </c>
      <c r="P5835">
        <v>0</v>
      </c>
      <c r="Q5835">
        <v>0</v>
      </c>
      <c r="R5835" t="e">
        <v>#DIV/0!</v>
      </c>
      <c r="S5835">
        <v>0</v>
      </c>
    </row>
    <row r="5836" spans="1:19" x14ac:dyDescent="0.25">
      <c r="A5836" s="177" t="s">
        <v>9736</v>
      </c>
      <c r="B5836" s="20" t="s">
        <v>9737</v>
      </c>
      <c r="C5836" t="s">
        <v>224</v>
      </c>
      <c r="D5836" s="20" t="s">
        <v>1000</v>
      </c>
      <c r="E5836" s="26">
        <v>42705</v>
      </c>
      <c r="F5836">
        <v>6</v>
      </c>
      <c r="G5836">
        <v>6</v>
      </c>
      <c r="H5836">
        <v>1</v>
      </c>
      <c r="I5836">
        <v>75</v>
      </c>
      <c r="J5836">
        <v>90</v>
      </c>
      <c r="K5836">
        <v>0.83333333333333337</v>
      </c>
      <c r="L5836">
        <v>90</v>
      </c>
      <c r="M5836">
        <v>1</v>
      </c>
      <c r="N5836">
        <v>74</v>
      </c>
      <c r="P5836">
        <v>0</v>
      </c>
      <c r="Q5836">
        <v>0</v>
      </c>
      <c r="R5836" t="e">
        <v>#DIV/0!</v>
      </c>
      <c r="S5836">
        <v>1</v>
      </c>
    </row>
    <row r="5837" spans="1:19" x14ac:dyDescent="0.25">
      <c r="A5837" s="177" t="s">
        <v>9437</v>
      </c>
      <c r="B5837" s="20" t="s">
        <v>9438</v>
      </c>
      <c r="C5837" t="s">
        <v>345</v>
      </c>
      <c r="D5837" s="20" t="s">
        <v>1000</v>
      </c>
      <c r="E5837" s="26">
        <v>42705</v>
      </c>
      <c r="F5837">
        <v>5</v>
      </c>
      <c r="G5837">
        <v>5</v>
      </c>
      <c r="H5837">
        <v>1</v>
      </c>
      <c r="I5837">
        <v>9</v>
      </c>
      <c r="J5837">
        <v>30</v>
      </c>
      <c r="K5837">
        <v>0.3</v>
      </c>
      <c r="L5837">
        <v>30</v>
      </c>
      <c r="M5837">
        <v>1</v>
      </c>
      <c r="N5837">
        <v>9</v>
      </c>
      <c r="P5837">
        <v>0</v>
      </c>
      <c r="Q5837">
        <v>0</v>
      </c>
      <c r="R5837" t="e">
        <v>#DIV/0!</v>
      </c>
      <c r="S5837">
        <v>0</v>
      </c>
    </row>
    <row r="5838" spans="1:19" x14ac:dyDescent="0.25">
      <c r="A5838" s="177" t="s">
        <v>7829</v>
      </c>
      <c r="B5838" s="20" t="s">
        <v>7830</v>
      </c>
      <c r="C5838" t="s">
        <v>226</v>
      </c>
      <c r="D5838" s="20" t="s">
        <v>1000</v>
      </c>
      <c r="E5838" s="26">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25">
      <c r="A5839" s="177" t="s">
        <v>6899</v>
      </c>
      <c r="B5839" s="20" t="s">
        <v>6900</v>
      </c>
      <c r="C5839" t="s">
        <v>231</v>
      </c>
      <c r="D5839" s="20" t="s">
        <v>1000</v>
      </c>
      <c r="E5839" s="26">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25">
      <c r="A5840" s="177" t="s">
        <v>5950</v>
      </c>
      <c r="B5840" s="20" t="s">
        <v>5951</v>
      </c>
      <c r="C5840" t="s">
        <v>216</v>
      </c>
      <c r="D5840" s="20" t="s">
        <v>1000</v>
      </c>
      <c r="E5840" s="26">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25">
      <c r="A5841" s="177" t="s">
        <v>4557</v>
      </c>
      <c r="B5841" s="20" t="s">
        <v>4558</v>
      </c>
      <c r="C5841" t="s">
        <v>233</v>
      </c>
      <c r="D5841" s="20" t="s">
        <v>1000</v>
      </c>
      <c r="E5841" s="26">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25">
      <c r="A5842" s="177" t="s">
        <v>3967</v>
      </c>
      <c r="B5842" s="20" t="s">
        <v>3968</v>
      </c>
      <c r="C5842" t="s">
        <v>219</v>
      </c>
      <c r="D5842" s="20" t="s">
        <v>1000</v>
      </c>
      <c r="E5842" s="26">
        <v>42705</v>
      </c>
      <c r="F5842">
        <v>0</v>
      </c>
      <c r="G5842">
        <v>0</v>
      </c>
      <c r="H5842" t="e">
        <v>#DIV/0!</v>
      </c>
      <c r="I5842">
        <v>0</v>
      </c>
      <c r="J5842">
        <v>0</v>
      </c>
      <c r="K5842" t="e">
        <v>#DIV/0!</v>
      </c>
      <c r="L5842">
        <v>0</v>
      </c>
      <c r="M5842" t="e">
        <v>#DIV/0!</v>
      </c>
      <c r="N5842">
        <v>0</v>
      </c>
      <c r="P5842">
        <v>0</v>
      </c>
      <c r="Q5842">
        <v>0</v>
      </c>
      <c r="R5842" t="e">
        <v>#DIV/0!</v>
      </c>
      <c r="S5842">
        <v>0</v>
      </c>
    </row>
    <row r="5843" spans="1:19" x14ac:dyDescent="0.25">
      <c r="A5843" s="177" t="s">
        <v>3696</v>
      </c>
      <c r="B5843" s="20" t="s">
        <v>3697</v>
      </c>
      <c r="C5843" t="s">
        <v>340</v>
      </c>
      <c r="D5843" s="20" t="s">
        <v>1000</v>
      </c>
      <c r="E5843" s="26">
        <v>42705</v>
      </c>
      <c r="F5843">
        <v>4</v>
      </c>
      <c r="G5843">
        <v>4</v>
      </c>
      <c r="H5843">
        <v>1</v>
      </c>
      <c r="I5843">
        <v>24</v>
      </c>
      <c r="J5843">
        <v>40</v>
      </c>
      <c r="K5843">
        <v>0.6</v>
      </c>
      <c r="L5843">
        <v>40</v>
      </c>
      <c r="M5843">
        <v>1</v>
      </c>
      <c r="N5843">
        <v>20</v>
      </c>
      <c r="P5843">
        <v>3</v>
      </c>
      <c r="Q5843">
        <v>3</v>
      </c>
      <c r="R5843">
        <v>1</v>
      </c>
      <c r="S5843">
        <v>4</v>
      </c>
    </row>
    <row r="5844" spans="1:19" x14ac:dyDescent="0.25">
      <c r="A5844" s="177" t="s">
        <v>11250</v>
      </c>
      <c r="B5844" s="20" t="s">
        <v>11251</v>
      </c>
      <c r="C5844" t="s">
        <v>350</v>
      </c>
      <c r="D5844" s="20" t="s">
        <v>1000</v>
      </c>
      <c r="E5844" s="26">
        <v>42705</v>
      </c>
      <c r="F5844">
        <v>1</v>
      </c>
      <c r="G5844">
        <v>1</v>
      </c>
      <c r="H5844">
        <v>1</v>
      </c>
      <c r="I5844">
        <v>1</v>
      </c>
      <c r="J5844">
        <v>3</v>
      </c>
      <c r="K5844">
        <v>0.33333333333333331</v>
      </c>
      <c r="L5844">
        <v>3</v>
      </c>
      <c r="M5844">
        <v>1</v>
      </c>
      <c r="N5844">
        <v>1</v>
      </c>
      <c r="P5844">
        <v>0</v>
      </c>
      <c r="Q5844">
        <v>0</v>
      </c>
      <c r="R5844" t="e">
        <v>#DIV/0!</v>
      </c>
      <c r="S5844">
        <v>0</v>
      </c>
    </row>
    <row r="5845" spans="1:19" x14ac:dyDescent="0.25">
      <c r="A5845" s="177" t="s">
        <v>11252</v>
      </c>
      <c r="B5845" s="20" t="s">
        <v>11253</v>
      </c>
      <c r="C5845" t="s">
        <v>351</v>
      </c>
      <c r="D5845" s="20" t="s">
        <v>1000</v>
      </c>
      <c r="E5845" s="26">
        <v>42705</v>
      </c>
      <c r="F5845">
        <v>9</v>
      </c>
      <c r="G5845">
        <v>5</v>
      </c>
      <c r="H5845">
        <v>1.8</v>
      </c>
      <c r="I5845">
        <v>14</v>
      </c>
      <c r="J5845">
        <v>27</v>
      </c>
      <c r="K5845">
        <v>0.51851851851851849</v>
      </c>
      <c r="L5845">
        <v>15</v>
      </c>
      <c r="M5845">
        <v>1.8</v>
      </c>
      <c r="N5845">
        <v>9</v>
      </c>
      <c r="P5845">
        <v>0</v>
      </c>
      <c r="Q5845">
        <v>1</v>
      </c>
      <c r="R5845">
        <v>0</v>
      </c>
      <c r="S5845">
        <v>5</v>
      </c>
    </row>
    <row r="5846" spans="1:19" x14ac:dyDescent="0.25">
      <c r="A5846" s="177" t="s">
        <v>11166</v>
      </c>
      <c r="B5846" s="20" t="s">
        <v>11167</v>
      </c>
      <c r="C5846" t="s">
        <v>352</v>
      </c>
      <c r="D5846" s="20" t="s">
        <v>1000</v>
      </c>
      <c r="E5846" s="26">
        <v>42705</v>
      </c>
      <c r="F5846">
        <v>1</v>
      </c>
      <c r="G5846">
        <v>1</v>
      </c>
      <c r="H5846">
        <v>1</v>
      </c>
      <c r="I5846">
        <v>2</v>
      </c>
      <c r="J5846">
        <v>3</v>
      </c>
      <c r="K5846">
        <v>0.66666666666666663</v>
      </c>
      <c r="L5846">
        <v>3</v>
      </c>
      <c r="M5846">
        <v>1</v>
      </c>
      <c r="N5846">
        <v>2</v>
      </c>
      <c r="P5846">
        <v>0</v>
      </c>
      <c r="Q5846">
        <v>0</v>
      </c>
      <c r="R5846" t="e">
        <v>#DIV/0!</v>
      </c>
      <c r="S5846">
        <v>0</v>
      </c>
    </row>
    <row r="5847" spans="1:19" x14ac:dyDescent="0.25">
      <c r="A5847" s="177" t="s">
        <v>10167</v>
      </c>
      <c r="B5847" s="20" t="s">
        <v>10168</v>
      </c>
      <c r="C5847" t="s">
        <v>353</v>
      </c>
      <c r="D5847" s="20" t="s">
        <v>1000</v>
      </c>
      <c r="E5847" s="26">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25">
      <c r="A5848" s="177" t="s">
        <v>8580</v>
      </c>
      <c r="B5848" s="20" t="s">
        <v>8581</v>
      </c>
      <c r="C5848" t="s">
        <v>354</v>
      </c>
      <c r="D5848" s="20" t="s">
        <v>1000</v>
      </c>
      <c r="E5848" s="26">
        <v>42705</v>
      </c>
      <c r="F5848">
        <v>2</v>
      </c>
      <c r="G5848">
        <v>2</v>
      </c>
      <c r="H5848">
        <v>1</v>
      </c>
      <c r="I5848">
        <v>8</v>
      </c>
      <c r="J5848">
        <v>6</v>
      </c>
      <c r="K5848">
        <v>1.3333333333333333</v>
      </c>
      <c r="L5848">
        <v>6</v>
      </c>
      <c r="M5848">
        <v>1</v>
      </c>
      <c r="N5848">
        <v>8</v>
      </c>
      <c r="P5848">
        <v>0</v>
      </c>
      <c r="Q5848">
        <v>0</v>
      </c>
      <c r="R5848" t="e">
        <v>#DIV/0!</v>
      </c>
      <c r="S5848">
        <v>0</v>
      </c>
    </row>
    <row r="5849" spans="1:19" x14ac:dyDescent="0.25">
      <c r="A5849" s="177" t="s">
        <v>6374</v>
      </c>
      <c r="B5849" s="20" t="s">
        <v>6375</v>
      </c>
      <c r="C5849" t="s">
        <v>355</v>
      </c>
      <c r="D5849" s="20" t="s">
        <v>1000</v>
      </c>
      <c r="E5849" s="26">
        <v>42705</v>
      </c>
      <c r="F5849">
        <v>3</v>
      </c>
      <c r="G5849">
        <v>6</v>
      </c>
      <c r="H5849">
        <v>0.5</v>
      </c>
      <c r="I5849">
        <v>12</v>
      </c>
      <c r="J5849">
        <v>9</v>
      </c>
      <c r="K5849">
        <v>1.3333333333333333</v>
      </c>
      <c r="L5849">
        <v>18</v>
      </c>
      <c r="M5849">
        <v>0.5</v>
      </c>
      <c r="N5849">
        <v>11</v>
      </c>
      <c r="P5849">
        <v>0</v>
      </c>
      <c r="Q5849">
        <v>0</v>
      </c>
      <c r="R5849" t="e">
        <v>#DIV/0!</v>
      </c>
      <c r="S5849">
        <v>1</v>
      </c>
    </row>
    <row r="5850" spans="1:19" x14ac:dyDescent="0.25">
      <c r="A5850" s="177" t="s">
        <v>11701</v>
      </c>
      <c r="B5850" s="20" t="s">
        <v>11702</v>
      </c>
      <c r="C5850" t="s">
        <v>198</v>
      </c>
      <c r="D5850" s="20" t="s">
        <v>1002</v>
      </c>
      <c r="E5850" s="26">
        <v>42705</v>
      </c>
      <c r="F5850">
        <v>2</v>
      </c>
      <c r="G5850">
        <v>4</v>
      </c>
      <c r="H5850">
        <v>0.5</v>
      </c>
      <c r="I5850">
        <v>3</v>
      </c>
      <c r="J5850">
        <v>8</v>
      </c>
      <c r="K5850">
        <v>0.375</v>
      </c>
      <c r="L5850">
        <v>18</v>
      </c>
      <c r="M5850">
        <v>0.44444444444444442</v>
      </c>
      <c r="N5850">
        <v>3</v>
      </c>
      <c r="P5850">
        <v>0</v>
      </c>
      <c r="Q5850">
        <v>0</v>
      </c>
      <c r="R5850" t="e">
        <v>#DIV/0!</v>
      </c>
      <c r="S5850">
        <v>0</v>
      </c>
    </row>
    <row r="5851" spans="1:19" x14ac:dyDescent="0.25">
      <c r="A5851" s="177" t="s">
        <v>11703</v>
      </c>
      <c r="B5851" s="20" t="s">
        <v>11704</v>
      </c>
      <c r="C5851" t="s">
        <v>199</v>
      </c>
      <c r="D5851" s="20" t="s">
        <v>1002</v>
      </c>
      <c r="E5851" s="26">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25">
      <c r="A5852" s="177" t="s">
        <v>11705</v>
      </c>
      <c r="B5852" s="20" t="s">
        <v>11706</v>
      </c>
      <c r="C5852" t="s">
        <v>348</v>
      </c>
      <c r="D5852" s="20" t="s">
        <v>1002</v>
      </c>
      <c r="E5852" s="26">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25">
      <c r="A5853" s="177" t="s">
        <v>11707</v>
      </c>
      <c r="B5853" s="20" t="s">
        <v>11708</v>
      </c>
      <c r="C5853" t="s">
        <v>357</v>
      </c>
      <c r="D5853" s="20" t="s">
        <v>1002</v>
      </c>
      <c r="E5853" s="26">
        <v>42705</v>
      </c>
      <c r="F5853">
        <v>1</v>
      </c>
      <c r="G5853">
        <v>1</v>
      </c>
      <c r="H5853">
        <v>1</v>
      </c>
      <c r="I5853">
        <v>2</v>
      </c>
      <c r="J5853">
        <v>3</v>
      </c>
      <c r="K5853">
        <v>0.66666666666666663</v>
      </c>
      <c r="L5853">
        <v>3</v>
      </c>
      <c r="M5853">
        <v>1</v>
      </c>
      <c r="N5853">
        <v>2</v>
      </c>
      <c r="P5853">
        <v>0</v>
      </c>
      <c r="Q5853">
        <v>0</v>
      </c>
      <c r="R5853" t="e">
        <v>#DIV/0!</v>
      </c>
      <c r="S5853">
        <v>0</v>
      </c>
    </row>
    <row r="5854" spans="1:19" x14ac:dyDescent="0.25">
      <c r="A5854" s="177" t="s">
        <v>10933</v>
      </c>
      <c r="B5854" s="20" t="s">
        <v>10934</v>
      </c>
      <c r="C5854" t="s">
        <v>227</v>
      </c>
      <c r="D5854" s="20" t="s">
        <v>1002</v>
      </c>
      <c r="E5854" s="26">
        <v>42705</v>
      </c>
      <c r="F5854">
        <v>0.5</v>
      </c>
      <c r="G5854">
        <v>0.5</v>
      </c>
      <c r="H5854">
        <v>1</v>
      </c>
      <c r="I5854">
        <v>10</v>
      </c>
      <c r="J5854">
        <v>2.5</v>
      </c>
      <c r="K5854">
        <v>4</v>
      </c>
      <c r="L5854">
        <v>2.5</v>
      </c>
      <c r="M5854">
        <v>1</v>
      </c>
      <c r="N5854">
        <v>6</v>
      </c>
      <c r="P5854">
        <v>0</v>
      </c>
      <c r="Q5854">
        <v>1</v>
      </c>
      <c r="R5854">
        <v>0</v>
      </c>
      <c r="S5854">
        <v>4</v>
      </c>
    </row>
    <row r="5855" spans="1:19" x14ac:dyDescent="0.25">
      <c r="A5855" s="177" t="s">
        <v>10758</v>
      </c>
      <c r="B5855" s="20" t="s">
        <v>10759</v>
      </c>
      <c r="C5855" t="s">
        <v>203</v>
      </c>
      <c r="D5855" s="20" t="s">
        <v>1002</v>
      </c>
      <c r="E5855" s="26">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25">
      <c r="A5856" s="177" t="s">
        <v>9911</v>
      </c>
      <c r="B5856" s="20" t="s">
        <v>9912</v>
      </c>
      <c r="C5856" t="s">
        <v>223</v>
      </c>
      <c r="D5856" s="20" t="s">
        <v>1002</v>
      </c>
      <c r="E5856" s="26">
        <v>42705</v>
      </c>
      <c r="F5856">
        <v>6</v>
      </c>
      <c r="G5856">
        <v>6</v>
      </c>
      <c r="H5856">
        <v>1</v>
      </c>
      <c r="I5856">
        <v>75</v>
      </c>
      <c r="J5856">
        <v>90</v>
      </c>
      <c r="K5856">
        <v>0.83333333333333337</v>
      </c>
      <c r="L5856">
        <v>90</v>
      </c>
      <c r="M5856">
        <v>1</v>
      </c>
      <c r="N5856">
        <v>74</v>
      </c>
      <c r="P5856">
        <v>0</v>
      </c>
      <c r="Q5856">
        <v>0</v>
      </c>
      <c r="R5856" t="e">
        <v>#DIV/0!</v>
      </c>
      <c r="S5856">
        <v>1</v>
      </c>
    </row>
    <row r="5857" spans="1:19" x14ac:dyDescent="0.25">
      <c r="A5857" s="177" t="s">
        <v>9529</v>
      </c>
      <c r="B5857" s="20" t="s">
        <v>9530</v>
      </c>
      <c r="C5857" t="s">
        <v>346</v>
      </c>
      <c r="D5857" s="20" t="s">
        <v>1002</v>
      </c>
      <c r="E5857" s="26">
        <v>42705</v>
      </c>
      <c r="F5857">
        <v>5</v>
      </c>
      <c r="G5857">
        <v>5</v>
      </c>
      <c r="H5857">
        <v>1</v>
      </c>
      <c r="I5857">
        <v>9</v>
      </c>
      <c r="J5857">
        <v>30</v>
      </c>
      <c r="K5857">
        <v>0.3</v>
      </c>
      <c r="L5857">
        <v>30</v>
      </c>
      <c r="M5857">
        <v>1</v>
      </c>
      <c r="N5857">
        <v>9</v>
      </c>
      <c r="P5857">
        <v>0</v>
      </c>
      <c r="Q5857">
        <v>0</v>
      </c>
      <c r="R5857" t="e">
        <v>#DIV/0!</v>
      </c>
      <c r="S5857">
        <v>0</v>
      </c>
    </row>
    <row r="5858" spans="1:19" x14ac:dyDescent="0.25">
      <c r="A5858" s="177" t="s">
        <v>9170</v>
      </c>
      <c r="B5858" s="20" t="s">
        <v>9171</v>
      </c>
      <c r="C5858" t="s">
        <v>207</v>
      </c>
      <c r="D5858" s="20" t="s">
        <v>1002</v>
      </c>
      <c r="E5858" s="26">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25">
      <c r="A5859" s="177" t="s">
        <v>8331</v>
      </c>
      <c r="B5859" s="20" t="s">
        <v>8332</v>
      </c>
      <c r="C5859" t="s">
        <v>212</v>
      </c>
      <c r="D5859" s="20" t="s">
        <v>1002</v>
      </c>
      <c r="E5859" s="26">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25">
      <c r="A5860" s="177" t="s">
        <v>8030</v>
      </c>
      <c r="B5860" s="20" t="s">
        <v>8031</v>
      </c>
      <c r="C5860" t="s">
        <v>225</v>
      </c>
      <c r="D5860" s="20" t="s">
        <v>1002</v>
      </c>
      <c r="E5860" s="26">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25">
      <c r="A5861" s="177" t="s">
        <v>7642</v>
      </c>
      <c r="B5861" s="20" t="s">
        <v>7643</v>
      </c>
      <c r="C5861" t="s">
        <v>901</v>
      </c>
      <c r="D5861" s="20" t="s">
        <v>1000</v>
      </c>
      <c r="E5861" s="26">
        <v>42705</v>
      </c>
      <c r="F5861">
        <v>5</v>
      </c>
      <c r="G5861">
        <v>5</v>
      </c>
      <c r="H5861">
        <v>1</v>
      </c>
      <c r="I5861">
        <v>22</v>
      </c>
      <c r="J5861">
        <v>24</v>
      </c>
      <c r="K5861">
        <v>0.91666666666666663</v>
      </c>
      <c r="L5861">
        <v>24</v>
      </c>
      <c r="M5861">
        <v>1</v>
      </c>
      <c r="N5861">
        <v>18</v>
      </c>
      <c r="P5861">
        <v>0</v>
      </c>
      <c r="Q5861">
        <v>2</v>
      </c>
      <c r="R5861">
        <v>0</v>
      </c>
      <c r="S5861">
        <v>4</v>
      </c>
    </row>
    <row r="5862" spans="1:19" x14ac:dyDescent="0.25">
      <c r="A5862" s="177" t="s">
        <v>7090</v>
      </c>
      <c r="B5862" s="20" t="s">
        <v>7091</v>
      </c>
      <c r="C5862" t="s">
        <v>232</v>
      </c>
      <c r="D5862" s="20" t="s">
        <v>1002</v>
      </c>
      <c r="E5862" s="26">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25">
      <c r="A5863" s="177" t="s">
        <v>6724</v>
      </c>
      <c r="B5863" s="20" t="s">
        <v>6725</v>
      </c>
      <c r="C5863" t="s">
        <v>317</v>
      </c>
      <c r="D5863" s="20" t="s">
        <v>1002</v>
      </c>
      <c r="E5863" s="26">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25">
      <c r="A5864" s="177" t="s">
        <v>6300</v>
      </c>
      <c r="B5864" s="20" t="s">
        <v>6301</v>
      </c>
      <c r="C5864" t="s">
        <v>214</v>
      </c>
      <c r="D5864" s="20" t="s">
        <v>1002</v>
      </c>
      <c r="E5864" s="26">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25">
      <c r="A5865" s="177" t="s">
        <v>5522</v>
      </c>
      <c r="B5865" s="20" t="s">
        <v>5523</v>
      </c>
      <c r="C5865" t="s">
        <v>903</v>
      </c>
      <c r="D5865" s="20" t="s">
        <v>1000</v>
      </c>
      <c r="E5865" s="26">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25">
      <c r="A5866" s="177" t="s">
        <v>4907</v>
      </c>
      <c r="B5866" s="20" t="s">
        <v>4908</v>
      </c>
      <c r="C5866" t="s">
        <v>230</v>
      </c>
      <c r="D5866" s="20" t="s">
        <v>1002</v>
      </c>
      <c r="E5866" s="26">
        <v>42705</v>
      </c>
      <c r="F5866">
        <v>1</v>
      </c>
      <c r="G5866">
        <v>1</v>
      </c>
      <c r="H5866">
        <v>1</v>
      </c>
      <c r="I5866">
        <v>8</v>
      </c>
      <c r="J5866">
        <v>5</v>
      </c>
      <c r="K5866">
        <v>1.6</v>
      </c>
      <c r="L5866">
        <v>5</v>
      </c>
      <c r="M5866">
        <v>1</v>
      </c>
      <c r="N5866">
        <v>8</v>
      </c>
      <c r="P5866">
        <v>0</v>
      </c>
      <c r="Q5866">
        <v>3</v>
      </c>
      <c r="R5866">
        <v>0</v>
      </c>
      <c r="S5866">
        <v>0</v>
      </c>
    </row>
    <row r="5867" spans="1:19" x14ac:dyDescent="0.25">
      <c r="A5867" s="177" t="s">
        <v>4732</v>
      </c>
      <c r="B5867" s="20" t="s">
        <v>4733</v>
      </c>
      <c r="C5867" t="s">
        <v>234</v>
      </c>
      <c r="D5867" s="20" t="s">
        <v>1002</v>
      </c>
      <c r="E5867" s="26">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25">
      <c r="A5868" s="177" t="s">
        <v>4382</v>
      </c>
      <c r="B5868" s="20" t="s">
        <v>4383</v>
      </c>
      <c r="C5868" t="s">
        <v>217</v>
      </c>
      <c r="D5868" s="20" t="s">
        <v>1002</v>
      </c>
      <c r="E5868" s="26">
        <v>42705</v>
      </c>
      <c r="F5868">
        <v>0</v>
      </c>
      <c r="G5868">
        <v>0</v>
      </c>
      <c r="H5868" t="e">
        <v>#DIV/0!</v>
      </c>
      <c r="I5868">
        <v>0</v>
      </c>
      <c r="J5868">
        <v>0</v>
      </c>
      <c r="K5868" t="e">
        <v>#DIV/0!</v>
      </c>
      <c r="L5868">
        <v>0</v>
      </c>
      <c r="M5868" t="e">
        <v>#DIV/0!</v>
      </c>
      <c r="N5868">
        <v>0</v>
      </c>
      <c r="P5868">
        <v>0</v>
      </c>
      <c r="Q5868">
        <v>0</v>
      </c>
      <c r="R5868" t="e">
        <v>#DIV/0!</v>
      </c>
      <c r="S5868">
        <v>0</v>
      </c>
    </row>
    <row r="5869" spans="1:19" x14ac:dyDescent="0.25">
      <c r="A5869" s="177" t="s">
        <v>3792</v>
      </c>
      <c r="B5869" s="20" t="s">
        <v>3793</v>
      </c>
      <c r="C5869" t="s">
        <v>342</v>
      </c>
      <c r="D5869" s="20" t="s">
        <v>1002</v>
      </c>
      <c r="E5869" s="26">
        <v>42705</v>
      </c>
      <c r="F5869">
        <v>4</v>
      </c>
      <c r="G5869">
        <v>4</v>
      </c>
      <c r="H5869">
        <v>1</v>
      </c>
      <c r="I5869">
        <v>24</v>
      </c>
      <c r="J5869">
        <v>40</v>
      </c>
      <c r="K5869">
        <v>0.6</v>
      </c>
      <c r="L5869">
        <v>40</v>
      </c>
      <c r="M5869">
        <v>1</v>
      </c>
      <c r="N5869">
        <v>20</v>
      </c>
      <c r="P5869">
        <v>3</v>
      </c>
      <c r="Q5869">
        <v>3</v>
      </c>
      <c r="R5869">
        <v>1</v>
      </c>
      <c r="S5869">
        <v>4</v>
      </c>
    </row>
    <row r="5870" spans="1:19" x14ac:dyDescent="0.25">
      <c r="A5870" s="177" t="s">
        <v>3600</v>
      </c>
      <c r="B5870" s="20" t="s">
        <v>3601</v>
      </c>
      <c r="C5870" t="s">
        <v>220</v>
      </c>
      <c r="D5870" s="20" t="s">
        <v>1002</v>
      </c>
      <c r="E5870" s="26">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25">
      <c r="A5871" s="177" t="s">
        <v>3075</v>
      </c>
      <c r="B5871" s="20" t="s">
        <v>3076</v>
      </c>
      <c r="C5871" t="s">
        <v>242</v>
      </c>
      <c r="D5871" s="20" t="s">
        <v>1000</v>
      </c>
      <c r="E5871" s="26">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25">
      <c r="A5872" s="177" t="s">
        <v>2900</v>
      </c>
      <c r="B5872" s="20" t="s">
        <v>2901</v>
      </c>
      <c r="C5872" t="s">
        <v>2724</v>
      </c>
      <c r="D5872" s="20" t="s">
        <v>1000</v>
      </c>
      <c r="E5872" s="26">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25">
      <c r="A5873" s="177" t="s">
        <v>2655</v>
      </c>
      <c r="B5873" s="20" t="s">
        <v>2656</v>
      </c>
      <c r="C5873" t="s">
        <v>237</v>
      </c>
      <c r="D5873" s="20" t="s">
        <v>1000</v>
      </c>
      <c r="E5873" s="26">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25">
      <c r="A5874" s="177" t="s">
        <v>2480</v>
      </c>
      <c r="B5874" s="20" t="s">
        <v>2481</v>
      </c>
      <c r="C5874" t="s">
        <v>238</v>
      </c>
      <c r="D5874" s="20" t="s">
        <v>1000</v>
      </c>
      <c r="E5874" s="26">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25">
      <c r="A5875" s="177" t="s">
        <v>2307</v>
      </c>
      <c r="B5875" s="20" t="s">
        <v>2308</v>
      </c>
      <c r="C5875" t="s">
        <v>239</v>
      </c>
      <c r="D5875" s="20" t="s">
        <v>1000</v>
      </c>
      <c r="E5875" s="26">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25">
      <c r="A5876" s="177" t="s">
        <v>2132</v>
      </c>
      <c r="B5876" s="20" t="s">
        <v>2133</v>
      </c>
      <c r="C5876" t="s">
        <v>1988</v>
      </c>
      <c r="D5876" s="20" t="s">
        <v>1000</v>
      </c>
      <c r="E5876" s="26">
        <v>42705</v>
      </c>
      <c r="F5876">
        <v>10</v>
      </c>
      <c r="G5876">
        <v>10</v>
      </c>
      <c r="H5876">
        <v>1</v>
      </c>
      <c r="I5876">
        <v>38</v>
      </c>
      <c r="J5876">
        <v>49</v>
      </c>
      <c r="K5876">
        <v>0.77551020408163263</v>
      </c>
      <c r="L5876">
        <v>49</v>
      </c>
      <c r="M5876">
        <v>1</v>
      </c>
      <c r="N5876">
        <v>32</v>
      </c>
      <c r="P5876">
        <v>0</v>
      </c>
      <c r="Q5876">
        <v>4</v>
      </c>
      <c r="R5876">
        <v>0</v>
      </c>
      <c r="S5876">
        <v>6</v>
      </c>
    </row>
    <row r="5877" spans="1:19" x14ac:dyDescent="0.25">
      <c r="A5877" s="177" t="s">
        <v>1884</v>
      </c>
      <c r="B5877" s="20" t="s">
        <v>1885</v>
      </c>
      <c r="C5877" t="s">
        <v>240</v>
      </c>
      <c r="D5877" s="20" t="s">
        <v>1000</v>
      </c>
      <c r="E5877" s="26">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25">
      <c r="A5878" s="177" t="s">
        <v>1709</v>
      </c>
      <c r="B5878" s="20" t="s">
        <v>1710</v>
      </c>
      <c r="C5878" t="s">
        <v>241</v>
      </c>
      <c r="D5878" s="20" t="s">
        <v>1000</v>
      </c>
      <c r="E5878" s="26">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25">
      <c r="A5879" s="177" t="s">
        <v>1534</v>
      </c>
      <c r="B5879" s="20" t="s">
        <v>1535</v>
      </c>
      <c r="C5879" t="s">
        <v>318</v>
      </c>
      <c r="D5879" s="20" t="s">
        <v>1000</v>
      </c>
      <c r="E5879" s="26">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25">
      <c r="A5880" s="177" t="s">
        <v>1117</v>
      </c>
      <c r="B5880" s="20" t="s">
        <v>1204</v>
      </c>
      <c r="C5880" t="s">
        <v>235</v>
      </c>
      <c r="D5880" s="20" t="s">
        <v>1002</v>
      </c>
      <c r="E5880" s="26">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25">
      <c r="A5881" s="177" t="s">
        <v>12084</v>
      </c>
      <c r="B5881" s="20" t="s">
        <v>12085</v>
      </c>
      <c r="C5881" t="s">
        <v>1051</v>
      </c>
      <c r="D5881" s="20" t="s">
        <v>1000</v>
      </c>
      <c r="E5881" s="26">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25">
      <c r="A5882" s="177" t="s">
        <v>13273</v>
      </c>
      <c r="B5882" s="20" t="s">
        <v>13274</v>
      </c>
      <c r="C5882" t="s">
        <v>350</v>
      </c>
      <c r="D5882" s="20" t="s">
        <v>1002</v>
      </c>
      <c r="E5882" s="26">
        <v>42705</v>
      </c>
      <c r="F5882">
        <v>1</v>
      </c>
      <c r="G5882">
        <v>1</v>
      </c>
      <c r="H5882">
        <v>1</v>
      </c>
      <c r="I5882">
        <v>1</v>
      </c>
      <c r="J5882">
        <v>3</v>
      </c>
      <c r="K5882">
        <v>0.33333333333333331</v>
      </c>
      <c r="L5882">
        <v>3</v>
      </c>
      <c r="M5882">
        <v>1</v>
      </c>
      <c r="N5882">
        <v>1</v>
      </c>
      <c r="P5882">
        <v>0</v>
      </c>
      <c r="Q5882">
        <v>0</v>
      </c>
      <c r="R5882" t="e">
        <v>#DIV/0!</v>
      </c>
      <c r="S5882">
        <v>0</v>
      </c>
    </row>
    <row r="5883" spans="1:19" x14ac:dyDescent="0.25">
      <c r="A5883" s="177" t="s">
        <v>13450</v>
      </c>
      <c r="B5883" s="20" t="s">
        <v>13451</v>
      </c>
      <c r="C5883" t="s">
        <v>242</v>
      </c>
      <c r="D5883" s="20" t="s">
        <v>1002</v>
      </c>
      <c r="E5883" s="26">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25">
      <c r="A5884" s="177" t="s">
        <v>13627</v>
      </c>
      <c r="B5884" s="20" t="s">
        <v>13628</v>
      </c>
      <c r="C5884" t="s">
        <v>237</v>
      </c>
      <c r="D5884" s="20" t="s">
        <v>1002</v>
      </c>
      <c r="E5884" s="26">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25">
      <c r="A5885" s="177" t="s">
        <v>13802</v>
      </c>
      <c r="B5885" s="20" t="s">
        <v>13803</v>
      </c>
      <c r="C5885" t="s">
        <v>238</v>
      </c>
      <c r="D5885" s="20" t="s">
        <v>1002</v>
      </c>
      <c r="E5885" s="26">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25">
      <c r="A5886" s="177" t="s">
        <v>13979</v>
      </c>
      <c r="B5886" s="20" t="s">
        <v>13980</v>
      </c>
      <c r="C5886" t="s">
        <v>239</v>
      </c>
      <c r="D5886" s="20" t="s">
        <v>1002</v>
      </c>
      <c r="E5886" s="26">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25">
      <c r="A5887" s="177" t="s">
        <v>14166</v>
      </c>
      <c r="B5887" s="20" t="s">
        <v>14167</v>
      </c>
      <c r="C5887" t="s">
        <v>240</v>
      </c>
      <c r="D5887" s="20" t="s">
        <v>1002</v>
      </c>
      <c r="E5887" s="26">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25">
      <c r="A5888" s="177" t="s">
        <v>14343</v>
      </c>
      <c r="B5888" s="20" t="s">
        <v>14344</v>
      </c>
      <c r="C5888" t="s">
        <v>241</v>
      </c>
      <c r="D5888" s="20" t="s">
        <v>1002</v>
      </c>
      <c r="E5888" s="26">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25">
      <c r="A5889" s="177" t="s">
        <v>14455</v>
      </c>
      <c r="B5889" s="20" t="s">
        <v>14456</v>
      </c>
      <c r="C5889" t="s">
        <v>318</v>
      </c>
      <c r="D5889" s="20" t="s">
        <v>1002</v>
      </c>
      <c r="E5889" s="26">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25">
      <c r="A5890" s="177" t="s">
        <v>14672</v>
      </c>
      <c r="B5890" s="20" t="s">
        <v>14673</v>
      </c>
      <c r="C5890" t="s">
        <v>199</v>
      </c>
      <c r="D5890" s="20" t="s">
        <v>1000</v>
      </c>
      <c r="E5890" s="26">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25">
      <c r="A5891" s="177" t="s">
        <v>14938</v>
      </c>
      <c r="B5891" s="20" t="s">
        <v>14939</v>
      </c>
      <c r="C5891" t="s">
        <v>200</v>
      </c>
      <c r="D5891" s="20" t="s">
        <v>1002</v>
      </c>
      <c r="E5891" s="26">
        <v>42705</v>
      </c>
      <c r="F5891">
        <v>4</v>
      </c>
      <c r="G5891">
        <v>5</v>
      </c>
      <c r="H5891">
        <v>0.8</v>
      </c>
      <c r="I5891">
        <v>8</v>
      </c>
      <c r="J5891">
        <v>20</v>
      </c>
      <c r="K5891">
        <v>0.4</v>
      </c>
      <c r="L5891">
        <v>25</v>
      </c>
      <c r="M5891">
        <v>0.8</v>
      </c>
      <c r="N5891">
        <v>8</v>
      </c>
      <c r="P5891">
        <v>0</v>
      </c>
      <c r="Q5891">
        <v>0</v>
      </c>
      <c r="R5891" t="e">
        <v>#DIV/0!</v>
      </c>
      <c r="S5891">
        <v>0</v>
      </c>
    </row>
    <row r="5892" spans="1:19" x14ac:dyDescent="0.25">
      <c r="A5892" s="177" t="s">
        <v>15115</v>
      </c>
      <c r="B5892" s="20" t="s">
        <v>15116</v>
      </c>
      <c r="C5892" t="s">
        <v>202</v>
      </c>
      <c r="D5892" s="20" t="s">
        <v>1002</v>
      </c>
      <c r="E5892" s="26">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25">
      <c r="A5893" s="177" t="s">
        <v>15197</v>
      </c>
      <c r="B5893" s="20" t="s">
        <v>15198</v>
      </c>
      <c r="C5893" t="s">
        <v>348</v>
      </c>
      <c r="D5893" s="20" t="s">
        <v>1000</v>
      </c>
      <c r="E5893" s="26">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25">
      <c r="A5894" s="177" t="s">
        <v>15281</v>
      </c>
      <c r="B5894" s="20" t="s">
        <v>15282</v>
      </c>
      <c r="C5894" t="s">
        <v>347</v>
      </c>
      <c r="D5894" s="20" t="s">
        <v>1002</v>
      </c>
      <c r="E5894" s="26">
        <v>42705</v>
      </c>
      <c r="F5894">
        <v>2</v>
      </c>
      <c r="G5894">
        <v>5</v>
      </c>
      <c r="H5894">
        <v>0.4</v>
      </c>
      <c r="I5894">
        <v>13</v>
      </c>
      <c r="J5894">
        <v>8</v>
      </c>
      <c r="K5894">
        <v>1.625</v>
      </c>
      <c r="L5894">
        <v>18</v>
      </c>
      <c r="M5894">
        <v>0.44444444444444442</v>
      </c>
      <c r="N5894">
        <v>13</v>
      </c>
      <c r="P5894">
        <v>0</v>
      </c>
      <c r="Q5894">
        <v>0</v>
      </c>
      <c r="R5894" t="e">
        <v>#DIV/0!</v>
      </c>
      <c r="S5894">
        <v>0</v>
      </c>
    </row>
    <row r="5895" spans="1:19" x14ac:dyDescent="0.25">
      <c r="A5895" s="177" t="s">
        <v>15357</v>
      </c>
      <c r="B5895" s="20" t="s">
        <v>15358</v>
      </c>
      <c r="C5895" t="s">
        <v>351</v>
      </c>
      <c r="D5895" s="20" t="s">
        <v>1002</v>
      </c>
      <c r="E5895" s="26">
        <v>42705</v>
      </c>
      <c r="F5895">
        <v>9</v>
      </c>
      <c r="G5895">
        <v>5</v>
      </c>
      <c r="H5895">
        <v>1.8</v>
      </c>
      <c r="I5895">
        <v>14</v>
      </c>
      <c r="J5895">
        <v>27</v>
      </c>
      <c r="K5895">
        <v>0.51851851851851849</v>
      </c>
      <c r="L5895">
        <v>15</v>
      </c>
      <c r="M5895">
        <v>1.8</v>
      </c>
      <c r="N5895">
        <v>9</v>
      </c>
      <c r="P5895">
        <v>0</v>
      </c>
      <c r="Q5895">
        <v>1</v>
      </c>
      <c r="R5895">
        <v>0</v>
      </c>
      <c r="S5895">
        <v>5</v>
      </c>
    </row>
    <row r="5896" spans="1:19" x14ac:dyDescent="0.25">
      <c r="A5896" s="177" t="s">
        <v>15481</v>
      </c>
      <c r="B5896" s="20" t="s">
        <v>15482</v>
      </c>
      <c r="C5896" t="s">
        <v>352</v>
      </c>
      <c r="D5896" s="20" t="s">
        <v>1002</v>
      </c>
      <c r="E5896" s="26">
        <v>42705</v>
      </c>
      <c r="F5896">
        <v>1</v>
      </c>
      <c r="G5896">
        <v>1</v>
      </c>
      <c r="H5896">
        <v>1</v>
      </c>
      <c r="I5896">
        <v>2</v>
      </c>
      <c r="J5896">
        <v>3</v>
      </c>
      <c r="K5896">
        <v>0.66666666666666663</v>
      </c>
      <c r="L5896">
        <v>3</v>
      </c>
      <c r="M5896">
        <v>1</v>
      </c>
      <c r="N5896">
        <v>2</v>
      </c>
      <c r="P5896">
        <v>0</v>
      </c>
      <c r="Q5896">
        <v>0</v>
      </c>
      <c r="R5896" t="e">
        <v>#DIV/0!</v>
      </c>
      <c r="S5896">
        <v>0</v>
      </c>
    </row>
    <row r="5897" spans="1:19" x14ac:dyDescent="0.25">
      <c r="A5897" s="177" t="s">
        <v>15642</v>
      </c>
      <c r="B5897" s="20" t="s">
        <v>15643</v>
      </c>
      <c r="C5897" t="s">
        <v>228</v>
      </c>
      <c r="D5897" s="20" t="s">
        <v>1002</v>
      </c>
      <c r="E5897" s="26">
        <v>42705</v>
      </c>
      <c r="F5897">
        <v>0.5</v>
      </c>
      <c r="G5897">
        <v>0.5</v>
      </c>
      <c r="H5897">
        <v>1</v>
      </c>
      <c r="I5897">
        <v>10</v>
      </c>
      <c r="J5897">
        <v>2.5</v>
      </c>
      <c r="K5897">
        <v>4</v>
      </c>
      <c r="L5897">
        <v>2.5</v>
      </c>
      <c r="M5897">
        <v>1</v>
      </c>
      <c r="N5897">
        <v>6</v>
      </c>
      <c r="P5897">
        <v>0</v>
      </c>
      <c r="Q5897">
        <v>1</v>
      </c>
      <c r="R5897">
        <v>0</v>
      </c>
      <c r="S5897">
        <v>4</v>
      </c>
    </row>
    <row r="5898" spans="1:19" x14ac:dyDescent="0.25">
      <c r="A5898" s="177" t="s">
        <v>15819</v>
      </c>
      <c r="B5898" s="20" t="s">
        <v>15820</v>
      </c>
      <c r="C5898" t="s">
        <v>227</v>
      </c>
      <c r="D5898" s="20" t="s">
        <v>1000</v>
      </c>
      <c r="E5898" s="26">
        <v>42705</v>
      </c>
      <c r="F5898">
        <v>0.5</v>
      </c>
      <c r="G5898">
        <v>0.5</v>
      </c>
      <c r="H5898">
        <v>1</v>
      </c>
      <c r="I5898">
        <v>10</v>
      </c>
      <c r="J5898">
        <v>2.5</v>
      </c>
      <c r="K5898">
        <v>4</v>
      </c>
      <c r="L5898">
        <v>2.5</v>
      </c>
      <c r="M5898">
        <v>1</v>
      </c>
      <c r="N5898">
        <v>6</v>
      </c>
      <c r="P5898">
        <v>0</v>
      </c>
      <c r="Q5898">
        <v>1</v>
      </c>
      <c r="R5898">
        <v>0</v>
      </c>
      <c r="S5898">
        <v>4</v>
      </c>
    </row>
    <row r="5899" spans="1:19" x14ac:dyDescent="0.25">
      <c r="A5899" s="177" t="s">
        <v>15996</v>
      </c>
      <c r="B5899" s="20" t="s">
        <v>15997</v>
      </c>
      <c r="C5899" t="s">
        <v>203</v>
      </c>
      <c r="D5899" s="20" t="s">
        <v>1000</v>
      </c>
      <c r="E5899" s="26">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25">
      <c r="A5900" s="177" t="s">
        <v>16175</v>
      </c>
      <c r="B5900" s="20" t="s">
        <v>16176</v>
      </c>
      <c r="C5900" s="20" t="s">
        <v>205</v>
      </c>
      <c r="D5900" s="20" t="s">
        <v>1002</v>
      </c>
      <c r="E5900" s="26">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25">
      <c r="A5901" s="177" t="s">
        <v>16352</v>
      </c>
      <c r="B5901" s="20" t="s">
        <v>16353</v>
      </c>
      <c r="C5901" s="20" t="s">
        <v>204</v>
      </c>
      <c r="D5901" s="20" t="s">
        <v>1002</v>
      </c>
      <c r="E5901" s="26">
        <v>42705</v>
      </c>
      <c r="F5901">
        <v>2</v>
      </c>
      <c r="G5901">
        <v>4</v>
      </c>
      <c r="H5901">
        <v>0.5</v>
      </c>
      <c r="I5901">
        <v>1</v>
      </c>
      <c r="J5901">
        <v>10</v>
      </c>
      <c r="K5901">
        <v>0.1</v>
      </c>
      <c r="L5901">
        <v>20</v>
      </c>
      <c r="M5901">
        <v>0.5</v>
      </c>
      <c r="N5901">
        <v>1</v>
      </c>
      <c r="P5901">
        <v>0</v>
      </c>
      <c r="Q5901">
        <v>0</v>
      </c>
      <c r="R5901" t="e">
        <v>#DIV/0!</v>
      </c>
      <c r="S5901">
        <v>0</v>
      </c>
    </row>
    <row r="5902" spans="1:19" x14ac:dyDescent="0.25">
      <c r="A5902" s="177" t="s">
        <v>16493</v>
      </c>
      <c r="B5902" s="20" t="s">
        <v>16494</v>
      </c>
      <c r="C5902" s="20" t="s">
        <v>353</v>
      </c>
      <c r="D5902" s="20" t="s">
        <v>1002</v>
      </c>
      <c r="E5902" s="26">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25">
      <c r="A5903" s="177" t="s">
        <v>16670</v>
      </c>
      <c r="B5903" s="20" t="s">
        <v>16671</v>
      </c>
      <c r="C5903" s="20" t="s">
        <v>223</v>
      </c>
      <c r="D5903" s="20" t="s">
        <v>1000</v>
      </c>
      <c r="E5903" s="26">
        <v>42705</v>
      </c>
      <c r="F5903">
        <v>6</v>
      </c>
      <c r="G5903">
        <v>6</v>
      </c>
      <c r="H5903">
        <v>1</v>
      </c>
      <c r="I5903">
        <v>75</v>
      </c>
      <c r="J5903">
        <v>90</v>
      </c>
      <c r="K5903">
        <v>0.83333333333333337</v>
      </c>
      <c r="L5903">
        <v>90</v>
      </c>
      <c r="M5903">
        <v>1</v>
      </c>
      <c r="N5903">
        <v>74</v>
      </c>
      <c r="P5903">
        <v>0</v>
      </c>
      <c r="Q5903">
        <v>0</v>
      </c>
      <c r="R5903" t="e">
        <v>#DIV/0!</v>
      </c>
      <c r="S5903">
        <v>1</v>
      </c>
    </row>
    <row r="5904" spans="1:19" x14ac:dyDescent="0.25">
      <c r="A5904" s="177" t="s">
        <v>16849</v>
      </c>
      <c r="B5904" s="20" t="s">
        <v>16850</v>
      </c>
      <c r="C5904" s="20" t="s">
        <v>224</v>
      </c>
      <c r="D5904" s="20" t="s">
        <v>1002</v>
      </c>
      <c r="E5904" s="26">
        <v>42705</v>
      </c>
      <c r="F5904">
        <v>6</v>
      </c>
      <c r="G5904">
        <v>6</v>
      </c>
      <c r="H5904">
        <v>1</v>
      </c>
      <c r="I5904">
        <v>75</v>
      </c>
      <c r="J5904">
        <v>90</v>
      </c>
      <c r="K5904">
        <v>0.83333333333333337</v>
      </c>
      <c r="L5904">
        <v>90</v>
      </c>
      <c r="M5904">
        <v>1</v>
      </c>
      <c r="N5904">
        <v>74</v>
      </c>
      <c r="P5904">
        <v>0</v>
      </c>
      <c r="Q5904">
        <v>0</v>
      </c>
      <c r="R5904" t="e">
        <v>#DIV/0!</v>
      </c>
      <c r="S5904">
        <v>1</v>
      </c>
    </row>
    <row r="5905" spans="1:19" x14ac:dyDescent="0.25">
      <c r="A5905" s="177" t="s">
        <v>16975</v>
      </c>
      <c r="B5905" s="20" t="s">
        <v>16976</v>
      </c>
      <c r="C5905" s="20" t="s">
        <v>346</v>
      </c>
      <c r="D5905" s="20" t="s">
        <v>1000</v>
      </c>
      <c r="E5905" s="26">
        <v>42705</v>
      </c>
      <c r="F5905">
        <v>5</v>
      </c>
      <c r="G5905">
        <v>5</v>
      </c>
      <c r="H5905">
        <v>1</v>
      </c>
      <c r="I5905">
        <v>9</v>
      </c>
      <c r="J5905">
        <v>30</v>
      </c>
      <c r="K5905">
        <v>0.3</v>
      </c>
      <c r="L5905">
        <v>30</v>
      </c>
      <c r="M5905">
        <v>1</v>
      </c>
      <c r="N5905">
        <v>9</v>
      </c>
      <c r="P5905">
        <v>0</v>
      </c>
      <c r="Q5905">
        <v>0</v>
      </c>
      <c r="R5905" t="e">
        <v>#DIV/0!</v>
      </c>
      <c r="S5905">
        <v>0</v>
      </c>
    </row>
    <row r="5906" spans="1:19" x14ac:dyDescent="0.25">
      <c r="A5906" s="177" t="s">
        <v>17071</v>
      </c>
      <c r="B5906" s="20" t="s">
        <v>17072</v>
      </c>
      <c r="C5906" t="s">
        <v>345</v>
      </c>
      <c r="D5906" s="20" t="s">
        <v>1002</v>
      </c>
      <c r="E5906" s="26">
        <v>42705</v>
      </c>
      <c r="F5906">
        <v>5</v>
      </c>
      <c r="G5906">
        <v>5</v>
      </c>
      <c r="H5906">
        <v>1</v>
      </c>
      <c r="I5906">
        <v>9</v>
      </c>
      <c r="J5906">
        <v>30</v>
      </c>
      <c r="K5906">
        <v>0.3</v>
      </c>
      <c r="L5906">
        <v>30</v>
      </c>
      <c r="M5906">
        <v>1</v>
      </c>
      <c r="N5906">
        <v>9</v>
      </c>
      <c r="P5906">
        <v>0</v>
      </c>
      <c r="Q5906">
        <v>0</v>
      </c>
      <c r="R5906" t="e">
        <v>#DIV/0!</v>
      </c>
      <c r="S5906">
        <v>0</v>
      </c>
    </row>
    <row r="5907" spans="1:19" x14ac:dyDescent="0.25">
      <c r="A5907" s="177" t="s">
        <v>17286</v>
      </c>
      <c r="B5907" s="20" t="s">
        <v>17287</v>
      </c>
      <c r="C5907" t="s">
        <v>225</v>
      </c>
      <c r="D5907" s="20" t="s">
        <v>1000</v>
      </c>
      <c r="E5907" s="26">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25">
      <c r="A5908" s="177" t="s">
        <v>17493</v>
      </c>
      <c r="B5908" s="20" t="s">
        <v>17494</v>
      </c>
      <c r="C5908" t="s">
        <v>226</v>
      </c>
      <c r="D5908" s="20" t="s">
        <v>1002</v>
      </c>
      <c r="E5908" s="26">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25">
      <c r="A5909" s="177" t="s">
        <v>17670</v>
      </c>
      <c r="B5909" s="20" t="s">
        <v>17671</v>
      </c>
      <c r="C5909" s="20" t="s">
        <v>232</v>
      </c>
      <c r="D5909" s="20" t="s">
        <v>1000</v>
      </c>
      <c r="E5909" s="26">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25">
      <c r="A5910" s="177" t="s">
        <v>17867</v>
      </c>
      <c r="B5910" s="20" t="s">
        <v>17868</v>
      </c>
      <c r="C5910" t="s">
        <v>231</v>
      </c>
      <c r="D5910" s="20" t="s">
        <v>1002</v>
      </c>
      <c r="E5910" s="26">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25">
      <c r="A5911" s="177" t="s">
        <v>18044</v>
      </c>
      <c r="B5911" s="20" t="s">
        <v>18045</v>
      </c>
      <c r="C5911" t="s">
        <v>317</v>
      </c>
      <c r="D5911" s="20" t="s">
        <v>1000</v>
      </c>
      <c r="E5911" s="26">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25">
      <c r="A5912" s="177" t="s">
        <v>18223</v>
      </c>
      <c r="B5912" s="20" t="s">
        <v>18224</v>
      </c>
      <c r="C5912" t="s">
        <v>316</v>
      </c>
      <c r="D5912" s="20" t="s">
        <v>1002</v>
      </c>
      <c r="E5912" s="26">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25">
      <c r="A5913" s="177" t="s">
        <v>18299</v>
      </c>
      <c r="B5913" s="20" t="s">
        <v>18300</v>
      </c>
      <c r="C5913" t="s">
        <v>355</v>
      </c>
      <c r="D5913" s="20" t="s">
        <v>1002</v>
      </c>
      <c r="E5913" s="26">
        <v>42705</v>
      </c>
      <c r="F5913">
        <v>3</v>
      </c>
      <c r="G5913">
        <v>6</v>
      </c>
      <c r="H5913">
        <v>0.5</v>
      </c>
      <c r="I5913">
        <v>12</v>
      </c>
      <c r="J5913">
        <v>9</v>
      </c>
      <c r="K5913">
        <v>1.3333333333333333</v>
      </c>
      <c r="L5913">
        <v>18</v>
      </c>
      <c r="M5913">
        <v>0.5</v>
      </c>
      <c r="N5913">
        <v>11</v>
      </c>
      <c r="P5913">
        <v>0</v>
      </c>
      <c r="Q5913">
        <v>0</v>
      </c>
      <c r="R5913" t="e">
        <v>#DIV/0!</v>
      </c>
      <c r="S5913">
        <v>1</v>
      </c>
    </row>
    <row r="5914" spans="1:19" x14ac:dyDescent="0.25">
      <c r="A5914" s="177" t="s">
        <v>18476</v>
      </c>
      <c r="B5914" s="20" t="s">
        <v>18477</v>
      </c>
      <c r="C5914" t="s">
        <v>214</v>
      </c>
      <c r="D5914" s="20" t="s">
        <v>1000</v>
      </c>
      <c r="E5914" s="26">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25">
      <c r="A5915" s="177" t="s">
        <v>18655</v>
      </c>
      <c r="B5915" s="20" t="s">
        <v>18656</v>
      </c>
      <c r="C5915" t="s">
        <v>215</v>
      </c>
      <c r="D5915" s="20" t="s">
        <v>1002</v>
      </c>
      <c r="E5915" s="26">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25">
      <c r="A5916" s="177" t="s">
        <v>18832</v>
      </c>
      <c r="B5916" s="20" t="s">
        <v>18833</v>
      </c>
      <c r="C5916" t="s">
        <v>216</v>
      </c>
      <c r="D5916" s="20" t="s">
        <v>1002</v>
      </c>
      <c r="E5916" s="26">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25">
      <c r="A5917" s="177" t="s">
        <v>19009</v>
      </c>
      <c r="B5917" s="20" t="s">
        <v>19010</v>
      </c>
      <c r="C5917" t="s">
        <v>229</v>
      </c>
      <c r="D5917" s="20" t="s">
        <v>1002</v>
      </c>
      <c r="E5917" s="26">
        <v>42705</v>
      </c>
      <c r="F5917">
        <v>1</v>
      </c>
      <c r="G5917">
        <v>1</v>
      </c>
      <c r="H5917">
        <v>1</v>
      </c>
      <c r="I5917">
        <v>8</v>
      </c>
      <c r="J5917">
        <v>5</v>
      </c>
      <c r="K5917">
        <v>1.6</v>
      </c>
      <c r="L5917">
        <v>5</v>
      </c>
      <c r="M5917">
        <v>1</v>
      </c>
      <c r="N5917">
        <v>8</v>
      </c>
      <c r="P5917">
        <v>0</v>
      </c>
      <c r="Q5917">
        <v>3</v>
      </c>
      <c r="R5917">
        <v>0</v>
      </c>
      <c r="S5917">
        <v>0</v>
      </c>
    </row>
    <row r="5918" spans="1:19" x14ac:dyDescent="0.25">
      <c r="A5918" s="177" t="s">
        <v>19186</v>
      </c>
      <c r="B5918" s="20" t="s">
        <v>19187</v>
      </c>
      <c r="C5918" t="s">
        <v>230</v>
      </c>
      <c r="D5918" s="20" t="s">
        <v>1000</v>
      </c>
      <c r="E5918" s="26">
        <v>42705</v>
      </c>
      <c r="F5918">
        <v>1</v>
      </c>
      <c r="G5918">
        <v>1</v>
      </c>
      <c r="H5918">
        <v>1</v>
      </c>
      <c r="I5918">
        <v>8</v>
      </c>
      <c r="J5918">
        <v>5</v>
      </c>
      <c r="K5918">
        <v>1.6</v>
      </c>
      <c r="L5918">
        <v>5</v>
      </c>
      <c r="M5918">
        <v>1</v>
      </c>
      <c r="N5918">
        <v>8</v>
      </c>
      <c r="P5918">
        <v>0</v>
      </c>
      <c r="Q5918">
        <v>3</v>
      </c>
      <c r="R5918">
        <v>0</v>
      </c>
      <c r="S5918">
        <v>0</v>
      </c>
    </row>
    <row r="5919" spans="1:19" x14ac:dyDescent="0.25">
      <c r="A5919" s="177" t="s">
        <v>19365</v>
      </c>
      <c r="B5919" s="20" t="s">
        <v>19366</v>
      </c>
      <c r="C5919" t="s">
        <v>234</v>
      </c>
      <c r="D5919" s="20" t="s">
        <v>1000</v>
      </c>
      <c r="E5919" s="26">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25">
      <c r="A5920" s="177" t="s">
        <v>19544</v>
      </c>
      <c r="B5920" s="20" t="s">
        <v>19545</v>
      </c>
      <c r="C5920" t="s">
        <v>233</v>
      </c>
      <c r="D5920" s="20" t="s">
        <v>1002</v>
      </c>
      <c r="E5920" s="26">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25">
      <c r="A5921" s="177" t="s">
        <v>19642</v>
      </c>
      <c r="B5921" t="s">
        <v>19643</v>
      </c>
      <c r="C5921" t="s">
        <v>342</v>
      </c>
      <c r="D5921" s="20" t="s">
        <v>1000</v>
      </c>
      <c r="E5921" s="26">
        <v>42705</v>
      </c>
      <c r="F5921">
        <v>4</v>
      </c>
      <c r="G5921">
        <v>4</v>
      </c>
      <c r="H5921">
        <v>1</v>
      </c>
      <c r="I5921">
        <v>24</v>
      </c>
      <c r="J5921">
        <v>40</v>
      </c>
      <c r="K5921">
        <v>0.6</v>
      </c>
      <c r="L5921">
        <v>40</v>
      </c>
      <c r="M5921">
        <v>1</v>
      </c>
      <c r="N5921">
        <v>20</v>
      </c>
      <c r="P5921">
        <v>3</v>
      </c>
      <c r="Q5921">
        <v>3</v>
      </c>
      <c r="R5921">
        <v>1</v>
      </c>
      <c r="S5921">
        <v>4</v>
      </c>
    </row>
    <row r="5922" spans="1:19" x14ac:dyDescent="0.25">
      <c r="A5922" s="177" t="s">
        <v>19742</v>
      </c>
      <c r="B5922" t="s">
        <v>19743</v>
      </c>
      <c r="C5922" t="s">
        <v>340</v>
      </c>
      <c r="D5922" s="20" t="s">
        <v>1002</v>
      </c>
      <c r="E5922" s="26">
        <v>42705</v>
      </c>
      <c r="F5922">
        <v>4</v>
      </c>
      <c r="G5922">
        <v>4</v>
      </c>
      <c r="H5922">
        <v>1</v>
      </c>
      <c r="I5922">
        <v>24</v>
      </c>
      <c r="J5922">
        <v>40</v>
      </c>
      <c r="K5922">
        <v>0.6</v>
      </c>
      <c r="L5922">
        <v>40</v>
      </c>
      <c r="M5922">
        <v>1</v>
      </c>
      <c r="N5922">
        <v>20</v>
      </c>
      <c r="P5922">
        <v>3</v>
      </c>
      <c r="Q5922">
        <v>3</v>
      </c>
      <c r="R5922">
        <v>1</v>
      </c>
      <c r="S5922">
        <v>4</v>
      </c>
    </row>
    <row r="5923" spans="1:19" x14ac:dyDescent="0.25">
      <c r="A5923" s="177" t="s">
        <v>19919</v>
      </c>
      <c r="B5923" t="s">
        <v>19920</v>
      </c>
      <c r="C5923" t="s">
        <v>220</v>
      </c>
      <c r="D5923" s="20" t="s">
        <v>1000</v>
      </c>
      <c r="E5923" s="26">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25">
      <c r="A5924" s="177" t="s">
        <v>20098</v>
      </c>
      <c r="B5924" t="s">
        <v>20099</v>
      </c>
      <c r="C5924" t="s">
        <v>221</v>
      </c>
      <c r="D5924" s="20" t="s">
        <v>1002</v>
      </c>
      <c r="E5924" s="26">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25">
      <c r="A5925" s="177" t="s">
        <v>20275</v>
      </c>
      <c r="B5925" t="s">
        <v>20276</v>
      </c>
      <c r="C5925" t="s">
        <v>222</v>
      </c>
      <c r="D5925" s="20" t="s">
        <v>1002</v>
      </c>
      <c r="E5925" s="26">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25">
      <c r="A5926" s="177" t="s">
        <v>20452</v>
      </c>
      <c r="B5926" t="s">
        <v>20453</v>
      </c>
      <c r="C5926" t="s">
        <v>211</v>
      </c>
      <c r="D5926" s="20" t="s">
        <v>1002</v>
      </c>
      <c r="E5926" s="26">
        <v>42705</v>
      </c>
      <c r="F5926">
        <v>2</v>
      </c>
      <c r="G5926">
        <v>2</v>
      </c>
      <c r="H5926">
        <v>1</v>
      </c>
      <c r="I5926">
        <v>22</v>
      </c>
      <c r="J5926">
        <v>30</v>
      </c>
      <c r="K5926">
        <v>0.73333333333333328</v>
      </c>
      <c r="L5926">
        <v>30</v>
      </c>
      <c r="M5926">
        <v>1</v>
      </c>
      <c r="N5926">
        <v>18</v>
      </c>
      <c r="P5926">
        <v>1</v>
      </c>
      <c r="Q5926">
        <v>1</v>
      </c>
      <c r="R5926">
        <v>1</v>
      </c>
      <c r="S5926">
        <v>4</v>
      </c>
    </row>
    <row r="5927" spans="1:19" x14ac:dyDescent="0.25">
      <c r="A5927" s="177" t="s">
        <v>20629</v>
      </c>
      <c r="B5927" t="s">
        <v>20630</v>
      </c>
      <c r="C5927" t="s">
        <v>207</v>
      </c>
      <c r="D5927" s="20" t="s">
        <v>1000</v>
      </c>
      <c r="E5927" s="26">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25">
      <c r="A5928" s="177" t="s">
        <v>20873</v>
      </c>
      <c r="B5928" t="s">
        <v>20874</v>
      </c>
      <c r="C5928" t="s">
        <v>210</v>
      </c>
      <c r="D5928" s="20" t="s">
        <v>1002</v>
      </c>
      <c r="E5928" s="26">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25">
      <c r="A5929" s="177" t="s">
        <v>21050</v>
      </c>
      <c r="B5929" t="s">
        <v>21051</v>
      </c>
      <c r="C5929" t="s">
        <v>208</v>
      </c>
      <c r="D5929" s="20" t="s">
        <v>1002</v>
      </c>
      <c r="E5929" s="26">
        <v>42705</v>
      </c>
      <c r="F5929">
        <v>3</v>
      </c>
      <c r="G5929">
        <v>2</v>
      </c>
      <c r="H5929">
        <v>1.5</v>
      </c>
      <c r="I5929">
        <v>10</v>
      </c>
      <c r="J5929">
        <v>15</v>
      </c>
      <c r="K5929">
        <v>0.66666666666666663</v>
      </c>
      <c r="L5929">
        <v>10</v>
      </c>
      <c r="M5929">
        <v>1.5</v>
      </c>
      <c r="N5929">
        <v>10</v>
      </c>
      <c r="P5929">
        <v>1</v>
      </c>
      <c r="Q5929">
        <v>1</v>
      </c>
      <c r="R5929">
        <v>1</v>
      </c>
      <c r="S5929">
        <v>0</v>
      </c>
    </row>
    <row r="5930" spans="1:19" x14ac:dyDescent="0.25">
      <c r="A5930" s="177" t="s">
        <v>21126</v>
      </c>
      <c r="B5930" t="s">
        <v>21127</v>
      </c>
      <c r="C5930" t="s">
        <v>354</v>
      </c>
      <c r="D5930" s="20" t="s">
        <v>1002</v>
      </c>
      <c r="E5930" s="26">
        <v>42705</v>
      </c>
      <c r="F5930">
        <v>2</v>
      </c>
      <c r="G5930">
        <v>2</v>
      </c>
      <c r="H5930">
        <v>1</v>
      </c>
      <c r="I5930">
        <v>8</v>
      </c>
      <c r="J5930">
        <v>6</v>
      </c>
      <c r="K5930">
        <v>1.3333333333333333</v>
      </c>
      <c r="L5930">
        <v>6</v>
      </c>
      <c r="M5930">
        <v>1</v>
      </c>
      <c r="N5930">
        <v>8</v>
      </c>
      <c r="P5930">
        <v>0</v>
      </c>
      <c r="Q5930">
        <v>0</v>
      </c>
      <c r="R5930" t="e">
        <v>#DIV/0!</v>
      </c>
      <c r="S5930">
        <v>0</v>
      </c>
    </row>
    <row r="5931" spans="1:19" x14ac:dyDescent="0.25">
      <c r="A5931" s="177" t="s">
        <v>21305</v>
      </c>
      <c r="B5931" t="s">
        <v>21306</v>
      </c>
      <c r="C5931" t="s">
        <v>213</v>
      </c>
      <c r="D5931" s="20" t="s">
        <v>1002</v>
      </c>
      <c r="E5931" s="26">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25">
      <c r="A5932" s="177" t="s">
        <v>21547</v>
      </c>
      <c r="B5932" t="s">
        <v>21548</v>
      </c>
      <c r="C5932" t="s">
        <v>212</v>
      </c>
      <c r="D5932" s="20" t="s">
        <v>1000</v>
      </c>
      <c r="E5932" s="26">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25">
      <c r="A5933" s="177" t="s">
        <v>21756</v>
      </c>
      <c r="B5933" t="s">
        <v>21757</v>
      </c>
      <c r="C5933" t="s">
        <v>217</v>
      </c>
      <c r="D5933" s="20" t="s">
        <v>1000</v>
      </c>
      <c r="E5933" s="26">
        <v>42705</v>
      </c>
      <c r="F5933">
        <v>0</v>
      </c>
      <c r="G5933">
        <v>0</v>
      </c>
      <c r="H5933" t="e">
        <v>#DIV/0!</v>
      </c>
      <c r="I5933">
        <v>0</v>
      </c>
      <c r="J5933">
        <v>0</v>
      </c>
      <c r="K5933" t="e">
        <v>#DIV/0!</v>
      </c>
      <c r="L5933">
        <v>0</v>
      </c>
      <c r="M5933" t="e">
        <v>#DIV/0!</v>
      </c>
      <c r="N5933">
        <v>0</v>
      </c>
      <c r="P5933">
        <v>0</v>
      </c>
      <c r="Q5933">
        <v>0</v>
      </c>
      <c r="R5933" t="e">
        <v>#DIV/0!</v>
      </c>
      <c r="S5933">
        <v>0</v>
      </c>
    </row>
    <row r="5934" spans="1:19" x14ac:dyDescent="0.25">
      <c r="A5934" s="177" t="s">
        <v>22000</v>
      </c>
      <c r="B5934" t="s">
        <v>22001</v>
      </c>
      <c r="C5934" t="s">
        <v>218</v>
      </c>
      <c r="D5934" s="20" t="s">
        <v>1002</v>
      </c>
      <c r="E5934" s="26">
        <v>42705</v>
      </c>
      <c r="F5934">
        <v>0</v>
      </c>
      <c r="G5934">
        <v>0</v>
      </c>
      <c r="H5934" t="e">
        <v>#DIV/0!</v>
      </c>
      <c r="I5934">
        <v>0</v>
      </c>
      <c r="J5934">
        <v>0</v>
      </c>
      <c r="K5934" t="e">
        <v>#DIV/0!</v>
      </c>
      <c r="L5934">
        <v>0</v>
      </c>
      <c r="M5934" t="e">
        <v>#DIV/0!</v>
      </c>
      <c r="N5934">
        <v>0</v>
      </c>
      <c r="P5934">
        <v>0</v>
      </c>
      <c r="Q5934">
        <v>0</v>
      </c>
      <c r="R5934" t="e">
        <v>#DIV/0!</v>
      </c>
      <c r="S5934">
        <v>0</v>
      </c>
    </row>
    <row r="5935" spans="1:19" x14ac:dyDescent="0.25">
      <c r="A5935" s="177" t="s">
        <v>22177</v>
      </c>
      <c r="B5935" t="s">
        <v>22178</v>
      </c>
      <c r="C5935" t="s">
        <v>219</v>
      </c>
      <c r="D5935" s="20" t="s">
        <v>1002</v>
      </c>
      <c r="E5935" s="26">
        <v>42705</v>
      </c>
      <c r="F5935">
        <v>0</v>
      </c>
      <c r="G5935">
        <v>0</v>
      </c>
      <c r="H5935" t="e">
        <v>#DIV/0!</v>
      </c>
      <c r="I5935">
        <v>0</v>
      </c>
      <c r="J5935">
        <v>0</v>
      </c>
      <c r="K5935" t="e">
        <v>#DIV/0!</v>
      </c>
      <c r="L5935">
        <v>0</v>
      </c>
      <c r="M5935" t="e">
        <v>#DIV/0!</v>
      </c>
      <c r="N5935">
        <v>0</v>
      </c>
      <c r="P5935">
        <v>0</v>
      </c>
      <c r="Q5935">
        <v>0</v>
      </c>
      <c r="R5935" t="e">
        <v>#DIV/0!</v>
      </c>
      <c r="S5935">
        <v>0</v>
      </c>
    </row>
    <row r="5936" spans="1:19" x14ac:dyDescent="0.25">
      <c r="A5936" s="177" t="s">
        <v>11094</v>
      </c>
      <c r="B5936" t="s">
        <v>11095</v>
      </c>
      <c r="C5936" t="s">
        <v>228</v>
      </c>
      <c r="D5936" s="20" t="s">
        <v>1000</v>
      </c>
      <c r="E5936" s="26">
        <v>42736</v>
      </c>
      <c r="F5936">
        <v>0.5</v>
      </c>
      <c r="G5936">
        <v>0.5</v>
      </c>
      <c r="H5936">
        <v>1</v>
      </c>
      <c r="I5936">
        <v>9</v>
      </c>
      <c r="J5936">
        <v>5</v>
      </c>
      <c r="K5936">
        <v>1.8</v>
      </c>
      <c r="L5936">
        <v>5</v>
      </c>
      <c r="M5936">
        <v>1</v>
      </c>
      <c r="N5936">
        <v>8</v>
      </c>
      <c r="P5936">
        <v>1</v>
      </c>
      <c r="Q5936">
        <v>3</v>
      </c>
      <c r="R5936">
        <v>0.33333333333333331</v>
      </c>
      <c r="S5936">
        <v>1</v>
      </c>
    </row>
    <row r="5937" spans="1:19" x14ac:dyDescent="0.25">
      <c r="A5937" s="177" t="s">
        <v>9347</v>
      </c>
      <c r="B5937" t="s">
        <v>9348</v>
      </c>
      <c r="C5937" t="s">
        <v>211</v>
      </c>
      <c r="D5937" s="20" t="s">
        <v>1000</v>
      </c>
      <c r="E5937" s="26">
        <v>42736</v>
      </c>
      <c r="F5937">
        <v>2</v>
      </c>
      <c r="G5937">
        <v>2</v>
      </c>
      <c r="H5937">
        <v>1</v>
      </c>
      <c r="I5937">
        <v>25</v>
      </c>
      <c r="J5937">
        <v>30</v>
      </c>
      <c r="K5937">
        <v>0.83333333333333337</v>
      </c>
      <c r="L5937">
        <v>30</v>
      </c>
      <c r="M5937">
        <v>1</v>
      </c>
      <c r="N5937">
        <v>14</v>
      </c>
      <c r="P5937">
        <v>0</v>
      </c>
      <c r="Q5937">
        <v>8</v>
      </c>
      <c r="R5937">
        <v>0</v>
      </c>
      <c r="S5937">
        <v>11</v>
      </c>
    </row>
    <row r="5938" spans="1:19" x14ac:dyDescent="0.25">
      <c r="A5938" s="177" t="s">
        <v>8508</v>
      </c>
      <c r="B5938" t="s">
        <v>8509</v>
      </c>
      <c r="C5938" t="s">
        <v>213</v>
      </c>
      <c r="D5938" s="20" t="s">
        <v>1000</v>
      </c>
      <c r="E5938" s="26">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25">
      <c r="A5939" s="177" t="s">
        <v>5084</v>
      </c>
      <c r="B5939" t="s">
        <v>5085</v>
      </c>
      <c r="C5939" t="s">
        <v>229</v>
      </c>
      <c r="D5939" s="20" t="s">
        <v>1000</v>
      </c>
      <c r="E5939" s="26">
        <v>42736</v>
      </c>
      <c r="F5939">
        <v>1</v>
      </c>
      <c r="G5939">
        <v>1</v>
      </c>
      <c r="H5939">
        <v>1</v>
      </c>
      <c r="I5939">
        <v>6</v>
      </c>
      <c r="J5939">
        <v>5</v>
      </c>
      <c r="K5939">
        <v>1.2</v>
      </c>
      <c r="L5939">
        <v>10</v>
      </c>
      <c r="M5939">
        <v>0.5</v>
      </c>
      <c r="N5939">
        <v>6</v>
      </c>
      <c r="P5939">
        <v>0</v>
      </c>
      <c r="Q5939">
        <v>2</v>
      </c>
      <c r="R5939">
        <v>0</v>
      </c>
      <c r="S5939">
        <v>0</v>
      </c>
    </row>
    <row r="5940" spans="1:19" x14ac:dyDescent="0.25">
      <c r="A5940" s="177" t="s">
        <v>13231</v>
      </c>
      <c r="B5940" t="s">
        <v>13143</v>
      </c>
      <c r="C5940" t="s">
        <v>1051</v>
      </c>
      <c r="D5940" s="20" t="s">
        <v>1002</v>
      </c>
      <c r="E5940" s="26">
        <v>42736</v>
      </c>
      <c r="F5940">
        <v>0</v>
      </c>
      <c r="G5940">
        <v>0</v>
      </c>
      <c r="H5940" t="e">
        <v>#DIV/0!</v>
      </c>
      <c r="I5940">
        <v>0</v>
      </c>
      <c r="J5940">
        <v>0</v>
      </c>
      <c r="K5940" t="e">
        <v>#DIV/0!</v>
      </c>
      <c r="L5940">
        <v>0</v>
      </c>
      <c r="M5940" t="e">
        <v>#DIV/0!</v>
      </c>
      <c r="N5940">
        <v>0</v>
      </c>
      <c r="P5940">
        <v>1</v>
      </c>
      <c r="Q5940">
        <v>1</v>
      </c>
      <c r="R5940">
        <v>1</v>
      </c>
      <c r="S5940">
        <v>0</v>
      </c>
    </row>
    <row r="5941" spans="1:19" x14ac:dyDescent="0.25">
      <c r="A5941" s="177" t="s">
        <v>5708</v>
      </c>
      <c r="B5941" t="s">
        <v>5709</v>
      </c>
      <c r="C5941" t="s">
        <v>1047</v>
      </c>
      <c r="D5941" s="20" t="s">
        <v>1000</v>
      </c>
      <c r="E5941" s="26">
        <v>42736</v>
      </c>
      <c r="F5941">
        <v>7</v>
      </c>
      <c r="G5941">
        <v>8</v>
      </c>
      <c r="H5941">
        <v>0.875</v>
      </c>
      <c r="I5941">
        <v>24</v>
      </c>
      <c r="J5941">
        <v>35</v>
      </c>
      <c r="K5941">
        <v>0.68571428571428572</v>
      </c>
      <c r="L5941">
        <v>32</v>
      </c>
      <c r="M5941">
        <v>1.09375</v>
      </c>
      <c r="N5941">
        <v>24</v>
      </c>
      <c r="P5941">
        <v>0</v>
      </c>
      <c r="Q5941">
        <v>0</v>
      </c>
      <c r="R5941" t="e">
        <v>#DIV/0!</v>
      </c>
      <c r="S5941">
        <v>0</v>
      </c>
    </row>
    <row r="5942" spans="1:19" x14ac:dyDescent="0.25">
      <c r="A5942" s="177" t="s">
        <v>10585</v>
      </c>
      <c r="B5942" t="s">
        <v>10586</v>
      </c>
      <c r="C5942" t="s">
        <v>205</v>
      </c>
      <c r="D5942" s="20" t="s">
        <v>1000</v>
      </c>
      <c r="E5942" s="26">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25">
      <c r="A5943" s="177" t="s">
        <v>8932</v>
      </c>
      <c r="B5943" t="s">
        <v>8933</v>
      </c>
      <c r="C5943" t="s">
        <v>210</v>
      </c>
      <c r="D5943" s="20" t="s">
        <v>1000</v>
      </c>
      <c r="E5943" s="26">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25">
      <c r="A5944" s="177" t="s">
        <v>6127</v>
      </c>
      <c r="B5944" t="s">
        <v>6128</v>
      </c>
      <c r="C5944" t="s">
        <v>215</v>
      </c>
      <c r="D5944" s="20" t="s">
        <v>1000</v>
      </c>
      <c r="E5944" s="26">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25">
      <c r="A5945" s="177" t="s">
        <v>3427</v>
      </c>
      <c r="B5945" t="s">
        <v>3428</v>
      </c>
      <c r="C5945" t="s">
        <v>221</v>
      </c>
      <c r="D5945" s="20" t="s">
        <v>1000</v>
      </c>
      <c r="E5945" s="26">
        <v>42736</v>
      </c>
      <c r="F5945">
        <v>6</v>
      </c>
      <c r="G5945">
        <v>12</v>
      </c>
      <c r="H5945">
        <v>0.5</v>
      </c>
      <c r="I5945">
        <v>19</v>
      </c>
      <c r="J5945">
        <v>20</v>
      </c>
      <c r="K5945">
        <v>0.95</v>
      </c>
      <c r="L5945">
        <v>40</v>
      </c>
      <c r="M5945">
        <v>0.5</v>
      </c>
      <c r="N5945">
        <v>10</v>
      </c>
      <c r="O5945">
        <v>0.73</v>
      </c>
      <c r="P5945">
        <v>1</v>
      </c>
      <c r="Q5945">
        <v>2</v>
      </c>
      <c r="R5945">
        <v>0.5</v>
      </c>
      <c r="S5945">
        <v>9</v>
      </c>
    </row>
    <row r="5946" spans="1:19" x14ac:dyDescent="0.25">
      <c r="A5946" s="177" t="s">
        <v>3252</v>
      </c>
      <c r="B5946" t="s">
        <v>3253</v>
      </c>
      <c r="C5946" t="s">
        <v>222</v>
      </c>
      <c r="D5946" s="20" t="s">
        <v>1000</v>
      </c>
      <c r="E5946" s="26">
        <v>42736</v>
      </c>
      <c r="F5946">
        <v>2</v>
      </c>
      <c r="G5946">
        <v>4</v>
      </c>
      <c r="H5946">
        <v>0.5</v>
      </c>
      <c r="I5946">
        <v>4</v>
      </c>
      <c r="J5946">
        <v>4</v>
      </c>
      <c r="K5946">
        <v>1</v>
      </c>
      <c r="L5946">
        <v>8</v>
      </c>
      <c r="M5946">
        <v>0.5</v>
      </c>
      <c r="N5946">
        <v>3</v>
      </c>
      <c r="O5946">
        <v>0.82</v>
      </c>
      <c r="P5946">
        <v>0</v>
      </c>
      <c r="Q5946">
        <v>0</v>
      </c>
      <c r="R5946" t="e">
        <v>#DIV/0!</v>
      </c>
      <c r="S5946">
        <v>1</v>
      </c>
    </row>
    <row r="5947" spans="1:19" x14ac:dyDescent="0.25">
      <c r="A5947" s="177" t="s">
        <v>7297</v>
      </c>
      <c r="B5947" t="s">
        <v>7298</v>
      </c>
      <c r="C5947" t="s">
        <v>1052</v>
      </c>
      <c r="D5947" s="20" t="s">
        <v>1000</v>
      </c>
      <c r="E5947" s="26">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25">
      <c r="A5948" s="177" t="s">
        <v>5289</v>
      </c>
      <c r="B5948" t="s">
        <v>5290</v>
      </c>
      <c r="C5948" t="s">
        <v>1053</v>
      </c>
      <c r="D5948" s="20" t="s">
        <v>1000</v>
      </c>
      <c r="E5948" s="26">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25">
      <c r="A5949" s="177" t="s">
        <v>12288</v>
      </c>
      <c r="B5949" t="s">
        <v>12289</v>
      </c>
      <c r="C5949" t="s">
        <v>200</v>
      </c>
      <c r="D5949" s="20" t="s">
        <v>1000</v>
      </c>
      <c r="E5949" s="26">
        <v>42736</v>
      </c>
      <c r="F5949">
        <v>4</v>
      </c>
      <c r="G5949">
        <v>5</v>
      </c>
      <c r="H5949">
        <v>0.8</v>
      </c>
      <c r="I5949">
        <v>8</v>
      </c>
      <c r="J5949">
        <v>20</v>
      </c>
      <c r="K5949">
        <v>0.4</v>
      </c>
      <c r="L5949">
        <v>12</v>
      </c>
      <c r="M5949">
        <v>1.6666666666666667</v>
      </c>
      <c r="N5949">
        <v>8</v>
      </c>
      <c r="P5949">
        <v>0</v>
      </c>
      <c r="Q5949">
        <v>0</v>
      </c>
      <c r="R5949" t="e">
        <v>#DIV/0!</v>
      </c>
      <c r="S5949">
        <v>0</v>
      </c>
    </row>
    <row r="5950" spans="1:19" x14ac:dyDescent="0.25">
      <c r="A5950" s="177" t="s">
        <v>10409</v>
      </c>
      <c r="B5950" t="s">
        <v>10410</v>
      </c>
      <c r="C5950" t="s">
        <v>204</v>
      </c>
      <c r="D5950" s="20" t="s">
        <v>1000</v>
      </c>
      <c r="E5950" s="26">
        <v>42736</v>
      </c>
      <c r="F5950">
        <v>8</v>
      </c>
      <c r="G5950">
        <v>4</v>
      </c>
      <c r="H5950">
        <v>2</v>
      </c>
      <c r="I5950">
        <v>8</v>
      </c>
      <c r="J5950">
        <v>40</v>
      </c>
      <c r="K5950">
        <v>0.2</v>
      </c>
      <c r="L5950">
        <v>10</v>
      </c>
      <c r="M5950">
        <v>4</v>
      </c>
      <c r="N5950">
        <v>1</v>
      </c>
      <c r="P5950">
        <v>0</v>
      </c>
      <c r="Q5950">
        <v>0</v>
      </c>
      <c r="R5950" t="e">
        <v>#DIV/0!</v>
      </c>
      <c r="S5950">
        <v>7</v>
      </c>
    </row>
    <row r="5951" spans="1:19" x14ac:dyDescent="0.25">
      <c r="A5951" s="177" t="s">
        <v>8757</v>
      </c>
      <c r="B5951" t="s">
        <v>8758</v>
      </c>
      <c r="C5951" t="s">
        <v>208</v>
      </c>
      <c r="D5951" s="20" t="s">
        <v>1000</v>
      </c>
      <c r="E5951" s="26">
        <v>42736</v>
      </c>
      <c r="F5951">
        <v>3</v>
      </c>
      <c r="G5951">
        <v>2</v>
      </c>
      <c r="H5951">
        <v>1.5</v>
      </c>
      <c r="I5951">
        <v>8</v>
      </c>
      <c r="J5951">
        <v>15</v>
      </c>
      <c r="K5951">
        <v>0.53333333333333333</v>
      </c>
      <c r="L5951">
        <v>10</v>
      </c>
      <c r="M5951">
        <v>1.5</v>
      </c>
      <c r="N5951">
        <v>8</v>
      </c>
      <c r="P5951">
        <v>2</v>
      </c>
      <c r="Q5951">
        <v>2</v>
      </c>
      <c r="R5951">
        <v>1</v>
      </c>
      <c r="S5951">
        <v>0</v>
      </c>
    </row>
    <row r="5952" spans="1:19" x14ac:dyDescent="0.25">
      <c r="A5952" s="177" t="s">
        <v>6551</v>
      </c>
      <c r="B5952" t="s">
        <v>6552</v>
      </c>
      <c r="C5952" t="s">
        <v>316</v>
      </c>
      <c r="D5952" s="20" t="s">
        <v>1000</v>
      </c>
      <c r="E5952" s="26">
        <v>42736</v>
      </c>
      <c r="F5952">
        <v>5</v>
      </c>
      <c r="G5952">
        <v>6</v>
      </c>
      <c r="H5952">
        <v>0.83333333333333337</v>
      </c>
      <c r="I5952">
        <v>6</v>
      </c>
      <c r="J5952">
        <v>15</v>
      </c>
      <c r="K5952">
        <v>0.4</v>
      </c>
      <c r="L5952">
        <v>16</v>
      </c>
      <c r="M5952">
        <v>0.9375</v>
      </c>
      <c r="N5952">
        <v>5</v>
      </c>
      <c r="P5952">
        <v>0</v>
      </c>
      <c r="Q5952">
        <v>0</v>
      </c>
      <c r="R5952" t="e">
        <v>#DIV/0!</v>
      </c>
      <c r="S5952">
        <v>1</v>
      </c>
    </row>
    <row r="5953" spans="1:19" x14ac:dyDescent="0.25">
      <c r="A5953" s="177" t="s">
        <v>4144</v>
      </c>
      <c r="B5953" t="s">
        <v>4145</v>
      </c>
      <c r="C5953" t="s">
        <v>218</v>
      </c>
      <c r="D5953" s="20" t="s">
        <v>1000</v>
      </c>
      <c r="E5953" s="26">
        <v>42736</v>
      </c>
      <c r="F5953">
        <v>0</v>
      </c>
      <c r="G5953">
        <v>0</v>
      </c>
      <c r="H5953" t="e">
        <v>#DIV/0!</v>
      </c>
      <c r="I5953">
        <v>0</v>
      </c>
      <c r="J5953">
        <v>0</v>
      </c>
      <c r="K5953" t="e">
        <v>#DIV/0!</v>
      </c>
      <c r="L5953">
        <v>0</v>
      </c>
      <c r="M5953" t="e">
        <v>#DIV/0!</v>
      </c>
      <c r="N5953">
        <v>0</v>
      </c>
      <c r="P5953">
        <v>0</v>
      </c>
      <c r="Q5953">
        <v>0</v>
      </c>
      <c r="R5953" t="e">
        <v>#DIV/0!</v>
      </c>
      <c r="S5953">
        <v>0</v>
      </c>
    </row>
    <row r="5954" spans="1:19" x14ac:dyDescent="0.25">
      <c r="A5954" s="177" t="s">
        <v>12573</v>
      </c>
      <c r="B5954" t="s">
        <v>12574</v>
      </c>
      <c r="C5954" t="s">
        <v>202</v>
      </c>
      <c r="D5954" s="20" t="s">
        <v>1000</v>
      </c>
      <c r="E5954" s="26">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25">
      <c r="A5955" s="177" t="s">
        <v>12398</v>
      </c>
      <c r="B5955" t="s">
        <v>12399</v>
      </c>
      <c r="C5955" t="s">
        <v>347</v>
      </c>
      <c r="D5955" s="20" t="s">
        <v>1000</v>
      </c>
      <c r="E5955" s="26">
        <v>42736</v>
      </c>
      <c r="F5955">
        <v>2</v>
      </c>
      <c r="G5955">
        <v>5</v>
      </c>
      <c r="H5955">
        <v>0.4</v>
      </c>
      <c r="I5955">
        <v>10</v>
      </c>
      <c r="J5955">
        <v>8</v>
      </c>
      <c r="K5955">
        <v>1.25</v>
      </c>
      <c r="L5955">
        <v>25</v>
      </c>
      <c r="M5955">
        <v>0.32</v>
      </c>
      <c r="N5955">
        <v>9</v>
      </c>
      <c r="P5955">
        <v>0</v>
      </c>
      <c r="Q5955">
        <v>0</v>
      </c>
      <c r="R5955" t="e">
        <v>#DIV/0!</v>
      </c>
      <c r="S5955">
        <v>1</v>
      </c>
    </row>
    <row r="5956" spans="1:19" x14ac:dyDescent="0.25">
      <c r="A5956" s="177" t="s">
        <v>9738</v>
      </c>
      <c r="B5956" t="s">
        <v>9739</v>
      </c>
      <c r="C5956" t="s">
        <v>224</v>
      </c>
      <c r="D5956" s="20" t="s">
        <v>1000</v>
      </c>
      <c r="E5956" s="26">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25">
      <c r="A5957" s="177" t="s">
        <v>9439</v>
      </c>
      <c r="B5957" t="s">
        <v>9440</v>
      </c>
      <c r="C5957" t="s">
        <v>345</v>
      </c>
      <c r="D5957" s="20" t="s">
        <v>1000</v>
      </c>
      <c r="E5957" s="26">
        <v>42736</v>
      </c>
      <c r="F5957">
        <v>3</v>
      </c>
      <c r="G5957">
        <v>5</v>
      </c>
      <c r="H5957">
        <v>0.6</v>
      </c>
      <c r="I5957">
        <v>5</v>
      </c>
      <c r="J5957">
        <v>18</v>
      </c>
      <c r="K5957">
        <v>0.27777777777777779</v>
      </c>
      <c r="L5957">
        <v>0</v>
      </c>
      <c r="M5957" t="e">
        <v>#DIV/0!</v>
      </c>
      <c r="N5957">
        <v>5</v>
      </c>
      <c r="P5957">
        <v>0</v>
      </c>
      <c r="Q5957">
        <v>0</v>
      </c>
      <c r="R5957" t="e">
        <v>#DIV/0!</v>
      </c>
      <c r="S5957">
        <v>0</v>
      </c>
    </row>
    <row r="5958" spans="1:19" x14ac:dyDescent="0.25">
      <c r="A5958" s="177" t="s">
        <v>7831</v>
      </c>
      <c r="B5958" t="s">
        <v>7832</v>
      </c>
      <c r="C5958" t="s">
        <v>226</v>
      </c>
      <c r="D5958" s="20" t="s">
        <v>1000</v>
      </c>
      <c r="E5958" s="26">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25">
      <c r="A5959" s="177" t="s">
        <v>6901</v>
      </c>
      <c r="B5959" t="s">
        <v>6902</v>
      </c>
      <c r="C5959" t="s">
        <v>231</v>
      </c>
      <c r="D5959" s="20" t="s">
        <v>1000</v>
      </c>
      <c r="E5959" s="26">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25">
      <c r="A5960" s="177" t="s">
        <v>5952</v>
      </c>
      <c r="B5960" t="s">
        <v>5953</v>
      </c>
      <c r="C5960" t="s">
        <v>216</v>
      </c>
      <c r="D5960" s="20" t="s">
        <v>1000</v>
      </c>
      <c r="E5960" s="26">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25">
      <c r="A5961" s="177" t="s">
        <v>4559</v>
      </c>
      <c r="B5961" t="s">
        <v>4560</v>
      </c>
      <c r="C5961" t="s">
        <v>233</v>
      </c>
      <c r="D5961" s="20" t="s">
        <v>1000</v>
      </c>
      <c r="E5961" s="26">
        <v>42736</v>
      </c>
      <c r="F5961">
        <v>4</v>
      </c>
      <c r="G5961">
        <v>6</v>
      </c>
      <c r="H5961">
        <v>0.66666666666666663</v>
      </c>
      <c r="I5961">
        <v>78</v>
      </c>
      <c r="J5961">
        <v>40</v>
      </c>
      <c r="K5961">
        <v>1.95</v>
      </c>
      <c r="L5961">
        <v>50</v>
      </c>
      <c r="M5961">
        <v>0.8</v>
      </c>
      <c r="N5961">
        <v>74</v>
      </c>
      <c r="P5961">
        <v>0</v>
      </c>
      <c r="Q5961">
        <v>0</v>
      </c>
      <c r="R5961" t="e">
        <v>#DIV/0!</v>
      </c>
      <c r="S5961">
        <v>4</v>
      </c>
    </row>
    <row r="5962" spans="1:19" x14ac:dyDescent="0.25">
      <c r="A5962" s="177" t="s">
        <v>3969</v>
      </c>
      <c r="B5962" t="s">
        <v>3970</v>
      </c>
      <c r="C5962" t="s">
        <v>219</v>
      </c>
      <c r="D5962" s="20" t="s">
        <v>1000</v>
      </c>
      <c r="E5962" s="26">
        <v>42736</v>
      </c>
      <c r="F5962">
        <v>0</v>
      </c>
      <c r="G5962">
        <v>0</v>
      </c>
      <c r="H5962" t="e">
        <v>#DIV/0!</v>
      </c>
      <c r="I5962">
        <v>0</v>
      </c>
      <c r="J5962">
        <v>0</v>
      </c>
      <c r="K5962" t="e">
        <v>#DIV/0!</v>
      </c>
      <c r="L5962">
        <v>0</v>
      </c>
      <c r="M5962" t="e">
        <v>#DIV/0!</v>
      </c>
      <c r="N5962">
        <v>0</v>
      </c>
      <c r="P5962">
        <v>0</v>
      </c>
      <c r="Q5962">
        <v>0</v>
      </c>
      <c r="R5962" t="e">
        <v>#DIV/0!</v>
      </c>
      <c r="S5962">
        <v>0</v>
      </c>
    </row>
    <row r="5963" spans="1:19" x14ac:dyDescent="0.25">
      <c r="A5963" s="177" t="s">
        <v>3698</v>
      </c>
      <c r="B5963" t="s">
        <v>3699</v>
      </c>
      <c r="C5963" t="s">
        <v>340</v>
      </c>
      <c r="D5963" s="20" t="s">
        <v>1000</v>
      </c>
      <c r="E5963" s="26">
        <v>42736</v>
      </c>
      <c r="F5963">
        <v>4</v>
      </c>
      <c r="G5963">
        <v>4</v>
      </c>
      <c r="H5963">
        <v>1</v>
      </c>
      <c r="I5963">
        <v>20</v>
      </c>
      <c r="J5963">
        <v>40</v>
      </c>
      <c r="K5963">
        <v>0.5</v>
      </c>
      <c r="L5963">
        <v>40</v>
      </c>
      <c r="M5963">
        <v>1</v>
      </c>
      <c r="N5963">
        <v>19</v>
      </c>
      <c r="P5963">
        <v>4</v>
      </c>
      <c r="Q5963">
        <v>4</v>
      </c>
      <c r="R5963">
        <v>1</v>
      </c>
      <c r="S5963">
        <v>1</v>
      </c>
    </row>
    <row r="5964" spans="1:19" x14ac:dyDescent="0.25">
      <c r="A5964" s="177" t="s">
        <v>11254</v>
      </c>
      <c r="B5964" t="s">
        <v>11255</v>
      </c>
      <c r="C5964" t="s">
        <v>350</v>
      </c>
      <c r="D5964" s="20" t="s">
        <v>1000</v>
      </c>
      <c r="E5964" s="26">
        <v>42736</v>
      </c>
      <c r="F5964">
        <v>1</v>
      </c>
      <c r="G5964">
        <v>1</v>
      </c>
      <c r="H5964">
        <v>1</v>
      </c>
      <c r="I5964">
        <v>1</v>
      </c>
      <c r="J5964">
        <v>3</v>
      </c>
      <c r="K5964">
        <v>0.33333333333333331</v>
      </c>
      <c r="L5964">
        <v>5</v>
      </c>
      <c r="M5964">
        <v>0.6</v>
      </c>
      <c r="N5964">
        <v>1</v>
      </c>
      <c r="P5964">
        <v>0</v>
      </c>
      <c r="Q5964">
        <v>0</v>
      </c>
      <c r="R5964" t="e">
        <v>#DIV/0!</v>
      </c>
      <c r="S5964">
        <v>0</v>
      </c>
    </row>
    <row r="5965" spans="1:19" x14ac:dyDescent="0.25">
      <c r="A5965" s="177" t="s">
        <v>11256</v>
      </c>
      <c r="B5965" t="s">
        <v>11257</v>
      </c>
      <c r="C5965" t="s">
        <v>351</v>
      </c>
      <c r="D5965" s="20" t="s">
        <v>1000</v>
      </c>
      <c r="E5965" s="26">
        <v>42736</v>
      </c>
      <c r="F5965">
        <v>9</v>
      </c>
      <c r="G5965">
        <v>5</v>
      </c>
      <c r="H5965">
        <v>1.8</v>
      </c>
      <c r="I5965">
        <v>15</v>
      </c>
      <c r="J5965">
        <v>27</v>
      </c>
      <c r="K5965">
        <v>0.55555555555555558</v>
      </c>
      <c r="L5965">
        <v>25</v>
      </c>
      <c r="M5965">
        <v>1.08</v>
      </c>
      <c r="N5965">
        <v>15</v>
      </c>
      <c r="P5965">
        <v>0</v>
      </c>
      <c r="Q5965">
        <v>0</v>
      </c>
      <c r="R5965" t="e">
        <v>#DIV/0!</v>
      </c>
      <c r="S5965">
        <v>0</v>
      </c>
    </row>
    <row r="5966" spans="1:19" x14ac:dyDescent="0.25">
      <c r="A5966" s="177" t="s">
        <v>11168</v>
      </c>
      <c r="B5966" t="s">
        <v>11169</v>
      </c>
      <c r="C5966" t="s">
        <v>352</v>
      </c>
      <c r="D5966" s="20" t="s">
        <v>1000</v>
      </c>
      <c r="E5966" s="26">
        <v>42736</v>
      </c>
      <c r="F5966">
        <v>1</v>
      </c>
      <c r="G5966">
        <v>1</v>
      </c>
      <c r="H5966">
        <v>1</v>
      </c>
      <c r="I5966">
        <v>2</v>
      </c>
      <c r="J5966">
        <v>3</v>
      </c>
      <c r="K5966">
        <v>0.66666666666666663</v>
      </c>
      <c r="L5966">
        <v>2</v>
      </c>
      <c r="M5966">
        <v>1.5</v>
      </c>
      <c r="N5966">
        <v>2</v>
      </c>
      <c r="P5966">
        <v>0</v>
      </c>
      <c r="Q5966">
        <v>0</v>
      </c>
      <c r="R5966" t="e">
        <v>#DIV/0!</v>
      </c>
      <c r="S5966">
        <v>0</v>
      </c>
    </row>
    <row r="5967" spans="1:19" x14ac:dyDescent="0.25">
      <c r="A5967" s="177" t="s">
        <v>10169</v>
      </c>
      <c r="B5967" t="s">
        <v>10170</v>
      </c>
      <c r="C5967" t="s">
        <v>353</v>
      </c>
      <c r="D5967" s="20" t="s">
        <v>1000</v>
      </c>
      <c r="E5967" s="26">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25">
      <c r="A5968" s="177" t="s">
        <v>8582</v>
      </c>
      <c r="B5968" t="s">
        <v>8583</v>
      </c>
      <c r="C5968" t="s">
        <v>354</v>
      </c>
      <c r="D5968" s="20" t="s">
        <v>1000</v>
      </c>
      <c r="E5968" s="26">
        <v>42736</v>
      </c>
      <c r="F5968">
        <v>2</v>
      </c>
      <c r="G5968">
        <v>2</v>
      </c>
      <c r="H5968">
        <v>1</v>
      </c>
      <c r="I5968">
        <v>10</v>
      </c>
      <c r="J5968">
        <v>6</v>
      </c>
      <c r="K5968">
        <v>1.6666666666666667</v>
      </c>
      <c r="L5968">
        <v>10</v>
      </c>
      <c r="M5968">
        <v>0.6</v>
      </c>
      <c r="N5968">
        <v>7</v>
      </c>
      <c r="P5968">
        <v>0</v>
      </c>
      <c r="Q5968">
        <v>1</v>
      </c>
      <c r="R5968">
        <v>0</v>
      </c>
      <c r="S5968">
        <v>3</v>
      </c>
    </row>
    <row r="5969" spans="1:19" x14ac:dyDescent="0.25">
      <c r="A5969" s="177" t="s">
        <v>6376</v>
      </c>
      <c r="B5969" t="s">
        <v>6377</v>
      </c>
      <c r="C5969" t="s">
        <v>355</v>
      </c>
      <c r="D5969" s="20" t="s">
        <v>1000</v>
      </c>
      <c r="E5969" s="26">
        <v>42736</v>
      </c>
      <c r="F5969">
        <v>3</v>
      </c>
      <c r="G5969">
        <v>6</v>
      </c>
      <c r="H5969">
        <v>0.5</v>
      </c>
      <c r="I5969">
        <v>13</v>
      </c>
      <c r="J5969">
        <v>9</v>
      </c>
      <c r="K5969">
        <v>1.4444444444444444</v>
      </c>
      <c r="L5969">
        <v>10</v>
      </c>
      <c r="M5969">
        <v>0.9</v>
      </c>
      <c r="N5969">
        <v>12</v>
      </c>
      <c r="P5969">
        <v>0</v>
      </c>
      <c r="Q5969">
        <v>0</v>
      </c>
      <c r="R5969" t="e">
        <v>#DIV/0!</v>
      </c>
      <c r="S5969">
        <v>1</v>
      </c>
    </row>
    <row r="5970" spans="1:19" x14ac:dyDescent="0.25">
      <c r="A5970" s="177" t="s">
        <v>11709</v>
      </c>
      <c r="B5970" t="s">
        <v>11710</v>
      </c>
      <c r="C5970" t="s">
        <v>198</v>
      </c>
      <c r="D5970" s="20" t="s">
        <v>1002</v>
      </c>
      <c r="E5970" s="26">
        <v>42736</v>
      </c>
      <c r="F5970">
        <v>1</v>
      </c>
      <c r="G5970">
        <v>1</v>
      </c>
      <c r="H5970">
        <v>1</v>
      </c>
      <c r="I5970">
        <v>1</v>
      </c>
      <c r="J5970">
        <v>3</v>
      </c>
      <c r="K5970">
        <v>0.33333333333333331</v>
      </c>
      <c r="L5970">
        <v>5</v>
      </c>
      <c r="M5970">
        <v>0.6</v>
      </c>
      <c r="N5970">
        <v>1</v>
      </c>
      <c r="P5970">
        <v>1</v>
      </c>
      <c r="Q5970">
        <v>1</v>
      </c>
      <c r="R5970">
        <v>1</v>
      </c>
      <c r="S5970">
        <v>0</v>
      </c>
    </row>
    <row r="5971" spans="1:19" x14ac:dyDescent="0.25">
      <c r="A5971" s="177" t="s">
        <v>11711</v>
      </c>
      <c r="B5971" t="s">
        <v>11712</v>
      </c>
      <c r="C5971" t="s">
        <v>199</v>
      </c>
      <c r="D5971" s="20" t="s">
        <v>1002</v>
      </c>
      <c r="E5971" s="26">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25">
      <c r="A5972" s="177" t="s">
        <v>11713</v>
      </c>
      <c r="B5972" t="s">
        <v>11714</v>
      </c>
      <c r="C5972" t="s">
        <v>348</v>
      </c>
      <c r="D5972" s="20" t="s">
        <v>1002</v>
      </c>
      <c r="E5972" s="26">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25">
      <c r="A5973" s="177" t="s">
        <v>11715</v>
      </c>
      <c r="B5973" t="s">
        <v>11716</v>
      </c>
      <c r="C5973" t="s">
        <v>357</v>
      </c>
      <c r="D5973" s="20" t="s">
        <v>1002</v>
      </c>
      <c r="E5973" s="26">
        <v>42736</v>
      </c>
      <c r="F5973">
        <v>1</v>
      </c>
      <c r="G5973">
        <v>1</v>
      </c>
      <c r="H5973">
        <v>1</v>
      </c>
      <c r="I5973">
        <v>2</v>
      </c>
      <c r="J5973">
        <v>3</v>
      </c>
      <c r="K5973">
        <v>0.66666666666666663</v>
      </c>
      <c r="L5973">
        <v>2</v>
      </c>
      <c r="M5973">
        <v>1.5</v>
      </c>
      <c r="N5973">
        <v>2</v>
      </c>
      <c r="P5973">
        <v>0</v>
      </c>
      <c r="Q5973">
        <v>0</v>
      </c>
      <c r="R5973" t="e">
        <v>#DIV/0!</v>
      </c>
      <c r="S5973">
        <v>0</v>
      </c>
    </row>
    <row r="5974" spans="1:19" x14ac:dyDescent="0.25">
      <c r="A5974" s="177" t="s">
        <v>10935</v>
      </c>
      <c r="B5974" t="s">
        <v>10936</v>
      </c>
      <c r="C5974" t="s">
        <v>227</v>
      </c>
      <c r="D5974" s="20" t="s">
        <v>1002</v>
      </c>
      <c r="E5974" s="26">
        <v>42736</v>
      </c>
      <c r="F5974">
        <v>0.5</v>
      </c>
      <c r="G5974">
        <v>0.5</v>
      </c>
      <c r="H5974">
        <v>1</v>
      </c>
      <c r="I5974">
        <v>9</v>
      </c>
      <c r="J5974">
        <v>5</v>
      </c>
      <c r="K5974">
        <v>1.8</v>
      </c>
      <c r="L5974">
        <v>5</v>
      </c>
      <c r="M5974">
        <v>1</v>
      </c>
      <c r="N5974">
        <v>8</v>
      </c>
      <c r="P5974">
        <v>1</v>
      </c>
      <c r="Q5974">
        <v>3</v>
      </c>
      <c r="R5974">
        <v>0.33333333333333331</v>
      </c>
      <c r="S5974">
        <v>1</v>
      </c>
    </row>
    <row r="5975" spans="1:19" x14ac:dyDescent="0.25">
      <c r="A5975" s="177" t="s">
        <v>10760</v>
      </c>
      <c r="B5975" t="s">
        <v>10761</v>
      </c>
      <c r="C5975" t="s">
        <v>203</v>
      </c>
      <c r="D5975" s="20" t="s">
        <v>1002</v>
      </c>
      <c r="E5975" s="26">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25">
      <c r="A5976" s="177" t="s">
        <v>9913</v>
      </c>
      <c r="B5976" t="s">
        <v>9914</v>
      </c>
      <c r="C5976" t="s">
        <v>223</v>
      </c>
      <c r="D5976" s="20" t="s">
        <v>1002</v>
      </c>
      <c r="E5976" s="26">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25">
      <c r="A5977" s="177" t="s">
        <v>9531</v>
      </c>
      <c r="B5977" t="s">
        <v>9532</v>
      </c>
      <c r="C5977" t="s">
        <v>346</v>
      </c>
      <c r="D5977" s="20" t="s">
        <v>1002</v>
      </c>
      <c r="E5977" s="26">
        <v>42736</v>
      </c>
      <c r="F5977">
        <v>3</v>
      </c>
      <c r="G5977">
        <v>5</v>
      </c>
      <c r="H5977">
        <v>0.6</v>
      </c>
      <c r="I5977">
        <v>5</v>
      </c>
      <c r="J5977">
        <v>18</v>
      </c>
      <c r="K5977">
        <v>0.27777777777777779</v>
      </c>
      <c r="L5977">
        <v>0</v>
      </c>
      <c r="M5977" t="e">
        <v>#DIV/0!</v>
      </c>
      <c r="N5977">
        <v>5</v>
      </c>
      <c r="P5977">
        <v>0</v>
      </c>
      <c r="Q5977">
        <v>0</v>
      </c>
      <c r="R5977" t="e">
        <v>#DIV/0!</v>
      </c>
      <c r="S5977">
        <v>0</v>
      </c>
    </row>
    <row r="5978" spans="1:19" x14ac:dyDescent="0.25">
      <c r="A5978" s="177" t="s">
        <v>9172</v>
      </c>
      <c r="B5978" t="s">
        <v>9173</v>
      </c>
      <c r="C5978" t="s">
        <v>207</v>
      </c>
      <c r="D5978" s="20" t="s">
        <v>1002</v>
      </c>
      <c r="E5978" s="26">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25">
      <c r="A5979" s="177" t="s">
        <v>8333</v>
      </c>
      <c r="B5979" t="s">
        <v>8334</v>
      </c>
      <c r="C5979" t="s">
        <v>212</v>
      </c>
      <c r="D5979" s="20" t="s">
        <v>1002</v>
      </c>
      <c r="E5979" s="26">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25">
      <c r="A5980" s="177" t="s">
        <v>8032</v>
      </c>
      <c r="B5980" t="s">
        <v>8033</v>
      </c>
      <c r="C5980" t="s">
        <v>225</v>
      </c>
      <c r="D5980" s="20" t="s">
        <v>1002</v>
      </c>
      <c r="E5980" s="26">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25">
      <c r="A5981" s="177" t="s">
        <v>7644</v>
      </c>
      <c r="B5981" t="s">
        <v>7645</v>
      </c>
      <c r="C5981" t="s">
        <v>901</v>
      </c>
      <c r="D5981" s="20" t="s">
        <v>1000</v>
      </c>
      <c r="E5981" s="26">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25">
      <c r="A5982" s="177" t="s">
        <v>7092</v>
      </c>
      <c r="B5982" t="s">
        <v>7093</v>
      </c>
      <c r="C5982" t="s">
        <v>232</v>
      </c>
      <c r="D5982" s="20" t="s">
        <v>1002</v>
      </c>
      <c r="E5982" s="26">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25">
      <c r="A5983" s="177" t="s">
        <v>6726</v>
      </c>
      <c r="B5983" t="s">
        <v>6727</v>
      </c>
      <c r="C5983" t="s">
        <v>317</v>
      </c>
      <c r="D5983" s="20" t="s">
        <v>1002</v>
      </c>
      <c r="E5983" s="26">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25">
      <c r="A5984" s="177" t="s">
        <v>6302</v>
      </c>
      <c r="B5984" t="s">
        <v>6303</v>
      </c>
      <c r="C5984" t="s">
        <v>214</v>
      </c>
      <c r="D5984" s="20" t="s">
        <v>1002</v>
      </c>
      <c r="E5984" s="26">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25">
      <c r="A5985" s="177" t="s">
        <v>5524</v>
      </c>
      <c r="B5985" t="s">
        <v>5525</v>
      </c>
      <c r="C5985" t="s">
        <v>903</v>
      </c>
      <c r="D5985" s="20" t="s">
        <v>1000</v>
      </c>
      <c r="E5985" s="26">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25">
      <c r="A5986" s="177" t="s">
        <v>4909</v>
      </c>
      <c r="B5986" t="s">
        <v>4910</v>
      </c>
      <c r="C5986" t="s">
        <v>230</v>
      </c>
      <c r="D5986" s="20" t="s">
        <v>1002</v>
      </c>
      <c r="E5986" s="26">
        <v>42736</v>
      </c>
      <c r="F5986">
        <v>1</v>
      </c>
      <c r="G5986">
        <v>1</v>
      </c>
      <c r="H5986">
        <v>1</v>
      </c>
      <c r="I5986">
        <v>6</v>
      </c>
      <c r="J5986">
        <v>5</v>
      </c>
      <c r="K5986">
        <v>1.2</v>
      </c>
      <c r="L5986">
        <v>10</v>
      </c>
      <c r="M5986">
        <v>0.5</v>
      </c>
      <c r="N5986">
        <v>6</v>
      </c>
      <c r="P5986">
        <v>0</v>
      </c>
      <c r="Q5986">
        <v>2</v>
      </c>
      <c r="R5986">
        <v>0</v>
      </c>
      <c r="S5986">
        <v>0</v>
      </c>
    </row>
    <row r="5987" spans="1:19" x14ac:dyDescent="0.25">
      <c r="A5987" s="177" t="s">
        <v>4734</v>
      </c>
      <c r="B5987" t="s">
        <v>4735</v>
      </c>
      <c r="C5987" t="s">
        <v>234</v>
      </c>
      <c r="D5987" s="20" t="s">
        <v>1002</v>
      </c>
      <c r="E5987" s="26">
        <v>42736</v>
      </c>
      <c r="F5987">
        <v>4</v>
      </c>
      <c r="G5987">
        <v>6</v>
      </c>
      <c r="H5987">
        <v>0.66666666666666663</v>
      </c>
      <c r="I5987">
        <v>78</v>
      </c>
      <c r="J5987">
        <v>40</v>
      </c>
      <c r="K5987">
        <v>1.95</v>
      </c>
      <c r="L5987">
        <v>50</v>
      </c>
      <c r="M5987">
        <v>0.8</v>
      </c>
      <c r="N5987">
        <v>74</v>
      </c>
      <c r="P5987">
        <v>0</v>
      </c>
      <c r="Q5987">
        <v>0</v>
      </c>
      <c r="R5987" t="e">
        <v>#DIV/0!</v>
      </c>
      <c r="S5987">
        <v>4</v>
      </c>
    </row>
    <row r="5988" spans="1:19" x14ac:dyDescent="0.25">
      <c r="A5988" s="177" t="s">
        <v>4384</v>
      </c>
      <c r="B5988" t="s">
        <v>4385</v>
      </c>
      <c r="C5988" t="s">
        <v>217</v>
      </c>
      <c r="D5988" s="20" t="s">
        <v>1002</v>
      </c>
      <c r="E5988" s="26">
        <v>42736</v>
      </c>
      <c r="F5988">
        <v>0</v>
      </c>
      <c r="G5988">
        <v>0</v>
      </c>
      <c r="H5988" t="e">
        <v>#DIV/0!</v>
      </c>
      <c r="I5988">
        <v>0</v>
      </c>
      <c r="J5988">
        <v>0</v>
      </c>
      <c r="K5988" t="e">
        <v>#DIV/0!</v>
      </c>
      <c r="L5988">
        <v>0</v>
      </c>
      <c r="M5988" t="e">
        <v>#DIV/0!</v>
      </c>
      <c r="N5988">
        <v>0</v>
      </c>
      <c r="P5988">
        <v>0</v>
      </c>
      <c r="Q5988">
        <v>0</v>
      </c>
      <c r="R5988" t="e">
        <v>#DIV/0!</v>
      </c>
      <c r="S5988">
        <v>0</v>
      </c>
    </row>
    <row r="5989" spans="1:19" x14ac:dyDescent="0.25">
      <c r="A5989" s="177" t="s">
        <v>3794</v>
      </c>
      <c r="B5989" t="s">
        <v>3795</v>
      </c>
      <c r="C5989" t="s">
        <v>342</v>
      </c>
      <c r="D5989" s="20" t="s">
        <v>1002</v>
      </c>
      <c r="E5989" s="26">
        <v>42736</v>
      </c>
      <c r="F5989">
        <v>4</v>
      </c>
      <c r="G5989">
        <v>4</v>
      </c>
      <c r="H5989">
        <v>1</v>
      </c>
      <c r="I5989">
        <v>20</v>
      </c>
      <c r="J5989">
        <v>40</v>
      </c>
      <c r="K5989">
        <v>0.5</v>
      </c>
      <c r="L5989">
        <v>40</v>
      </c>
      <c r="M5989">
        <v>1</v>
      </c>
      <c r="N5989">
        <v>19</v>
      </c>
      <c r="P5989">
        <v>4</v>
      </c>
      <c r="Q5989">
        <v>4</v>
      </c>
      <c r="R5989">
        <v>1</v>
      </c>
      <c r="S5989">
        <v>1</v>
      </c>
    </row>
    <row r="5990" spans="1:19" x14ac:dyDescent="0.25">
      <c r="A5990" s="177" t="s">
        <v>3602</v>
      </c>
      <c r="B5990" t="s">
        <v>3603</v>
      </c>
      <c r="C5990" t="s">
        <v>220</v>
      </c>
      <c r="D5990" s="20" t="s">
        <v>1002</v>
      </c>
      <c r="E5990" s="26">
        <v>42736</v>
      </c>
      <c r="F5990">
        <v>8</v>
      </c>
      <c r="G5990">
        <v>16</v>
      </c>
      <c r="H5990">
        <v>0.5</v>
      </c>
      <c r="I5990">
        <v>23</v>
      </c>
      <c r="J5990">
        <v>24</v>
      </c>
      <c r="K5990">
        <v>0.95833333333333337</v>
      </c>
      <c r="L5990">
        <v>48</v>
      </c>
      <c r="M5990">
        <v>0.5</v>
      </c>
      <c r="N5990">
        <v>13</v>
      </c>
      <c r="P5990">
        <v>1</v>
      </c>
      <c r="Q5990">
        <v>2</v>
      </c>
      <c r="R5990">
        <v>0.5</v>
      </c>
      <c r="S5990">
        <v>10</v>
      </c>
    </row>
    <row r="5991" spans="1:19" x14ac:dyDescent="0.25">
      <c r="A5991" s="177" t="s">
        <v>3077</v>
      </c>
      <c r="B5991" t="s">
        <v>3078</v>
      </c>
      <c r="C5991" t="s">
        <v>242</v>
      </c>
      <c r="D5991" s="20" t="s">
        <v>1000</v>
      </c>
      <c r="E5991" s="26">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25">
      <c r="A5992" s="177" t="s">
        <v>2902</v>
      </c>
      <c r="B5992" t="s">
        <v>2903</v>
      </c>
      <c r="C5992" t="s">
        <v>2724</v>
      </c>
      <c r="D5992" s="20" t="s">
        <v>1000</v>
      </c>
      <c r="E5992" s="26">
        <v>42736</v>
      </c>
      <c r="F5992">
        <v>7</v>
      </c>
      <c r="G5992">
        <v>8</v>
      </c>
      <c r="H5992">
        <v>0.875</v>
      </c>
      <c r="I5992">
        <v>24</v>
      </c>
      <c r="J5992">
        <v>35</v>
      </c>
      <c r="K5992">
        <v>0.68571428571428572</v>
      </c>
      <c r="L5992">
        <v>32</v>
      </c>
      <c r="M5992">
        <v>1.09375</v>
      </c>
      <c r="N5992">
        <v>24</v>
      </c>
      <c r="P5992">
        <v>1</v>
      </c>
      <c r="Q5992">
        <v>1</v>
      </c>
      <c r="R5992">
        <v>1</v>
      </c>
      <c r="S5992">
        <v>0</v>
      </c>
    </row>
    <row r="5993" spans="1:19" x14ac:dyDescent="0.25">
      <c r="A5993" s="177" t="s">
        <v>2657</v>
      </c>
      <c r="B5993" t="s">
        <v>2658</v>
      </c>
      <c r="C5993" t="s">
        <v>237</v>
      </c>
      <c r="D5993" s="20" t="s">
        <v>1000</v>
      </c>
      <c r="E5993" s="26">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25">
      <c r="A5994" s="177" t="s">
        <v>2482</v>
      </c>
      <c r="B5994" t="s">
        <v>2483</v>
      </c>
      <c r="C5994" t="s">
        <v>238</v>
      </c>
      <c r="D5994" s="20" t="s">
        <v>1000</v>
      </c>
      <c r="E5994" s="26">
        <v>42736</v>
      </c>
      <c r="F5994">
        <v>6</v>
      </c>
      <c r="G5994">
        <v>12</v>
      </c>
      <c r="H5994">
        <v>0.5</v>
      </c>
      <c r="I5994">
        <v>19</v>
      </c>
      <c r="J5994">
        <v>20</v>
      </c>
      <c r="K5994">
        <v>0.95</v>
      </c>
      <c r="L5994">
        <v>40</v>
      </c>
      <c r="M5994">
        <v>0.5</v>
      </c>
      <c r="N5994">
        <v>10</v>
      </c>
      <c r="P5994">
        <v>1</v>
      </c>
      <c r="Q5994">
        <v>2</v>
      </c>
      <c r="R5994">
        <v>0.5</v>
      </c>
      <c r="S5994">
        <v>9</v>
      </c>
    </row>
    <row r="5995" spans="1:19" x14ac:dyDescent="0.25">
      <c r="A5995" s="177" t="s">
        <v>2309</v>
      </c>
      <c r="B5995" t="s">
        <v>2310</v>
      </c>
      <c r="C5995" t="s">
        <v>239</v>
      </c>
      <c r="D5995" s="20" t="s">
        <v>1000</v>
      </c>
      <c r="E5995" s="26">
        <v>42736</v>
      </c>
      <c r="F5995">
        <v>2</v>
      </c>
      <c r="G5995">
        <v>4</v>
      </c>
      <c r="H5995">
        <v>0.5</v>
      </c>
      <c r="I5995">
        <v>4</v>
      </c>
      <c r="J5995">
        <v>4</v>
      </c>
      <c r="K5995">
        <v>1</v>
      </c>
      <c r="L5995">
        <v>8</v>
      </c>
      <c r="M5995">
        <v>0.5</v>
      </c>
      <c r="N5995">
        <v>3</v>
      </c>
      <c r="O5995">
        <v>0.82</v>
      </c>
      <c r="P5995">
        <v>0</v>
      </c>
      <c r="Q5995">
        <v>0</v>
      </c>
      <c r="R5995" t="e">
        <v>#DIV/0!</v>
      </c>
      <c r="S5995">
        <v>1</v>
      </c>
    </row>
    <row r="5996" spans="1:19" x14ac:dyDescent="0.25">
      <c r="A5996" s="177" t="s">
        <v>2134</v>
      </c>
      <c r="B5996" t="s">
        <v>2135</v>
      </c>
      <c r="C5996" t="s">
        <v>1988</v>
      </c>
      <c r="D5996" s="20" t="s">
        <v>1000</v>
      </c>
      <c r="E5996" s="26">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25">
      <c r="A5997" s="177" t="s">
        <v>1886</v>
      </c>
      <c r="B5997" t="s">
        <v>1887</v>
      </c>
      <c r="C5997" t="s">
        <v>240</v>
      </c>
      <c r="D5997" s="20" t="s">
        <v>1000</v>
      </c>
      <c r="E5997" s="26">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25">
      <c r="A5998" s="177" t="s">
        <v>1711</v>
      </c>
      <c r="B5998" t="s">
        <v>1712</v>
      </c>
      <c r="C5998" t="s">
        <v>241</v>
      </c>
      <c r="D5998" s="20" t="s">
        <v>1000</v>
      </c>
      <c r="E5998" s="26">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25">
      <c r="A5999" s="177" t="s">
        <v>1536</v>
      </c>
      <c r="B5999" t="s">
        <v>1537</v>
      </c>
      <c r="C5999" t="s">
        <v>318</v>
      </c>
      <c r="D5999" s="20" t="s">
        <v>1000</v>
      </c>
      <c r="E5999" s="26">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25">
      <c r="A6000" s="177" t="s">
        <v>1118</v>
      </c>
      <c r="B6000" t="s">
        <v>1205</v>
      </c>
      <c r="C6000" t="s">
        <v>235</v>
      </c>
      <c r="D6000" s="20" t="s">
        <v>1002</v>
      </c>
      <c r="E6000" s="26">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25">
      <c r="A6001" s="177" t="s">
        <v>12086</v>
      </c>
      <c r="B6001" t="s">
        <v>12087</v>
      </c>
      <c r="C6001" t="s">
        <v>1051</v>
      </c>
      <c r="D6001" s="20" t="s">
        <v>1000</v>
      </c>
      <c r="E6001" s="26">
        <v>42736</v>
      </c>
      <c r="F6001">
        <v>0</v>
      </c>
      <c r="G6001">
        <v>0</v>
      </c>
      <c r="H6001" t="e">
        <v>#DIV/0!</v>
      </c>
      <c r="I6001">
        <v>0</v>
      </c>
      <c r="J6001">
        <v>0</v>
      </c>
      <c r="K6001" t="e">
        <v>#DIV/0!</v>
      </c>
      <c r="L6001">
        <v>0</v>
      </c>
      <c r="M6001" t="e">
        <v>#DIV/0!</v>
      </c>
      <c r="N6001">
        <v>0</v>
      </c>
      <c r="P6001">
        <v>1</v>
      </c>
      <c r="Q6001">
        <v>1</v>
      </c>
      <c r="R6001">
        <v>1</v>
      </c>
      <c r="S6001">
        <v>0</v>
      </c>
    </row>
    <row r="6002" spans="1:19" x14ac:dyDescent="0.25">
      <c r="A6002" s="177" t="s">
        <v>13275</v>
      </c>
      <c r="B6002" t="s">
        <v>13276</v>
      </c>
      <c r="C6002" t="s">
        <v>350</v>
      </c>
      <c r="D6002" s="20" t="s">
        <v>1002</v>
      </c>
      <c r="E6002" s="26">
        <v>42736</v>
      </c>
      <c r="F6002">
        <v>1</v>
      </c>
      <c r="G6002">
        <v>1</v>
      </c>
      <c r="H6002">
        <v>1</v>
      </c>
      <c r="I6002">
        <v>1</v>
      </c>
      <c r="J6002">
        <v>3</v>
      </c>
      <c r="K6002">
        <v>0.33333333333333331</v>
      </c>
      <c r="L6002">
        <v>5</v>
      </c>
      <c r="M6002">
        <v>0.6</v>
      </c>
      <c r="N6002">
        <v>1</v>
      </c>
      <c r="P6002">
        <v>0</v>
      </c>
      <c r="Q6002">
        <v>0</v>
      </c>
      <c r="R6002" t="e">
        <v>#DIV/0!</v>
      </c>
      <c r="S6002">
        <v>0</v>
      </c>
    </row>
    <row r="6003" spans="1:19" x14ac:dyDescent="0.25">
      <c r="A6003" s="177" t="s">
        <v>13452</v>
      </c>
      <c r="B6003" t="s">
        <v>13453</v>
      </c>
      <c r="C6003" t="s">
        <v>242</v>
      </c>
      <c r="D6003" s="20" t="s">
        <v>1002</v>
      </c>
      <c r="E6003" s="26">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25">
      <c r="A6004" s="177" t="s">
        <v>13629</v>
      </c>
      <c r="B6004" t="s">
        <v>13630</v>
      </c>
      <c r="C6004" t="s">
        <v>237</v>
      </c>
      <c r="D6004" s="20" t="s">
        <v>1002</v>
      </c>
      <c r="E6004" s="26">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25">
      <c r="A6005" s="177" t="s">
        <v>13804</v>
      </c>
      <c r="B6005" t="s">
        <v>13805</v>
      </c>
      <c r="C6005" t="s">
        <v>238</v>
      </c>
      <c r="D6005" s="20" t="s">
        <v>1002</v>
      </c>
      <c r="E6005" s="26">
        <v>42736</v>
      </c>
      <c r="F6005">
        <v>6</v>
      </c>
      <c r="G6005">
        <v>12</v>
      </c>
      <c r="H6005">
        <v>0.5</v>
      </c>
      <c r="I6005">
        <v>19</v>
      </c>
      <c r="J6005">
        <v>20</v>
      </c>
      <c r="K6005">
        <v>0.95</v>
      </c>
      <c r="L6005">
        <v>40</v>
      </c>
      <c r="M6005">
        <v>0.5</v>
      </c>
      <c r="N6005">
        <v>10</v>
      </c>
      <c r="P6005">
        <v>1</v>
      </c>
      <c r="Q6005">
        <v>2</v>
      </c>
      <c r="R6005">
        <v>0.5</v>
      </c>
      <c r="S6005">
        <v>9</v>
      </c>
    </row>
    <row r="6006" spans="1:19" x14ac:dyDescent="0.25">
      <c r="A6006" s="177" t="s">
        <v>13981</v>
      </c>
      <c r="B6006" t="s">
        <v>13982</v>
      </c>
      <c r="C6006" t="s">
        <v>239</v>
      </c>
      <c r="D6006" s="20" t="s">
        <v>1002</v>
      </c>
      <c r="E6006" s="26">
        <v>42736</v>
      </c>
      <c r="F6006">
        <v>2</v>
      </c>
      <c r="G6006">
        <v>4</v>
      </c>
      <c r="H6006">
        <v>0.5</v>
      </c>
      <c r="I6006">
        <v>4</v>
      </c>
      <c r="J6006">
        <v>4</v>
      </c>
      <c r="K6006">
        <v>1</v>
      </c>
      <c r="L6006">
        <v>8</v>
      </c>
      <c r="M6006">
        <v>0.5</v>
      </c>
      <c r="N6006">
        <v>3</v>
      </c>
      <c r="O6006">
        <v>0.82</v>
      </c>
      <c r="P6006">
        <v>0</v>
      </c>
      <c r="Q6006">
        <v>0</v>
      </c>
      <c r="R6006" t="e">
        <v>#DIV/0!</v>
      </c>
      <c r="S6006">
        <v>1</v>
      </c>
    </row>
    <row r="6007" spans="1:19" x14ac:dyDescent="0.25">
      <c r="A6007" s="177" t="s">
        <v>14168</v>
      </c>
      <c r="B6007" t="s">
        <v>14169</v>
      </c>
      <c r="C6007" t="s">
        <v>240</v>
      </c>
      <c r="D6007" s="20" t="s">
        <v>1002</v>
      </c>
      <c r="E6007" s="26">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25">
      <c r="A6008" s="177" t="s">
        <v>14345</v>
      </c>
      <c r="B6008" t="s">
        <v>14346</v>
      </c>
      <c r="C6008" t="s">
        <v>241</v>
      </c>
      <c r="D6008" s="20" t="s">
        <v>1002</v>
      </c>
      <c r="E6008" s="26">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25">
      <c r="A6009" s="177" t="s">
        <v>14457</v>
      </c>
      <c r="B6009" t="s">
        <v>14458</v>
      </c>
      <c r="C6009" t="s">
        <v>318</v>
      </c>
      <c r="D6009" s="20" t="s">
        <v>1002</v>
      </c>
      <c r="E6009" s="26">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25">
      <c r="A6010" s="177" t="s">
        <v>14674</v>
      </c>
      <c r="B6010" t="s">
        <v>14675</v>
      </c>
      <c r="C6010" t="s">
        <v>199</v>
      </c>
      <c r="D6010" s="20" t="s">
        <v>1000</v>
      </c>
      <c r="E6010" s="26">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25">
      <c r="A6011" s="177" t="s">
        <v>14940</v>
      </c>
      <c r="B6011" t="s">
        <v>14941</v>
      </c>
      <c r="C6011" t="s">
        <v>200</v>
      </c>
      <c r="D6011" s="20" t="s">
        <v>1002</v>
      </c>
      <c r="E6011" s="26">
        <v>42736</v>
      </c>
      <c r="F6011">
        <v>4</v>
      </c>
      <c r="G6011">
        <v>5</v>
      </c>
      <c r="H6011">
        <v>0.8</v>
      </c>
      <c r="I6011">
        <v>8</v>
      </c>
      <c r="J6011">
        <v>20</v>
      </c>
      <c r="K6011">
        <v>0.4</v>
      </c>
      <c r="L6011">
        <v>12</v>
      </c>
      <c r="M6011">
        <v>1.6666666666666667</v>
      </c>
      <c r="N6011">
        <v>8</v>
      </c>
      <c r="P6011">
        <v>0</v>
      </c>
      <c r="Q6011">
        <v>0</v>
      </c>
      <c r="R6011" t="e">
        <v>#DIV/0!</v>
      </c>
      <c r="S6011">
        <v>0</v>
      </c>
    </row>
    <row r="6012" spans="1:19" x14ac:dyDescent="0.25">
      <c r="A6012" s="177" t="s">
        <v>15117</v>
      </c>
      <c r="B6012" t="s">
        <v>15118</v>
      </c>
      <c r="C6012" t="s">
        <v>202</v>
      </c>
      <c r="D6012" s="20" t="s">
        <v>1002</v>
      </c>
      <c r="E6012" s="26">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25">
      <c r="A6013" s="177" t="s">
        <v>15199</v>
      </c>
      <c r="B6013" t="s">
        <v>15200</v>
      </c>
      <c r="C6013" t="s">
        <v>348</v>
      </c>
      <c r="D6013" s="20" t="s">
        <v>1000</v>
      </c>
      <c r="E6013" s="26">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25">
      <c r="A6014" s="177" t="s">
        <v>15283</v>
      </c>
      <c r="B6014" t="s">
        <v>15284</v>
      </c>
      <c r="C6014" t="s">
        <v>347</v>
      </c>
      <c r="D6014" s="20" t="s">
        <v>1002</v>
      </c>
      <c r="E6014" s="26">
        <v>42736</v>
      </c>
      <c r="F6014">
        <v>2</v>
      </c>
      <c r="G6014">
        <v>5</v>
      </c>
      <c r="H6014">
        <v>0.4</v>
      </c>
      <c r="I6014">
        <v>10</v>
      </c>
      <c r="J6014">
        <v>8</v>
      </c>
      <c r="K6014">
        <v>1.25</v>
      </c>
      <c r="L6014">
        <v>25</v>
      </c>
      <c r="M6014">
        <v>0.32</v>
      </c>
      <c r="N6014">
        <v>9</v>
      </c>
      <c r="P6014">
        <v>0</v>
      </c>
      <c r="Q6014">
        <v>0</v>
      </c>
      <c r="R6014" t="e">
        <v>#DIV/0!</v>
      </c>
      <c r="S6014">
        <v>1</v>
      </c>
    </row>
    <row r="6015" spans="1:19" x14ac:dyDescent="0.25">
      <c r="A6015" s="177" t="s">
        <v>15359</v>
      </c>
      <c r="B6015" t="s">
        <v>15360</v>
      </c>
      <c r="C6015" t="s">
        <v>351</v>
      </c>
      <c r="D6015" s="20" t="s">
        <v>1002</v>
      </c>
      <c r="E6015" s="26">
        <v>42736</v>
      </c>
      <c r="F6015">
        <v>9</v>
      </c>
      <c r="G6015">
        <v>5</v>
      </c>
      <c r="H6015">
        <v>1.8</v>
      </c>
      <c r="I6015">
        <v>15</v>
      </c>
      <c r="J6015">
        <v>27</v>
      </c>
      <c r="K6015">
        <v>0.55555555555555558</v>
      </c>
      <c r="L6015">
        <v>25</v>
      </c>
      <c r="M6015">
        <v>1.08</v>
      </c>
      <c r="N6015">
        <v>15</v>
      </c>
      <c r="P6015">
        <v>0</v>
      </c>
      <c r="Q6015">
        <v>0</v>
      </c>
      <c r="R6015" t="e">
        <v>#DIV/0!</v>
      </c>
      <c r="S6015">
        <v>0</v>
      </c>
    </row>
    <row r="6016" spans="1:19" x14ac:dyDescent="0.25">
      <c r="A6016" s="177" t="s">
        <v>15483</v>
      </c>
      <c r="B6016" t="s">
        <v>15484</v>
      </c>
      <c r="C6016" t="s">
        <v>352</v>
      </c>
      <c r="D6016" s="20" t="s">
        <v>1002</v>
      </c>
      <c r="E6016" s="26">
        <v>42736</v>
      </c>
      <c r="F6016">
        <v>1</v>
      </c>
      <c r="G6016">
        <v>1</v>
      </c>
      <c r="H6016">
        <v>1</v>
      </c>
      <c r="I6016">
        <v>2</v>
      </c>
      <c r="J6016">
        <v>3</v>
      </c>
      <c r="K6016">
        <v>0.66666666666666663</v>
      </c>
      <c r="L6016">
        <v>2</v>
      </c>
      <c r="M6016">
        <v>1.5</v>
      </c>
      <c r="N6016">
        <v>2</v>
      </c>
      <c r="P6016">
        <v>0</v>
      </c>
      <c r="Q6016">
        <v>0</v>
      </c>
      <c r="R6016" t="e">
        <v>#DIV/0!</v>
      </c>
      <c r="S6016">
        <v>0</v>
      </c>
    </row>
    <row r="6017" spans="1:19" x14ac:dyDescent="0.25">
      <c r="A6017" s="177" t="s">
        <v>15644</v>
      </c>
      <c r="B6017" t="s">
        <v>15645</v>
      </c>
      <c r="C6017" t="s">
        <v>228</v>
      </c>
      <c r="D6017" s="20" t="s">
        <v>1002</v>
      </c>
      <c r="E6017" s="26">
        <v>42736</v>
      </c>
      <c r="F6017">
        <v>0.5</v>
      </c>
      <c r="G6017">
        <v>0.5</v>
      </c>
      <c r="H6017">
        <v>1</v>
      </c>
      <c r="I6017">
        <v>9</v>
      </c>
      <c r="J6017">
        <v>5</v>
      </c>
      <c r="K6017">
        <v>1.8</v>
      </c>
      <c r="L6017">
        <v>5</v>
      </c>
      <c r="M6017">
        <v>1</v>
      </c>
      <c r="N6017">
        <v>8</v>
      </c>
      <c r="P6017">
        <v>1</v>
      </c>
      <c r="Q6017">
        <v>3</v>
      </c>
      <c r="R6017">
        <v>0.33333333333333331</v>
      </c>
      <c r="S6017">
        <v>1</v>
      </c>
    </row>
    <row r="6018" spans="1:19" x14ac:dyDescent="0.25">
      <c r="A6018" s="177" t="s">
        <v>15821</v>
      </c>
      <c r="B6018" t="s">
        <v>15822</v>
      </c>
      <c r="C6018" t="s">
        <v>227</v>
      </c>
      <c r="D6018" s="20" t="s">
        <v>1000</v>
      </c>
      <c r="E6018" s="26">
        <v>42736</v>
      </c>
      <c r="F6018">
        <v>0.5</v>
      </c>
      <c r="G6018">
        <v>0.5</v>
      </c>
      <c r="H6018">
        <v>1</v>
      </c>
      <c r="I6018">
        <v>9</v>
      </c>
      <c r="J6018">
        <v>5</v>
      </c>
      <c r="K6018">
        <v>1.8</v>
      </c>
      <c r="L6018">
        <v>5</v>
      </c>
      <c r="M6018">
        <v>1</v>
      </c>
      <c r="N6018">
        <v>8</v>
      </c>
      <c r="P6018">
        <v>1</v>
      </c>
      <c r="Q6018">
        <v>3</v>
      </c>
      <c r="R6018">
        <v>0.33333333333333331</v>
      </c>
      <c r="S6018">
        <v>1</v>
      </c>
    </row>
    <row r="6019" spans="1:19" x14ac:dyDescent="0.25">
      <c r="A6019" s="177" t="s">
        <v>15998</v>
      </c>
      <c r="B6019" t="s">
        <v>15999</v>
      </c>
      <c r="C6019" t="s">
        <v>203</v>
      </c>
      <c r="D6019" s="20" t="s">
        <v>1000</v>
      </c>
      <c r="E6019" s="26">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25">
      <c r="A6020" s="177" t="s">
        <v>16177</v>
      </c>
      <c r="B6020" t="s">
        <v>16178</v>
      </c>
      <c r="C6020" t="s">
        <v>205</v>
      </c>
      <c r="D6020" s="20" t="s">
        <v>1002</v>
      </c>
      <c r="E6020" s="26">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25">
      <c r="A6021" s="177" t="s">
        <v>16354</v>
      </c>
      <c r="B6021" t="s">
        <v>16355</v>
      </c>
      <c r="C6021" t="s">
        <v>204</v>
      </c>
      <c r="D6021" s="20" t="s">
        <v>1002</v>
      </c>
      <c r="E6021" s="26">
        <v>42736</v>
      </c>
      <c r="F6021">
        <v>8</v>
      </c>
      <c r="G6021">
        <v>4</v>
      </c>
      <c r="H6021">
        <v>2</v>
      </c>
      <c r="I6021">
        <v>8</v>
      </c>
      <c r="J6021">
        <v>40</v>
      </c>
      <c r="K6021">
        <v>0.2</v>
      </c>
      <c r="L6021">
        <v>10</v>
      </c>
      <c r="M6021">
        <v>4</v>
      </c>
      <c r="N6021">
        <v>1</v>
      </c>
      <c r="P6021">
        <v>0</v>
      </c>
      <c r="Q6021">
        <v>0</v>
      </c>
      <c r="R6021" t="e">
        <v>#DIV/0!</v>
      </c>
      <c r="S6021">
        <v>7</v>
      </c>
    </row>
    <row r="6022" spans="1:19" x14ac:dyDescent="0.25">
      <c r="A6022" s="177" t="s">
        <v>16495</v>
      </c>
      <c r="B6022" t="s">
        <v>16496</v>
      </c>
      <c r="C6022" t="s">
        <v>353</v>
      </c>
      <c r="D6022" s="20" t="s">
        <v>1002</v>
      </c>
      <c r="E6022" s="26">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25">
      <c r="A6023" s="177" t="s">
        <v>16672</v>
      </c>
      <c r="B6023" t="s">
        <v>16673</v>
      </c>
      <c r="C6023" t="s">
        <v>223</v>
      </c>
      <c r="D6023" s="20" t="s">
        <v>1000</v>
      </c>
      <c r="E6023" s="26">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25">
      <c r="A6024" s="177" t="s">
        <v>16851</v>
      </c>
      <c r="B6024" t="s">
        <v>16852</v>
      </c>
      <c r="C6024" t="s">
        <v>224</v>
      </c>
      <c r="D6024" s="20" t="s">
        <v>1002</v>
      </c>
      <c r="E6024" s="26">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25">
      <c r="A6025" s="177" t="s">
        <v>16977</v>
      </c>
      <c r="B6025" t="s">
        <v>16978</v>
      </c>
      <c r="C6025" t="s">
        <v>346</v>
      </c>
      <c r="D6025" s="20" t="s">
        <v>1000</v>
      </c>
      <c r="E6025" s="26">
        <v>42736</v>
      </c>
      <c r="F6025">
        <v>3</v>
      </c>
      <c r="G6025">
        <v>5</v>
      </c>
      <c r="H6025">
        <v>0.6</v>
      </c>
      <c r="I6025">
        <v>5</v>
      </c>
      <c r="J6025">
        <v>18</v>
      </c>
      <c r="K6025">
        <v>0.27777777777777779</v>
      </c>
      <c r="L6025">
        <v>0</v>
      </c>
      <c r="M6025" t="e">
        <v>#DIV/0!</v>
      </c>
      <c r="N6025">
        <v>5</v>
      </c>
      <c r="P6025">
        <v>0</v>
      </c>
      <c r="Q6025">
        <v>0</v>
      </c>
      <c r="R6025" t="e">
        <v>#DIV/0!</v>
      </c>
      <c r="S6025">
        <v>0</v>
      </c>
    </row>
    <row r="6026" spans="1:19" x14ac:dyDescent="0.25">
      <c r="A6026" s="177" t="s">
        <v>17073</v>
      </c>
      <c r="B6026" t="s">
        <v>17074</v>
      </c>
      <c r="C6026" t="s">
        <v>345</v>
      </c>
      <c r="D6026" s="20" t="s">
        <v>1002</v>
      </c>
      <c r="E6026" s="26">
        <v>42736</v>
      </c>
      <c r="F6026">
        <v>3</v>
      </c>
      <c r="G6026">
        <v>5</v>
      </c>
      <c r="H6026">
        <v>0.6</v>
      </c>
      <c r="I6026">
        <v>5</v>
      </c>
      <c r="J6026">
        <v>18</v>
      </c>
      <c r="K6026">
        <v>0.27777777777777779</v>
      </c>
      <c r="L6026">
        <v>0</v>
      </c>
      <c r="M6026" t="e">
        <v>#DIV/0!</v>
      </c>
      <c r="N6026">
        <v>5</v>
      </c>
      <c r="P6026">
        <v>0</v>
      </c>
      <c r="Q6026">
        <v>0</v>
      </c>
      <c r="R6026" t="e">
        <v>#DIV/0!</v>
      </c>
      <c r="S6026">
        <v>0</v>
      </c>
    </row>
    <row r="6027" spans="1:19" x14ac:dyDescent="0.25">
      <c r="A6027" s="177" t="s">
        <v>17288</v>
      </c>
      <c r="B6027" t="s">
        <v>17289</v>
      </c>
      <c r="C6027" t="s">
        <v>225</v>
      </c>
      <c r="D6027" s="20" t="s">
        <v>1000</v>
      </c>
      <c r="E6027" s="26">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25">
      <c r="A6028" s="177" t="s">
        <v>17495</v>
      </c>
      <c r="B6028" t="s">
        <v>17496</v>
      </c>
      <c r="C6028" t="s">
        <v>226</v>
      </c>
      <c r="D6028" s="20" t="s">
        <v>1002</v>
      </c>
      <c r="E6028" s="26">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25">
      <c r="A6029" s="177" t="s">
        <v>17672</v>
      </c>
      <c r="B6029" t="s">
        <v>17673</v>
      </c>
      <c r="C6029" t="s">
        <v>232</v>
      </c>
      <c r="D6029" s="20" t="s">
        <v>1000</v>
      </c>
      <c r="E6029" s="26">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25">
      <c r="A6030" s="177" t="s">
        <v>17869</v>
      </c>
      <c r="B6030" t="s">
        <v>17870</v>
      </c>
      <c r="C6030" t="s">
        <v>231</v>
      </c>
      <c r="D6030" s="20" t="s">
        <v>1002</v>
      </c>
      <c r="E6030" s="26">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25">
      <c r="A6031" s="177" t="s">
        <v>18046</v>
      </c>
      <c r="B6031" t="s">
        <v>18047</v>
      </c>
      <c r="C6031" t="s">
        <v>317</v>
      </c>
      <c r="D6031" s="20" t="s">
        <v>1000</v>
      </c>
      <c r="E6031" s="26">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25">
      <c r="A6032" s="177" t="s">
        <v>18225</v>
      </c>
      <c r="B6032" t="s">
        <v>18226</v>
      </c>
      <c r="C6032" t="s">
        <v>316</v>
      </c>
      <c r="D6032" s="20" t="s">
        <v>1002</v>
      </c>
      <c r="E6032" s="26">
        <v>42736</v>
      </c>
      <c r="F6032">
        <v>5</v>
      </c>
      <c r="G6032">
        <v>6</v>
      </c>
      <c r="H6032">
        <v>0.83333333333333337</v>
      </c>
      <c r="I6032">
        <v>6</v>
      </c>
      <c r="J6032">
        <v>15</v>
      </c>
      <c r="K6032">
        <v>0.4</v>
      </c>
      <c r="L6032">
        <v>16</v>
      </c>
      <c r="M6032">
        <v>0.9375</v>
      </c>
      <c r="N6032">
        <v>5</v>
      </c>
      <c r="P6032">
        <v>0</v>
      </c>
      <c r="Q6032">
        <v>0</v>
      </c>
      <c r="R6032" t="e">
        <v>#DIV/0!</v>
      </c>
      <c r="S6032">
        <v>1</v>
      </c>
    </row>
    <row r="6033" spans="1:19" x14ac:dyDescent="0.25">
      <c r="A6033" s="177" t="s">
        <v>18301</v>
      </c>
      <c r="B6033" t="s">
        <v>18302</v>
      </c>
      <c r="C6033" t="s">
        <v>355</v>
      </c>
      <c r="D6033" s="20" t="s">
        <v>1002</v>
      </c>
      <c r="E6033" s="26">
        <v>42736</v>
      </c>
      <c r="F6033">
        <v>3</v>
      </c>
      <c r="G6033">
        <v>6</v>
      </c>
      <c r="H6033">
        <v>0.5</v>
      </c>
      <c r="I6033">
        <v>13</v>
      </c>
      <c r="J6033">
        <v>9</v>
      </c>
      <c r="K6033">
        <v>1.4444444444444444</v>
      </c>
      <c r="L6033">
        <v>10</v>
      </c>
      <c r="M6033">
        <v>0.9</v>
      </c>
      <c r="N6033">
        <v>12</v>
      </c>
      <c r="P6033">
        <v>0</v>
      </c>
      <c r="Q6033">
        <v>0</v>
      </c>
      <c r="R6033" t="e">
        <v>#DIV/0!</v>
      </c>
      <c r="S6033">
        <v>1</v>
      </c>
    </row>
    <row r="6034" spans="1:19" x14ac:dyDescent="0.25">
      <c r="A6034" s="177" t="s">
        <v>18478</v>
      </c>
      <c r="B6034" t="s">
        <v>18479</v>
      </c>
      <c r="C6034" t="s">
        <v>214</v>
      </c>
      <c r="D6034" s="20" t="s">
        <v>1000</v>
      </c>
      <c r="E6034" s="26">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25">
      <c r="A6035" s="177" t="s">
        <v>18657</v>
      </c>
      <c r="B6035" t="s">
        <v>18658</v>
      </c>
      <c r="C6035" t="s">
        <v>215</v>
      </c>
      <c r="D6035" s="20" t="s">
        <v>1002</v>
      </c>
      <c r="E6035" s="26">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25">
      <c r="A6036" s="177" t="s">
        <v>18834</v>
      </c>
      <c r="B6036" t="s">
        <v>18835</v>
      </c>
      <c r="C6036" t="s">
        <v>216</v>
      </c>
      <c r="D6036" s="20" t="s">
        <v>1002</v>
      </c>
      <c r="E6036" s="26">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25">
      <c r="A6037" s="177" t="s">
        <v>19011</v>
      </c>
      <c r="B6037" t="s">
        <v>19012</v>
      </c>
      <c r="C6037" t="s">
        <v>229</v>
      </c>
      <c r="D6037" s="20" t="s">
        <v>1002</v>
      </c>
      <c r="E6037" s="26">
        <v>42736</v>
      </c>
      <c r="F6037">
        <v>1</v>
      </c>
      <c r="G6037">
        <v>1</v>
      </c>
      <c r="H6037">
        <v>1</v>
      </c>
      <c r="I6037">
        <v>6</v>
      </c>
      <c r="J6037">
        <v>5</v>
      </c>
      <c r="K6037">
        <v>1.2</v>
      </c>
      <c r="L6037">
        <v>10</v>
      </c>
      <c r="M6037">
        <v>0.5</v>
      </c>
      <c r="N6037">
        <v>6</v>
      </c>
      <c r="P6037">
        <v>0</v>
      </c>
      <c r="Q6037">
        <v>2</v>
      </c>
      <c r="R6037">
        <v>0</v>
      </c>
      <c r="S6037">
        <v>0</v>
      </c>
    </row>
    <row r="6038" spans="1:19" x14ac:dyDescent="0.25">
      <c r="A6038" s="177" t="s">
        <v>19188</v>
      </c>
      <c r="B6038" t="s">
        <v>19189</v>
      </c>
      <c r="C6038" t="s">
        <v>230</v>
      </c>
      <c r="D6038" s="20" t="s">
        <v>1000</v>
      </c>
      <c r="E6038" s="26">
        <v>42736</v>
      </c>
      <c r="F6038">
        <v>1</v>
      </c>
      <c r="G6038">
        <v>1</v>
      </c>
      <c r="H6038">
        <v>1</v>
      </c>
      <c r="I6038">
        <v>6</v>
      </c>
      <c r="J6038">
        <v>5</v>
      </c>
      <c r="K6038">
        <v>1.2</v>
      </c>
      <c r="L6038">
        <v>10</v>
      </c>
      <c r="M6038">
        <v>0.5</v>
      </c>
      <c r="N6038">
        <v>6</v>
      </c>
      <c r="P6038">
        <v>0</v>
      </c>
      <c r="Q6038">
        <v>2</v>
      </c>
      <c r="R6038">
        <v>0</v>
      </c>
      <c r="S6038">
        <v>0</v>
      </c>
    </row>
    <row r="6039" spans="1:19" x14ac:dyDescent="0.25">
      <c r="A6039" s="177" t="s">
        <v>19367</v>
      </c>
      <c r="B6039" t="s">
        <v>19368</v>
      </c>
      <c r="C6039" t="s">
        <v>234</v>
      </c>
      <c r="D6039" s="20" t="s">
        <v>1000</v>
      </c>
      <c r="E6039" s="26">
        <v>42736</v>
      </c>
      <c r="F6039">
        <v>4</v>
      </c>
      <c r="G6039">
        <v>6</v>
      </c>
      <c r="H6039">
        <v>0.66666666666666663</v>
      </c>
      <c r="I6039">
        <v>78</v>
      </c>
      <c r="J6039">
        <v>40</v>
      </c>
      <c r="K6039">
        <v>1.95</v>
      </c>
      <c r="L6039">
        <v>50</v>
      </c>
      <c r="M6039">
        <v>0.8</v>
      </c>
      <c r="N6039">
        <v>74</v>
      </c>
      <c r="P6039">
        <v>0</v>
      </c>
      <c r="Q6039">
        <v>0</v>
      </c>
      <c r="R6039" t="e">
        <v>#DIV/0!</v>
      </c>
      <c r="S6039">
        <v>4</v>
      </c>
    </row>
    <row r="6040" spans="1:19" x14ac:dyDescent="0.25">
      <c r="A6040" s="177" t="s">
        <v>19546</v>
      </c>
      <c r="B6040" t="s">
        <v>19547</v>
      </c>
      <c r="C6040" t="s">
        <v>233</v>
      </c>
      <c r="D6040" s="20" t="s">
        <v>1002</v>
      </c>
      <c r="E6040" s="26">
        <v>42736</v>
      </c>
      <c r="F6040">
        <v>4</v>
      </c>
      <c r="G6040">
        <v>6</v>
      </c>
      <c r="H6040">
        <v>0.66666666666666663</v>
      </c>
      <c r="I6040">
        <v>78</v>
      </c>
      <c r="J6040">
        <v>40</v>
      </c>
      <c r="K6040">
        <v>1.95</v>
      </c>
      <c r="L6040">
        <v>50</v>
      </c>
      <c r="M6040">
        <v>0.8</v>
      </c>
      <c r="N6040">
        <v>74</v>
      </c>
      <c r="P6040">
        <v>0</v>
      </c>
      <c r="Q6040">
        <v>0</v>
      </c>
      <c r="R6040" t="e">
        <v>#DIV/0!</v>
      </c>
      <c r="S6040">
        <v>4</v>
      </c>
    </row>
    <row r="6041" spans="1:19" x14ac:dyDescent="0.25">
      <c r="A6041" s="177" t="s">
        <v>19644</v>
      </c>
      <c r="B6041" t="s">
        <v>19645</v>
      </c>
      <c r="C6041" t="s">
        <v>342</v>
      </c>
      <c r="D6041" s="20" t="s">
        <v>1000</v>
      </c>
      <c r="E6041" s="26">
        <v>42736</v>
      </c>
      <c r="F6041">
        <v>4</v>
      </c>
      <c r="G6041">
        <v>4</v>
      </c>
      <c r="H6041">
        <v>1</v>
      </c>
      <c r="I6041">
        <v>20</v>
      </c>
      <c r="J6041">
        <v>40</v>
      </c>
      <c r="K6041">
        <v>0.5</v>
      </c>
      <c r="L6041">
        <v>40</v>
      </c>
      <c r="M6041">
        <v>1</v>
      </c>
      <c r="N6041">
        <v>19</v>
      </c>
      <c r="P6041">
        <v>4</v>
      </c>
      <c r="Q6041">
        <v>4</v>
      </c>
      <c r="R6041">
        <v>1</v>
      </c>
      <c r="S6041">
        <v>1</v>
      </c>
    </row>
    <row r="6042" spans="1:19" x14ac:dyDescent="0.25">
      <c r="A6042" s="177" t="s">
        <v>19744</v>
      </c>
      <c r="B6042" t="s">
        <v>19745</v>
      </c>
      <c r="C6042" t="s">
        <v>340</v>
      </c>
      <c r="D6042" s="20" t="s">
        <v>1002</v>
      </c>
      <c r="E6042" s="26">
        <v>42736</v>
      </c>
      <c r="F6042">
        <v>4</v>
      </c>
      <c r="G6042">
        <v>4</v>
      </c>
      <c r="H6042">
        <v>1</v>
      </c>
      <c r="I6042">
        <v>20</v>
      </c>
      <c r="J6042">
        <v>40</v>
      </c>
      <c r="K6042">
        <v>0.5</v>
      </c>
      <c r="L6042">
        <v>40</v>
      </c>
      <c r="M6042">
        <v>1</v>
      </c>
      <c r="N6042">
        <v>19</v>
      </c>
      <c r="P6042">
        <v>4</v>
      </c>
      <c r="Q6042">
        <v>4</v>
      </c>
      <c r="R6042">
        <v>1</v>
      </c>
      <c r="S6042">
        <v>1</v>
      </c>
    </row>
    <row r="6043" spans="1:19" x14ac:dyDescent="0.25">
      <c r="A6043" s="177" t="s">
        <v>19921</v>
      </c>
      <c r="B6043" t="s">
        <v>19922</v>
      </c>
      <c r="C6043" t="s">
        <v>220</v>
      </c>
      <c r="D6043" s="20" t="s">
        <v>1000</v>
      </c>
      <c r="E6043" s="26">
        <v>42736</v>
      </c>
      <c r="F6043">
        <v>8</v>
      </c>
      <c r="G6043">
        <v>16</v>
      </c>
      <c r="H6043">
        <v>0.5</v>
      </c>
      <c r="I6043">
        <v>23</v>
      </c>
      <c r="J6043">
        <v>24</v>
      </c>
      <c r="K6043">
        <v>0.95833333333333337</v>
      </c>
      <c r="L6043">
        <v>48</v>
      </c>
      <c r="M6043">
        <v>0.5</v>
      </c>
      <c r="N6043">
        <v>13</v>
      </c>
      <c r="P6043">
        <v>1</v>
      </c>
      <c r="Q6043">
        <v>2</v>
      </c>
      <c r="R6043">
        <v>0.5</v>
      </c>
      <c r="S6043">
        <v>10</v>
      </c>
    </row>
    <row r="6044" spans="1:19" x14ac:dyDescent="0.25">
      <c r="A6044" s="177" t="s">
        <v>20100</v>
      </c>
      <c r="B6044" t="s">
        <v>20101</v>
      </c>
      <c r="C6044" t="s">
        <v>221</v>
      </c>
      <c r="D6044" s="20" t="s">
        <v>1002</v>
      </c>
      <c r="E6044" s="26">
        <v>42736</v>
      </c>
      <c r="F6044">
        <v>6</v>
      </c>
      <c r="G6044">
        <v>12</v>
      </c>
      <c r="H6044">
        <v>0.5</v>
      </c>
      <c r="I6044">
        <v>19</v>
      </c>
      <c r="J6044">
        <v>20</v>
      </c>
      <c r="K6044">
        <v>0.95</v>
      </c>
      <c r="L6044">
        <v>40</v>
      </c>
      <c r="M6044">
        <v>0.5</v>
      </c>
      <c r="N6044">
        <v>10</v>
      </c>
      <c r="O6044">
        <v>0.73</v>
      </c>
      <c r="P6044">
        <v>1</v>
      </c>
      <c r="Q6044">
        <v>2</v>
      </c>
      <c r="R6044">
        <v>0.5</v>
      </c>
      <c r="S6044">
        <v>9</v>
      </c>
    </row>
    <row r="6045" spans="1:19" x14ac:dyDescent="0.25">
      <c r="A6045" s="177" t="s">
        <v>20277</v>
      </c>
      <c r="B6045" t="s">
        <v>20278</v>
      </c>
      <c r="C6045" t="s">
        <v>222</v>
      </c>
      <c r="D6045" s="20" t="s">
        <v>1002</v>
      </c>
      <c r="E6045" s="26">
        <v>42736</v>
      </c>
      <c r="F6045">
        <v>2</v>
      </c>
      <c r="G6045">
        <v>4</v>
      </c>
      <c r="H6045">
        <v>0.5</v>
      </c>
      <c r="I6045">
        <v>4</v>
      </c>
      <c r="J6045">
        <v>4</v>
      </c>
      <c r="K6045">
        <v>1</v>
      </c>
      <c r="L6045">
        <v>8</v>
      </c>
      <c r="M6045">
        <v>0.5</v>
      </c>
      <c r="N6045">
        <v>3</v>
      </c>
      <c r="O6045">
        <v>0.82</v>
      </c>
      <c r="P6045">
        <v>0</v>
      </c>
      <c r="Q6045">
        <v>0</v>
      </c>
      <c r="R6045" t="e">
        <v>#DIV/0!</v>
      </c>
      <c r="S6045">
        <v>1</v>
      </c>
    </row>
    <row r="6046" spans="1:19" x14ac:dyDescent="0.25">
      <c r="A6046" s="177" t="s">
        <v>20454</v>
      </c>
      <c r="B6046" t="s">
        <v>20455</v>
      </c>
      <c r="C6046" t="s">
        <v>211</v>
      </c>
      <c r="D6046" s="20" t="s">
        <v>1002</v>
      </c>
      <c r="E6046" s="26">
        <v>42736</v>
      </c>
      <c r="F6046">
        <v>2</v>
      </c>
      <c r="G6046">
        <v>2</v>
      </c>
      <c r="H6046">
        <v>1</v>
      </c>
      <c r="I6046">
        <v>25</v>
      </c>
      <c r="J6046">
        <v>30</v>
      </c>
      <c r="K6046">
        <v>0.83333333333333337</v>
      </c>
      <c r="L6046">
        <v>30</v>
      </c>
      <c r="M6046">
        <v>1</v>
      </c>
      <c r="N6046">
        <v>14</v>
      </c>
      <c r="P6046">
        <v>0</v>
      </c>
      <c r="Q6046">
        <v>8</v>
      </c>
      <c r="R6046">
        <v>0</v>
      </c>
      <c r="S6046">
        <v>11</v>
      </c>
    </row>
    <row r="6047" spans="1:19" x14ac:dyDescent="0.25">
      <c r="A6047" s="177" t="s">
        <v>20631</v>
      </c>
      <c r="B6047" t="s">
        <v>20632</v>
      </c>
      <c r="C6047" t="s">
        <v>207</v>
      </c>
      <c r="D6047" s="20" t="s">
        <v>1000</v>
      </c>
      <c r="E6047" s="26">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25">
      <c r="A6048" s="177" t="s">
        <v>20875</v>
      </c>
      <c r="B6048" t="s">
        <v>20876</v>
      </c>
      <c r="C6048" t="s">
        <v>210</v>
      </c>
      <c r="D6048" s="20" t="s">
        <v>1002</v>
      </c>
      <c r="E6048" s="26">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25">
      <c r="A6049" s="177" t="s">
        <v>21052</v>
      </c>
      <c r="B6049" t="s">
        <v>21053</v>
      </c>
      <c r="C6049" t="s">
        <v>208</v>
      </c>
      <c r="D6049" s="20" t="s">
        <v>1002</v>
      </c>
      <c r="E6049" s="26">
        <v>42736</v>
      </c>
      <c r="F6049">
        <v>3</v>
      </c>
      <c r="G6049">
        <v>2</v>
      </c>
      <c r="H6049">
        <v>1.5</v>
      </c>
      <c r="I6049">
        <v>8</v>
      </c>
      <c r="J6049">
        <v>15</v>
      </c>
      <c r="K6049">
        <v>0.53333333333333333</v>
      </c>
      <c r="L6049">
        <v>10</v>
      </c>
      <c r="M6049">
        <v>1.5</v>
      </c>
      <c r="N6049">
        <v>8</v>
      </c>
      <c r="P6049">
        <v>2</v>
      </c>
      <c r="Q6049">
        <v>2</v>
      </c>
      <c r="R6049">
        <v>1</v>
      </c>
      <c r="S6049">
        <v>0</v>
      </c>
    </row>
    <row r="6050" spans="1:19" x14ac:dyDescent="0.25">
      <c r="A6050" s="177" t="s">
        <v>21128</v>
      </c>
      <c r="B6050" t="s">
        <v>21129</v>
      </c>
      <c r="C6050" t="s">
        <v>354</v>
      </c>
      <c r="D6050" s="20" t="s">
        <v>1002</v>
      </c>
      <c r="E6050" s="26">
        <v>42736</v>
      </c>
      <c r="F6050">
        <v>2</v>
      </c>
      <c r="G6050">
        <v>2</v>
      </c>
      <c r="H6050">
        <v>1</v>
      </c>
      <c r="I6050">
        <v>10</v>
      </c>
      <c r="J6050">
        <v>6</v>
      </c>
      <c r="K6050">
        <v>1.6666666666666667</v>
      </c>
      <c r="L6050">
        <v>10</v>
      </c>
      <c r="M6050">
        <v>0.6</v>
      </c>
      <c r="N6050">
        <v>7</v>
      </c>
      <c r="P6050">
        <v>0</v>
      </c>
      <c r="Q6050">
        <v>1</v>
      </c>
      <c r="R6050">
        <v>0</v>
      </c>
      <c r="S6050">
        <v>3</v>
      </c>
    </row>
    <row r="6051" spans="1:19" x14ac:dyDescent="0.25">
      <c r="A6051" s="177" t="s">
        <v>21307</v>
      </c>
      <c r="B6051" t="s">
        <v>21308</v>
      </c>
      <c r="C6051" t="s">
        <v>213</v>
      </c>
      <c r="D6051" s="20" t="s">
        <v>1002</v>
      </c>
      <c r="E6051" s="26">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25">
      <c r="A6052" s="177" t="s">
        <v>21549</v>
      </c>
      <c r="B6052" t="s">
        <v>21550</v>
      </c>
      <c r="C6052" t="s">
        <v>212</v>
      </c>
      <c r="D6052" s="20" t="s">
        <v>1000</v>
      </c>
      <c r="E6052" s="26">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25">
      <c r="A6053" s="177" t="s">
        <v>21758</v>
      </c>
      <c r="B6053" t="s">
        <v>21759</v>
      </c>
      <c r="C6053" t="s">
        <v>217</v>
      </c>
      <c r="D6053" s="20" t="s">
        <v>1000</v>
      </c>
      <c r="E6053" s="26">
        <v>42736</v>
      </c>
      <c r="F6053">
        <v>0</v>
      </c>
      <c r="G6053">
        <v>0</v>
      </c>
      <c r="H6053" t="e">
        <v>#DIV/0!</v>
      </c>
      <c r="I6053">
        <v>0</v>
      </c>
      <c r="J6053">
        <v>0</v>
      </c>
      <c r="K6053" t="e">
        <v>#DIV/0!</v>
      </c>
      <c r="L6053">
        <v>0</v>
      </c>
      <c r="M6053" t="e">
        <v>#DIV/0!</v>
      </c>
      <c r="N6053">
        <v>0</v>
      </c>
      <c r="P6053">
        <v>0</v>
      </c>
      <c r="Q6053">
        <v>0</v>
      </c>
      <c r="R6053" t="e">
        <v>#DIV/0!</v>
      </c>
      <c r="S6053">
        <v>0</v>
      </c>
    </row>
    <row r="6054" spans="1:19" x14ac:dyDescent="0.25">
      <c r="A6054" s="177" t="s">
        <v>22002</v>
      </c>
      <c r="B6054" t="s">
        <v>22003</v>
      </c>
      <c r="C6054" t="s">
        <v>218</v>
      </c>
      <c r="D6054" s="20" t="s">
        <v>1002</v>
      </c>
      <c r="E6054" s="26">
        <v>42736</v>
      </c>
      <c r="F6054">
        <v>0</v>
      </c>
      <c r="G6054">
        <v>0</v>
      </c>
      <c r="H6054" t="e">
        <v>#DIV/0!</v>
      </c>
      <c r="I6054">
        <v>0</v>
      </c>
      <c r="J6054">
        <v>0</v>
      </c>
      <c r="K6054" t="e">
        <v>#DIV/0!</v>
      </c>
      <c r="L6054">
        <v>0</v>
      </c>
      <c r="M6054" t="e">
        <v>#DIV/0!</v>
      </c>
      <c r="N6054">
        <v>0</v>
      </c>
      <c r="P6054">
        <v>0</v>
      </c>
      <c r="Q6054">
        <v>0</v>
      </c>
      <c r="R6054" t="e">
        <v>#DIV/0!</v>
      </c>
      <c r="S6054">
        <v>0</v>
      </c>
    </row>
    <row r="6055" spans="1:19" x14ac:dyDescent="0.25">
      <c r="A6055" s="177" t="s">
        <v>22179</v>
      </c>
      <c r="B6055" t="s">
        <v>22180</v>
      </c>
      <c r="C6055" t="s">
        <v>219</v>
      </c>
      <c r="D6055" s="20" t="s">
        <v>1002</v>
      </c>
      <c r="E6055" s="26">
        <v>42736</v>
      </c>
      <c r="F6055">
        <v>0</v>
      </c>
      <c r="G6055">
        <v>0</v>
      </c>
      <c r="H6055" t="e">
        <v>#DIV/0!</v>
      </c>
      <c r="I6055">
        <v>0</v>
      </c>
      <c r="J6055">
        <v>0</v>
      </c>
      <c r="K6055" t="e">
        <v>#DIV/0!</v>
      </c>
      <c r="L6055">
        <v>0</v>
      </c>
      <c r="M6055" t="e">
        <v>#DIV/0!</v>
      </c>
      <c r="N6055">
        <v>0</v>
      </c>
      <c r="P6055">
        <v>0</v>
      </c>
      <c r="Q6055">
        <v>0</v>
      </c>
      <c r="R6055" t="e">
        <v>#DIV/0!</v>
      </c>
      <c r="S6055">
        <v>0</v>
      </c>
    </row>
    <row r="6056" spans="1:19" x14ac:dyDescent="0.25">
      <c r="A6056" s="177" t="s">
        <v>11096</v>
      </c>
      <c r="B6056" t="s">
        <v>11097</v>
      </c>
      <c r="C6056" t="s">
        <v>228</v>
      </c>
      <c r="D6056" s="20" t="s">
        <v>1000</v>
      </c>
      <c r="E6056" s="26">
        <v>42767</v>
      </c>
      <c r="F6056">
        <v>1</v>
      </c>
      <c r="G6056">
        <v>1</v>
      </c>
      <c r="H6056">
        <v>1</v>
      </c>
      <c r="I6056">
        <v>8</v>
      </c>
      <c r="J6056">
        <v>5</v>
      </c>
      <c r="K6056">
        <v>1.6</v>
      </c>
      <c r="L6056">
        <v>5</v>
      </c>
      <c r="M6056">
        <v>1</v>
      </c>
      <c r="N6056">
        <v>6</v>
      </c>
      <c r="P6056">
        <v>0</v>
      </c>
      <c r="Q6056">
        <v>3</v>
      </c>
      <c r="R6056">
        <v>0</v>
      </c>
      <c r="S6056">
        <v>2</v>
      </c>
    </row>
    <row r="6057" spans="1:19" x14ac:dyDescent="0.25">
      <c r="A6057" s="177" t="s">
        <v>9349</v>
      </c>
      <c r="B6057" t="s">
        <v>9350</v>
      </c>
      <c r="C6057" t="s">
        <v>211</v>
      </c>
      <c r="D6057" s="20" t="s">
        <v>1000</v>
      </c>
      <c r="E6057" s="26">
        <v>42767</v>
      </c>
      <c r="F6057">
        <v>2</v>
      </c>
      <c r="G6057">
        <v>2</v>
      </c>
      <c r="H6057">
        <v>1</v>
      </c>
      <c r="I6057">
        <v>30</v>
      </c>
      <c r="J6057">
        <v>30</v>
      </c>
      <c r="K6057">
        <v>1</v>
      </c>
      <c r="L6057">
        <v>30</v>
      </c>
      <c r="M6057">
        <v>1</v>
      </c>
      <c r="N6057">
        <v>18</v>
      </c>
      <c r="P6057">
        <v>0</v>
      </c>
      <c r="Q6057">
        <v>6</v>
      </c>
      <c r="R6057">
        <v>0</v>
      </c>
      <c r="S6057">
        <v>12</v>
      </c>
    </row>
    <row r="6058" spans="1:19" x14ac:dyDescent="0.25">
      <c r="A6058" s="177" t="s">
        <v>8510</v>
      </c>
      <c r="B6058" t="s">
        <v>8511</v>
      </c>
      <c r="C6058" t="s">
        <v>213</v>
      </c>
      <c r="D6058" s="20" t="s">
        <v>1000</v>
      </c>
      <c r="E6058" s="26">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25">
      <c r="A6059" s="177" t="s">
        <v>5086</v>
      </c>
      <c r="B6059" t="s">
        <v>5087</v>
      </c>
      <c r="C6059" t="s">
        <v>229</v>
      </c>
      <c r="D6059" s="20" t="s">
        <v>1000</v>
      </c>
      <c r="E6059" s="26">
        <v>42767</v>
      </c>
      <c r="F6059">
        <v>1</v>
      </c>
      <c r="G6059">
        <v>1</v>
      </c>
      <c r="H6059">
        <v>1</v>
      </c>
      <c r="I6059">
        <v>4</v>
      </c>
      <c r="J6059">
        <v>5</v>
      </c>
      <c r="K6059">
        <v>0.8</v>
      </c>
      <c r="L6059">
        <v>10</v>
      </c>
      <c r="M6059">
        <v>0.5</v>
      </c>
      <c r="N6059">
        <v>4</v>
      </c>
      <c r="P6059">
        <v>0</v>
      </c>
      <c r="Q6059">
        <v>2</v>
      </c>
      <c r="R6059">
        <v>0</v>
      </c>
      <c r="S6059">
        <v>0</v>
      </c>
    </row>
    <row r="6060" spans="1:19" x14ac:dyDescent="0.25">
      <c r="A6060" s="177" t="s">
        <v>13232</v>
      </c>
      <c r="B6060" t="s">
        <v>13144</v>
      </c>
      <c r="C6060" t="s">
        <v>1051</v>
      </c>
      <c r="D6060" s="20" t="s">
        <v>1002</v>
      </c>
      <c r="E6060" s="26">
        <v>42767</v>
      </c>
      <c r="F6060">
        <v>0</v>
      </c>
      <c r="G6060">
        <v>0</v>
      </c>
      <c r="H6060" t="e">
        <v>#DIV/0!</v>
      </c>
      <c r="I6060">
        <v>0</v>
      </c>
      <c r="J6060">
        <v>0</v>
      </c>
      <c r="K6060" t="e">
        <v>#DIV/0!</v>
      </c>
      <c r="L6060">
        <v>0</v>
      </c>
      <c r="M6060" t="e">
        <v>#DIV/0!</v>
      </c>
      <c r="N6060">
        <v>0</v>
      </c>
      <c r="P6060">
        <v>0</v>
      </c>
      <c r="Q6060">
        <v>0</v>
      </c>
      <c r="R6060" t="e">
        <v>#DIV/0!</v>
      </c>
      <c r="S6060">
        <v>0</v>
      </c>
    </row>
    <row r="6061" spans="1:19" x14ac:dyDescent="0.25">
      <c r="A6061" s="177" t="s">
        <v>5710</v>
      </c>
      <c r="B6061" t="s">
        <v>5711</v>
      </c>
      <c r="C6061" t="s">
        <v>1047</v>
      </c>
      <c r="D6061" s="20" t="s">
        <v>1000</v>
      </c>
      <c r="E6061" s="26">
        <v>42767</v>
      </c>
      <c r="F6061">
        <v>6</v>
      </c>
      <c r="G6061">
        <v>6</v>
      </c>
      <c r="H6061">
        <v>1</v>
      </c>
      <c r="I6061">
        <v>25</v>
      </c>
      <c r="J6061">
        <v>30</v>
      </c>
      <c r="K6061">
        <v>0.83333333333333337</v>
      </c>
      <c r="L6061">
        <v>32</v>
      </c>
      <c r="M6061">
        <v>0.9375</v>
      </c>
      <c r="N6061">
        <v>23</v>
      </c>
      <c r="P6061">
        <v>0</v>
      </c>
      <c r="Q6061">
        <v>0</v>
      </c>
      <c r="R6061" t="e">
        <v>#DIV/0!</v>
      </c>
      <c r="S6061">
        <v>2</v>
      </c>
    </row>
    <row r="6062" spans="1:19" x14ac:dyDescent="0.25">
      <c r="A6062" s="177" t="s">
        <v>10587</v>
      </c>
      <c r="B6062" t="s">
        <v>10588</v>
      </c>
      <c r="C6062" t="s">
        <v>205</v>
      </c>
      <c r="D6062" s="20" t="s">
        <v>1000</v>
      </c>
      <c r="E6062" s="26">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25">
      <c r="A6063" s="177" t="s">
        <v>8934</v>
      </c>
      <c r="B6063" t="s">
        <v>8935</v>
      </c>
      <c r="C6063" t="s">
        <v>210</v>
      </c>
      <c r="D6063" s="20" t="s">
        <v>1000</v>
      </c>
      <c r="E6063" s="26">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25">
      <c r="A6064" s="177" t="s">
        <v>6129</v>
      </c>
      <c r="B6064" t="s">
        <v>6130</v>
      </c>
      <c r="C6064" t="s">
        <v>215</v>
      </c>
      <c r="D6064" s="20" t="s">
        <v>1000</v>
      </c>
      <c r="E6064" s="26">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25">
      <c r="A6065" s="177" t="s">
        <v>3429</v>
      </c>
      <c r="B6065" t="s">
        <v>3430</v>
      </c>
      <c r="C6065" t="s">
        <v>221</v>
      </c>
      <c r="D6065" s="20" t="s">
        <v>1000</v>
      </c>
      <c r="E6065" s="26">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25">
      <c r="A6066" s="177" t="s">
        <v>3254</v>
      </c>
      <c r="B6066" t="s">
        <v>3255</v>
      </c>
      <c r="C6066" t="s">
        <v>222</v>
      </c>
      <c r="D6066" s="20" t="s">
        <v>1000</v>
      </c>
      <c r="E6066" s="26">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25">
      <c r="A6067" s="177" t="s">
        <v>7299</v>
      </c>
      <c r="B6067" t="s">
        <v>7300</v>
      </c>
      <c r="C6067" t="s">
        <v>1052</v>
      </c>
      <c r="D6067" s="20" t="s">
        <v>1000</v>
      </c>
      <c r="E6067" s="26">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25">
      <c r="A6068" s="177" t="s">
        <v>5291</v>
      </c>
      <c r="B6068" t="s">
        <v>5292</v>
      </c>
      <c r="C6068" t="s">
        <v>1053</v>
      </c>
      <c r="D6068" s="20" t="s">
        <v>1000</v>
      </c>
      <c r="E6068" s="26">
        <v>42767</v>
      </c>
      <c r="F6068">
        <v>5</v>
      </c>
      <c r="G6068">
        <v>5</v>
      </c>
      <c r="H6068">
        <v>1</v>
      </c>
      <c r="I6068">
        <v>15</v>
      </c>
      <c r="J6068">
        <v>25</v>
      </c>
      <c r="K6068">
        <v>0.6</v>
      </c>
      <c r="L6068">
        <v>12</v>
      </c>
      <c r="M6068">
        <v>2.0833333333333335</v>
      </c>
      <c r="N6068">
        <v>13</v>
      </c>
      <c r="P6068">
        <v>0</v>
      </c>
      <c r="Q6068">
        <v>0</v>
      </c>
      <c r="R6068" t="e">
        <v>#DIV/0!</v>
      </c>
      <c r="S6068">
        <v>2</v>
      </c>
    </row>
    <row r="6069" spans="1:19" x14ac:dyDescent="0.25">
      <c r="A6069" s="177" t="s">
        <v>12290</v>
      </c>
      <c r="B6069" t="s">
        <v>12291</v>
      </c>
      <c r="C6069" t="s">
        <v>200</v>
      </c>
      <c r="D6069" s="20" t="s">
        <v>1000</v>
      </c>
      <c r="E6069" s="26">
        <v>42767</v>
      </c>
      <c r="F6069">
        <v>4</v>
      </c>
      <c r="G6069">
        <v>5</v>
      </c>
      <c r="H6069">
        <v>0.8</v>
      </c>
      <c r="I6069">
        <v>9</v>
      </c>
      <c r="J6069">
        <v>20</v>
      </c>
      <c r="K6069">
        <v>0.45</v>
      </c>
      <c r="L6069">
        <v>12</v>
      </c>
      <c r="M6069">
        <v>1.6666666666666667</v>
      </c>
      <c r="N6069">
        <v>8</v>
      </c>
      <c r="P6069">
        <v>0</v>
      </c>
      <c r="Q6069">
        <v>0</v>
      </c>
      <c r="R6069" t="e">
        <v>#DIV/0!</v>
      </c>
      <c r="S6069">
        <v>1</v>
      </c>
    </row>
    <row r="6070" spans="1:19" x14ac:dyDescent="0.25">
      <c r="A6070" s="177" t="s">
        <v>10411</v>
      </c>
      <c r="B6070" t="s">
        <v>10412</v>
      </c>
      <c r="C6070" t="s">
        <v>204</v>
      </c>
      <c r="D6070" s="20" t="s">
        <v>1000</v>
      </c>
      <c r="E6070" s="26">
        <v>42767</v>
      </c>
      <c r="F6070">
        <v>10</v>
      </c>
      <c r="G6070">
        <v>4</v>
      </c>
      <c r="H6070">
        <v>2.5</v>
      </c>
      <c r="I6070">
        <v>9</v>
      </c>
      <c r="J6070">
        <v>50</v>
      </c>
      <c r="K6070">
        <v>0.18</v>
      </c>
      <c r="L6070">
        <v>10</v>
      </c>
      <c r="M6070">
        <v>5</v>
      </c>
      <c r="N6070">
        <v>7</v>
      </c>
      <c r="P6070">
        <v>0</v>
      </c>
      <c r="Q6070">
        <v>1</v>
      </c>
      <c r="R6070">
        <v>0</v>
      </c>
      <c r="S6070">
        <v>2</v>
      </c>
    </row>
    <row r="6071" spans="1:19" x14ac:dyDescent="0.25">
      <c r="A6071" s="177" t="s">
        <v>8759</v>
      </c>
      <c r="B6071" t="s">
        <v>8760</v>
      </c>
      <c r="C6071" t="s">
        <v>208</v>
      </c>
      <c r="D6071" s="20" t="s">
        <v>1000</v>
      </c>
      <c r="E6071" s="26">
        <v>42767</v>
      </c>
      <c r="F6071">
        <v>3</v>
      </c>
      <c r="G6071">
        <v>2</v>
      </c>
      <c r="H6071">
        <v>1.5</v>
      </c>
      <c r="I6071">
        <v>12</v>
      </c>
      <c r="J6071">
        <v>15</v>
      </c>
      <c r="K6071">
        <v>0.8</v>
      </c>
      <c r="L6071">
        <v>10</v>
      </c>
      <c r="M6071">
        <v>1.5</v>
      </c>
      <c r="N6071">
        <v>8</v>
      </c>
      <c r="P6071">
        <v>0</v>
      </c>
      <c r="Q6071">
        <v>0</v>
      </c>
      <c r="R6071" t="e">
        <v>#DIV/0!</v>
      </c>
      <c r="S6071">
        <v>4</v>
      </c>
    </row>
    <row r="6072" spans="1:19" x14ac:dyDescent="0.25">
      <c r="A6072" s="177" t="s">
        <v>6553</v>
      </c>
      <c r="B6072" t="s">
        <v>6554</v>
      </c>
      <c r="C6072" t="s">
        <v>316</v>
      </c>
      <c r="D6072" s="20" t="s">
        <v>1000</v>
      </c>
      <c r="E6072" s="26">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25">
      <c r="A6073" s="177" t="s">
        <v>4146</v>
      </c>
      <c r="B6073" t="s">
        <v>4147</v>
      </c>
      <c r="C6073" t="s">
        <v>218</v>
      </c>
      <c r="D6073" s="20" t="s">
        <v>1000</v>
      </c>
      <c r="E6073" s="26">
        <v>42767</v>
      </c>
      <c r="F6073">
        <v>0</v>
      </c>
      <c r="G6073">
        <v>0</v>
      </c>
      <c r="H6073" t="e">
        <v>#DIV/0!</v>
      </c>
      <c r="I6073">
        <v>0</v>
      </c>
      <c r="J6073">
        <v>0</v>
      </c>
      <c r="K6073" t="e">
        <v>#DIV/0!</v>
      </c>
      <c r="L6073">
        <v>0</v>
      </c>
      <c r="M6073" t="e">
        <v>#DIV/0!</v>
      </c>
      <c r="N6073">
        <v>0</v>
      </c>
      <c r="P6073">
        <v>0</v>
      </c>
      <c r="Q6073">
        <v>0</v>
      </c>
      <c r="R6073" t="e">
        <v>#DIV/0!</v>
      </c>
      <c r="S6073">
        <v>0</v>
      </c>
    </row>
    <row r="6074" spans="1:19" x14ac:dyDescent="0.25">
      <c r="A6074" s="177" t="s">
        <v>12575</v>
      </c>
      <c r="B6074" t="s">
        <v>12576</v>
      </c>
      <c r="C6074" t="s">
        <v>202</v>
      </c>
      <c r="D6074" s="20" t="s">
        <v>1000</v>
      </c>
      <c r="E6074" s="26">
        <v>42767</v>
      </c>
      <c r="F6074">
        <v>9</v>
      </c>
      <c r="G6074">
        <v>9</v>
      </c>
      <c r="H6074">
        <v>1</v>
      </c>
      <c r="I6074">
        <v>134</v>
      </c>
      <c r="J6074">
        <v>90</v>
      </c>
      <c r="K6074">
        <v>1.4888888888888889</v>
      </c>
      <c r="L6074">
        <v>100</v>
      </c>
      <c r="M6074">
        <v>0.9</v>
      </c>
      <c r="N6074">
        <v>132</v>
      </c>
      <c r="P6074">
        <v>0</v>
      </c>
      <c r="Q6074">
        <v>0</v>
      </c>
      <c r="R6074" t="e">
        <v>#DIV/0!</v>
      </c>
      <c r="S6074">
        <v>2</v>
      </c>
    </row>
    <row r="6075" spans="1:19" s="20" customFormat="1" x14ac:dyDescent="0.25">
      <c r="A6075" s="177" t="s">
        <v>12400</v>
      </c>
      <c r="B6075" s="20" t="s">
        <v>12401</v>
      </c>
      <c r="C6075" s="20" t="s">
        <v>347</v>
      </c>
      <c r="D6075" s="20" t="s">
        <v>1000</v>
      </c>
      <c r="E6075" s="26">
        <v>42767</v>
      </c>
      <c r="F6075" s="20">
        <v>2</v>
      </c>
      <c r="G6075" s="20">
        <v>5</v>
      </c>
      <c r="H6075" s="20">
        <v>0.4</v>
      </c>
      <c r="I6075" s="20">
        <v>5</v>
      </c>
      <c r="J6075" s="20">
        <v>8</v>
      </c>
      <c r="K6075" s="20">
        <v>0.625</v>
      </c>
      <c r="L6075" s="20">
        <v>25</v>
      </c>
      <c r="M6075" s="20">
        <v>0.32</v>
      </c>
      <c r="N6075" s="20">
        <v>5</v>
      </c>
      <c r="P6075" s="20">
        <v>0</v>
      </c>
      <c r="Q6075" s="20">
        <v>2</v>
      </c>
      <c r="R6075" s="20">
        <v>0</v>
      </c>
      <c r="S6075" s="20">
        <v>0</v>
      </c>
    </row>
    <row r="6076" spans="1:19" s="20" customFormat="1" x14ac:dyDescent="0.25">
      <c r="A6076" s="177" t="s">
        <v>9740</v>
      </c>
      <c r="B6076" s="20" t="s">
        <v>9741</v>
      </c>
      <c r="C6076" s="20" t="s">
        <v>224</v>
      </c>
      <c r="D6076" s="20" t="s">
        <v>1000</v>
      </c>
      <c r="E6076" s="26">
        <v>42767</v>
      </c>
      <c r="F6076" s="20">
        <v>7</v>
      </c>
      <c r="G6076" s="20">
        <v>6</v>
      </c>
      <c r="H6076" s="20">
        <v>1.1666666666666667</v>
      </c>
      <c r="I6076" s="20">
        <v>71</v>
      </c>
      <c r="J6076" s="20">
        <v>105</v>
      </c>
      <c r="K6076" s="20">
        <v>0.67619047619047623</v>
      </c>
      <c r="L6076" s="20">
        <v>90</v>
      </c>
      <c r="M6076" s="20">
        <v>1.1666666666666667</v>
      </c>
      <c r="N6076" s="20">
        <v>70</v>
      </c>
      <c r="P6076" s="20">
        <v>0</v>
      </c>
      <c r="Q6076" s="20">
        <v>0</v>
      </c>
      <c r="R6076" s="20" t="e">
        <v>#DIV/0!</v>
      </c>
      <c r="S6076" s="20">
        <v>1</v>
      </c>
    </row>
    <row r="6077" spans="1:19" s="20" customFormat="1" x14ac:dyDescent="0.25">
      <c r="A6077" s="177" t="s">
        <v>9441</v>
      </c>
      <c r="B6077" s="20" t="s">
        <v>9442</v>
      </c>
      <c r="C6077" s="20" t="s">
        <v>345</v>
      </c>
      <c r="D6077" s="20" t="s">
        <v>1000</v>
      </c>
      <c r="E6077" s="26">
        <v>42767</v>
      </c>
      <c r="F6077" s="20">
        <v>0</v>
      </c>
      <c r="G6077" s="20">
        <v>0</v>
      </c>
      <c r="H6077" s="20" t="e">
        <v>#DIV/0!</v>
      </c>
      <c r="I6077" s="20">
        <v>0</v>
      </c>
      <c r="J6077" s="20">
        <v>0</v>
      </c>
      <c r="K6077" s="20" t="e">
        <v>#DIV/0!</v>
      </c>
      <c r="L6077" s="20">
        <v>0</v>
      </c>
      <c r="M6077" s="20" t="e">
        <v>#DIV/0!</v>
      </c>
      <c r="N6077" s="20">
        <v>0</v>
      </c>
      <c r="P6077" s="20">
        <v>0</v>
      </c>
      <c r="Q6077" s="20">
        <v>0</v>
      </c>
      <c r="R6077" s="20" t="e">
        <v>#DIV/0!</v>
      </c>
      <c r="S6077" s="20">
        <v>0</v>
      </c>
    </row>
    <row r="6078" spans="1:19" s="20" customFormat="1" x14ac:dyDescent="0.25">
      <c r="A6078" s="177" t="s">
        <v>7833</v>
      </c>
      <c r="B6078" s="20" t="s">
        <v>7834</v>
      </c>
      <c r="C6078" s="20" t="s">
        <v>226</v>
      </c>
      <c r="D6078" s="20" t="s">
        <v>1000</v>
      </c>
      <c r="E6078" s="26">
        <v>42767</v>
      </c>
      <c r="F6078" s="20">
        <v>4</v>
      </c>
      <c r="G6078" s="20">
        <v>7</v>
      </c>
      <c r="H6078" s="20">
        <v>0.5714285714285714</v>
      </c>
      <c r="I6078" s="20">
        <v>45</v>
      </c>
      <c r="J6078" s="20">
        <v>40</v>
      </c>
      <c r="K6078" s="20">
        <v>1.125</v>
      </c>
      <c r="L6078" s="20">
        <v>105</v>
      </c>
      <c r="M6078" s="20">
        <v>0.38095238095238093</v>
      </c>
      <c r="N6078" s="20">
        <v>45</v>
      </c>
      <c r="P6078" s="20">
        <v>0</v>
      </c>
      <c r="Q6078" s="20">
        <v>0</v>
      </c>
      <c r="R6078" s="20" t="e">
        <v>#DIV/0!</v>
      </c>
      <c r="S6078" s="20">
        <v>0</v>
      </c>
    </row>
    <row r="6079" spans="1:19" s="20" customFormat="1" x14ac:dyDescent="0.25">
      <c r="A6079" s="177" t="s">
        <v>6903</v>
      </c>
      <c r="B6079" s="20" t="s">
        <v>6904</v>
      </c>
      <c r="C6079" s="20" t="s">
        <v>231</v>
      </c>
      <c r="D6079" s="20" t="s">
        <v>1000</v>
      </c>
      <c r="E6079" s="26">
        <v>42767</v>
      </c>
      <c r="F6079" s="20">
        <v>10</v>
      </c>
      <c r="G6079" s="20">
        <v>15</v>
      </c>
      <c r="H6079" s="20">
        <v>0.66666666666666663</v>
      </c>
      <c r="I6079" s="20">
        <v>116</v>
      </c>
      <c r="J6079" s="20">
        <v>108</v>
      </c>
      <c r="K6079" s="20">
        <v>1.0740740740740742</v>
      </c>
      <c r="L6079" s="20">
        <v>180</v>
      </c>
      <c r="M6079" s="20">
        <v>0.6</v>
      </c>
      <c r="N6079" s="20">
        <v>114</v>
      </c>
      <c r="P6079" s="20">
        <v>2</v>
      </c>
      <c r="Q6079" s="20">
        <v>5</v>
      </c>
      <c r="R6079" s="20">
        <v>0.4</v>
      </c>
      <c r="S6079" s="20">
        <v>3</v>
      </c>
    </row>
    <row r="6080" spans="1:19" s="20" customFormat="1" x14ac:dyDescent="0.25">
      <c r="A6080" s="177" t="s">
        <v>5954</v>
      </c>
      <c r="B6080" s="20" t="s">
        <v>5955</v>
      </c>
      <c r="C6080" s="20" t="s">
        <v>216</v>
      </c>
      <c r="D6080" s="20" t="s">
        <v>1000</v>
      </c>
      <c r="E6080" s="26">
        <v>42767</v>
      </c>
      <c r="F6080" s="20">
        <v>11</v>
      </c>
      <c r="G6080" s="20">
        <v>6</v>
      </c>
      <c r="H6080" s="20">
        <v>1.8333333333333333</v>
      </c>
      <c r="I6080" s="20">
        <v>60</v>
      </c>
      <c r="J6080" s="20">
        <v>110</v>
      </c>
      <c r="K6080" s="20">
        <v>0.54545454545454541</v>
      </c>
      <c r="L6080" s="20">
        <v>45</v>
      </c>
      <c r="M6080" s="20">
        <v>2.4444444444444446</v>
      </c>
      <c r="N6080" s="20">
        <v>54</v>
      </c>
      <c r="P6080" s="20">
        <v>4</v>
      </c>
      <c r="Q6080" s="20">
        <v>5</v>
      </c>
      <c r="R6080" s="20">
        <v>0.8</v>
      </c>
      <c r="S6080" s="20">
        <v>6</v>
      </c>
    </row>
    <row r="6081" spans="1:20" s="20" customFormat="1" x14ac:dyDescent="0.25">
      <c r="A6081" s="177" t="s">
        <v>4561</v>
      </c>
      <c r="B6081" s="20" t="s">
        <v>4562</v>
      </c>
      <c r="C6081" s="20" t="s">
        <v>233</v>
      </c>
      <c r="D6081" s="20" t="s">
        <v>1000</v>
      </c>
      <c r="E6081" s="26">
        <v>42767</v>
      </c>
      <c r="F6081" s="20">
        <v>4</v>
      </c>
      <c r="G6081" s="20">
        <v>6</v>
      </c>
      <c r="H6081" s="20">
        <v>0.66666666666666663</v>
      </c>
      <c r="I6081" s="20">
        <v>79</v>
      </c>
      <c r="J6081" s="20">
        <v>40</v>
      </c>
      <c r="K6081" s="20">
        <v>1.9750000000000001</v>
      </c>
      <c r="L6081" s="20">
        <v>50</v>
      </c>
      <c r="M6081" s="20">
        <v>0.8</v>
      </c>
      <c r="N6081" s="20">
        <v>77</v>
      </c>
      <c r="P6081" s="20">
        <v>5</v>
      </c>
      <c r="Q6081" s="20">
        <v>8</v>
      </c>
      <c r="R6081" s="20">
        <v>0.625</v>
      </c>
      <c r="S6081" s="20">
        <v>2</v>
      </c>
    </row>
    <row r="6082" spans="1:20" s="20" customFormat="1" x14ac:dyDescent="0.25">
      <c r="A6082" s="177" t="s">
        <v>3971</v>
      </c>
      <c r="B6082" s="20" t="s">
        <v>3972</v>
      </c>
      <c r="C6082" s="20" t="s">
        <v>219</v>
      </c>
      <c r="D6082" s="20" t="s">
        <v>1000</v>
      </c>
      <c r="E6082" s="26">
        <v>42767</v>
      </c>
      <c r="F6082" s="20">
        <v>0</v>
      </c>
      <c r="G6082" s="20">
        <v>0</v>
      </c>
      <c r="H6082" s="20" t="e">
        <v>#DIV/0!</v>
      </c>
      <c r="I6082" s="20">
        <v>0</v>
      </c>
      <c r="J6082" s="20">
        <v>0</v>
      </c>
      <c r="K6082" s="20" t="e">
        <v>#DIV/0!</v>
      </c>
      <c r="L6082" s="20">
        <v>0</v>
      </c>
      <c r="M6082" s="20" t="e">
        <v>#DIV/0!</v>
      </c>
      <c r="N6082" s="20">
        <v>0</v>
      </c>
      <c r="P6082" s="20">
        <v>0</v>
      </c>
      <c r="Q6082" s="20">
        <v>0</v>
      </c>
      <c r="R6082" s="20" t="e">
        <v>#DIV/0!</v>
      </c>
      <c r="S6082" s="20">
        <v>0</v>
      </c>
    </row>
    <row r="6083" spans="1:20" s="20" customFormat="1" x14ac:dyDescent="0.25">
      <c r="A6083" s="177" t="s">
        <v>3700</v>
      </c>
      <c r="B6083" s="20" t="s">
        <v>3701</v>
      </c>
      <c r="C6083" s="20" t="s">
        <v>340</v>
      </c>
      <c r="D6083" s="20" t="s">
        <v>1000</v>
      </c>
      <c r="E6083" s="26">
        <v>42767</v>
      </c>
      <c r="F6083" s="20">
        <v>4</v>
      </c>
      <c r="G6083" s="20">
        <v>4</v>
      </c>
      <c r="H6083" s="20">
        <v>1</v>
      </c>
      <c r="I6083" s="20">
        <v>20</v>
      </c>
      <c r="J6083" s="20">
        <v>40</v>
      </c>
      <c r="K6083" s="20">
        <v>0.5</v>
      </c>
      <c r="L6083" s="20">
        <v>40</v>
      </c>
      <c r="M6083" s="20">
        <v>1</v>
      </c>
      <c r="N6083" s="20">
        <v>19</v>
      </c>
      <c r="P6083" s="20">
        <v>3</v>
      </c>
      <c r="Q6083" s="20">
        <v>3</v>
      </c>
      <c r="R6083" s="20">
        <v>1</v>
      </c>
      <c r="S6083" s="20">
        <v>1</v>
      </c>
    </row>
    <row r="6084" spans="1:20" s="20" customFormat="1" x14ac:dyDescent="0.25">
      <c r="A6084" s="177" t="s">
        <v>11258</v>
      </c>
      <c r="B6084" s="20" t="s">
        <v>11259</v>
      </c>
      <c r="C6084" s="20" t="s">
        <v>350</v>
      </c>
      <c r="D6084" s="20" t="s">
        <v>1000</v>
      </c>
      <c r="E6084" s="26">
        <v>42767</v>
      </c>
      <c r="F6084" s="20">
        <v>0</v>
      </c>
      <c r="G6084" s="20">
        <v>0</v>
      </c>
      <c r="H6084" s="20" t="e">
        <v>#DIV/0!</v>
      </c>
      <c r="I6084" s="20">
        <v>0</v>
      </c>
      <c r="J6084" s="20">
        <v>0</v>
      </c>
      <c r="K6084" s="20" t="e">
        <v>#DIV/0!</v>
      </c>
      <c r="L6084" s="20">
        <v>5</v>
      </c>
      <c r="M6084" s="20">
        <v>0</v>
      </c>
      <c r="N6084" s="20">
        <v>0</v>
      </c>
      <c r="P6084" s="20">
        <v>0</v>
      </c>
      <c r="Q6084" s="20">
        <v>0</v>
      </c>
      <c r="R6084" s="20" t="e">
        <v>#DIV/0!</v>
      </c>
      <c r="S6084" s="20">
        <v>0</v>
      </c>
    </row>
    <row r="6085" spans="1:20" s="20" customFormat="1" x14ac:dyDescent="0.25">
      <c r="A6085" s="177" t="s">
        <v>11260</v>
      </c>
      <c r="B6085" s="20" t="s">
        <v>11261</v>
      </c>
      <c r="C6085" s="20" t="s">
        <v>351</v>
      </c>
      <c r="D6085" s="20" t="s">
        <v>1000</v>
      </c>
      <c r="E6085" s="26">
        <v>42767</v>
      </c>
      <c r="F6085" s="20">
        <v>10</v>
      </c>
      <c r="G6085" s="20">
        <v>5</v>
      </c>
      <c r="H6085" s="20">
        <v>2</v>
      </c>
      <c r="I6085" s="20">
        <v>15</v>
      </c>
      <c r="J6085" s="20">
        <v>30</v>
      </c>
      <c r="K6085" s="20">
        <v>0.5</v>
      </c>
      <c r="L6085" s="20">
        <v>25</v>
      </c>
      <c r="M6085" s="20">
        <v>1.2</v>
      </c>
      <c r="N6085" s="20">
        <v>15</v>
      </c>
      <c r="P6085" s="20">
        <v>0</v>
      </c>
      <c r="Q6085" s="20">
        <v>0</v>
      </c>
      <c r="R6085" s="20" t="e">
        <v>#DIV/0!</v>
      </c>
      <c r="S6085" s="20">
        <v>0</v>
      </c>
    </row>
    <row r="6086" spans="1:20" s="20" customFormat="1" x14ac:dyDescent="0.25">
      <c r="A6086" s="177" t="s">
        <v>11170</v>
      </c>
      <c r="B6086" s="20" t="s">
        <v>11171</v>
      </c>
      <c r="C6086" s="20" t="s">
        <v>352</v>
      </c>
      <c r="D6086" s="20" t="s">
        <v>1000</v>
      </c>
      <c r="E6086" s="26">
        <v>42767</v>
      </c>
      <c r="F6086" s="20">
        <v>1</v>
      </c>
      <c r="G6086" s="20">
        <v>1</v>
      </c>
      <c r="H6086" s="20">
        <v>1</v>
      </c>
      <c r="I6086" s="20">
        <v>0</v>
      </c>
      <c r="J6086" s="20">
        <v>3</v>
      </c>
      <c r="K6086" s="20">
        <v>0</v>
      </c>
      <c r="L6086" s="20">
        <v>2</v>
      </c>
      <c r="M6086" s="20">
        <v>1.5</v>
      </c>
      <c r="N6086" s="20">
        <v>0</v>
      </c>
      <c r="P6086" s="20">
        <v>0</v>
      </c>
      <c r="Q6086" s="20">
        <v>0</v>
      </c>
      <c r="R6086" s="20" t="e">
        <v>#DIV/0!</v>
      </c>
      <c r="S6086" s="20">
        <v>0</v>
      </c>
    </row>
    <row r="6087" spans="1:20" s="20" customFormat="1" x14ac:dyDescent="0.25">
      <c r="A6087" s="177" t="s">
        <v>10171</v>
      </c>
      <c r="B6087" s="20" t="s">
        <v>10172</v>
      </c>
      <c r="C6087" s="20" t="s">
        <v>353</v>
      </c>
      <c r="D6087" s="20" t="s">
        <v>1000</v>
      </c>
      <c r="E6087" s="26">
        <v>42767</v>
      </c>
      <c r="F6087" s="20">
        <v>6</v>
      </c>
      <c r="G6087" s="20">
        <v>3</v>
      </c>
      <c r="H6087" s="20">
        <v>2</v>
      </c>
      <c r="I6087" s="20">
        <v>12</v>
      </c>
      <c r="J6087" s="20">
        <v>18</v>
      </c>
      <c r="K6087" s="20">
        <v>0.66666666666666663</v>
      </c>
      <c r="L6087" s="20">
        <v>15</v>
      </c>
      <c r="M6087" s="20">
        <v>1.2</v>
      </c>
      <c r="N6087" s="20">
        <v>10</v>
      </c>
      <c r="P6087" s="20">
        <v>0</v>
      </c>
      <c r="Q6087" s="20">
        <v>0</v>
      </c>
      <c r="R6087" s="20" t="e">
        <v>#DIV/0!</v>
      </c>
      <c r="S6087" s="20">
        <v>2</v>
      </c>
    </row>
    <row r="6088" spans="1:20" s="20" customFormat="1" x14ac:dyDescent="0.25">
      <c r="A6088" s="177" t="s">
        <v>8584</v>
      </c>
      <c r="B6088" s="20" t="s">
        <v>8585</v>
      </c>
      <c r="C6088" s="20" t="s">
        <v>354</v>
      </c>
      <c r="D6088" s="20" t="s">
        <v>1000</v>
      </c>
      <c r="E6088" s="26">
        <v>42767</v>
      </c>
      <c r="F6088" s="20">
        <v>2</v>
      </c>
      <c r="G6088" s="20">
        <v>2</v>
      </c>
      <c r="H6088" s="20">
        <v>1</v>
      </c>
      <c r="I6088" s="20">
        <v>11</v>
      </c>
      <c r="J6088" s="20">
        <v>6</v>
      </c>
      <c r="K6088" s="20">
        <v>1.8333333333333333</v>
      </c>
      <c r="L6088" s="20">
        <v>10</v>
      </c>
      <c r="M6088" s="20">
        <v>0.6</v>
      </c>
      <c r="N6088" s="20">
        <v>11</v>
      </c>
      <c r="P6088" s="20">
        <v>0</v>
      </c>
      <c r="Q6088" s="20">
        <v>0</v>
      </c>
      <c r="R6088" s="20" t="e">
        <v>#DIV/0!</v>
      </c>
      <c r="S6088" s="20">
        <v>0</v>
      </c>
    </row>
    <row r="6089" spans="1:20" s="20" customFormat="1" x14ac:dyDescent="0.25">
      <c r="A6089" s="177" t="s">
        <v>6378</v>
      </c>
      <c r="B6089" s="20" t="s">
        <v>6379</v>
      </c>
      <c r="C6089" s="20" t="s">
        <v>355</v>
      </c>
      <c r="D6089" s="20" t="s">
        <v>1000</v>
      </c>
      <c r="E6089" s="26">
        <v>42767</v>
      </c>
      <c r="F6089" s="20">
        <v>3</v>
      </c>
      <c r="G6089" s="20">
        <v>6</v>
      </c>
      <c r="H6089" s="20">
        <v>0.5</v>
      </c>
      <c r="I6089" s="20">
        <v>12</v>
      </c>
      <c r="J6089" s="20">
        <v>9</v>
      </c>
      <c r="K6089" s="20">
        <v>1.3333333333333333</v>
      </c>
      <c r="L6089" s="20">
        <v>10</v>
      </c>
      <c r="M6089" s="20">
        <v>0.9</v>
      </c>
      <c r="N6089" s="20">
        <v>12</v>
      </c>
      <c r="P6089" s="20">
        <v>1</v>
      </c>
      <c r="Q6089" s="20">
        <v>1</v>
      </c>
      <c r="R6089" s="20">
        <v>1</v>
      </c>
      <c r="S6089" s="20">
        <v>0</v>
      </c>
    </row>
    <row r="6090" spans="1:20" s="20" customFormat="1" x14ac:dyDescent="0.25">
      <c r="A6090" s="177" t="s">
        <v>11717</v>
      </c>
      <c r="B6090" s="20" t="s">
        <v>11718</v>
      </c>
      <c r="C6090" s="20" t="s">
        <v>198</v>
      </c>
      <c r="D6090" s="20" t="s">
        <v>1002</v>
      </c>
      <c r="E6090" s="26">
        <v>42767</v>
      </c>
      <c r="F6090" s="20">
        <v>0</v>
      </c>
      <c r="G6090" s="20">
        <v>0</v>
      </c>
      <c r="H6090" s="20" t="e">
        <v>#DIV/0!</v>
      </c>
      <c r="I6090" s="20">
        <v>0</v>
      </c>
      <c r="J6090" s="20">
        <v>0</v>
      </c>
      <c r="K6090" s="20" t="e">
        <v>#DIV/0!</v>
      </c>
      <c r="L6090" s="20">
        <v>5</v>
      </c>
      <c r="M6090" s="20">
        <v>0</v>
      </c>
      <c r="N6090" s="20">
        <v>0</v>
      </c>
      <c r="P6090" s="20">
        <v>0</v>
      </c>
      <c r="Q6090" s="20">
        <v>0</v>
      </c>
      <c r="R6090" s="20" t="e">
        <v>#DIV/0!</v>
      </c>
      <c r="S6090" s="20">
        <v>0</v>
      </c>
      <c r="T6090" s="20">
        <v>0.7</v>
      </c>
    </row>
    <row r="6091" spans="1:20" s="20" customFormat="1" x14ac:dyDescent="0.25">
      <c r="A6091" s="177" t="s">
        <v>11719</v>
      </c>
      <c r="B6091" s="20" t="s">
        <v>11720</v>
      </c>
      <c r="C6091" s="20" t="s">
        <v>199</v>
      </c>
      <c r="D6091" s="20" t="s">
        <v>1002</v>
      </c>
      <c r="E6091" s="26">
        <v>42767</v>
      </c>
      <c r="F6091" s="20">
        <v>13</v>
      </c>
      <c r="G6091" s="20">
        <v>14</v>
      </c>
      <c r="H6091" s="20">
        <v>0.9285714285714286</v>
      </c>
      <c r="I6091" s="20">
        <v>143</v>
      </c>
      <c r="J6091" s="20">
        <v>110</v>
      </c>
      <c r="K6091" s="20">
        <v>1.3</v>
      </c>
      <c r="L6091" s="20">
        <v>112</v>
      </c>
      <c r="M6091" s="20">
        <v>0.9821428571428571</v>
      </c>
      <c r="N6091" s="20">
        <v>140</v>
      </c>
      <c r="P6091" s="20">
        <v>0</v>
      </c>
      <c r="Q6091" s="20">
        <v>0</v>
      </c>
      <c r="R6091" s="20" t="e">
        <v>#DIV/0!</v>
      </c>
      <c r="S6091" s="20">
        <v>3</v>
      </c>
      <c r="T6091" s="20">
        <v>0.9</v>
      </c>
    </row>
    <row r="6092" spans="1:20" s="20" customFormat="1" x14ac:dyDescent="0.25">
      <c r="A6092" s="177" t="s">
        <v>11721</v>
      </c>
      <c r="B6092" s="20" t="s">
        <v>11722</v>
      </c>
      <c r="C6092" s="20" t="s">
        <v>348</v>
      </c>
      <c r="D6092" s="20" t="s">
        <v>1002</v>
      </c>
      <c r="E6092" s="26">
        <v>42767</v>
      </c>
      <c r="F6092" s="20">
        <v>12</v>
      </c>
      <c r="G6092" s="20">
        <v>10</v>
      </c>
      <c r="H6092" s="20">
        <v>1.2</v>
      </c>
      <c r="I6092" s="20">
        <v>20</v>
      </c>
      <c r="J6092" s="20">
        <v>38</v>
      </c>
      <c r="K6092" s="20">
        <v>0.52631578947368418</v>
      </c>
      <c r="L6092" s="20">
        <v>50</v>
      </c>
      <c r="M6092" s="20">
        <v>0.76</v>
      </c>
      <c r="N6092" s="20">
        <v>20</v>
      </c>
      <c r="P6092" s="20">
        <v>0</v>
      </c>
      <c r="Q6092" s="20">
        <v>2</v>
      </c>
      <c r="R6092" s="20">
        <v>0</v>
      </c>
      <c r="S6092" s="20">
        <v>0</v>
      </c>
      <c r="T6092" s="20">
        <v>0.72727272727272729</v>
      </c>
    </row>
    <row r="6093" spans="1:20" s="20" customFormat="1" x14ac:dyDescent="0.25">
      <c r="A6093" s="177" t="s">
        <v>11723</v>
      </c>
      <c r="B6093" s="20" t="s">
        <v>11724</v>
      </c>
      <c r="C6093" s="20" t="s">
        <v>357</v>
      </c>
      <c r="D6093" s="20" t="s">
        <v>1002</v>
      </c>
      <c r="E6093" s="26">
        <v>42767</v>
      </c>
      <c r="F6093" s="20">
        <v>1</v>
      </c>
      <c r="G6093" s="20">
        <v>1</v>
      </c>
      <c r="H6093" s="20">
        <v>1</v>
      </c>
      <c r="I6093" s="20">
        <v>0</v>
      </c>
      <c r="J6093" s="20">
        <v>3</v>
      </c>
      <c r="K6093" s="20">
        <v>0</v>
      </c>
      <c r="L6093" s="20">
        <v>2</v>
      </c>
      <c r="M6093" s="20">
        <v>1.5</v>
      </c>
      <c r="N6093" s="20">
        <v>0</v>
      </c>
      <c r="P6093" s="20">
        <v>0</v>
      </c>
      <c r="Q6093" s="20">
        <v>0</v>
      </c>
      <c r="R6093" s="20" t="e">
        <v>#DIV/0!</v>
      </c>
      <c r="S6093" s="20">
        <v>0</v>
      </c>
      <c r="T6093" s="20">
        <v>0.3</v>
      </c>
    </row>
    <row r="6094" spans="1:20" s="20" customFormat="1" x14ac:dyDescent="0.25">
      <c r="A6094" s="177" t="s">
        <v>10937</v>
      </c>
      <c r="B6094" s="20" t="s">
        <v>10938</v>
      </c>
      <c r="C6094" s="20" t="s">
        <v>227</v>
      </c>
      <c r="D6094" s="20" t="s">
        <v>1002</v>
      </c>
      <c r="E6094" s="26">
        <v>42767</v>
      </c>
      <c r="F6094" s="20">
        <v>1</v>
      </c>
      <c r="G6094" s="20">
        <v>1</v>
      </c>
      <c r="H6094" s="20">
        <v>1</v>
      </c>
      <c r="I6094" s="20">
        <v>8</v>
      </c>
      <c r="J6094" s="20">
        <v>5</v>
      </c>
      <c r="K6094" s="20">
        <v>1.6</v>
      </c>
      <c r="L6094" s="20">
        <v>5</v>
      </c>
      <c r="M6094" s="20">
        <v>1</v>
      </c>
      <c r="N6094" s="20">
        <v>6</v>
      </c>
      <c r="P6094" s="20">
        <v>0</v>
      </c>
      <c r="Q6094" s="20">
        <v>3</v>
      </c>
      <c r="R6094" s="20">
        <v>0</v>
      </c>
      <c r="S6094" s="20">
        <v>2</v>
      </c>
      <c r="T6094" s="20">
        <v>0.54545454545454541</v>
      </c>
    </row>
    <row r="6095" spans="1:20" s="20" customFormat="1" x14ac:dyDescent="0.25">
      <c r="A6095" s="177" t="s">
        <v>10762</v>
      </c>
      <c r="B6095" s="20" t="s">
        <v>10763</v>
      </c>
      <c r="C6095" s="20" t="s">
        <v>203</v>
      </c>
      <c r="D6095" s="20" t="s">
        <v>1002</v>
      </c>
      <c r="E6095" s="26">
        <v>42767</v>
      </c>
      <c r="F6095" s="20">
        <v>18</v>
      </c>
      <c r="G6095" s="20">
        <v>10</v>
      </c>
      <c r="H6095" s="20">
        <v>1.8</v>
      </c>
      <c r="I6095" s="20">
        <v>30</v>
      </c>
      <c r="J6095" s="20">
        <v>82</v>
      </c>
      <c r="K6095" s="20">
        <v>0.36585365853658536</v>
      </c>
      <c r="L6095" s="20">
        <v>45</v>
      </c>
      <c r="M6095" s="20">
        <v>1.8222222222222222</v>
      </c>
      <c r="N6095" s="20">
        <v>24</v>
      </c>
      <c r="P6095" s="20">
        <v>0</v>
      </c>
      <c r="Q6095" s="20">
        <v>2</v>
      </c>
      <c r="R6095" s="20">
        <v>0</v>
      </c>
      <c r="S6095" s="20">
        <v>6</v>
      </c>
      <c r="T6095" s="20">
        <v>0.54545454545454541</v>
      </c>
    </row>
    <row r="6096" spans="1:20" s="20" customFormat="1" x14ac:dyDescent="0.25">
      <c r="A6096" s="177" t="s">
        <v>9915</v>
      </c>
      <c r="B6096" s="20" t="s">
        <v>9916</v>
      </c>
      <c r="C6096" s="20" t="s">
        <v>223</v>
      </c>
      <c r="D6096" s="20" t="s">
        <v>1002</v>
      </c>
      <c r="E6096" s="26">
        <v>42767</v>
      </c>
      <c r="F6096" s="20">
        <v>7</v>
      </c>
      <c r="G6096" s="20">
        <v>6</v>
      </c>
      <c r="H6096" s="20">
        <v>1.1666666666666667</v>
      </c>
      <c r="I6096" s="20">
        <v>71</v>
      </c>
      <c r="J6096" s="20">
        <v>105</v>
      </c>
      <c r="K6096" s="20">
        <v>0.67619047619047623</v>
      </c>
      <c r="L6096" s="20">
        <v>90</v>
      </c>
      <c r="M6096" s="20">
        <v>1.1666666666666667</v>
      </c>
      <c r="N6096" s="20">
        <v>70</v>
      </c>
      <c r="P6096" s="20">
        <v>0</v>
      </c>
      <c r="Q6096" s="20">
        <v>0</v>
      </c>
      <c r="R6096" s="20" t="e">
        <v>#DIV/0!</v>
      </c>
      <c r="S6096" s="20">
        <v>1</v>
      </c>
      <c r="T6096" s="20">
        <v>0.125</v>
      </c>
    </row>
    <row r="6097" spans="1:20" s="20" customFormat="1" x14ac:dyDescent="0.25">
      <c r="A6097" s="177" t="s">
        <v>9533</v>
      </c>
      <c r="B6097" s="20" t="s">
        <v>9534</v>
      </c>
      <c r="C6097" s="20" t="s">
        <v>346</v>
      </c>
      <c r="D6097" s="20" t="s">
        <v>1002</v>
      </c>
      <c r="E6097" s="26">
        <v>42767</v>
      </c>
      <c r="F6097" s="20">
        <v>0</v>
      </c>
      <c r="G6097" s="20">
        <v>0</v>
      </c>
      <c r="H6097" s="20" t="e">
        <v>#DIV/0!</v>
      </c>
      <c r="I6097" s="20">
        <v>0</v>
      </c>
      <c r="J6097" s="20">
        <v>0</v>
      </c>
      <c r="K6097" s="20" t="e">
        <v>#DIV/0!</v>
      </c>
      <c r="L6097" s="20">
        <v>0</v>
      </c>
      <c r="M6097" s="20" t="e">
        <v>#DIV/0!</v>
      </c>
      <c r="N6097" s="20">
        <v>0</v>
      </c>
      <c r="P6097" s="20">
        <v>0</v>
      </c>
      <c r="Q6097" s="20">
        <v>0</v>
      </c>
      <c r="R6097" s="20" t="e">
        <v>#DIV/0!</v>
      </c>
      <c r="S6097" s="20">
        <v>0</v>
      </c>
      <c r="T6097" s="20">
        <v>0.14285714285714285</v>
      </c>
    </row>
    <row r="6098" spans="1:20" s="20" customFormat="1" x14ac:dyDescent="0.25">
      <c r="A6098" s="177" t="s">
        <v>9174</v>
      </c>
      <c r="B6098" s="20" t="s">
        <v>9175</v>
      </c>
      <c r="C6098" s="20" t="s">
        <v>207</v>
      </c>
      <c r="D6098" s="20" t="s">
        <v>1002</v>
      </c>
      <c r="E6098" s="26">
        <v>42767</v>
      </c>
      <c r="F6098" s="20">
        <v>10</v>
      </c>
      <c r="G6098" s="20">
        <v>9</v>
      </c>
      <c r="H6098" s="20">
        <v>1.1111111111111112</v>
      </c>
      <c r="I6098" s="20">
        <v>69</v>
      </c>
      <c r="J6098" s="20">
        <v>72</v>
      </c>
      <c r="K6098" s="20">
        <v>0.95833333333333337</v>
      </c>
      <c r="L6098" s="20">
        <v>80</v>
      </c>
      <c r="M6098" s="20">
        <v>0.9</v>
      </c>
      <c r="N6098" s="20">
        <v>49</v>
      </c>
      <c r="P6098" s="20">
        <v>3</v>
      </c>
      <c r="Q6098" s="20">
        <v>9</v>
      </c>
      <c r="R6098" s="20">
        <v>0.33333333333333331</v>
      </c>
      <c r="S6098" s="20">
        <v>20</v>
      </c>
      <c r="T6098" s="20">
        <v>0.33333333333333331</v>
      </c>
    </row>
    <row r="6099" spans="1:20" s="20" customFormat="1" x14ac:dyDescent="0.25">
      <c r="A6099" s="177" t="s">
        <v>8335</v>
      </c>
      <c r="B6099" s="20" t="s">
        <v>8336</v>
      </c>
      <c r="C6099" s="20" t="s">
        <v>212</v>
      </c>
      <c r="D6099" s="20" t="s">
        <v>1002</v>
      </c>
      <c r="E6099" s="26">
        <v>42767</v>
      </c>
      <c r="F6099" s="20">
        <v>2</v>
      </c>
      <c r="G6099" s="20">
        <v>3</v>
      </c>
      <c r="H6099" s="20">
        <v>0.66666666666666663</v>
      </c>
      <c r="I6099" s="20">
        <v>17</v>
      </c>
      <c r="J6099" s="20">
        <v>18</v>
      </c>
      <c r="K6099" s="20">
        <v>0.94444444444444442</v>
      </c>
      <c r="L6099" s="20">
        <v>30</v>
      </c>
      <c r="M6099" s="20">
        <v>0.6</v>
      </c>
      <c r="N6099" s="20">
        <v>15</v>
      </c>
      <c r="P6099" s="20">
        <v>1</v>
      </c>
      <c r="Q6099" s="20">
        <v>2</v>
      </c>
      <c r="R6099" s="20">
        <v>0.5</v>
      </c>
      <c r="S6099" s="20">
        <v>2</v>
      </c>
      <c r="T6099" s="20">
        <v>0.8571428571428571</v>
      </c>
    </row>
    <row r="6100" spans="1:20" s="20" customFormat="1" x14ac:dyDescent="0.25">
      <c r="A6100" s="177" t="s">
        <v>8034</v>
      </c>
      <c r="B6100" s="20" t="s">
        <v>8035</v>
      </c>
      <c r="C6100" s="20" t="s">
        <v>225</v>
      </c>
      <c r="D6100" s="20" t="s">
        <v>1002</v>
      </c>
      <c r="E6100" s="26">
        <v>42767</v>
      </c>
      <c r="F6100" s="20">
        <v>4</v>
      </c>
      <c r="G6100" s="20">
        <v>7</v>
      </c>
      <c r="H6100" s="20">
        <v>0.5714285714285714</v>
      </c>
      <c r="I6100" s="20">
        <v>45</v>
      </c>
      <c r="J6100" s="20">
        <v>40</v>
      </c>
      <c r="K6100" s="20">
        <v>1.125</v>
      </c>
      <c r="L6100" s="20">
        <v>105</v>
      </c>
      <c r="M6100" s="20">
        <v>0.38095238095238093</v>
      </c>
      <c r="N6100" s="20">
        <v>45</v>
      </c>
      <c r="P6100" s="20">
        <v>0</v>
      </c>
      <c r="Q6100" s="20">
        <v>0</v>
      </c>
      <c r="R6100" s="20" t="e">
        <v>#DIV/0!</v>
      </c>
      <c r="S6100" s="20">
        <v>0</v>
      </c>
      <c r="T6100" s="20">
        <v>0.75</v>
      </c>
    </row>
    <row r="6101" spans="1:20" s="20" customFormat="1" x14ac:dyDescent="0.25">
      <c r="A6101" s="177" t="s">
        <v>7646</v>
      </c>
      <c r="B6101" s="20" t="s">
        <v>7647</v>
      </c>
      <c r="C6101" s="20" t="s">
        <v>901</v>
      </c>
      <c r="D6101" s="20" t="s">
        <v>1000</v>
      </c>
      <c r="E6101" s="26">
        <v>42767</v>
      </c>
      <c r="F6101" s="20">
        <v>5</v>
      </c>
      <c r="G6101" s="20">
        <v>5</v>
      </c>
      <c r="H6101" s="20">
        <v>1</v>
      </c>
      <c r="I6101" s="20">
        <v>20</v>
      </c>
      <c r="J6101" s="20">
        <v>24</v>
      </c>
      <c r="K6101" s="20">
        <v>0.83333333333333337</v>
      </c>
      <c r="L6101" s="20">
        <v>34</v>
      </c>
      <c r="M6101" s="20">
        <v>0.70588235294117652</v>
      </c>
      <c r="N6101" s="20">
        <v>17</v>
      </c>
      <c r="P6101" s="20">
        <v>1</v>
      </c>
      <c r="Q6101" s="20">
        <v>4</v>
      </c>
      <c r="R6101" s="20">
        <v>0.25</v>
      </c>
      <c r="S6101" s="20">
        <v>3</v>
      </c>
      <c r="T6101" s="20">
        <v>0.77777777777777779</v>
      </c>
    </row>
    <row r="6102" spans="1:20" s="20" customFormat="1" x14ac:dyDescent="0.25">
      <c r="A6102" s="177" t="s">
        <v>7094</v>
      </c>
      <c r="B6102" s="20" t="s">
        <v>7095</v>
      </c>
      <c r="C6102" s="20" t="s">
        <v>232</v>
      </c>
      <c r="D6102" s="20" t="s">
        <v>1002</v>
      </c>
      <c r="E6102" s="26">
        <v>42767</v>
      </c>
      <c r="F6102" s="20">
        <v>10</v>
      </c>
      <c r="G6102" s="20">
        <v>15</v>
      </c>
      <c r="H6102" s="20">
        <v>0.66666666666666663</v>
      </c>
      <c r="I6102" s="20">
        <v>116</v>
      </c>
      <c r="J6102" s="20">
        <v>108</v>
      </c>
      <c r="K6102" s="20">
        <v>1.0740740740740742</v>
      </c>
      <c r="L6102" s="20">
        <v>180</v>
      </c>
      <c r="M6102" s="20">
        <v>0.6</v>
      </c>
      <c r="N6102" s="20">
        <v>114</v>
      </c>
      <c r="P6102" s="20">
        <v>2</v>
      </c>
      <c r="Q6102" s="20">
        <v>5</v>
      </c>
      <c r="R6102" s="20">
        <v>0.4</v>
      </c>
      <c r="S6102" s="20">
        <v>2</v>
      </c>
      <c r="T6102" s="20">
        <v>0.44444444444444442</v>
      </c>
    </row>
    <row r="6103" spans="1:20" s="20" customFormat="1" x14ac:dyDescent="0.25">
      <c r="A6103" s="177" t="s">
        <v>6728</v>
      </c>
      <c r="B6103" s="20" t="s">
        <v>6729</v>
      </c>
      <c r="C6103" s="20" t="s">
        <v>317</v>
      </c>
      <c r="D6103" s="20" t="s">
        <v>1002</v>
      </c>
      <c r="E6103" s="26">
        <v>42767</v>
      </c>
      <c r="F6103" s="20">
        <v>8</v>
      </c>
      <c r="G6103" s="20">
        <v>12</v>
      </c>
      <c r="H6103" s="20">
        <v>0.66666666666666663</v>
      </c>
      <c r="I6103" s="20">
        <v>20</v>
      </c>
      <c r="J6103" s="20">
        <v>24</v>
      </c>
      <c r="K6103" s="20">
        <v>0.83333333333333337</v>
      </c>
      <c r="L6103" s="20">
        <v>26</v>
      </c>
      <c r="M6103" s="20">
        <v>0.92307692307692313</v>
      </c>
      <c r="N6103" s="20">
        <v>18</v>
      </c>
      <c r="P6103" s="20">
        <v>1</v>
      </c>
      <c r="Q6103" s="20">
        <v>1</v>
      </c>
      <c r="R6103" s="20">
        <v>1</v>
      </c>
      <c r="S6103" s="20">
        <v>2</v>
      </c>
      <c r="T6103" s="20">
        <v>0.4</v>
      </c>
    </row>
    <row r="6104" spans="1:20" s="20" customFormat="1" x14ac:dyDescent="0.25">
      <c r="A6104" s="177" t="s">
        <v>6304</v>
      </c>
      <c r="B6104" s="20" t="s">
        <v>6305</v>
      </c>
      <c r="C6104" s="20" t="s">
        <v>214</v>
      </c>
      <c r="D6104" s="20" t="s">
        <v>1002</v>
      </c>
      <c r="E6104" s="26">
        <v>42767</v>
      </c>
      <c r="F6104" s="20">
        <v>17</v>
      </c>
      <c r="G6104" s="20">
        <v>13</v>
      </c>
      <c r="H6104" s="20">
        <v>1.3076923076923077</v>
      </c>
      <c r="I6104" s="20">
        <v>95</v>
      </c>
      <c r="J6104" s="20">
        <v>148</v>
      </c>
      <c r="K6104" s="20">
        <v>0.64189189189189189</v>
      </c>
      <c r="L6104" s="20">
        <v>92</v>
      </c>
      <c r="M6104" s="20">
        <v>1.6086956521739131</v>
      </c>
      <c r="N6104" s="20">
        <v>82</v>
      </c>
      <c r="P6104" s="20">
        <v>8</v>
      </c>
      <c r="Q6104" s="20">
        <v>11</v>
      </c>
      <c r="R6104" s="20">
        <v>0.72727272727272729</v>
      </c>
      <c r="S6104" s="20">
        <v>13</v>
      </c>
      <c r="T6104" s="20">
        <v>0.42857142857142855</v>
      </c>
    </row>
    <row r="6105" spans="1:20" s="20" customFormat="1" x14ac:dyDescent="0.25">
      <c r="A6105" s="177" t="s">
        <v>5526</v>
      </c>
      <c r="B6105" s="20" t="s">
        <v>5527</v>
      </c>
      <c r="C6105" s="20" t="s">
        <v>903</v>
      </c>
      <c r="D6105" s="20" t="s">
        <v>1000</v>
      </c>
      <c r="E6105" s="26">
        <v>42767</v>
      </c>
      <c r="F6105" s="20">
        <v>11</v>
      </c>
      <c r="G6105" s="20">
        <v>11</v>
      </c>
      <c r="H6105" s="20">
        <v>1</v>
      </c>
      <c r="I6105" s="20">
        <v>40</v>
      </c>
      <c r="J6105" s="20">
        <v>55</v>
      </c>
      <c r="K6105" s="20">
        <v>0.72727272727272729</v>
      </c>
      <c r="L6105" s="20">
        <v>44</v>
      </c>
      <c r="M6105" s="20">
        <v>1.25</v>
      </c>
      <c r="N6105" s="20">
        <v>36</v>
      </c>
      <c r="P6105" s="20">
        <v>0</v>
      </c>
      <c r="Q6105" s="20">
        <v>0</v>
      </c>
      <c r="R6105" s="20" t="e">
        <v>#DIV/0!</v>
      </c>
      <c r="S6105" s="20">
        <v>4</v>
      </c>
      <c r="T6105" s="20">
        <v>0.42857142857142855</v>
      </c>
    </row>
    <row r="6106" spans="1:20" s="20" customFormat="1" x14ac:dyDescent="0.25">
      <c r="A6106" s="177" t="s">
        <v>4911</v>
      </c>
      <c r="B6106" s="20" t="s">
        <v>4912</v>
      </c>
      <c r="C6106" s="20" t="s">
        <v>230</v>
      </c>
      <c r="D6106" s="20" t="s">
        <v>1002</v>
      </c>
      <c r="E6106" s="26">
        <v>42767</v>
      </c>
      <c r="F6106" s="20">
        <v>1</v>
      </c>
      <c r="G6106" s="20">
        <v>1</v>
      </c>
      <c r="H6106" s="20">
        <v>1</v>
      </c>
      <c r="I6106" s="20">
        <v>4</v>
      </c>
      <c r="J6106" s="20">
        <v>5</v>
      </c>
      <c r="K6106" s="20">
        <v>0.8</v>
      </c>
      <c r="L6106" s="20">
        <v>10</v>
      </c>
      <c r="M6106" s="20">
        <v>0.5</v>
      </c>
      <c r="N6106" s="20">
        <v>4</v>
      </c>
      <c r="P6106" s="20">
        <v>0</v>
      </c>
      <c r="Q6106" s="20">
        <v>2</v>
      </c>
      <c r="R6106" s="20">
        <v>0</v>
      </c>
      <c r="S6106" s="20">
        <v>0</v>
      </c>
      <c r="T6106" s="20">
        <v>0.8</v>
      </c>
    </row>
    <row r="6107" spans="1:20" s="20" customFormat="1" x14ac:dyDescent="0.25">
      <c r="A6107" s="177" t="s">
        <v>4736</v>
      </c>
      <c r="B6107" s="20" t="s">
        <v>4737</v>
      </c>
      <c r="C6107" s="20" t="s">
        <v>234</v>
      </c>
      <c r="D6107" s="20" t="s">
        <v>1002</v>
      </c>
      <c r="E6107" s="26">
        <v>42767</v>
      </c>
      <c r="F6107" s="20">
        <v>4</v>
      </c>
      <c r="G6107" s="20">
        <v>6</v>
      </c>
      <c r="H6107" s="20">
        <v>0.66666666666666663</v>
      </c>
      <c r="I6107" s="20">
        <v>79</v>
      </c>
      <c r="J6107" s="20">
        <v>40</v>
      </c>
      <c r="K6107" s="20">
        <v>1.9750000000000001</v>
      </c>
      <c r="L6107" s="20">
        <v>50</v>
      </c>
      <c r="M6107" s="20">
        <v>0.8</v>
      </c>
      <c r="N6107" s="20">
        <v>77</v>
      </c>
      <c r="P6107" s="20">
        <v>5</v>
      </c>
      <c r="Q6107" s="20">
        <v>8</v>
      </c>
      <c r="R6107" s="20">
        <v>0.625</v>
      </c>
      <c r="S6107" s="20">
        <v>2</v>
      </c>
      <c r="T6107" s="20">
        <v>0.5</v>
      </c>
    </row>
    <row r="6108" spans="1:20" s="20" customFormat="1" x14ac:dyDescent="0.25">
      <c r="A6108" s="177" t="s">
        <v>4386</v>
      </c>
      <c r="B6108" s="20" t="s">
        <v>4387</v>
      </c>
      <c r="C6108" s="20" t="s">
        <v>217</v>
      </c>
      <c r="D6108" s="20" t="s">
        <v>1002</v>
      </c>
      <c r="E6108" s="26">
        <v>42767</v>
      </c>
      <c r="F6108" s="20">
        <v>0</v>
      </c>
      <c r="G6108" s="20">
        <v>0</v>
      </c>
      <c r="H6108" s="20" t="e">
        <v>#DIV/0!</v>
      </c>
      <c r="I6108" s="20">
        <v>0</v>
      </c>
      <c r="J6108" s="20">
        <v>0</v>
      </c>
      <c r="K6108" s="20" t="e">
        <v>#DIV/0!</v>
      </c>
      <c r="L6108" s="20">
        <v>0</v>
      </c>
      <c r="M6108" s="20" t="e">
        <v>#DIV/0!</v>
      </c>
      <c r="N6108" s="20">
        <v>0</v>
      </c>
      <c r="P6108" s="20">
        <v>0</v>
      </c>
      <c r="Q6108" s="20">
        <v>0</v>
      </c>
      <c r="R6108" s="20" t="e">
        <v>#DIV/0!</v>
      </c>
      <c r="S6108" s="20">
        <v>0</v>
      </c>
      <c r="T6108" s="20">
        <v>0.76923076923076927</v>
      </c>
    </row>
    <row r="6109" spans="1:20" s="20" customFormat="1" x14ac:dyDescent="0.25">
      <c r="A6109" s="177" t="s">
        <v>3796</v>
      </c>
      <c r="B6109" s="20" t="s">
        <v>3797</v>
      </c>
      <c r="C6109" s="20" t="s">
        <v>342</v>
      </c>
      <c r="D6109" s="20" t="s">
        <v>1002</v>
      </c>
      <c r="E6109" s="26">
        <v>42767</v>
      </c>
      <c r="F6109" s="20">
        <v>4</v>
      </c>
      <c r="G6109" s="20">
        <v>4</v>
      </c>
      <c r="H6109" s="20">
        <v>1</v>
      </c>
      <c r="I6109" s="20">
        <v>20</v>
      </c>
      <c r="J6109" s="20">
        <v>40</v>
      </c>
      <c r="K6109" s="20">
        <v>0.5</v>
      </c>
      <c r="L6109" s="20">
        <v>40</v>
      </c>
      <c r="M6109" s="20">
        <v>1</v>
      </c>
      <c r="N6109" s="20">
        <v>19</v>
      </c>
      <c r="P6109" s="20">
        <v>3</v>
      </c>
      <c r="Q6109" s="20">
        <v>3</v>
      </c>
      <c r="R6109" s="20">
        <v>1</v>
      </c>
      <c r="S6109" s="20">
        <v>1</v>
      </c>
      <c r="T6109" s="20">
        <v>1</v>
      </c>
    </row>
    <row r="6110" spans="1:20" s="20" customFormat="1" x14ac:dyDescent="0.25">
      <c r="A6110" s="177" t="s">
        <v>3604</v>
      </c>
      <c r="B6110" s="20" t="s">
        <v>3605</v>
      </c>
      <c r="C6110" s="20" t="s">
        <v>220</v>
      </c>
      <c r="D6110" s="20" t="s">
        <v>1002</v>
      </c>
      <c r="E6110" s="26">
        <v>42767</v>
      </c>
      <c r="F6110" s="20">
        <v>9</v>
      </c>
      <c r="G6110" s="20">
        <v>16</v>
      </c>
      <c r="H6110" s="20">
        <v>0.5625</v>
      </c>
      <c r="I6110" s="20">
        <v>23</v>
      </c>
      <c r="J6110" s="20">
        <v>24</v>
      </c>
      <c r="K6110" s="20">
        <v>0.95833333333333337</v>
      </c>
      <c r="L6110" s="20">
        <v>48</v>
      </c>
      <c r="M6110" s="20">
        <v>0.5</v>
      </c>
      <c r="N6110" s="20">
        <v>20</v>
      </c>
      <c r="P6110" s="20">
        <v>2</v>
      </c>
      <c r="Q6110" s="20">
        <v>6</v>
      </c>
      <c r="R6110" s="20">
        <v>0.33333333333333331</v>
      </c>
      <c r="S6110" s="20">
        <v>3</v>
      </c>
    </row>
    <row r="6111" spans="1:20" s="20" customFormat="1" x14ac:dyDescent="0.25">
      <c r="A6111" s="177" t="s">
        <v>3079</v>
      </c>
      <c r="B6111" s="20" t="s">
        <v>3080</v>
      </c>
      <c r="C6111" s="20" t="s">
        <v>242</v>
      </c>
      <c r="D6111" s="20" t="s">
        <v>1000</v>
      </c>
      <c r="E6111" s="26">
        <v>42767</v>
      </c>
      <c r="F6111" s="20">
        <v>6</v>
      </c>
      <c r="G6111" s="20">
        <v>7</v>
      </c>
      <c r="H6111" s="20">
        <v>0.8571428571428571</v>
      </c>
      <c r="I6111" s="20">
        <v>59</v>
      </c>
      <c r="J6111" s="20">
        <v>58</v>
      </c>
      <c r="K6111" s="20">
        <v>1.0172413793103448</v>
      </c>
      <c r="L6111" s="20">
        <v>75</v>
      </c>
      <c r="M6111" s="20">
        <v>0.77333333333333332</v>
      </c>
      <c r="N6111" s="20">
        <v>43</v>
      </c>
      <c r="P6111" s="20">
        <v>1</v>
      </c>
      <c r="Q6111" s="20">
        <v>13</v>
      </c>
      <c r="R6111" s="20">
        <v>7.6923076923076927E-2</v>
      </c>
      <c r="S6111" s="20">
        <v>16</v>
      </c>
      <c r="T6111" s="20">
        <v>0.66666666666666663</v>
      </c>
    </row>
    <row r="6112" spans="1:20" s="20" customFormat="1" x14ac:dyDescent="0.25">
      <c r="A6112" s="177" t="s">
        <v>2904</v>
      </c>
      <c r="B6112" s="20" t="s">
        <v>2905</v>
      </c>
      <c r="C6112" s="20" t="s">
        <v>2724</v>
      </c>
      <c r="D6112" s="20" t="s">
        <v>1000</v>
      </c>
      <c r="E6112" s="26">
        <v>42767</v>
      </c>
      <c r="F6112" s="20">
        <v>6</v>
      </c>
      <c r="G6112" s="20">
        <v>6</v>
      </c>
      <c r="H6112" s="20">
        <v>1</v>
      </c>
      <c r="I6112" s="20">
        <v>25</v>
      </c>
      <c r="J6112" s="20">
        <v>30</v>
      </c>
      <c r="K6112" s="20">
        <v>0.83333333333333337</v>
      </c>
      <c r="L6112" s="20">
        <v>32</v>
      </c>
      <c r="M6112" s="20">
        <v>0.9375</v>
      </c>
      <c r="N6112" s="20">
        <v>23</v>
      </c>
      <c r="P6112" s="20">
        <v>0</v>
      </c>
      <c r="Q6112" s="20">
        <v>0</v>
      </c>
      <c r="R6112" s="20" t="e">
        <v>#DIV/0!</v>
      </c>
      <c r="S6112" s="20">
        <v>2</v>
      </c>
      <c r="T6112" s="20">
        <v>1</v>
      </c>
    </row>
    <row r="6113" spans="1:20" s="20" customFormat="1" x14ac:dyDescent="0.25">
      <c r="A6113" s="177" t="s">
        <v>2659</v>
      </c>
      <c r="B6113" s="20" t="s">
        <v>2660</v>
      </c>
      <c r="C6113" s="20" t="s">
        <v>237</v>
      </c>
      <c r="D6113" s="20" t="s">
        <v>1000</v>
      </c>
      <c r="E6113" s="26">
        <v>42767</v>
      </c>
      <c r="F6113" s="20">
        <v>11</v>
      </c>
      <c r="G6113" s="20">
        <v>13</v>
      </c>
      <c r="H6113" s="20">
        <v>0.84615384615384615</v>
      </c>
      <c r="I6113" s="20">
        <v>60</v>
      </c>
      <c r="J6113" s="20">
        <v>73</v>
      </c>
      <c r="K6113" s="20">
        <v>0.82191780821917804</v>
      </c>
      <c r="L6113" s="20">
        <v>97</v>
      </c>
      <c r="M6113" s="20">
        <v>0.75257731958762886</v>
      </c>
      <c r="N6113" s="20">
        <v>47</v>
      </c>
      <c r="O6113" s="20">
        <v>0.9966666666666667</v>
      </c>
      <c r="P6113" s="20">
        <v>7</v>
      </c>
      <c r="Q6113" s="20">
        <v>10</v>
      </c>
      <c r="R6113" s="20">
        <v>0.7</v>
      </c>
      <c r="S6113" s="20">
        <v>13</v>
      </c>
      <c r="T6113" s="20">
        <v>1</v>
      </c>
    </row>
    <row r="6114" spans="1:20" s="20" customFormat="1" x14ac:dyDescent="0.25">
      <c r="A6114" s="177" t="s">
        <v>2484</v>
      </c>
      <c r="B6114" s="20" t="s">
        <v>2485</v>
      </c>
      <c r="C6114" s="20" t="s">
        <v>238</v>
      </c>
      <c r="D6114" s="20" t="s">
        <v>1000</v>
      </c>
      <c r="E6114" s="26">
        <v>42767</v>
      </c>
      <c r="F6114" s="20">
        <v>6</v>
      </c>
      <c r="G6114" s="20">
        <v>12</v>
      </c>
      <c r="H6114" s="20">
        <v>0.5</v>
      </c>
      <c r="I6114" s="20">
        <v>21</v>
      </c>
      <c r="J6114" s="20">
        <v>18</v>
      </c>
      <c r="K6114" s="20">
        <v>1.1666666666666667</v>
      </c>
      <c r="L6114" s="20">
        <v>40</v>
      </c>
      <c r="M6114" s="20">
        <v>0.45</v>
      </c>
      <c r="N6114" s="20">
        <v>18</v>
      </c>
      <c r="P6114" s="20">
        <v>2</v>
      </c>
      <c r="Q6114" s="20">
        <v>6</v>
      </c>
      <c r="R6114" s="20">
        <v>0.33333333333333331</v>
      </c>
      <c r="S6114" s="20">
        <v>3</v>
      </c>
      <c r="T6114" s="20">
        <v>1</v>
      </c>
    </row>
    <row r="6115" spans="1:20" s="20" customFormat="1" x14ac:dyDescent="0.25">
      <c r="A6115" s="177" t="s">
        <v>2311</v>
      </c>
      <c r="B6115" s="20" t="s">
        <v>2312</v>
      </c>
      <c r="C6115" s="20" t="s">
        <v>239</v>
      </c>
      <c r="D6115" s="20" t="s">
        <v>1000</v>
      </c>
      <c r="E6115" s="26">
        <v>42767</v>
      </c>
      <c r="F6115" s="20">
        <v>3</v>
      </c>
      <c r="G6115" s="20">
        <v>4</v>
      </c>
      <c r="H6115" s="20">
        <v>0.75</v>
      </c>
      <c r="I6115" s="20">
        <v>2</v>
      </c>
      <c r="J6115" s="20">
        <v>6</v>
      </c>
      <c r="K6115" s="20">
        <v>0.33333333333333331</v>
      </c>
      <c r="L6115" s="20">
        <v>8</v>
      </c>
      <c r="M6115" s="20">
        <v>0.75</v>
      </c>
      <c r="N6115" s="20">
        <v>2</v>
      </c>
      <c r="O6115" s="20">
        <v>0.82</v>
      </c>
      <c r="P6115" s="20">
        <v>0</v>
      </c>
      <c r="Q6115" s="20">
        <v>0</v>
      </c>
      <c r="R6115" s="20" t="e">
        <v>#DIV/0!</v>
      </c>
      <c r="S6115" s="20">
        <v>0</v>
      </c>
      <c r="T6115" s="20">
        <v>0</v>
      </c>
    </row>
    <row r="6116" spans="1:20" s="20" customFormat="1" x14ac:dyDescent="0.25">
      <c r="A6116" s="177" t="s">
        <v>2136</v>
      </c>
      <c r="B6116" s="20" t="s">
        <v>2137</v>
      </c>
      <c r="C6116" s="20" t="s">
        <v>1988</v>
      </c>
      <c r="D6116" s="20" t="s">
        <v>1000</v>
      </c>
      <c r="E6116" s="26">
        <v>42767</v>
      </c>
      <c r="F6116" s="20">
        <v>10</v>
      </c>
      <c r="G6116" s="20">
        <v>10</v>
      </c>
      <c r="H6116" s="20">
        <v>1</v>
      </c>
      <c r="I6116" s="20">
        <v>35</v>
      </c>
      <c r="J6116" s="20">
        <v>49</v>
      </c>
      <c r="K6116" s="20">
        <v>0.7142857142857143</v>
      </c>
      <c r="L6116" s="20">
        <v>46</v>
      </c>
      <c r="M6116" s="20">
        <v>1.0652173913043479</v>
      </c>
      <c r="N6116" s="20">
        <v>30</v>
      </c>
      <c r="P6116" s="20">
        <v>1</v>
      </c>
      <c r="Q6116" s="20">
        <v>4</v>
      </c>
      <c r="R6116" s="20">
        <v>0.25</v>
      </c>
      <c r="S6116" s="20">
        <v>5</v>
      </c>
      <c r="T6116" s="20">
        <v>0</v>
      </c>
    </row>
    <row r="6117" spans="1:20" s="20" customFormat="1" x14ac:dyDescent="0.25">
      <c r="A6117" s="177" t="s">
        <v>1888</v>
      </c>
      <c r="B6117" s="20" t="s">
        <v>1889</v>
      </c>
      <c r="C6117" s="20" t="s">
        <v>240</v>
      </c>
      <c r="D6117" s="20" t="s">
        <v>1000</v>
      </c>
      <c r="E6117" s="26">
        <v>42767</v>
      </c>
      <c r="F6117" s="20">
        <v>22</v>
      </c>
      <c r="G6117" s="20">
        <v>17</v>
      </c>
      <c r="H6117" s="20">
        <v>1.2941176470588236</v>
      </c>
      <c r="I6117" s="20">
        <v>38</v>
      </c>
      <c r="J6117" s="20">
        <v>100</v>
      </c>
      <c r="K6117" s="20">
        <v>0.38</v>
      </c>
      <c r="L6117" s="20">
        <v>48</v>
      </c>
      <c r="M6117" s="20">
        <v>2.0833333333333335</v>
      </c>
      <c r="N6117" s="20">
        <v>29</v>
      </c>
      <c r="P6117" s="20">
        <v>0</v>
      </c>
      <c r="Q6117" s="20">
        <v>1</v>
      </c>
      <c r="R6117" s="20">
        <v>0</v>
      </c>
      <c r="S6117" s="20">
        <v>9</v>
      </c>
    </row>
    <row r="6118" spans="1:20" s="20" customFormat="1" x14ac:dyDescent="0.25">
      <c r="A6118" s="177" t="s">
        <v>1713</v>
      </c>
      <c r="B6118" s="20" t="s">
        <v>1714</v>
      </c>
      <c r="C6118" s="20" t="s">
        <v>241</v>
      </c>
      <c r="D6118" s="20" t="s">
        <v>1000</v>
      </c>
      <c r="E6118" s="26">
        <v>42767</v>
      </c>
      <c r="F6118" s="20">
        <v>51</v>
      </c>
      <c r="G6118" s="20">
        <v>58</v>
      </c>
      <c r="H6118" s="20">
        <v>0.87931034482758619</v>
      </c>
      <c r="I6118" s="20">
        <v>530</v>
      </c>
      <c r="J6118" s="20">
        <v>541</v>
      </c>
      <c r="K6118" s="20">
        <v>0.97966728280961179</v>
      </c>
      <c r="L6118" s="20">
        <v>635</v>
      </c>
      <c r="M6118" s="20">
        <v>0.85196850393700785</v>
      </c>
      <c r="N6118" s="20">
        <v>516</v>
      </c>
      <c r="P6118" s="20">
        <v>14</v>
      </c>
      <c r="Q6118" s="20">
        <v>23</v>
      </c>
      <c r="R6118" s="20">
        <v>0.60869565217391308</v>
      </c>
      <c r="S6118" s="20">
        <v>14</v>
      </c>
      <c r="T6118" s="20">
        <v>0</v>
      </c>
    </row>
    <row r="6119" spans="1:20" s="20" customFormat="1" x14ac:dyDescent="0.25">
      <c r="A6119" s="177" t="s">
        <v>1538</v>
      </c>
      <c r="B6119" s="20" t="s">
        <v>1539</v>
      </c>
      <c r="C6119" s="20" t="s">
        <v>318</v>
      </c>
      <c r="D6119" s="20" t="s">
        <v>1000</v>
      </c>
      <c r="E6119" s="26">
        <v>42767</v>
      </c>
      <c r="F6119" s="20">
        <v>22</v>
      </c>
      <c r="G6119" s="20">
        <v>17</v>
      </c>
      <c r="H6119" s="20">
        <v>1.2941176470588236</v>
      </c>
      <c r="I6119" s="20">
        <v>50</v>
      </c>
      <c r="J6119" s="20">
        <v>66</v>
      </c>
      <c r="K6119" s="20">
        <v>0.75757575757575757</v>
      </c>
      <c r="L6119" s="20">
        <v>67</v>
      </c>
      <c r="M6119" s="20">
        <v>0.9850746268656716</v>
      </c>
      <c r="N6119" s="20">
        <v>48</v>
      </c>
      <c r="P6119" s="20">
        <v>1</v>
      </c>
      <c r="Q6119" s="20">
        <v>1</v>
      </c>
      <c r="R6119" s="20">
        <v>1</v>
      </c>
      <c r="S6119" s="20">
        <v>2</v>
      </c>
    </row>
    <row r="6120" spans="1:20" s="20" customFormat="1" x14ac:dyDescent="0.25">
      <c r="A6120" s="177" t="s">
        <v>1119</v>
      </c>
      <c r="B6120" s="20" t="s">
        <v>1206</v>
      </c>
      <c r="C6120" s="20" t="s">
        <v>235</v>
      </c>
      <c r="D6120" s="20" t="s">
        <v>1002</v>
      </c>
      <c r="E6120" s="26">
        <v>42767</v>
      </c>
      <c r="F6120" s="20">
        <v>137</v>
      </c>
      <c r="G6120" s="20">
        <v>144</v>
      </c>
      <c r="H6120" s="20">
        <v>0.95138888888888884</v>
      </c>
      <c r="I6120" s="20">
        <v>820</v>
      </c>
      <c r="J6120" s="20">
        <v>941</v>
      </c>
      <c r="K6120" s="20">
        <v>0.87141339001062701</v>
      </c>
      <c r="L6120" s="20">
        <v>1048</v>
      </c>
      <c r="M6120" s="20">
        <v>0.89790076335877866</v>
      </c>
      <c r="N6120" s="20">
        <v>756</v>
      </c>
      <c r="P6120" s="20">
        <v>26</v>
      </c>
      <c r="Q6120" s="20">
        <v>58</v>
      </c>
      <c r="R6120" s="20">
        <v>0.44827586206896552</v>
      </c>
      <c r="S6120" s="20">
        <v>64</v>
      </c>
    </row>
    <row r="6121" spans="1:20" s="20" customFormat="1" x14ac:dyDescent="0.25">
      <c r="A6121" s="177" t="s">
        <v>12088</v>
      </c>
      <c r="B6121" s="20" t="s">
        <v>12089</v>
      </c>
      <c r="C6121" s="20" t="s">
        <v>1051</v>
      </c>
      <c r="D6121" s="20" t="s">
        <v>1000</v>
      </c>
      <c r="E6121" s="26">
        <v>42767</v>
      </c>
      <c r="F6121" s="20">
        <v>0</v>
      </c>
      <c r="G6121" s="20">
        <v>0</v>
      </c>
      <c r="H6121" s="20" t="e">
        <v>#DIV/0!</v>
      </c>
      <c r="I6121" s="20">
        <v>0</v>
      </c>
      <c r="J6121" s="20">
        <v>0</v>
      </c>
      <c r="K6121" s="20" t="e">
        <v>#DIV/0!</v>
      </c>
      <c r="L6121" s="20">
        <v>0</v>
      </c>
      <c r="M6121" s="20" t="e">
        <v>#DIV/0!</v>
      </c>
      <c r="N6121" s="20">
        <v>0</v>
      </c>
      <c r="P6121" s="20">
        <v>0</v>
      </c>
      <c r="Q6121" s="20">
        <v>0</v>
      </c>
      <c r="R6121" s="20" t="e">
        <v>#DIV/0!</v>
      </c>
      <c r="S6121" s="20">
        <v>0</v>
      </c>
    </row>
    <row r="6122" spans="1:20" s="20" customFormat="1" x14ac:dyDescent="0.25">
      <c r="A6122" s="177" t="s">
        <v>13277</v>
      </c>
      <c r="B6122" s="20" t="s">
        <v>13278</v>
      </c>
      <c r="C6122" s="20" t="s">
        <v>350</v>
      </c>
      <c r="D6122" s="20" t="s">
        <v>1002</v>
      </c>
      <c r="E6122" s="26">
        <v>42767</v>
      </c>
      <c r="F6122" s="20">
        <v>0</v>
      </c>
      <c r="G6122" s="20">
        <v>0</v>
      </c>
      <c r="H6122" s="20" t="e">
        <v>#DIV/0!</v>
      </c>
      <c r="I6122" s="20">
        <v>0</v>
      </c>
      <c r="J6122" s="20">
        <v>0</v>
      </c>
      <c r="K6122" s="20" t="e">
        <v>#DIV/0!</v>
      </c>
      <c r="L6122" s="20">
        <v>5</v>
      </c>
      <c r="M6122" s="20">
        <v>0</v>
      </c>
      <c r="N6122" s="20">
        <v>0</v>
      </c>
      <c r="P6122" s="20">
        <v>0</v>
      </c>
      <c r="Q6122" s="20">
        <v>0</v>
      </c>
      <c r="R6122" s="20" t="e">
        <v>#DIV/0!</v>
      </c>
      <c r="S6122" s="20">
        <v>0</v>
      </c>
    </row>
    <row r="6123" spans="1:20" s="20" customFormat="1" x14ac:dyDescent="0.25">
      <c r="A6123" s="177" t="s">
        <v>13454</v>
      </c>
      <c r="B6123" s="20" t="s">
        <v>13455</v>
      </c>
      <c r="C6123" s="20" t="s">
        <v>242</v>
      </c>
      <c r="D6123" s="20" t="s">
        <v>1002</v>
      </c>
      <c r="E6123" s="26">
        <v>42767</v>
      </c>
      <c r="F6123" s="20">
        <v>6</v>
      </c>
      <c r="G6123" s="20">
        <v>7</v>
      </c>
      <c r="H6123" s="20">
        <v>0.8571428571428571</v>
      </c>
      <c r="I6123" s="20">
        <v>59</v>
      </c>
      <c r="J6123" s="20">
        <v>58</v>
      </c>
      <c r="K6123" s="20">
        <v>1.0172413793103448</v>
      </c>
      <c r="L6123" s="20">
        <v>75</v>
      </c>
      <c r="M6123" s="20">
        <v>0.77333333333333332</v>
      </c>
      <c r="N6123" s="20">
        <v>43</v>
      </c>
      <c r="P6123" s="20">
        <v>1</v>
      </c>
      <c r="Q6123" s="20">
        <v>13</v>
      </c>
      <c r="R6123" s="20">
        <v>7.6923076923076927E-2</v>
      </c>
      <c r="S6123" s="20">
        <v>16</v>
      </c>
    </row>
    <row r="6124" spans="1:20" s="20" customFormat="1" x14ac:dyDescent="0.25">
      <c r="A6124" s="177" t="s">
        <v>13631</v>
      </c>
      <c r="B6124" s="20" t="s">
        <v>13632</v>
      </c>
      <c r="C6124" s="20" t="s">
        <v>237</v>
      </c>
      <c r="D6124" s="20" t="s">
        <v>1002</v>
      </c>
      <c r="E6124" s="26">
        <v>42767</v>
      </c>
      <c r="F6124" s="20">
        <v>11</v>
      </c>
      <c r="G6124" s="20">
        <v>13</v>
      </c>
      <c r="H6124" s="20">
        <v>0.84615384615384615</v>
      </c>
      <c r="I6124" s="20">
        <v>60</v>
      </c>
      <c r="J6124" s="20">
        <v>73</v>
      </c>
      <c r="K6124" s="20">
        <v>0.82191780821917804</v>
      </c>
      <c r="L6124" s="20">
        <v>97</v>
      </c>
      <c r="M6124" s="20">
        <v>0.75257731958762886</v>
      </c>
      <c r="N6124" s="20">
        <v>47</v>
      </c>
      <c r="O6124" s="20">
        <v>0.9966666666666667</v>
      </c>
      <c r="P6124" s="20">
        <v>7</v>
      </c>
      <c r="Q6124" s="20">
        <v>10</v>
      </c>
      <c r="R6124" s="20">
        <v>0.7</v>
      </c>
      <c r="S6124" s="20">
        <v>13</v>
      </c>
    </row>
    <row r="6125" spans="1:20" s="20" customFormat="1" x14ac:dyDescent="0.25">
      <c r="A6125" s="177" t="s">
        <v>13806</v>
      </c>
      <c r="B6125" s="20" t="s">
        <v>13807</v>
      </c>
      <c r="C6125" s="20" t="s">
        <v>238</v>
      </c>
      <c r="D6125" s="20" t="s">
        <v>1002</v>
      </c>
      <c r="E6125" s="26">
        <v>42767</v>
      </c>
      <c r="F6125" s="20">
        <v>6</v>
      </c>
      <c r="G6125" s="20">
        <v>12</v>
      </c>
      <c r="H6125" s="20">
        <v>0.5</v>
      </c>
      <c r="I6125" s="20">
        <v>21</v>
      </c>
      <c r="J6125" s="20">
        <v>18</v>
      </c>
      <c r="K6125" s="20">
        <v>1.1666666666666667</v>
      </c>
      <c r="L6125" s="20">
        <v>40</v>
      </c>
      <c r="M6125" s="20">
        <v>0.45</v>
      </c>
      <c r="N6125" s="20">
        <v>18</v>
      </c>
      <c r="P6125" s="20">
        <v>2</v>
      </c>
      <c r="Q6125" s="20">
        <v>6</v>
      </c>
      <c r="R6125" s="20">
        <v>0.33333333333333331</v>
      </c>
      <c r="S6125" s="20">
        <v>3</v>
      </c>
    </row>
    <row r="6126" spans="1:20" s="20" customFormat="1" x14ac:dyDescent="0.25">
      <c r="A6126" s="177" t="s">
        <v>13983</v>
      </c>
      <c r="B6126" s="20" t="s">
        <v>13984</v>
      </c>
      <c r="C6126" s="20" t="s">
        <v>239</v>
      </c>
      <c r="D6126" s="20" t="s">
        <v>1002</v>
      </c>
      <c r="E6126" s="26">
        <v>42767</v>
      </c>
      <c r="F6126" s="20">
        <v>3</v>
      </c>
      <c r="G6126" s="20">
        <v>4</v>
      </c>
      <c r="H6126" s="20">
        <v>0.75</v>
      </c>
      <c r="I6126" s="20">
        <v>2</v>
      </c>
      <c r="J6126" s="20">
        <v>6</v>
      </c>
      <c r="K6126" s="20">
        <v>0.33333333333333331</v>
      </c>
      <c r="L6126" s="20">
        <v>8</v>
      </c>
      <c r="M6126" s="20">
        <v>0.75</v>
      </c>
      <c r="N6126" s="20">
        <v>2</v>
      </c>
      <c r="O6126" s="20">
        <v>0.82</v>
      </c>
      <c r="P6126" s="20">
        <v>0</v>
      </c>
      <c r="Q6126" s="20">
        <v>0</v>
      </c>
      <c r="R6126" s="20" t="e">
        <v>#DIV/0!</v>
      </c>
      <c r="S6126" s="20">
        <v>0</v>
      </c>
      <c r="T6126" s="20">
        <v>0.58333333333333337</v>
      </c>
    </row>
    <row r="6127" spans="1:20" s="20" customFormat="1" x14ac:dyDescent="0.25">
      <c r="A6127" s="177" t="s">
        <v>14170</v>
      </c>
      <c r="B6127" s="20" t="s">
        <v>14171</v>
      </c>
      <c r="C6127" s="20" t="s">
        <v>240</v>
      </c>
      <c r="D6127" s="20" t="s">
        <v>1002</v>
      </c>
      <c r="E6127" s="26">
        <v>42767</v>
      </c>
      <c r="F6127" s="20">
        <v>22</v>
      </c>
      <c r="G6127" s="20">
        <v>17</v>
      </c>
      <c r="H6127" s="20">
        <v>1.2941176470588236</v>
      </c>
      <c r="I6127" s="20">
        <v>38</v>
      </c>
      <c r="J6127" s="20">
        <v>100</v>
      </c>
      <c r="K6127" s="20">
        <v>0.38</v>
      </c>
      <c r="L6127" s="20">
        <v>48</v>
      </c>
      <c r="M6127" s="20">
        <v>2.0833333333333335</v>
      </c>
      <c r="N6127" s="20">
        <v>29</v>
      </c>
      <c r="P6127" s="20">
        <v>0</v>
      </c>
      <c r="Q6127" s="20">
        <v>1</v>
      </c>
      <c r="R6127" s="20">
        <v>0</v>
      </c>
      <c r="S6127" s="20">
        <v>9</v>
      </c>
      <c r="T6127" s="20">
        <v>0.625</v>
      </c>
    </row>
    <row r="6128" spans="1:20" s="20" customFormat="1" x14ac:dyDescent="0.25">
      <c r="A6128" s="177" t="s">
        <v>14347</v>
      </c>
      <c r="B6128" s="20" t="s">
        <v>14348</v>
      </c>
      <c r="C6128" s="20" t="s">
        <v>241</v>
      </c>
      <c r="D6128" s="20" t="s">
        <v>1002</v>
      </c>
      <c r="E6128" s="26">
        <v>42767</v>
      </c>
      <c r="F6128" s="20">
        <v>51</v>
      </c>
      <c r="G6128" s="20">
        <v>58</v>
      </c>
      <c r="H6128" s="20">
        <v>0.87931034482758619</v>
      </c>
      <c r="I6128" s="20">
        <v>530</v>
      </c>
      <c r="J6128" s="20">
        <v>541</v>
      </c>
      <c r="K6128" s="20">
        <v>0.97966728280961179</v>
      </c>
      <c r="L6128" s="20">
        <v>635</v>
      </c>
      <c r="M6128" s="20">
        <v>0.85196850393700785</v>
      </c>
      <c r="N6128" s="20">
        <v>516</v>
      </c>
      <c r="P6128" s="20">
        <v>14</v>
      </c>
      <c r="Q6128" s="20">
        <v>23</v>
      </c>
      <c r="R6128" s="20">
        <v>0.60869565217391308</v>
      </c>
      <c r="S6128" s="20">
        <v>14</v>
      </c>
      <c r="T6128" s="20">
        <v>0.66666666666666663</v>
      </c>
    </row>
    <row r="6129" spans="1:20" s="20" customFormat="1" x14ac:dyDescent="0.25">
      <c r="A6129" s="177" t="s">
        <v>14459</v>
      </c>
      <c r="B6129" s="20" t="s">
        <v>14460</v>
      </c>
      <c r="C6129" s="20" t="s">
        <v>318</v>
      </c>
      <c r="D6129" s="20" t="s">
        <v>1002</v>
      </c>
      <c r="E6129" s="26">
        <v>42767</v>
      </c>
      <c r="F6129" s="20">
        <v>22</v>
      </c>
      <c r="G6129" s="20">
        <v>17</v>
      </c>
      <c r="H6129" s="20">
        <v>1.2941176470588236</v>
      </c>
      <c r="I6129" s="20">
        <v>50</v>
      </c>
      <c r="J6129" s="20">
        <v>66</v>
      </c>
      <c r="K6129" s="20">
        <v>0.75757575757575757</v>
      </c>
      <c r="L6129" s="20">
        <v>67</v>
      </c>
      <c r="M6129" s="20">
        <v>0.9850746268656716</v>
      </c>
      <c r="N6129" s="20">
        <v>48</v>
      </c>
      <c r="P6129" s="20">
        <v>1</v>
      </c>
      <c r="Q6129" s="20">
        <v>1</v>
      </c>
      <c r="R6129" s="20">
        <v>1</v>
      </c>
      <c r="S6129" s="20">
        <v>2</v>
      </c>
      <c r="T6129" s="20">
        <v>0.63636363636363635</v>
      </c>
    </row>
    <row r="6130" spans="1:20" s="20" customFormat="1" x14ac:dyDescent="0.25">
      <c r="A6130" s="177" t="s">
        <v>14676</v>
      </c>
      <c r="B6130" s="20" t="s">
        <v>14677</v>
      </c>
      <c r="C6130" s="20" t="s">
        <v>199</v>
      </c>
      <c r="D6130" s="20" t="s">
        <v>1000</v>
      </c>
      <c r="E6130" s="26">
        <v>42767</v>
      </c>
      <c r="F6130" s="20">
        <v>13</v>
      </c>
      <c r="G6130" s="20">
        <v>14</v>
      </c>
      <c r="H6130" s="20">
        <v>0.9285714285714286</v>
      </c>
      <c r="I6130" s="20">
        <v>143</v>
      </c>
      <c r="J6130" s="20">
        <v>110</v>
      </c>
      <c r="K6130" s="20">
        <v>1.3</v>
      </c>
      <c r="L6130" s="20">
        <v>112</v>
      </c>
      <c r="M6130" s="20">
        <v>0.9821428571428571</v>
      </c>
      <c r="N6130" s="20">
        <v>140</v>
      </c>
      <c r="P6130" s="20">
        <v>0</v>
      </c>
      <c r="Q6130" s="20">
        <v>0</v>
      </c>
      <c r="R6130" s="20" t="e">
        <v>#DIV/0!</v>
      </c>
      <c r="S6130" s="20">
        <v>3</v>
      </c>
      <c r="T6130" s="20">
        <v>1</v>
      </c>
    </row>
    <row r="6131" spans="1:20" s="20" customFormat="1" x14ac:dyDescent="0.25">
      <c r="A6131" s="177" t="s">
        <v>14942</v>
      </c>
      <c r="B6131" s="20" t="s">
        <v>14943</v>
      </c>
      <c r="C6131" s="20" t="s">
        <v>200</v>
      </c>
      <c r="D6131" s="20" t="s">
        <v>1002</v>
      </c>
      <c r="E6131" s="26">
        <v>42767</v>
      </c>
      <c r="F6131" s="20">
        <v>4</v>
      </c>
      <c r="G6131" s="20">
        <v>5</v>
      </c>
      <c r="H6131" s="20">
        <v>0.8</v>
      </c>
      <c r="I6131" s="20">
        <v>9</v>
      </c>
      <c r="J6131" s="20">
        <v>20</v>
      </c>
      <c r="K6131" s="20">
        <v>0.45</v>
      </c>
      <c r="L6131" s="20">
        <v>12</v>
      </c>
      <c r="M6131" s="20">
        <v>1.6666666666666667</v>
      </c>
      <c r="N6131" s="20">
        <v>8</v>
      </c>
      <c r="P6131" s="20">
        <v>0</v>
      </c>
      <c r="Q6131" s="20">
        <v>0</v>
      </c>
      <c r="R6131" s="20" t="e">
        <v>#DIV/0!</v>
      </c>
      <c r="S6131" s="20">
        <v>1</v>
      </c>
      <c r="T6131" s="20">
        <v>0.33333333333333331</v>
      </c>
    </row>
    <row r="6132" spans="1:20" s="20" customFormat="1" x14ac:dyDescent="0.25">
      <c r="A6132" s="177" t="s">
        <v>15119</v>
      </c>
      <c r="B6132" s="20" t="s">
        <v>15120</v>
      </c>
      <c r="C6132" s="20" t="s">
        <v>202</v>
      </c>
      <c r="D6132" s="20" t="s">
        <v>1002</v>
      </c>
      <c r="E6132" s="26">
        <v>42767</v>
      </c>
      <c r="F6132" s="20">
        <v>9</v>
      </c>
      <c r="G6132" s="20">
        <v>9</v>
      </c>
      <c r="H6132" s="20">
        <v>1</v>
      </c>
      <c r="I6132" s="20">
        <v>134</v>
      </c>
      <c r="J6132" s="20">
        <v>90</v>
      </c>
      <c r="K6132" s="20">
        <v>1.4888888888888889</v>
      </c>
      <c r="L6132" s="20">
        <v>100</v>
      </c>
      <c r="M6132" s="20">
        <v>0.9</v>
      </c>
      <c r="N6132" s="20">
        <v>132</v>
      </c>
      <c r="P6132" s="20">
        <v>0</v>
      </c>
      <c r="Q6132" s="20">
        <v>0</v>
      </c>
      <c r="R6132" s="20" t="e">
        <v>#DIV/0!</v>
      </c>
      <c r="S6132" s="20">
        <v>2</v>
      </c>
      <c r="T6132" s="20">
        <v>0.43</v>
      </c>
    </row>
    <row r="6133" spans="1:20" s="20" customFormat="1" x14ac:dyDescent="0.25">
      <c r="A6133" s="177" t="s">
        <v>15201</v>
      </c>
      <c r="B6133" s="20" t="s">
        <v>15202</v>
      </c>
      <c r="C6133" s="20" t="s">
        <v>348</v>
      </c>
      <c r="D6133" s="20" t="s">
        <v>1000</v>
      </c>
      <c r="E6133" s="26">
        <v>42767</v>
      </c>
      <c r="F6133" s="20">
        <v>12</v>
      </c>
      <c r="G6133" s="20">
        <v>10</v>
      </c>
      <c r="H6133" s="20">
        <v>1.2</v>
      </c>
      <c r="I6133" s="20">
        <v>20</v>
      </c>
      <c r="J6133" s="20">
        <v>38</v>
      </c>
      <c r="K6133" s="20">
        <v>0.52631578947368418</v>
      </c>
      <c r="L6133" s="20">
        <v>50</v>
      </c>
      <c r="M6133" s="20">
        <v>0.76</v>
      </c>
      <c r="N6133" s="20">
        <v>20</v>
      </c>
      <c r="P6133" s="20">
        <v>0</v>
      </c>
      <c r="Q6133" s="20">
        <v>2</v>
      </c>
      <c r="R6133" s="20">
        <v>0</v>
      </c>
      <c r="S6133" s="20">
        <v>0</v>
      </c>
      <c r="T6133" s="20">
        <v>0.5</v>
      </c>
    </row>
    <row r="6134" spans="1:20" s="20" customFormat="1" x14ac:dyDescent="0.25">
      <c r="A6134" s="177" t="s">
        <v>15285</v>
      </c>
      <c r="B6134" s="20" t="s">
        <v>15286</v>
      </c>
      <c r="C6134" s="20" t="s">
        <v>347</v>
      </c>
      <c r="D6134" s="20" t="s">
        <v>1002</v>
      </c>
      <c r="E6134" s="26">
        <v>42767</v>
      </c>
      <c r="F6134" s="20">
        <v>2</v>
      </c>
      <c r="G6134" s="20">
        <v>5</v>
      </c>
      <c r="H6134" s="20">
        <v>0.4</v>
      </c>
      <c r="I6134" s="20">
        <v>5</v>
      </c>
      <c r="J6134" s="20">
        <v>8</v>
      </c>
      <c r="K6134" s="20">
        <v>0.625</v>
      </c>
      <c r="L6134" s="20">
        <v>25</v>
      </c>
      <c r="M6134" s="20">
        <v>0.32</v>
      </c>
      <c r="N6134" s="20">
        <v>5</v>
      </c>
      <c r="P6134" s="20">
        <v>0</v>
      </c>
      <c r="Q6134" s="20">
        <v>2</v>
      </c>
      <c r="R6134" s="20">
        <v>0</v>
      </c>
      <c r="S6134" s="20">
        <v>0</v>
      </c>
      <c r="T6134" s="20">
        <v>0.65</v>
      </c>
    </row>
    <row r="6135" spans="1:20" s="20" customFormat="1" x14ac:dyDescent="0.25">
      <c r="A6135" s="177" t="s">
        <v>15361</v>
      </c>
      <c r="B6135" s="20" t="s">
        <v>15362</v>
      </c>
      <c r="C6135" s="20" t="s">
        <v>351</v>
      </c>
      <c r="D6135" s="20" t="s">
        <v>1002</v>
      </c>
      <c r="E6135" s="26">
        <v>42767</v>
      </c>
      <c r="F6135" s="20">
        <v>10</v>
      </c>
      <c r="G6135" s="20">
        <v>5</v>
      </c>
      <c r="H6135" s="20">
        <v>2</v>
      </c>
      <c r="I6135" s="20">
        <v>15</v>
      </c>
      <c r="J6135" s="20">
        <v>30</v>
      </c>
      <c r="K6135" s="20">
        <v>0.5</v>
      </c>
      <c r="L6135" s="20">
        <v>25</v>
      </c>
      <c r="M6135" s="20">
        <v>1.2</v>
      </c>
      <c r="N6135" s="20">
        <v>15</v>
      </c>
      <c r="P6135" s="20">
        <v>0</v>
      </c>
      <c r="Q6135" s="20">
        <v>0</v>
      </c>
      <c r="R6135" s="20" t="e">
        <v>#DIV/0!</v>
      </c>
      <c r="S6135" s="20">
        <v>0</v>
      </c>
      <c r="T6135" s="20">
        <v>0.88</v>
      </c>
    </row>
    <row r="6136" spans="1:20" s="20" customFormat="1" x14ac:dyDescent="0.25">
      <c r="A6136" s="177" t="s">
        <v>15485</v>
      </c>
      <c r="B6136" s="20" t="s">
        <v>15486</v>
      </c>
      <c r="C6136" s="20" t="s">
        <v>352</v>
      </c>
      <c r="D6136" s="20" t="s">
        <v>1002</v>
      </c>
      <c r="E6136" s="26">
        <v>42767</v>
      </c>
      <c r="F6136" s="20">
        <v>1</v>
      </c>
      <c r="G6136" s="20">
        <v>1</v>
      </c>
      <c r="H6136" s="20">
        <v>1</v>
      </c>
      <c r="I6136" s="20">
        <v>0</v>
      </c>
      <c r="J6136" s="20">
        <v>3</v>
      </c>
      <c r="K6136" s="20">
        <v>0</v>
      </c>
      <c r="L6136" s="20">
        <v>2</v>
      </c>
      <c r="M6136" s="20">
        <v>1.5</v>
      </c>
      <c r="N6136" s="20">
        <v>0</v>
      </c>
      <c r="P6136" s="20">
        <v>0</v>
      </c>
      <c r="Q6136" s="20">
        <v>0</v>
      </c>
      <c r="R6136" s="20" t="e">
        <v>#DIV/0!</v>
      </c>
      <c r="S6136" s="20">
        <v>0</v>
      </c>
      <c r="T6136" s="20">
        <v>0.81</v>
      </c>
    </row>
    <row r="6137" spans="1:20" s="20" customFormat="1" x14ac:dyDescent="0.25">
      <c r="A6137" s="177" t="s">
        <v>15646</v>
      </c>
      <c r="B6137" s="20" t="s">
        <v>15647</v>
      </c>
      <c r="C6137" s="20" t="s">
        <v>228</v>
      </c>
      <c r="D6137" s="20" t="s">
        <v>1002</v>
      </c>
      <c r="E6137" s="26">
        <v>42767</v>
      </c>
      <c r="F6137" s="20">
        <v>1</v>
      </c>
      <c r="G6137" s="20">
        <v>1</v>
      </c>
      <c r="H6137" s="20">
        <v>1</v>
      </c>
      <c r="I6137" s="20">
        <v>8</v>
      </c>
      <c r="J6137" s="20">
        <v>5</v>
      </c>
      <c r="K6137" s="20">
        <v>1.6</v>
      </c>
      <c r="L6137" s="20">
        <v>5</v>
      </c>
      <c r="M6137" s="20">
        <v>1</v>
      </c>
      <c r="N6137" s="20">
        <v>6</v>
      </c>
      <c r="P6137" s="20">
        <v>0</v>
      </c>
      <c r="Q6137" s="20">
        <v>3</v>
      </c>
      <c r="R6137" s="20">
        <v>0</v>
      </c>
      <c r="S6137" s="20">
        <v>2</v>
      </c>
      <c r="T6137" s="20">
        <v>0.72</v>
      </c>
    </row>
    <row r="6138" spans="1:20" s="20" customFormat="1" x14ac:dyDescent="0.25">
      <c r="A6138" s="177" t="s">
        <v>15823</v>
      </c>
      <c r="B6138" s="20" t="s">
        <v>15824</v>
      </c>
      <c r="C6138" s="20" t="s">
        <v>227</v>
      </c>
      <c r="D6138" s="20" t="s">
        <v>1000</v>
      </c>
      <c r="E6138" s="26">
        <v>42767</v>
      </c>
      <c r="F6138" s="20">
        <v>1</v>
      </c>
      <c r="G6138" s="20">
        <v>1</v>
      </c>
      <c r="H6138" s="20">
        <v>1</v>
      </c>
      <c r="I6138" s="20">
        <v>8</v>
      </c>
      <c r="J6138" s="20">
        <v>5</v>
      </c>
      <c r="K6138" s="20">
        <v>1.6</v>
      </c>
      <c r="L6138" s="20">
        <v>5</v>
      </c>
      <c r="M6138" s="20">
        <v>1</v>
      </c>
      <c r="N6138" s="20">
        <v>6</v>
      </c>
      <c r="P6138" s="20">
        <v>0</v>
      </c>
      <c r="Q6138" s="20">
        <v>3</v>
      </c>
      <c r="R6138" s="20">
        <v>0</v>
      </c>
      <c r="S6138" s="20">
        <v>2</v>
      </c>
      <c r="T6138" s="20">
        <v>0.72</v>
      </c>
    </row>
    <row r="6139" spans="1:20" s="20" customFormat="1" x14ac:dyDescent="0.25">
      <c r="A6139" s="177" t="s">
        <v>16000</v>
      </c>
      <c r="B6139" s="20" t="s">
        <v>16001</v>
      </c>
      <c r="C6139" s="20" t="s">
        <v>203</v>
      </c>
      <c r="D6139" s="20" t="s">
        <v>1000</v>
      </c>
      <c r="E6139" s="26">
        <v>42767</v>
      </c>
      <c r="F6139" s="20">
        <v>18</v>
      </c>
      <c r="G6139" s="20">
        <v>10</v>
      </c>
      <c r="H6139" s="20">
        <v>1.8</v>
      </c>
      <c r="I6139" s="20">
        <v>30</v>
      </c>
      <c r="J6139" s="20">
        <v>82</v>
      </c>
      <c r="K6139" s="20">
        <v>0.36585365853658536</v>
      </c>
      <c r="L6139" s="20">
        <v>45</v>
      </c>
      <c r="M6139" s="20">
        <v>1.8222222222222222</v>
      </c>
      <c r="N6139" s="20">
        <v>24</v>
      </c>
      <c r="P6139" s="20">
        <v>0</v>
      </c>
      <c r="Q6139" s="20">
        <v>2</v>
      </c>
      <c r="R6139" s="20">
        <v>0</v>
      </c>
      <c r="S6139" s="20">
        <v>6</v>
      </c>
      <c r="T6139" s="20">
        <v>0.66</v>
      </c>
    </row>
    <row r="6140" spans="1:20" s="20" customFormat="1" x14ac:dyDescent="0.25">
      <c r="A6140" s="177" t="s">
        <v>16179</v>
      </c>
      <c r="B6140" s="20" t="s">
        <v>16180</v>
      </c>
      <c r="C6140" s="20" t="s">
        <v>205</v>
      </c>
      <c r="D6140" s="20" t="s">
        <v>1002</v>
      </c>
      <c r="E6140" s="26">
        <v>42767</v>
      </c>
      <c r="F6140" s="20">
        <v>2</v>
      </c>
      <c r="G6140" s="20">
        <v>3</v>
      </c>
      <c r="H6140" s="20">
        <v>0.66666666666666663</v>
      </c>
      <c r="I6140" s="20">
        <v>9</v>
      </c>
      <c r="J6140" s="20">
        <v>14</v>
      </c>
      <c r="K6140" s="20">
        <v>0.6428571428571429</v>
      </c>
      <c r="L6140" s="20">
        <v>20</v>
      </c>
      <c r="M6140" s="20">
        <v>0.7</v>
      </c>
      <c r="N6140" s="20">
        <v>7</v>
      </c>
      <c r="O6140" s="20">
        <v>0.87</v>
      </c>
      <c r="P6140" s="20">
        <v>0</v>
      </c>
      <c r="Q6140" s="20">
        <v>1</v>
      </c>
      <c r="R6140" s="20">
        <v>0</v>
      </c>
      <c r="S6140" s="20">
        <v>2</v>
      </c>
      <c r="T6140" s="20">
        <v>0.63</v>
      </c>
    </row>
    <row r="6141" spans="1:20" s="20" customFormat="1" x14ac:dyDescent="0.25">
      <c r="A6141" s="177" t="s">
        <v>16356</v>
      </c>
      <c r="B6141" s="20" t="s">
        <v>16357</v>
      </c>
      <c r="C6141" s="20" t="s">
        <v>204</v>
      </c>
      <c r="D6141" s="20" t="s">
        <v>1002</v>
      </c>
      <c r="E6141" s="26">
        <v>42767</v>
      </c>
      <c r="F6141" s="20">
        <v>10</v>
      </c>
      <c r="G6141" s="20">
        <v>4</v>
      </c>
      <c r="H6141" s="20">
        <v>2.5</v>
      </c>
      <c r="I6141" s="20">
        <v>9</v>
      </c>
      <c r="J6141" s="20">
        <v>50</v>
      </c>
      <c r="K6141" s="20">
        <v>0.18</v>
      </c>
      <c r="L6141" s="20">
        <v>10</v>
      </c>
      <c r="M6141" s="20">
        <v>5</v>
      </c>
      <c r="N6141" s="20">
        <v>7</v>
      </c>
      <c r="P6141" s="20">
        <v>0</v>
      </c>
      <c r="Q6141" s="20">
        <v>1</v>
      </c>
      <c r="R6141" s="20">
        <v>0</v>
      </c>
      <c r="S6141" s="20">
        <v>2</v>
      </c>
    </row>
    <row r="6142" spans="1:20" s="20" customFormat="1" x14ac:dyDescent="0.25">
      <c r="A6142" s="177" t="s">
        <v>16497</v>
      </c>
      <c r="B6142" s="20" t="s">
        <v>16498</v>
      </c>
      <c r="C6142" s="20" t="s">
        <v>353</v>
      </c>
      <c r="D6142" s="20" t="s">
        <v>1002</v>
      </c>
      <c r="E6142" s="26">
        <v>42767</v>
      </c>
      <c r="F6142" s="20">
        <v>6</v>
      </c>
      <c r="G6142" s="20">
        <v>3</v>
      </c>
      <c r="H6142" s="20">
        <v>2</v>
      </c>
      <c r="I6142" s="20">
        <v>12</v>
      </c>
      <c r="J6142" s="20">
        <v>18</v>
      </c>
      <c r="K6142" s="20">
        <v>0.66666666666666663</v>
      </c>
      <c r="L6142" s="20">
        <v>15</v>
      </c>
      <c r="M6142" s="20">
        <v>1.2</v>
      </c>
      <c r="N6142" s="20">
        <v>10</v>
      </c>
      <c r="P6142" s="20">
        <v>0</v>
      </c>
      <c r="Q6142" s="20">
        <v>0</v>
      </c>
      <c r="R6142" s="20" t="e">
        <v>#DIV/0!</v>
      </c>
      <c r="S6142" s="20">
        <v>2</v>
      </c>
    </row>
    <row r="6143" spans="1:20" s="20" customFormat="1" x14ac:dyDescent="0.25">
      <c r="A6143" s="177" t="s">
        <v>16674</v>
      </c>
      <c r="B6143" s="20" t="s">
        <v>16675</v>
      </c>
      <c r="C6143" s="20" t="s">
        <v>223</v>
      </c>
      <c r="D6143" s="20" t="s">
        <v>1000</v>
      </c>
      <c r="E6143" s="26">
        <v>42767</v>
      </c>
      <c r="F6143" s="20">
        <v>7</v>
      </c>
      <c r="G6143" s="20">
        <v>6</v>
      </c>
      <c r="H6143" s="20">
        <v>1.1666666666666667</v>
      </c>
      <c r="I6143" s="20">
        <v>71</v>
      </c>
      <c r="J6143" s="20">
        <v>105</v>
      </c>
      <c r="K6143" s="20">
        <v>0.67619047619047623</v>
      </c>
      <c r="L6143" s="20">
        <v>90</v>
      </c>
      <c r="M6143" s="20">
        <v>1.1666666666666667</v>
      </c>
      <c r="N6143" s="20">
        <v>70</v>
      </c>
      <c r="P6143" s="20">
        <v>0</v>
      </c>
      <c r="Q6143" s="20">
        <v>0</v>
      </c>
      <c r="R6143" s="20" t="e">
        <v>#DIV/0!</v>
      </c>
      <c r="S6143" s="20">
        <v>1</v>
      </c>
    </row>
    <row r="6144" spans="1:20" s="20" customFormat="1" x14ac:dyDescent="0.25">
      <c r="A6144" s="177" t="s">
        <v>16853</v>
      </c>
      <c r="B6144" s="20" t="s">
        <v>16854</v>
      </c>
      <c r="C6144" s="20" t="s">
        <v>224</v>
      </c>
      <c r="D6144" s="20" t="s">
        <v>1002</v>
      </c>
      <c r="E6144" s="26">
        <v>42767</v>
      </c>
      <c r="F6144" s="20">
        <v>7</v>
      </c>
      <c r="G6144" s="20">
        <v>6</v>
      </c>
      <c r="H6144" s="20">
        <v>1.1666666666666667</v>
      </c>
      <c r="I6144" s="20">
        <v>71</v>
      </c>
      <c r="J6144" s="20">
        <v>105</v>
      </c>
      <c r="K6144" s="20">
        <v>0.67619047619047623</v>
      </c>
      <c r="L6144" s="20">
        <v>90</v>
      </c>
      <c r="M6144" s="20">
        <v>1.1666666666666667</v>
      </c>
      <c r="N6144" s="20">
        <v>70</v>
      </c>
      <c r="P6144" s="20">
        <v>0</v>
      </c>
      <c r="Q6144" s="20">
        <v>0</v>
      </c>
      <c r="R6144" s="20" t="e">
        <v>#DIV/0!</v>
      </c>
      <c r="S6144" s="20">
        <v>1</v>
      </c>
    </row>
    <row r="6145" spans="1:19" s="20" customFormat="1" x14ac:dyDescent="0.25">
      <c r="A6145" s="177" t="s">
        <v>16979</v>
      </c>
      <c r="B6145" s="20" t="s">
        <v>16980</v>
      </c>
      <c r="C6145" s="20" t="s">
        <v>346</v>
      </c>
      <c r="D6145" s="20" t="s">
        <v>1000</v>
      </c>
      <c r="E6145" s="26">
        <v>42767</v>
      </c>
      <c r="F6145" s="20">
        <v>0</v>
      </c>
      <c r="G6145" s="20">
        <v>0</v>
      </c>
      <c r="H6145" s="20" t="e">
        <v>#DIV/0!</v>
      </c>
      <c r="I6145" s="20">
        <v>0</v>
      </c>
      <c r="J6145" s="20">
        <v>0</v>
      </c>
      <c r="K6145" s="20" t="e">
        <v>#DIV/0!</v>
      </c>
      <c r="L6145" s="20">
        <v>0</v>
      </c>
      <c r="M6145" s="20" t="e">
        <v>#DIV/0!</v>
      </c>
      <c r="N6145" s="20">
        <v>0</v>
      </c>
      <c r="P6145" s="20">
        <v>0</v>
      </c>
      <c r="Q6145" s="20">
        <v>0</v>
      </c>
      <c r="R6145" s="20" t="e">
        <v>#DIV/0!</v>
      </c>
      <c r="S6145" s="20">
        <v>0</v>
      </c>
    </row>
    <row r="6146" spans="1:19" s="20" customFormat="1" x14ac:dyDescent="0.25">
      <c r="A6146" s="177" t="s">
        <v>17075</v>
      </c>
      <c r="B6146" s="20" t="s">
        <v>17076</v>
      </c>
      <c r="C6146" s="20" t="s">
        <v>345</v>
      </c>
      <c r="D6146" s="20" t="s">
        <v>1002</v>
      </c>
      <c r="E6146" s="26">
        <v>42767</v>
      </c>
      <c r="F6146" s="20">
        <v>0</v>
      </c>
      <c r="G6146" s="20">
        <v>0</v>
      </c>
      <c r="H6146" s="20" t="e">
        <v>#DIV/0!</v>
      </c>
      <c r="I6146" s="20">
        <v>0</v>
      </c>
      <c r="J6146" s="20">
        <v>0</v>
      </c>
      <c r="K6146" s="20" t="e">
        <v>#DIV/0!</v>
      </c>
      <c r="L6146" s="20">
        <v>0</v>
      </c>
      <c r="M6146" s="20" t="e">
        <v>#DIV/0!</v>
      </c>
      <c r="N6146" s="20">
        <v>0</v>
      </c>
      <c r="P6146" s="20">
        <v>0</v>
      </c>
      <c r="Q6146" s="20">
        <v>0</v>
      </c>
      <c r="R6146" s="20" t="e">
        <v>#DIV/0!</v>
      </c>
      <c r="S6146" s="20">
        <v>0</v>
      </c>
    </row>
    <row r="6147" spans="1:19" s="20" customFormat="1" x14ac:dyDescent="0.25">
      <c r="A6147" s="177" t="s">
        <v>17290</v>
      </c>
      <c r="B6147" s="20" t="s">
        <v>17291</v>
      </c>
      <c r="C6147" s="20" t="s">
        <v>225</v>
      </c>
      <c r="D6147" s="20" t="s">
        <v>1000</v>
      </c>
      <c r="E6147" s="26">
        <v>42767</v>
      </c>
      <c r="F6147" s="20">
        <v>4</v>
      </c>
      <c r="G6147" s="20">
        <v>7</v>
      </c>
      <c r="H6147" s="20">
        <v>0.5714285714285714</v>
      </c>
      <c r="I6147" s="20">
        <v>45</v>
      </c>
      <c r="J6147" s="20">
        <v>40</v>
      </c>
      <c r="K6147" s="20">
        <v>1.125</v>
      </c>
      <c r="L6147" s="20">
        <v>105</v>
      </c>
      <c r="M6147" s="20">
        <v>0.38095238095238093</v>
      </c>
      <c r="N6147" s="20">
        <v>45</v>
      </c>
      <c r="P6147" s="20">
        <v>0</v>
      </c>
      <c r="Q6147" s="20">
        <v>0</v>
      </c>
      <c r="R6147" s="20" t="e">
        <v>#DIV/0!</v>
      </c>
      <c r="S6147" s="20">
        <v>0</v>
      </c>
    </row>
    <row r="6148" spans="1:19" s="20" customFormat="1" x14ac:dyDescent="0.25">
      <c r="A6148" s="177" t="s">
        <v>17497</v>
      </c>
      <c r="B6148" s="20" t="s">
        <v>17498</v>
      </c>
      <c r="C6148" s="20" t="s">
        <v>226</v>
      </c>
      <c r="D6148" s="20" t="s">
        <v>1002</v>
      </c>
      <c r="E6148" s="26">
        <v>42767</v>
      </c>
      <c r="F6148" s="20">
        <v>4</v>
      </c>
      <c r="G6148" s="20">
        <v>7</v>
      </c>
      <c r="H6148" s="20">
        <v>0.5714285714285714</v>
      </c>
      <c r="I6148" s="20">
        <v>45</v>
      </c>
      <c r="J6148" s="20">
        <v>40</v>
      </c>
      <c r="K6148" s="20">
        <v>1.125</v>
      </c>
      <c r="L6148" s="20">
        <v>105</v>
      </c>
      <c r="M6148" s="20">
        <v>0.38095238095238093</v>
      </c>
      <c r="N6148" s="20">
        <v>45</v>
      </c>
      <c r="P6148" s="20">
        <v>0</v>
      </c>
      <c r="Q6148" s="20">
        <v>0</v>
      </c>
      <c r="R6148" s="20" t="e">
        <v>#DIV/0!</v>
      </c>
      <c r="S6148" s="20">
        <v>0</v>
      </c>
    </row>
    <row r="6149" spans="1:19" s="20" customFormat="1" x14ac:dyDescent="0.25">
      <c r="A6149" s="177" t="s">
        <v>17674</v>
      </c>
      <c r="B6149" s="20" t="s">
        <v>17675</v>
      </c>
      <c r="C6149" s="20" t="s">
        <v>232</v>
      </c>
      <c r="D6149" s="20" t="s">
        <v>1000</v>
      </c>
      <c r="E6149" s="26">
        <v>42767</v>
      </c>
      <c r="F6149" s="20">
        <v>10</v>
      </c>
      <c r="G6149" s="20">
        <v>15</v>
      </c>
      <c r="H6149" s="20">
        <v>0.66666666666666663</v>
      </c>
      <c r="I6149" s="20">
        <v>116</v>
      </c>
      <c r="J6149" s="20">
        <v>108</v>
      </c>
      <c r="K6149" s="20">
        <v>1.0740740740740742</v>
      </c>
      <c r="L6149" s="20">
        <v>180</v>
      </c>
      <c r="M6149" s="20">
        <v>0.6</v>
      </c>
      <c r="N6149" s="20">
        <v>114</v>
      </c>
      <c r="P6149" s="20">
        <v>2</v>
      </c>
      <c r="Q6149" s="20">
        <v>5</v>
      </c>
      <c r="R6149" s="20">
        <v>0.4</v>
      </c>
      <c r="S6149" s="20">
        <v>2</v>
      </c>
    </row>
    <row r="6150" spans="1:19" s="20" customFormat="1" x14ac:dyDescent="0.25">
      <c r="A6150" s="177" t="s">
        <v>17871</v>
      </c>
      <c r="B6150" s="20" t="s">
        <v>17872</v>
      </c>
      <c r="C6150" s="20" t="s">
        <v>231</v>
      </c>
      <c r="D6150" s="20" t="s">
        <v>1002</v>
      </c>
      <c r="E6150" s="26">
        <v>42767</v>
      </c>
      <c r="F6150" s="20">
        <v>10</v>
      </c>
      <c r="G6150" s="20">
        <v>15</v>
      </c>
      <c r="H6150" s="20">
        <v>0.66666666666666663</v>
      </c>
      <c r="I6150" s="20">
        <v>116</v>
      </c>
      <c r="J6150" s="20">
        <v>108</v>
      </c>
      <c r="K6150" s="20">
        <v>1.0740740740740742</v>
      </c>
      <c r="L6150" s="20">
        <v>180</v>
      </c>
      <c r="M6150" s="20">
        <v>0.6</v>
      </c>
      <c r="N6150" s="20">
        <v>114</v>
      </c>
      <c r="P6150" s="20">
        <v>2</v>
      </c>
      <c r="Q6150" s="20">
        <v>5</v>
      </c>
      <c r="R6150" s="20">
        <v>0.4</v>
      </c>
      <c r="S6150" s="20">
        <v>3</v>
      </c>
    </row>
    <row r="6151" spans="1:19" s="20" customFormat="1" x14ac:dyDescent="0.25">
      <c r="A6151" s="177" t="s">
        <v>18048</v>
      </c>
      <c r="B6151" s="20" t="s">
        <v>18049</v>
      </c>
      <c r="C6151" s="20" t="s">
        <v>317</v>
      </c>
      <c r="D6151" s="20" t="s">
        <v>1000</v>
      </c>
      <c r="E6151" s="26">
        <v>42767</v>
      </c>
      <c r="F6151" s="20">
        <v>8</v>
      </c>
      <c r="G6151" s="20">
        <v>12</v>
      </c>
      <c r="H6151" s="20">
        <v>0.66666666666666663</v>
      </c>
      <c r="I6151" s="20">
        <v>20</v>
      </c>
      <c r="J6151" s="20">
        <v>24</v>
      </c>
      <c r="K6151" s="20">
        <v>0.83333333333333337</v>
      </c>
      <c r="L6151" s="20">
        <v>26</v>
      </c>
      <c r="M6151" s="20">
        <v>0.92307692307692313</v>
      </c>
      <c r="N6151" s="20">
        <v>18</v>
      </c>
      <c r="P6151" s="20">
        <v>1</v>
      </c>
      <c r="Q6151" s="20">
        <v>1</v>
      </c>
      <c r="R6151" s="20">
        <v>1</v>
      </c>
      <c r="S6151" s="20">
        <v>2</v>
      </c>
    </row>
    <row r="6152" spans="1:19" s="20" customFormat="1" x14ac:dyDescent="0.25">
      <c r="A6152" s="177" t="s">
        <v>18227</v>
      </c>
      <c r="B6152" s="20" t="s">
        <v>18228</v>
      </c>
      <c r="C6152" s="20" t="s">
        <v>316</v>
      </c>
      <c r="D6152" s="20" t="s">
        <v>1002</v>
      </c>
      <c r="E6152" s="26">
        <v>42767</v>
      </c>
      <c r="F6152" s="20">
        <v>5</v>
      </c>
      <c r="G6152" s="20">
        <v>6</v>
      </c>
      <c r="H6152" s="20">
        <v>0.83333333333333337</v>
      </c>
      <c r="I6152" s="20">
        <v>8</v>
      </c>
      <c r="J6152" s="20">
        <v>15</v>
      </c>
      <c r="K6152" s="20">
        <v>0.53333333333333333</v>
      </c>
      <c r="L6152" s="20">
        <v>16</v>
      </c>
      <c r="M6152" s="20">
        <v>0.9375</v>
      </c>
      <c r="N6152" s="20">
        <v>6</v>
      </c>
      <c r="P6152" s="20">
        <v>0</v>
      </c>
      <c r="Q6152" s="20">
        <v>0</v>
      </c>
      <c r="R6152" s="20" t="e">
        <v>#DIV/0!</v>
      </c>
      <c r="S6152" s="20">
        <v>2</v>
      </c>
    </row>
    <row r="6153" spans="1:19" s="20" customFormat="1" x14ac:dyDescent="0.25">
      <c r="A6153" s="177" t="s">
        <v>18303</v>
      </c>
      <c r="B6153" s="20" t="s">
        <v>18304</v>
      </c>
      <c r="C6153" s="20" t="s">
        <v>355</v>
      </c>
      <c r="D6153" s="20" t="s">
        <v>1002</v>
      </c>
      <c r="E6153" s="26">
        <v>42767</v>
      </c>
      <c r="F6153" s="20">
        <v>3</v>
      </c>
      <c r="G6153" s="20">
        <v>6</v>
      </c>
      <c r="H6153" s="20">
        <v>0.5</v>
      </c>
      <c r="I6153" s="20">
        <v>12</v>
      </c>
      <c r="J6153" s="20">
        <v>9</v>
      </c>
      <c r="K6153" s="20">
        <v>1.3333333333333333</v>
      </c>
      <c r="L6153" s="20">
        <v>10</v>
      </c>
      <c r="M6153" s="20">
        <v>0.9</v>
      </c>
      <c r="N6153" s="20">
        <v>12</v>
      </c>
      <c r="P6153" s="20">
        <v>1</v>
      </c>
      <c r="Q6153" s="20">
        <v>1</v>
      </c>
      <c r="R6153" s="20">
        <v>1</v>
      </c>
      <c r="S6153" s="20">
        <v>0</v>
      </c>
    </row>
    <row r="6154" spans="1:19" s="20" customFormat="1" x14ac:dyDescent="0.25">
      <c r="A6154" s="177" t="s">
        <v>18480</v>
      </c>
      <c r="B6154" s="20" t="s">
        <v>18481</v>
      </c>
      <c r="C6154" s="20" t="s">
        <v>214</v>
      </c>
      <c r="D6154" s="20" t="s">
        <v>1000</v>
      </c>
      <c r="E6154" s="26">
        <v>42767</v>
      </c>
      <c r="F6154" s="20">
        <v>17</v>
      </c>
      <c r="G6154" s="20">
        <v>13</v>
      </c>
      <c r="H6154" s="20">
        <v>1.3076923076923077</v>
      </c>
      <c r="I6154" s="20">
        <v>95</v>
      </c>
      <c r="J6154" s="20">
        <v>148</v>
      </c>
      <c r="K6154" s="20">
        <v>0.64189189189189189</v>
      </c>
      <c r="L6154" s="20">
        <v>92</v>
      </c>
      <c r="M6154" s="20">
        <v>1.6086956521739131</v>
      </c>
      <c r="N6154" s="20">
        <v>82</v>
      </c>
      <c r="P6154" s="20">
        <v>8</v>
      </c>
      <c r="Q6154" s="20">
        <v>11</v>
      </c>
      <c r="R6154" s="20">
        <v>0.72727272727272729</v>
      </c>
      <c r="S6154" s="20">
        <v>13</v>
      </c>
    </row>
    <row r="6155" spans="1:19" s="20" customFormat="1" x14ac:dyDescent="0.25">
      <c r="A6155" s="177" t="s">
        <v>18659</v>
      </c>
      <c r="B6155" s="20" t="s">
        <v>18660</v>
      </c>
      <c r="C6155" s="20" t="s">
        <v>215</v>
      </c>
      <c r="D6155" s="20" t="s">
        <v>1002</v>
      </c>
      <c r="E6155" s="26">
        <v>42767</v>
      </c>
      <c r="F6155" s="20">
        <v>6</v>
      </c>
      <c r="G6155" s="20">
        <v>7</v>
      </c>
      <c r="H6155" s="20">
        <v>0.8571428571428571</v>
      </c>
      <c r="I6155" s="20">
        <v>35</v>
      </c>
      <c r="J6155" s="20">
        <v>38</v>
      </c>
      <c r="K6155" s="20">
        <v>0.92105263157894735</v>
      </c>
      <c r="L6155" s="20">
        <v>47</v>
      </c>
      <c r="M6155" s="20">
        <v>0.80851063829787229</v>
      </c>
      <c r="N6155" s="20">
        <v>28</v>
      </c>
      <c r="O6155" s="20">
        <v>1.1200000000000001</v>
      </c>
      <c r="P6155" s="20">
        <v>4</v>
      </c>
      <c r="Q6155" s="20">
        <v>6</v>
      </c>
      <c r="R6155" s="20">
        <v>0.66666666666666663</v>
      </c>
      <c r="S6155" s="20">
        <v>7</v>
      </c>
    </row>
    <row r="6156" spans="1:19" s="20" customFormat="1" x14ac:dyDescent="0.25">
      <c r="A6156" s="177" t="s">
        <v>18836</v>
      </c>
      <c r="B6156" s="20" t="s">
        <v>18837</v>
      </c>
      <c r="C6156" s="20" t="s">
        <v>216</v>
      </c>
      <c r="D6156" s="20" t="s">
        <v>1002</v>
      </c>
      <c r="E6156" s="26">
        <v>42767</v>
      </c>
      <c r="F6156" s="20">
        <v>11</v>
      </c>
      <c r="G6156" s="20">
        <v>6</v>
      </c>
      <c r="H6156" s="20">
        <v>1.8333333333333333</v>
      </c>
      <c r="I6156" s="20">
        <v>60</v>
      </c>
      <c r="J6156" s="20">
        <v>110</v>
      </c>
      <c r="K6156" s="20">
        <v>0.54545454545454541</v>
      </c>
      <c r="L6156" s="20">
        <v>45</v>
      </c>
      <c r="M6156" s="20">
        <v>2.4444444444444446</v>
      </c>
      <c r="N6156" s="20">
        <v>54</v>
      </c>
      <c r="P6156" s="20">
        <v>4</v>
      </c>
      <c r="Q6156" s="20">
        <v>5</v>
      </c>
      <c r="R6156" s="20">
        <v>0.8</v>
      </c>
      <c r="S6156" s="20">
        <v>6</v>
      </c>
    </row>
    <row r="6157" spans="1:19" s="20" customFormat="1" x14ac:dyDescent="0.25">
      <c r="A6157" s="177" t="s">
        <v>19013</v>
      </c>
      <c r="B6157" s="20" t="s">
        <v>19014</v>
      </c>
      <c r="C6157" s="20" t="s">
        <v>229</v>
      </c>
      <c r="D6157" s="20" t="s">
        <v>1002</v>
      </c>
      <c r="E6157" s="26">
        <v>42767</v>
      </c>
      <c r="F6157" s="20">
        <v>1</v>
      </c>
      <c r="G6157" s="20">
        <v>1</v>
      </c>
      <c r="H6157" s="20">
        <v>1</v>
      </c>
      <c r="I6157" s="20">
        <v>4</v>
      </c>
      <c r="J6157" s="20">
        <v>5</v>
      </c>
      <c r="K6157" s="20">
        <v>0.8</v>
      </c>
      <c r="L6157" s="20">
        <v>10</v>
      </c>
      <c r="M6157" s="20">
        <v>0.5</v>
      </c>
      <c r="N6157" s="20">
        <v>4</v>
      </c>
      <c r="P6157" s="20">
        <v>0</v>
      </c>
      <c r="Q6157" s="20">
        <v>2</v>
      </c>
      <c r="R6157" s="20">
        <v>0</v>
      </c>
      <c r="S6157" s="20">
        <v>0</v>
      </c>
    </row>
    <row r="6158" spans="1:19" s="20" customFormat="1" x14ac:dyDescent="0.25">
      <c r="A6158" s="177" t="s">
        <v>19190</v>
      </c>
      <c r="B6158" s="20" t="s">
        <v>19191</v>
      </c>
      <c r="C6158" s="20" t="s">
        <v>230</v>
      </c>
      <c r="D6158" s="20" t="s">
        <v>1000</v>
      </c>
      <c r="E6158" s="26">
        <v>42767</v>
      </c>
      <c r="F6158" s="20">
        <v>1</v>
      </c>
      <c r="G6158" s="20">
        <v>1</v>
      </c>
      <c r="H6158" s="20">
        <v>1</v>
      </c>
      <c r="I6158" s="20">
        <v>4</v>
      </c>
      <c r="J6158" s="20">
        <v>5</v>
      </c>
      <c r="K6158" s="20">
        <v>0.8</v>
      </c>
      <c r="L6158" s="20">
        <v>10</v>
      </c>
      <c r="M6158" s="20">
        <v>0.5</v>
      </c>
      <c r="N6158" s="20">
        <v>4</v>
      </c>
      <c r="P6158" s="20">
        <v>0</v>
      </c>
      <c r="Q6158" s="20">
        <v>2</v>
      </c>
      <c r="R6158" s="20">
        <v>0</v>
      </c>
      <c r="S6158" s="20">
        <v>0</v>
      </c>
    </row>
    <row r="6159" spans="1:19" s="20" customFormat="1" x14ac:dyDescent="0.25">
      <c r="A6159" s="177" t="s">
        <v>19369</v>
      </c>
      <c r="B6159" s="20" t="s">
        <v>19370</v>
      </c>
      <c r="C6159" s="20" t="s">
        <v>234</v>
      </c>
      <c r="D6159" s="20" t="s">
        <v>1000</v>
      </c>
      <c r="E6159" s="26">
        <v>42767</v>
      </c>
      <c r="F6159" s="20">
        <v>4</v>
      </c>
      <c r="G6159" s="20">
        <v>6</v>
      </c>
      <c r="H6159" s="20">
        <v>0.66666666666666663</v>
      </c>
      <c r="I6159" s="20">
        <v>79</v>
      </c>
      <c r="J6159" s="20">
        <v>40</v>
      </c>
      <c r="K6159" s="20">
        <v>1.9750000000000001</v>
      </c>
      <c r="L6159" s="20">
        <v>50</v>
      </c>
      <c r="M6159" s="20">
        <v>0.8</v>
      </c>
      <c r="N6159" s="20">
        <v>77</v>
      </c>
      <c r="P6159" s="20">
        <v>5</v>
      </c>
      <c r="Q6159" s="20">
        <v>8</v>
      </c>
      <c r="R6159" s="20">
        <v>0.625</v>
      </c>
      <c r="S6159" s="20">
        <v>2</v>
      </c>
    </row>
    <row r="6160" spans="1:19" s="20" customFormat="1" x14ac:dyDescent="0.25">
      <c r="A6160" s="177" t="s">
        <v>19548</v>
      </c>
      <c r="B6160" s="20" t="s">
        <v>19549</v>
      </c>
      <c r="C6160" s="20" t="s">
        <v>233</v>
      </c>
      <c r="D6160" s="20" t="s">
        <v>1002</v>
      </c>
      <c r="E6160" s="26">
        <v>42767</v>
      </c>
      <c r="F6160" s="20">
        <v>4</v>
      </c>
      <c r="G6160" s="20">
        <v>6</v>
      </c>
      <c r="H6160" s="20">
        <v>0.66666666666666663</v>
      </c>
      <c r="I6160" s="20">
        <v>79</v>
      </c>
      <c r="J6160" s="20">
        <v>40</v>
      </c>
      <c r="K6160" s="20">
        <v>1.9750000000000001</v>
      </c>
      <c r="L6160" s="20">
        <v>50</v>
      </c>
      <c r="M6160" s="20">
        <v>0.8</v>
      </c>
      <c r="N6160" s="20">
        <v>77</v>
      </c>
      <c r="P6160" s="20">
        <v>5</v>
      </c>
      <c r="Q6160" s="20">
        <v>8</v>
      </c>
      <c r="R6160" s="20">
        <v>0.625</v>
      </c>
      <c r="S6160" s="20">
        <v>2</v>
      </c>
    </row>
    <row r="6161" spans="1:20" s="20" customFormat="1" x14ac:dyDescent="0.25">
      <c r="A6161" s="177" t="s">
        <v>19646</v>
      </c>
      <c r="B6161" s="20" t="s">
        <v>19647</v>
      </c>
      <c r="C6161" s="20" t="s">
        <v>342</v>
      </c>
      <c r="D6161" s="20" t="s">
        <v>1000</v>
      </c>
      <c r="E6161" s="26">
        <v>42767</v>
      </c>
      <c r="F6161" s="20">
        <v>4</v>
      </c>
      <c r="G6161" s="20">
        <v>4</v>
      </c>
      <c r="H6161" s="20">
        <v>1</v>
      </c>
      <c r="I6161" s="20">
        <v>20</v>
      </c>
      <c r="J6161" s="20">
        <v>40</v>
      </c>
      <c r="K6161" s="20">
        <v>0.5</v>
      </c>
      <c r="L6161" s="20">
        <v>40</v>
      </c>
      <c r="M6161" s="20">
        <v>1</v>
      </c>
      <c r="N6161" s="20">
        <v>19</v>
      </c>
      <c r="P6161" s="20">
        <v>3</v>
      </c>
      <c r="Q6161" s="20">
        <v>3</v>
      </c>
      <c r="R6161" s="20">
        <v>1</v>
      </c>
      <c r="S6161" s="20">
        <v>1</v>
      </c>
    </row>
    <row r="6162" spans="1:20" s="20" customFormat="1" x14ac:dyDescent="0.25">
      <c r="A6162" s="177" t="s">
        <v>19746</v>
      </c>
      <c r="B6162" s="20" t="s">
        <v>19747</v>
      </c>
      <c r="C6162" s="20" t="s">
        <v>340</v>
      </c>
      <c r="D6162" s="20" t="s">
        <v>1002</v>
      </c>
      <c r="E6162" s="26">
        <v>42767</v>
      </c>
      <c r="F6162" s="20">
        <v>4</v>
      </c>
      <c r="G6162" s="20">
        <v>4</v>
      </c>
      <c r="H6162" s="20">
        <v>1</v>
      </c>
      <c r="I6162" s="20">
        <v>20</v>
      </c>
      <c r="J6162" s="20">
        <v>40</v>
      </c>
      <c r="K6162" s="20">
        <v>0.5</v>
      </c>
      <c r="L6162" s="20">
        <v>40</v>
      </c>
      <c r="M6162" s="20">
        <v>1</v>
      </c>
      <c r="N6162" s="20">
        <v>19</v>
      </c>
      <c r="P6162" s="20">
        <v>3</v>
      </c>
      <c r="Q6162" s="20">
        <v>3</v>
      </c>
      <c r="R6162" s="20">
        <v>1</v>
      </c>
      <c r="S6162" s="20">
        <v>1</v>
      </c>
    </row>
    <row r="6163" spans="1:20" s="20" customFormat="1" x14ac:dyDescent="0.25">
      <c r="A6163" s="177" t="s">
        <v>19923</v>
      </c>
      <c r="B6163" s="20" t="s">
        <v>19924</v>
      </c>
      <c r="C6163" s="20" t="s">
        <v>220</v>
      </c>
      <c r="D6163" s="20" t="s">
        <v>1000</v>
      </c>
      <c r="E6163" s="26">
        <v>42767</v>
      </c>
      <c r="F6163" s="20">
        <v>9</v>
      </c>
      <c r="G6163" s="20">
        <v>16</v>
      </c>
      <c r="H6163" s="20">
        <v>0.5625</v>
      </c>
      <c r="I6163" s="20">
        <v>23</v>
      </c>
      <c r="J6163" s="20">
        <v>24</v>
      </c>
      <c r="K6163" s="20">
        <v>0.95833333333333337</v>
      </c>
      <c r="L6163" s="20">
        <v>48</v>
      </c>
      <c r="M6163" s="20">
        <v>0.5</v>
      </c>
      <c r="N6163" s="20">
        <v>20</v>
      </c>
      <c r="P6163" s="20">
        <v>2</v>
      </c>
      <c r="Q6163" s="20">
        <v>6</v>
      </c>
      <c r="R6163" s="20">
        <v>0.33333333333333331</v>
      </c>
      <c r="S6163" s="20">
        <v>3</v>
      </c>
      <c r="T6163" s="20" t="e">
        <v>#DIV/0!</v>
      </c>
    </row>
    <row r="6164" spans="1:20" s="20" customFormat="1" x14ac:dyDescent="0.25">
      <c r="A6164" s="177" t="s">
        <v>20102</v>
      </c>
      <c r="B6164" s="20" t="s">
        <v>20103</v>
      </c>
      <c r="C6164" s="20" t="s">
        <v>221</v>
      </c>
      <c r="D6164" s="20" t="s">
        <v>1002</v>
      </c>
      <c r="E6164" s="26">
        <v>42767</v>
      </c>
      <c r="F6164" s="20">
        <v>6</v>
      </c>
      <c r="G6164" s="20">
        <v>12</v>
      </c>
      <c r="H6164" s="20">
        <v>0.5</v>
      </c>
      <c r="I6164" s="20">
        <v>21</v>
      </c>
      <c r="J6164" s="20">
        <v>18</v>
      </c>
      <c r="K6164" s="20">
        <v>1.1666666666666667</v>
      </c>
      <c r="L6164" s="20">
        <v>40</v>
      </c>
      <c r="M6164" s="20">
        <v>0.45</v>
      </c>
      <c r="N6164" s="20">
        <v>18</v>
      </c>
      <c r="O6164" s="20">
        <v>0.73</v>
      </c>
      <c r="P6164" s="20">
        <v>2</v>
      </c>
      <c r="Q6164" s="20">
        <v>6</v>
      </c>
      <c r="R6164" s="20">
        <v>0.33333333333333331</v>
      </c>
      <c r="S6164" s="20">
        <v>3</v>
      </c>
      <c r="T6164" s="20" t="e">
        <v>#DIV/0!</v>
      </c>
    </row>
    <row r="6165" spans="1:20" s="20" customFormat="1" x14ac:dyDescent="0.25">
      <c r="A6165" s="177" t="s">
        <v>20279</v>
      </c>
      <c r="B6165" s="20" t="s">
        <v>20280</v>
      </c>
      <c r="C6165" s="20" t="s">
        <v>222</v>
      </c>
      <c r="D6165" s="20" t="s">
        <v>1002</v>
      </c>
      <c r="E6165" s="26">
        <v>42767</v>
      </c>
      <c r="F6165" s="20">
        <v>3</v>
      </c>
      <c r="G6165" s="20">
        <v>4</v>
      </c>
      <c r="H6165" s="20">
        <v>0.75</v>
      </c>
      <c r="I6165" s="20">
        <v>2</v>
      </c>
      <c r="J6165" s="20">
        <v>6</v>
      </c>
      <c r="K6165" s="20">
        <v>0.33333333333333331</v>
      </c>
      <c r="L6165" s="20">
        <v>8</v>
      </c>
      <c r="M6165" s="20">
        <v>0.75</v>
      </c>
      <c r="N6165" s="20">
        <v>2</v>
      </c>
      <c r="O6165" s="20">
        <v>0.82</v>
      </c>
      <c r="P6165" s="20">
        <v>0</v>
      </c>
      <c r="Q6165" s="20">
        <v>0</v>
      </c>
      <c r="R6165" s="20" t="e">
        <v>#DIV/0!</v>
      </c>
      <c r="S6165" s="20">
        <v>0</v>
      </c>
      <c r="T6165" s="20">
        <v>0.8</v>
      </c>
    </row>
    <row r="6166" spans="1:20" s="20" customFormat="1" x14ac:dyDescent="0.25">
      <c r="A6166" s="177" t="s">
        <v>20456</v>
      </c>
      <c r="B6166" s="20" t="s">
        <v>20457</v>
      </c>
      <c r="C6166" s="20" t="s">
        <v>211</v>
      </c>
      <c r="D6166" s="20" t="s">
        <v>1002</v>
      </c>
      <c r="E6166" s="26">
        <v>42767</v>
      </c>
      <c r="F6166" s="20">
        <v>2</v>
      </c>
      <c r="G6166" s="20">
        <v>2</v>
      </c>
      <c r="H6166" s="20">
        <v>1</v>
      </c>
      <c r="I6166" s="20">
        <v>30</v>
      </c>
      <c r="J6166" s="20">
        <v>30</v>
      </c>
      <c r="K6166" s="20">
        <v>1</v>
      </c>
      <c r="L6166" s="20">
        <v>30</v>
      </c>
      <c r="M6166" s="20">
        <v>1</v>
      </c>
      <c r="N6166" s="20">
        <v>18</v>
      </c>
      <c r="P6166" s="20">
        <v>0</v>
      </c>
      <c r="Q6166" s="20">
        <v>6</v>
      </c>
      <c r="R6166" s="20">
        <v>0</v>
      </c>
      <c r="S6166" s="20">
        <v>12</v>
      </c>
      <c r="T6166" s="20" t="e">
        <v>#DIV/0!</v>
      </c>
    </row>
    <row r="6167" spans="1:20" s="20" customFormat="1" x14ac:dyDescent="0.25">
      <c r="A6167" s="177" t="s">
        <v>20633</v>
      </c>
      <c r="B6167" s="20" t="s">
        <v>20634</v>
      </c>
      <c r="C6167" s="20" t="s">
        <v>207</v>
      </c>
      <c r="D6167" s="20" t="s">
        <v>1000</v>
      </c>
      <c r="E6167" s="26">
        <v>42767</v>
      </c>
      <c r="F6167" s="20">
        <v>10</v>
      </c>
      <c r="G6167" s="20">
        <v>9</v>
      </c>
      <c r="H6167" s="20">
        <v>1.1111111111111112</v>
      </c>
      <c r="I6167" s="20">
        <v>69</v>
      </c>
      <c r="J6167" s="20">
        <v>72</v>
      </c>
      <c r="K6167" s="20">
        <v>0.95833333333333337</v>
      </c>
      <c r="L6167" s="20">
        <v>80</v>
      </c>
      <c r="M6167" s="20">
        <v>0.9</v>
      </c>
      <c r="N6167" s="20">
        <v>49</v>
      </c>
      <c r="P6167" s="20">
        <v>3</v>
      </c>
      <c r="Q6167" s="20">
        <v>9</v>
      </c>
      <c r="R6167" s="20">
        <v>0.33333333333333331</v>
      </c>
      <c r="S6167" s="20">
        <v>20</v>
      </c>
      <c r="T6167" s="20" t="e">
        <v>#DIV/0!</v>
      </c>
    </row>
    <row r="6168" spans="1:20" s="20" customFormat="1" x14ac:dyDescent="0.25">
      <c r="A6168" s="177" t="s">
        <v>20877</v>
      </c>
      <c r="B6168" s="20" t="s">
        <v>20878</v>
      </c>
      <c r="C6168" s="20" t="s">
        <v>210</v>
      </c>
      <c r="D6168" s="20" t="s">
        <v>1002</v>
      </c>
      <c r="E6168" s="26">
        <v>42767</v>
      </c>
      <c r="F6168" s="20">
        <v>3</v>
      </c>
      <c r="G6168" s="20">
        <v>3</v>
      </c>
      <c r="H6168" s="20">
        <v>1</v>
      </c>
      <c r="I6168" s="20">
        <v>16</v>
      </c>
      <c r="J6168" s="20">
        <v>21</v>
      </c>
      <c r="K6168" s="20">
        <v>0.76190476190476186</v>
      </c>
      <c r="L6168" s="20">
        <v>30</v>
      </c>
      <c r="M6168" s="20">
        <v>0.7</v>
      </c>
      <c r="N6168" s="20">
        <v>12</v>
      </c>
      <c r="O6168" s="20">
        <v>1</v>
      </c>
      <c r="P6168" s="20">
        <v>3</v>
      </c>
      <c r="Q6168" s="20">
        <v>3</v>
      </c>
      <c r="R6168" s="20">
        <v>1</v>
      </c>
      <c r="S6168" s="20">
        <v>4</v>
      </c>
      <c r="T6168" s="20">
        <v>0.10666666666666701</v>
      </c>
    </row>
    <row r="6169" spans="1:20" s="20" customFormat="1" x14ac:dyDescent="0.25">
      <c r="A6169" s="177" t="s">
        <v>21054</v>
      </c>
      <c r="B6169" s="20" t="s">
        <v>21055</v>
      </c>
      <c r="C6169" s="20" t="s">
        <v>208</v>
      </c>
      <c r="D6169" s="20" t="s">
        <v>1002</v>
      </c>
      <c r="E6169" s="26">
        <v>42767</v>
      </c>
      <c r="F6169" s="20">
        <v>3</v>
      </c>
      <c r="G6169" s="20">
        <v>2</v>
      </c>
      <c r="H6169" s="20">
        <v>1.5</v>
      </c>
      <c r="I6169" s="20">
        <v>12</v>
      </c>
      <c r="J6169" s="20">
        <v>15</v>
      </c>
      <c r="K6169" s="20">
        <v>0.8</v>
      </c>
      <c r="L6169" s="20">
        <v>10</v>
      </c>
      <c r="M6169" s="20">
        <v>1.5</v>
      </c>
      <c r="N6169" s="20">
        <v>8</v>
      </c>
      <c r="P6169" s="20">
        <v>0</v>
      </c>
      <c r="Q6169" s="20">
        <v>0</v>
      </c>
      <c r="R6169" s="20" t="e">
        <v>#DIV/0!</v>
      </c>
      <c r="S6169" s="20">
        <v>4</v>
      </c>
      <c r="T6169" s="20">
        <v>0.13</v>
      </c>
    </row>
    <row r="6170" spans="1:20" s="20" customFormat="1" x14ac:dyDescent="0.25">
      <c r="A6170" s="177" t="s">
        <v>21130</v>
      </c>
      <c r="B6170" s="20" t="s">
        <v>21131</v>
      </c>
      <c r="C6170" s="20" t="s">
        <v>354</v>
      </c>
      <c r="D6170" s="20" t="s">
        <v>1002</v>
      </c>
      <c r="E6170" s="26">
        <v>42767</v>
      </c>
      <c r="F6170" s="20">
        <v>2</v>
      </c>
      <c r="G6170" s="20">
        <v>2</v>
      </c>
      <c r="H6170" s="20">
        <v>1</v>
      </c>
      <c r="I6170" s="20">
        <v>11</v>
      </c>
      <c r="J6170" s="20">
        <v>6</v>
      </c>
      <c r="K6170" s="20">
        <v>1.8333333333333333</v>
      </c>
      <c r="L6170" s="20">
        <v>10</v>
      </c>
      <c r="M6170" s="20">
        <v>0.6</v>
      </c>
      <c r="N6170" s="20">
        <v>11</v>
      </c>
      <c r="P6170" s="20">
        <v>0</v>
      </c>
      <c r="Q6170" s="20">
        <v>0</v>
      </c>
      <c r="R6170" s="20" t="e">
        <v>#DIV/0!</v>
      </c>
      <c r="S6170" s="20">
        <v>0</v>
      </c>
      <c r="T6170" s="20">
        <v>0.12</v>
      </c>
    </row>
    <row r="6171" spans="1:20" s="20" customFormat="1" x14ac:dyDescent="0.25">
      <c r="A6171" s="177" t="s">
        <v>21309</v>
      </c>
      <c r="B6171" s="20" t="s">
        <v>21310</v>
      </c>
      <c r="C6171" s="20" t="s">
        <v>213</v>
      </c>
      <c r="D6171" s="20" t="s">
        <v>1002</v>
      </c>
      <c r="E6171" s="26">
        <v>42767</v>
      </c>
      <c r="F6171" s="20">
        <v>2</v>
      </c>
      <c r="G6171" s="20">
        <v>3</v>
      </c>
      <c r="H6171" s="20">
        <v>0.66666666666666663</v>
      </c>
      <c r="I6171" s="20">
        <v>17</v>
      </c>
      <c r="J6171" s="20">
        <v>18</v>
      </c>
      <c r="K6171" s="20">
        <v>0.94444444444444442</v>
      </c>
      <c r="L6171" s="20">
        <v>30</v>
      </c>
      <c r="M6171" s="20">
        <v>0.6</v>
      </c>
      <c r="N6171" s="20">
        <v>15</v>
      </c>
      <c r="P6171" s="20">
        <v>1</v>
      </c>
      <c r="Q6171" s="20">
        <v>2</v>
      </c>
      <c r="R6171" s="20">
        <v>0.5</v>
      </c>
      <c r="S6171" s="20">
        <v>2</v>
      </c>
      <c r="T6171" s="20">
        <v>0.11</v>
      </c>
    </row>
    <row r="6172" spans="1:20" s="20" customFormat="1" x14ac:dyDescent="0.25">
      <c r="A6172" s="177" t="s">
        <v>21551</v>
      </c>
      <c r="B6172" s="20" t="s">
        <v>21552</v>
      </c>
      <c r="C6172" s="20" t="s">
        <v>212</v>
      </c>
      <c r="D6172" s="20" t="s">
        <v>1000</v>
      </c>
      <c r="E6172" s="26">
        <v>42767</v>
      </c>
      <c r="F6172" s="20">
        <v>2</v>
      </c>
      <c r="G6172" s="20">
        <v>3</v>
      </c>
      <c r="H6172" s="20">
        <v>0.66666666666666663</v>
      </c>
      <c r="I6172" s="20">
        <v>17</v>
      </c>
      <c r="J6172" s="20">
        <v>18</v>
      </c>
      <c r="K6172" s="20">
        <v>0.94444444444444442</v>
      </c>
      <c r="L6172" s="20">
        <v>30</v>
      </c>
      <c r="M6172" s="20">
        <v>0.6</v>
      </c>
      <c r="N6172" s="20">
        <v>15</v>
      </c>
      <c r="P6172" s="20">
        <v>1</v>
      </c>
      <c r="Q6172" s="20">
        <v>2</v>
      </c>
      <c r="R6172" s="20">
        <v>0.5</v>
      </c>
      <c r="S6172" s="20">
        <v>2</v>
      </c>
      <c r="T6172" s="20">
        <v>0.11</v>
      </c>
    </row>
    <row r="6173" spans="1:20" s="20" customFormat="1" x14ac:dyDescent="0.25">
      <c r="A6173" s="177" t="s">
        <v>21760</v>
      </c>
      <c r="B6173" s="20" t="s">
        <v>21761</v>
      </c>
      <c r="C6173" s="20" t="s">
        <v>217</v>
      </c>
      <c r="D6173" s="20" t="s">
        <v>1000</v>
      </c>
      <c r="E6173" s="26">
        <v>42767</v>
      </c>
      <c r="F6173" s="20">
        <v>0</v>
      </c>
      <c r="G6173" s="20">
        <v>0</v>
      </c>
      <c r="H6173" s="20" t="e">
        <v>#DIV/0!</v>
      </c>
      <c r="I6173" s="20">
        <v>0</v>
      </c>
      <c r="J6173" s="20">
        <v>0</v>
      </c>
      <c r="K6173" s="20" t="e">
        <v>#DIV/0!</v>
      </c>
      <c r="L6173" s="20">
        <v>0</v>
      </c>
      <c r="M6173" s="20" t="e">
        <v>#DIV/0!</v>
      </c>
      <c r="N6173" s="20">
        <v>0</v>
      </c>
      <c r="P6173" s="20">
        <v>0</v>
      </c>
      <c r="Q6173" s="20">
        <v>0</v>
      </c>
      <c r="R6173" s="20" t="e">
        <v>#DIV/0!</v>
      </c>
      <c r="S6173" s="20">
        <v>0</v>
      </c>
      <c r="T6173" s="20">
        <v>0.13</v>
      </c>
    </row>
    <row r="6174" spans="1:20" s="20" customFormat="1" x14ac:dyDescent="0.25">
      <c r="A6174" s="177" t="s">
        <v>22004</v>
      </c>
      <c r="B6174" s="20" t="s">
        <v>22005</v>
      </c>
      <c r="C6174" s="20" t="s">
        <v>218</v>
      </c>
      <c r="D6174" s="20" t="s">
        <v>1002</v>
      </c>
      <c r="E6174" s="26">
        <v>42767</v>
      </c>
      <c r="F6174" s="20">
        <v>0</v>
      </c>
      <c r="G6174" s="20">
        <v>0</v>
      </c>
      <c r="H6174" s="20" t="e">
        <v>#DIV/0!</v>
      </c>
      <c r="I6174" s="20">
        <v>0</v>
      </c>
      <c r="J6174" s="20">
        <v>0</v>
      </c>
      <c r="K6174" s="20" t="e">
        <v>#DIV/0!</v>
      </c>
      <c r="L6174" s="20">
        <v>0</v>
      </c>
      <c r="M6174" s="20" t="e">
        <v>#DIV/0!</v>
      </c>
      <c r="N6174" s="20">
        <v>0</v>
      </c>
      <c r="P6174" s="20">
        <v>0</v>
      </c>
      <c r="Q6174" s="20">
        <v>0</v>
      </c>
      <c r="R6174" s="20" t="e">
        <v>#DIV/0!</v>
      </c>
      <c r="S6174" s="20">
        <v>0</v>
      </c>
      <c r="T6174" s="20">
        <v>0.16</v>
      </c>
    </row>
    <row r="6175" spans="1:20" s="20" customFormat="1" x14ac:dyDescent="0.25">
      <c r="A6175" s="177" t="s">
        <v>22181</v>
      </c>
      <c r="B6175" s="20" t="s">
        <v>22182</v>
      </c>
      <c r="C6175" s="20" t="s">
        <v>219</v>
      </c>
      <c r="D6175" s="20" t="s">
        <v>1002</v>
      </c>
      <c r="E6175" s="26">
        <v>42767</v>
      </c>
      <c r="F6175" s="20">
        <v>0</v>
      </c>
      <c r="G6175" s="20">
        <v>0</v>
      </c>
      <c r="H6175" s="20" t="e">
        <v>#DIV/0!</v>
      </c>
      <c r="I6175" s="20">
        <v>0</v>
      </c>
      <c r="J6175" s="20">
        <v>0</v>
      </c>
      <c r="K6175" s="20" t="e">
        <v>#DIV/0!</v>
      </c>
      <c r="L6175" s="20">
        <v>0</v>
      </c>
      <c r="M6175" s="20" t="e">
        <v>#DIV/0!</v>
      </c>
      <c r="N6175" s="20">
        <v>0</v>
      </c>
      <c r="P6175" s="20">
        <v>0</v>
      </c>
      <c r="Q6175" s="20">
        <v>0</v>
      </c>
      <c r="R6175" s="20" t="e">
        <v>#DIV/0!</v>
      </c>
      <c r="S6175" s="20">
        <v>0</v>
      </c>
      <c r="T6175" s="20">
        <v>0.17</v>
      </c>
    </row>
    <row r="6176" spans="1:20" s="20" customFormat="1" x14ac:dyDescent="0.25">
      <c r="A6176" s="177" t="s">
        <v>11098</v>
      </c>
      <c r="B6176" s="20" t="s">
        <v>11099</v>
      </c>
      <c r="C6176" s="20" t="s">
        <v>228</v>
      </c>
      <c r="D6176" s="20" t="s">
        <v>1000</v>
      </c>
      <c r="E6176" s="26">
        <v>42795</v>
      </c>
      <c r="F6176" s="20">
        <v>1</v>
      </c>
      <c r="G6176" s="20">
        <v>1</v>
      </c>
      <c r="H6176" s="20">
        <v>1</v>
      </c>
      <c r="I6176" s="20">
        <v>7</v>
      </c>
      <c r="J6176" s="20">
        <v>5</v>
      </c>
      <c r="K6176" s="20">
        <v>1.4</v>
      </c>
      <c r="L6176" s="20">
        <v>5</v>
      </c>
      <c r="M6176" s="20">
        <v>1</v>
      </c>
      <c r="N6176" s="20">
        <v>4</v>
      </c>
      <c r="P6176" s="20">
        <v>3</v>
      </c>
      <c r="Q6176" s="20">
        <v>4</v>
      </c>
      <c r="R6176" s="20">
        <v>0.75</v>
      </c>
      <c r="S6176" s="20">
        <v>3</v>
      </c>
      <c r="T6176" s="20">
        <v>0.27</v>
      </c>
    </row>
    <row r="6177" spans="1:20" s="20" customFormat="1" x14ac:dyDescent="0.25">
      <c r="A6177" s="177" t="s">
        <v>9351</v>
      </c>
      <c r="B6177" s="20" t="s">
        <v>9352</v>
      </c>
      <c r="C6177" s="20" t="s">
        <v>211</v>
      </c>
      <c r="D6177" s="20" t="s">
        <v>1000</v>
      </c>
      <c r="E6177" s="26">
        <v>42795</v>
      </c>
      <c r="F6177" s="20">
        <v>2</v>
      </c>
      <c r="G6177" s="20">
        <v>2</v>
      </c>
      <c r="H6177" s="20">
        <v>1</v>
      </c>
      <c r="I6177" s="20">
        <v>37</v>
      </c>
      <c r="J6177" s="20">
        <v>30</v>
      </c>
      <c r="K6177" s="20">
        <v>1.2333333333333334</v>
      </c>
      <c r="L6177" s="20">
        <v>30</v>
      </c>
      <c r="M6177" s="20">
        <v>1</v>
      </c>
      <c r="N6177" s="20">
        <v>29</v>
      </c>
      <c r="P6177" s="20">
        <v>0</v>
      </c>
      <c r="Q6177" s="20">
        <v>1</v>
      </c>
      <c r="R6177" s="20">
        <v>0</v>
      </c>
      <c r="S6177" s="20">
        <v>8</v>
      </c>
      <c r="T6177" s="20">
        <v>0.28000000000000003</v>
      </c>
    </row>
    <row r="6178" spans="1:20" s="20" customFormat="1" x14ac:dyDescent="0.25">
      <c r="A6178" s="177" t="s">
        <v>8512</v>
      </c>
      <c r="B6178" s="20" t="s">
        <v>8513</v>
      </c>
      <c r="C6178" s="20" t="s">
        <v>213</v>
      </c>
      <c r="D6178" s="20" t="s">
        <v>1000</v>
      </c>
      <c r="E6178" s="26">
        <v>42795</v>
      </c>
      <c r="F6178" s="20">
        <v>2</v>
      </c>
      <c r="G6178" s="20">
        <v>3</v>
      </c>
      <c r="H6178" s="20">
        <v>0.66666666666666663</v>
      </c>
      <c r="I6178" s="20">
        <v>17</v>
      </c>
      <c r="J6178" s="20">
        <v>18</v>
      </c>
      <c r="K6178" s="20">
        <v>0.94444444444444442</v>
      </c>
      <c r="L6178" s="20">
        <v>30</v>
      </c>
      <c r="M6178" s="20">
        <v>0.6</v>
      </c>
      <c r="N6178" s="20">
        <v>16</v>
      </c>
      <c r="P6178" s="20">
        <v>0</v>
      </c>
      <c r="Q6178" s="20">
        <v>0</v>
      </c>
      <c r="R6178" s="20" t="e">
        <v>#DIV/0!</v>
      </c>
      <c r="S6178" s="20">
        <v>1</v>
      </c>
    </row>
    <row r="6179" spans="1:20" s="20" customFormat="1" x14ac:dyDescent="0.25">
      <c r="A6179" s="177" t="s">
        <v>5088</v>
      </c>
      <c r="B6179" s="20" t="s">
        <v>5089</v>
      </c>
      <c r="C6179" s="20" t="s">
        <v>229</v>
      </c>
      <c r="D6179" s="20" t="s">
        <v>1000</v>
      </c>
      <c r="E6179" s="26">
        <v>42795</v>
      </c>
      <c r="F6179" s="20">
        <v>1</v>
      </c>
      <c r="G6179" s="20">
        <v>1</v>
      </c>
      <c r="H6179" s="20">
        <v>1</v>
      </c>
      <c r="I6179" s="20">
        <v>6</v>
      </c>
      <c r="J6179" s="20">
        <v>5</v>
      </c>
      <c r="K6179" s="20">
        <v>1.2</v>
      </c>
      <c r="L6179" s="20">
        <v>10</v>
      </c>
      <c r="M6179" s="20">
        <v>0.5</v>
      </c>
      <c r="N6179" s="20">
        <v>4</v>
      </c>
      <c r="P6179" s="20">
        <v>0</v>
      </c>
      <c r="Q6179" s="20">
        <v>0</v>
      </c>
      <c r="R6179" s="20" t="e">
        <v>#DIV/0!</v>
      </c>
      <c r="S6179" s="20">
        <v>2</v>
      </c>
    </row>
    <row r="6180" spans="1:20" s="20" customFormat="1" x14ac:dyDescent="0.25">
      <c r="A6180" s="177" t="s">
        <v>13233</v>
      </c>
      <c r="B6180" s="20" t="s">
        <v>13145</v>
      </c>
      <c r="C6180" s="20" t="s">
        <v>1051</v>
      </c>
      <c r="D6180" s="20" t="s">
        <v>1002</v>
      </c>
      <c r="E6180" s="26">
        <v>42795</v>
      </c>
      <c r="F6180" s="20">
        <v>0</v>
      </c>
      <c r="G6180" s="20">
        <v>0</v>
      </c>
      <c r="H6180" s="20" t="e">
        <v>#DIV/0!</v>
      </c>
      <c r="I6180" s="20">
        <v>0</v>
      </c>
      <c r="J6180" s="20">
        <v>0</v>
      </c>
      <c r="K6180" s="20" t="e">
        <v>#DIV/0!</v>
      </c>
      <c r="L6180" s="20">
        <v>0</v>
      </c>
      <c r="M6180" s="20" t="e">
        <v>#DIV/0!</v>
      </c>
      <c r="N6180" s="20">
        <v>0</v>
      </c>
      <c r="P6180" s="20">
        <v>0</v>
      </c>
      <c r="Q6180" s="20">
        <v>0</v>
      </c>
      <c r="R6180" s="20" t="e">
        <v>#DIV/0!</v>
      </c>
      <c r="S6180" s="20">
        <v>0</v>
      </c>
    </row>
    <row r="6181" spans="1:20" s="20" customFormat="1" x14ac:dyDescent="0.25">
      <c r="A6181" s="177" t="s">
        <v>5712</v>
      </c>
      <c r="B6181" s="20" t="s">
        <v>5713</v>
      </c>
      <c r="C6181" s="20" t="s">
        <v>1047</v>
      </c>
      <c r="D6181" s="20" t="s">
        <v>1000</v>
      </c>
      <c r="E6181" s="26">
        <v>42795</v>
      </c>
      <c r="F6181" s="20">
        <v>6</v>
      </c>
      <c r="G6181" s="20">
        <v>6</v>
      </c>
      <c r="H6181" s="20">
        <v>1</v>
      </c>
      <c r="I6181" s="20">
        <v>26</v>
      </c>
      <c r="J6181" s="20">
        <v>30</v>
      </c>
      <c r="K6181" s="20">
        <v>0.8666666666666667</v>
      </c>
      <c r="L6181" s="20">
        <v>32</v>
      </c>
      <c r="M6181" s="20">
        <v>0.9375</v>
      </c>
      <c r="N6181" s="20">
        <v>24</v>
      </c>
      <c r="P6181" s="20">
        <v>0</v>
      </c>
      <c r="Q6181" s="20">
        <v>1</v>
      </c>
      <c r="R6181" s="20">
        <v>0</v>
      </c>
      <c r="S6181" s="20">
        <v>2</v>
      </c>
    </row>
    <row r="6182" spans="1:20" s="20" customFormat="1" x14ac:dyDescent="0.25">
      <c r="A6182" s="177" t="s">
        <v>10589</v>
      </c>
      <c r="B6182" s="20" t="s">
        <v>10590</v>
      </c>
      <c r="C6182" s="20" t="s">
        <v>205</v>
      </c>
      <c r="D6182" s="20" t="s">
        <v>1000</v>
      </c>
      <c r="E6182" s="26">
        <v>42795</v>
      </c>
      <c r="F6182" s="20">
        <v>3</v>
      </c>
      <c r="G6182" s="20">
        <v>3</v>
      </c>
      <c r="H6182" s="20">
        <v>1</v>
      </c>
      <c r="I6182" s="20">
        <v>10</v>
      </c>
      <c r="J6182" s="20">
        <v>17</v>
      </c>
      <c r="K6182" s="20">
        <v>0.58823529411764708</v>
      </c>
      <c r="L6182" s="20">
        <v>20</v>
      </c>
      <c r="M6182" s="20">
        <v>0.85</v>
      </c>
      <c r="N6182" s="20">
        <v>6</v>
      </c>
      <c r="O6182" s="20">
        <v>0.95</v>
      </c>
      <c r="P6182" s="20">
        <v>2</v>
      </c>
      <c r="Q6182" s="20">
        <v>2</v>
      </c>
      <c r="R6182" s="20">
        <v>1</v>
      </c>
      <c r="S6182" s="20">
        <v>4</v>
      </c>
    </row>
    <row r="6183" spans="1:20" s="20" customFormat="1" x14ac:dyDescent="0.25">
      <c r="A6183" s="177" t="s">
        <v>8936</v>
      </c>
      <c r="B6183" s="20" t="s">
        <v>8937</v>
      </c>
      <c r="C6183" s="20" t="s">
        <v>210</v>
      </c>
      <c r="D6183" s="20" t="s">
        <v>1000</v>
      </c>
      <c r="E6183" s="26">
        <v>42795</v>
      </c>
      <c r="F6183" s="20">
        <v>3</v>
      </c>
      <c r="G6183" s="20">
        <v>3</v>
      </c>
      <c r="H6183" s="20">
        <v>1</v>
      </c>
      <c r="I6183" s="20">
        <v>17</v>
      </c>
      <c r="J6183" s="20">
        <v>21</v>
      </c>
      <c r="K6183" s="20">
        <v>0.80952380952380953</v>
      </c>
      <c r="L6183" s="20">
        <v>30</v>
      </c>
      <c r="M6183" s="20">
        <v>0.7</v>
      </c>
      <c r="N6183" s="20">
        <v>12</v>
      </c>
      <c r="O6183" s="20">
        <v>0.98</v>
      </c>
      <c r="P6183" s="20">
        <v>1</v>
      </c>
      <c r="Q6183" s="20">
        <v>3</v>
      </c>
      <c r="R6183" s="20">
        <v>0.33333333333333331</v>
      </c>
      <c r="S6183" s="20">
        <v>5</v>
      </c>
    </row>
    <row r="6184" spans="1:20" s="20" customFormat="1" x14ac:dyDescent="0.25">
      <c r="A6184" s="177" t="s">
        <v>6131</v>
      </c>
      <c r="B6184" s="20" t="s">
        <v>6132</v>
      </c>
      <c r="C6184" s="20" t="s">
        <v>215</v>
      </c>
      <c r="D6184" s="20" t="s">
        <v>1000</v>
      </c>
      <c r="E6184" s="26">
        <v>42795</v>
      </c>
      <c r="F6184" s="20">
        <v>5</v>
      </c>
      <c r="G6184" s="20">
        <v>7</v>
      </c>
      <c r="H6184" s="20">
        <v>0.7142857142857143</v>
      </c>
      <c r="I6184" s="20">
        <v>38</v>
      </c>
      <c r="J6184" s="20">
        <v>32</v>
      </c>
      <c r="K6184" s="20">
        <v>1.1875</v>
      </c>
      <c r="L6184" s="20">
        <v>47</v>
      </c>
      <c r="M6184" s="20">
        <v>0.68085106382978722</v>
      </c>
      <c r="N6184" s="20">
        <v>31</v>
      </c>
      <c r="O6184" s="20">
        <v>1.1200000000000001</v>
      </c>
      <c r="P6184" s="20">
        <v>3</v>
      </c>
      <c r="Q6184" s="20">
        <v>5</v>
      </c>
      <c r="R6184" s="20">
        <v>0.6</v>
      </c>
      <c r="S6184" s="20">
        <v>7</v>
      </c>
    </row>
    <row r="6185" spans="1:20" s="20" customFormat="1" x14ac:dyDescent="0.25">
      <c r="A6185" s="177" t="s">
        <v>3431</v>
      </c>
      <c r="B6185" s="20" t="s">
        <v>3432</v>
      </c>
      <c r="C6185" s="20" t="s">
        <v>221</v>
      </c>
      <c r="D6185" s="20" t="s">
        <v>1000</v>
      </c>
      <c r="E6185" s="26">
        <v>42795</v>
      </c>
      <c r="F6185" s="20">
        <v>6</v>
      </c>
      <c r="G6185" s="20">
        <v>12</v>
      </c>
      <c r="H6185" s="20">
        <v>0.5</v>
      </c>
      <c r="I6185" s="20">
        <v>20</v>
      </c>
      <c r="J6185" s="20">
        <v>32</v>
      </c>
      <c r="K6185" s="20">
        <v>0.625</v>
      </c>
      <c r="L6185" s="20">
        <v>40</v>
      </c>
      <c r="M6185" s="20">
        <v>0.8</v>
      </c>
      <c r="N6185" s="20">
        <v>19</v>
      </c>
      <c r="O6185" s="20">
        <v>0.73</v>
      </c>
      <c r="P6185" s="20">
        <v>0</v>
      </c>
      <c r="Q6185" s="20">
        <v>4</v>
      </c>
      <c r="R6185" s="20">
        <v>0</v>
      </c>
      <c r="S6185" s="20">
        <v>1</v>
      </c>
    </row>
    <row r="6186" spans="1:20" s="20" customFormat="1" x14ac:dyDescent="0.25">
      <c r="A6186" s="177" t="s">
        <v>3256</v>
      </c>
      <c r="B6186" s="20" t="s">
        <v>3257</v>
      </c>
      <c r="C6186" s="20" t="s">
        <v>222</v>
      </c>
      <c r="D6186" s="20" t="s">
        <v>1000</v>
      </c>
      <c r="E6186" s="26">
        <v>42795</v>
      </c>
      <c r="F6186" s="20">
        <v>4</v>
      </c>
      <c r="G6186" s="20">
        <v>4</v>
      </c>
      <c r="H6186" s="20">
        <v>1</v>
      </c>
      <c r="I6186" s="20">
        <v>3</v>
      </c>
      <c r="J6186" s="20">
        <v>8</v>
      </c>
      <c r="K6186" s="20">
        <v>0.375</v>
      </c>
      <c r="L6186" s="20">
        <v>8</v>
      </c>
      <c r="M6186" s="20">
        <v>1</v>
      </c>
      <c r="N6186" s="20">
        <v>3</v>
      </c>
      <c r="O6186" s="20">
        <v>0.85</v>
      </c>
      <c r="P6186" s="20">
        <v>0</v>
      </c>
      <c r="Q6186" s="20">
        <v>0</v>
      </c>
      <c r="R6186" s="20" t="e">
        <v>#DIV/0!</v>
      </c>
      <c r="S6186" s="20">
        <v>0</v>
      </c>
    </row>
    <row r="6187" spans="1:20" s="20" customFormat="1" x14ac:dyDescent="0.25">
      <c r="A6187" s="177" t="s">
        <v>7301</v>
      </c>
      <c r="B6187" s="20" t="s">
        <v>7302</v>
      </c>
      <c r="C6187" s="20" t="s">
        <v>1052</v>
      </c>
      <c r="D6187" s="20" t="s">
        <v>1000</v>
      </c>
      <c r="E6187" s="26">
        <v>42795</v>
      </c>
      <c r="F6187" s="20">
        <v>5</v>
      </c>
      <c r="G6187" s="20">
        <v>5</v>
      </c>
      <c r="H6187" s="20">
        <v>1</v>
      </c>
      <c r="I6187" s="20">
        <v>32</v>
      </c>
      <c r="J6187" s="20">
        <v>24</v>
      </c>
      <c r="K6187" s="20">
        <v>1.3333333333333333</v>
      </c>
      <c r="L6187" s="20">
        <v>34</v>
      </c>
      <c r="M6187" s="20">
        <v>0.70588235294117652</v>
      </c>
      <c r="N6187" s="20">
        <v>24</v>
      </c>
      <c r="P6187" s="20">
        <v>1</v>
      </c>
      <c r="Q6187" s="20">
        <v>4</v>
      </c>
      <c r="R6187" s="20">
        <v>0.25</v>
      </c>
      <c r="S6187" s="20">
        <v>8</v>
      </c>
    </row>
    <row r="6188" spans="1:20" s="20" customFormat="1" x14ac:dyDescent="0.25">
      <c r="A6188" s="177" t="s">
        <v>5293</v>
      </c>
      <c r="B6188" s="20" t="s">
        <v>5294</v>
      </c>
      <c r="C6188" s="20" t="s">
        <v>1053</v>
      </c>
      <c r="D6188" s="20" t="s">
        <v>1000</v>
      </c>
      <c r="E6188" s="26">
        <v>42795</v>
      </c>
      <c r="F6188" s="20">
        <v>5</v>
      </c>
      <c r="G6188" s="20">
        <v>5</v>
      </c>
      <c r="H6188" s="20">
        <v>1</v>
      </c>
      <c r="I6188" s="20">
        <v>19</v>
      </c>
      <c r="J6188" s="20">
        <v>25</v>
      </c>
      <c r="K6188" s="20">
        <v>0.76</v>
      </c>
      <c r="L6188" s="20">
        <v>12</v>
      </c>
      <c r="M6188" s="20">
        <v>2.0833333333333335</v>
      </c>
      <c r="N6188" s="20">
        <v>16</v>
      </c>
      <c r="P6188" s="20">
        <v>1</v>
      </c>
      <c r="Q6188" s="20">
        <v>4</v>
      </c>
      <c r="R6188" s="20">
        <v>0.25</v>
      </c>
      <c r="S6188" s="20">
        <v>3</v>
      </c>
    </row>
    <row r="6189" spans="1:20" s="20" customFormat="1" x14ac:dyDescent="0.25">
      <c r="A6189" s="177" t="s">
        <v>12292</v>
      </c>
      <c r="B6189" s="20" t="s">
        <v>12293</v>
      </c>
      <c r="C6189" s="20" t="s">
        <v>200</v>
      </c>
      <c r="D6189" s="20" t="s">
        <v>1000</v>
      </c>
      <c r="E6189" s="26">
        <v>42795</v>
      </c>
      <c r="F6189" s="20">
        <v>4</v>
      </c>
      <c r="G6189" s="20">
        <v>5</v>
      </c>
      <c r="H6189" s="20">
        <v>0.8</v>
      </c>
      <c r="I6189" s="20">
        <v>11</v>
      </c>
      <c r="J6189" s="20">
        <v>20</v>
      </c>
      <c r="K6189" s="20">
        <v>0.55000000000000004</v>
      </c>
      <c r="L6189" s="20">
        <v>12</v>
      </c>
      <c r="M6189" s="20">
        <v>1.6666666666666667</v>
      </c>
      <c r="N6189" s="20">
        <v>5</v>
      </c>
      <c r="P6189" s="20">
        <v>4</v>
      </c>
      <c r="Q6189" s="20">
        <v>4</v>
      </c>
      <c r="R6189" s="20">
        <v>1</v>
      </c>
      <c r="S6189" s="20">
        <v>6</v>
      </c>
    </row>
    <row r="6190" spans="1:20" s="20" customFormat="1" x14ac:dyDescent="0.25">
      <c r="A6190" s="177" t="s">
        <v>10413</v>
      </c>
      <c r="B6190" s="20" t="s">
        <v>10414</v>
      </c>
      <c r="C6190" s="20" t="s">
        <v>204</v>
      </c>
      <c r="D6190" s="20" t="s">
        <v>1000</v>
      </c>
      <c r="E6190" s="26">
        <v>42795</v>
      </c>
      <c r="F6190" s="20">
        <v>10</v>
      </c>
      <c r="G6190" s="20">
        <v>4</v>
      </c>
      <c r="H6190" s="20">
        <v>2.5</v>
      </c>
      <c r="I6190" s="20">
        <v>9</v>
      </c>
      <c r="J6190" s="20">
        <v>50</v>
      </c>
      <c r="K6190" s="20">
        <v>0.18</v>
      </c>
      <c r="L6190" s="20">
        <v>10</v>
      </c>
      <c r="M6190" s="20">
        <v>5</v>
      </c>
      <c r="N6190" s="20">
        <v>8</v>
      </c>
      <c r="P6190" s="20">
        <v>0</v>
      </c>
      <c r="Q6190" s="20">
        <v>1</v>
      </c>
      <c r="R6190" s="20">
        <v>0</v>
      </c>
      <c r="S6190" s="20">
        <v>1</v>
      </c>
    </row>
    <row r="6191" spans="1:20" s="20" customFormat="1" x14ac:dyDescent="0.25">
      <c r="A6191" s="177" t="s">
        <v>8761</v>
      </c>
      <c r="B6191" s="20" t="s">
        <v>8762</v>
      </c>
      <c r="C6191" s="20" t="s">
        <v>208</v>
      </c>
      <c r="D6191" s="20" t="s">
        <v>1000</v>
      </c>
      <c r="E6191" s="26">
        <v>42795</v>
      </c>
      <c r="F6191" s="20">
        <v>2</v>
      </c>
      <c r="G6191" s="20">
        <v>2</v>
      </c>
      <c r="H6191" s="20">
        <v>1</v>
      </c>
      <c r="I6191" s="20">
        <v>11</v>
      </c>
      <c r="J6191" s="20">
        <v>10</v>
      </c>
      <c r="K6191" s="20">
        <v>1.1000000000000001</v>
      </c>
      <c r="L6191" s="20">
        <v>10</v>
      </c>
      <c r="M6191" s="20">
        <v>1</v>
      </c>
      <c r="N6191" s="20">
        <v>11</v>
      </c>
      <c r="P6191" s="20">
        <v>1</v>
      </c>
      <c r="Q6191" s="20">
        <v>1</v>
      </c>
      <c r="R6191" s="20">
        <v>1</v>
      </c>
      <c r="S6191" s="20">
        <v>0</v>
      </c>
    </row>
    <row r="6192" spans="1:20" s="20" customFormat="1" x14ac:dyDescent="0.25">
      <c r="A6192" s="177" t="s">
        <v>6555</v>
      </c>
      <c r="B6192" s="20" t="s">
        <v>6556</v>
      </c>
      <c r="C6192" s="20" t="s">
        <v>316</v>
      </c>
      <c r="D6192" s="20" t="s">
        <v>1000</v>
      </c>
      <c r="E6192" s="26">
        <v>42795</v>
      </c>
      <c r="F6192" s="20">
        <v>7</v>
      </c>
      <c r="G6192" s="20">
        <v>6</v>
      </c>
      <c r="H6192" s="20">
        <v>1.1666666666666667</v>
      </c>
      <c r="I6192" s="20">
        <v>13</v>
      </c>
      <c r="J6192" s="20">
        <v>21</v>
      </c>
      <c r="K6192" s="20">
        <v>0.61904761904761907</v>
      </c>
      <c r="L6192" s="20">
        <v>16</v>
      </c>
      <c r="M6192" s="20">
        <v>1.3125</v>
      </c>
      <c r="N6192" s="20">
        <v>8</v>
      </c>
      <c r="P6192" s="20">
        <v>4</v>
      </c>
      <c r="Q6192" s="20">
        <v>4</v>
      </c>
      <c r="R6192" s="20">
        <v>1</v>
      </c>
      <c r="S6192" s="20">
        <v>5</v>
      </c>
    </row>
    <row r="6193" spans="1:19" s="20" customFormat="1" x14ac:dyDescent="0.25">
      <c r="A6193" s="177" t="s">
        <v>4148</v>
      </c>
      <c r="B6193" s="20" t="s">
        <v>4149</v>
      </c>
      <c r="C6193" s="20" t="s">
        <v>218</v>
      </c>
      <c r="D6193" s="20" t="s">
        <v>1000</v>
      </c>
      <c r="E6193" s="26">
        <v>42795</v>
      </c>
      <c r="F6193" s="20">
        <v>0</v>
      </c>
      <c r="G6193" s="20">
        <v>0</v>
      </c>
      <c r="H6193" s="20" t="e">
        <v>#DIV/0!</v>
      </c>
      <c r="I6193" s="20">
        <v>0</v>
      </c>
      <c r="J6193" s="20">
        <v>0</v>
      </c>
      <c r="K6193" s="20" t="e">
        <v>#DIV/0!</v>
      </c>
      <c r="L6193" s="20">
        <v>0</v>
      </c>
      <c r="M6193" s="20" t="e">
        <v>#DIV/0!</v>
      </c>
      <c r="N6193" s="20">
        <v>0</v>
      </c>
      <c r="P6193" s="20">
        <v>0</v>
      </c>
      <c r="Q6193" s="20">
        <v>0</v>
      </c>
      <c r="R6193" s="20" t="e">
        <v>#DIV/0!</v>
      </c>
      <c r="S6193" s="20">
        <v>0</v>
      </c>
    </row>
    <row r="6194" spans="1:19" s="20" customFormat="1" x14ac:dyDescent="0.25">
      <c r="A6194" s="177" t="s">
        <v>12577</v>
      </c>
      <c r="B6194" s="20" t="s">
        <v>12578</v>
      </c>
      <c r="C6194" s="20" t="s">
        <v>202</v>
      </c>
      <c r="D6194" s="20" t="s">
        <v>1000</v>
      </c>
      <c r="E6194" s="26">
        <v>42795</v>
      </c>
      <c r="F6194" s="20">
        <v>9</v>
      </c>
      <c r="G6194" s="20">
        <v>9</v>
      </c>
      <c r="H6194" s="20">
        <v>1</v>
      </c>
      <c r="I6194" s="20">
        <v>137</v>
      </c>
      <c r="J6194" s="20">
        <v>90</v>
      </c>
      <c r="K6194" s="20">
        <v>1.5222222222222221</v>
      </c>
      <c r="L6194" s="20">
        <v>100</v>
      </c>
      <c r="M6194" s="20">
        <v>0.9</v>
      </c>
      <c r="N6194" s="20">
        <v>134</v>
      </c>
      <c r="P6194" s="20">
        <v>0</v>
      </c>
      <c r="Q6194" s="20">
        <v>0</v>
      </c>
      <c r="R6194" s="20" t="e">
        <v>#DIV/0!</v>
      </c>
      <c r="S6194" s="20">
        <v>3</v>
      </c>
    </row>
    <row r="6195" spans="1:19" s="20" customFormat="1" x14ac:dyDescent="0.25">
      <c r="A6195" s="177" t="s">
        <v>12402</v>
      </c>
      <c r="B6195" s="20" t="s">
        <v>12403</v>
      </c>
      <c r="C6195" s="20" t="s">
        <v>347</v>
      </c>
      <c r="D6195" s="20" t="s">
        <v>1000</v>
      </c>
      <c r="E6195" s="26">
        <v>42795</v>
      </c>
      <c r="F6195" s="20">
        <v>2</v>
      </c>
      <c r="G6195" s="20">
        <v>5</v>
      </c>
      <c r="H6195" s="20">
        <v>0.4</v>
      </c>
      <c r="I6195" s="20">
        <v>5</v>
      </c>
      <c r="J6195" s="20">
        <v>8</v>
      </c>
      <c r="K6195" s="20">
        <v>0.625</v>
      </c>
      <c r="L6195" s="20">
        <v>25</v>
      </c>
      <c r="M6195" s="20">
        <v>0.32</v>
      </c>
      <c r="N6195" s="20">
        <v>4</v>
      </c>
      <c r="P6195" s="20">
        <v>0</v>
      </c>
      <c r="Q6195" s="20">
        <v>1</v>
      </c>
      <c r="R6195" s="20">
        <v>0</v>
      </c>
      <c r="S6195" s="20">
        <v>1</v>
      </c>
    </row>
    <row r="6196" spans="1:19" s="20" customFormat="1" x14ac:dyDescent="0.25">
      <c r="A6196" s="177" t="s">
        <v>9742</v>
      </c>
      <c r="B6196" s="20" t="s">
        <v>9743</v>
      </c>
      <c r="C6196" s="20" t="s">
        <v>224</v>
      </c>
      <c r="D6196" s="20" t="s">
        <v>1000</v>
      </c>
      <c r="E6196" s="26">
        <v>42795</v>
      </c>
      <c r="F6196" s="20">
        <v>7</v>
      </c>
      <c r="G6196" s="20">
        <v>6</v>
      </c>
      <c r="H6196" s="20">
        <v>1.1666666666666667</v>
      </c>
      <c r="I6196" s="20">
        <v>72</v>
      </c>
      <c r="J6196" s="20">
        <v>105</v>
      </c>
      <c r="K6196" s="20">
        <v>0.68571428571428572</v>
      </c>
      <c r="L6196" s="20">
        <v>90</v>
      </c>
      <c r="M6196" s="20">
        <v>1.1666666666666667</v>
      </c>
      <c r="N6196" s="20">
        <v>71</v>
      </c>
      <c r="P6196" s="20">
        <v>0</v>
      </c>
      <c r="Q6196" s="20">
        <v>0</v>
      </c>
      <c r="R6196" s="20" t="e">
        <v>#DIV/0!</v>
      </c>
      <c r="S6196" s="20">
        <v>1</v>
      </c>
    </row>
    <row r="6197" spans="1:19" s="20" customFormat="1" x14ac:dyDescent="0.25">
      <c r="A6197" s="177" t="s">
        <v>9443</v>
      </c>
      <c r="B6197" s="20" t="s">
        <v>9444</v>
      </c>
      <c r="C6197" s="20" t="s">
        <v>345</v>
      </c>
      <c r="D6197" s="20" t="s">
        <v>1000</v>
      </c>
      <c r="E6197" s="26">
        <v>42795</v>
      </c>
      <c r="F6197" s="20">
        <v>0</v>
      </c>
      <c r="G6197" s="20">
        <v>0</v>
      </c>
      <c r="H6197" s="20" t="e">
        <v>#DIV/0!</v>
      </c>
      <c r="I6197" s="20">
        <v>0</v>
      </c>
      <c r="J6197" s="20">
        <v>0</v>
      </c>
      <c r="K6197" s="20" t="e">
        <v>#DIV/0!</v>
      </c>
      <c r="L6197" s="20">
        <v>0</v>
      </c>
      <c r="M6197" s="20" t="e">
        <v>#DIV/0!</v>
      </c>
      <c r="N6197" s="20">
        <v>0</v>
      </c>
      <c r="P6197" s="20">
        <v>0</v>
      </c>
      <c r="Q6197" s="20">
        <v>0</v>
      </c>
      <c r="R6197" s="20" t="e">
        <v>#DIV/0!</v>
      </c>
      <c r="S6197" s="20">
        <v>0</v>
      </c>
    </row>
    <row r="6198" spans="1:19" s="20" customFormat="1" x14ac:dyDescent="0.25">
      <c r="A6198" s="177" t="s">
        <v>7835</v>
      </c>
      <c r="B6198" s="20" t="s">
        <v>7836</v>
      </c>
      <c r="C6198" s="20" t="s">
        <v>226</v>
      </c>
      <c r="D6198" s="20" t="s">
        <v>1000</v>
      </c>
      <c r="E6198" s="26">
        <v>42795</v>
      </c>
      <c r="F6198" s="20">
        <v>7</v>
      </c>
      <c r="G6198" s="20">
        <v>7</v>
      </c>
      <c r="H6198" s="20">
        <v>1</v>
      </c>
      <c r="I6198" s="20">
        <v>39</v>
      </c>
      <c r="J6198" s="20">
        <v>50</v>
      </c>
      <c r="K6198" s="20">
        <v>0.78</v>
      </c>
      <c r="L6198" s="20">
        <v>105</v>
      </c>
      <c r="M6198" s="20">
        <v>0.47619047619047616</v>
      </c>
      <c r="N6198" s="20">
        <v>32</v>
      </c>
      <c r="P6198" s="20">
        <v>1</v>
      </c>
      <c r="Q6198" s="20">
        <v>1</v>
      </c>
      <c r="R6198" s="20">
        <v>1</v>
      </c>
      <c r="S6198" s="20">
        <v>7</v>
      </c>
    </row>
    <row r="6199" spans="1:19" s="20" customFormat="1" x14ac:dyDescent="0.25">
      <c r="A6199" s="177" t="s">
        <v>6905</v>
      </c>
      <c r="B6199" s="20" t="s">
        <v>6906</v>
      </c>
      <c r="C6199" s="20" t="s">
        <v>231</v>
      </c>
      <c r="D6199" s="20" t="s">
        <v>1000</v>
      </c>
      <c r="E6199" s="26">
        <v>42795</v>
      </c>
      <c r="F6199" s="20">
        <v>10</v>
      </c>
      <c r="G6199" s="20">
        <v>15</v>
      </c>
      <c r="H6199" s="20">
        <v>0.66666666666666663</v>
      </c>
      <c r="I6199" s="20">
        <v>117</v>
      </c>
      <c r="J6199" s="20">
        <v>112</v>
      </c>
      <c r="K6199" s="20">
        <v>1.0446428571428572</v>
      </c>
      <c r="L6199" s="20">
        <v>180</v>
      </c>
      <c r="M6199" s="20">
        <v>0.62222222222222223</v>
      </c>
      <c r="N6199" s="20">
        <v>109</v>
      </c>
      <c r="P6199" s="20">
        <v>0</v>
      </c>
      <c r="Q6199" s="20">
        <v>0</v>
      </c>
      <c r="R6199" s="20" t="e">
        <v>#DIV/0!</v>
      </c>
      <c r="S6199" s="20">
        <v>8</v>
      </c>
    </row>
    <row r="6200" spans="1:19" s="20" customFormat="1" x14ac:dyDescent="0.25">
      <c r="A6200" s="177" t="s">
        <v>5956</v>
      </c>
      <c r="B6200" s="20" t="s">
        <v>5957</v>
      </c>
      <c r="C6200" s="20" t="s">
        <v>216</v>
      </c>
      <c r="D6200" s="20" t="s">
        <v>1000</v>
      </c>
      <c r="E6200" s="26">
        <v>42795</v>
      </c>
      <c r="F6200" s="20">
        <v>11</v>
      </c>
      <c r="G6200" s="20">
        <v>6</v>
      </c>
      <c r="H6200" s="20">
        <v>1.8333333333333333</v>
      </c>
      <c r="I6200" s="20">
        <v>60</v>
      </c>
      <c r="J6200" s="20">
        <v>110</v>
      </c>
      <c r="K6200" s="20">
        <v>0.54545454545454541</v>
      </c>
      <c r="L6200" s="20">
        <v>45</v>
      </c>
      <c r="M6200" s="20">
        <v>2.4444444444444446</v>
      </c>
      <c r="N6200" s="20">
        <v>50</v>
      </c>
      <c r="P6200" s="20">
        <v>7</v>
      </c>
      <c r="Q6200" s="20">
        <v>11</v>
      </c>
      <c r="R6200" s="20">
        <v>0.63636363636363635</v>
      </c>
      <c r="S6200" s="20">
        <v>10</v>
      </c>
    </row>
    <row r="6201" spans="1:19" s="20" customFormat="1" x14ac:dyDescent="0.25">
      <c r="A6201" s="177" t="s">
        <v>4563</v>
      </c>
      <c r="B6201" s="20" t="s">
        <v>4564</v>
      </c>
      <c r="C6201" s="20" t="s">
        <v>233</v>
      </c>
      <c r="D6201" s="20" t="s">
        <v>1000</v>
      </c>
      <c r="E6201" s="26">
        <v>42795</v>
      </c>
      <c r="F6201" s="20">
        <v>3</v>
      </c>
      <c r="G6201" s="20">
        <v>6</v>
      </c>
      <c r="H6201" s="20">
        <v>0.5</v>
      </c>
      <c r="I6201" s="20">
        <v>71</v>
      </c>
      <c r="J6201" s="20">
        <v>30</v>
      </c>
      <c r="K6201" s="20">
        <v>2.3666666666666667</v>
      </c>
      <c r="L6201" s="20">
        <v>50</v>
      </c>
      <c r="M6201" s="20">
        <v>0.6</v>
      </c>
      <c r="N6201" s="20">
        <v>71</v>
      </c>
      <c r="P6201" s="20">
        <v>0</v>
      </c>
      <c r="Q6201" s="20">
        <v>2</v>
      </c>
      <c r="R6201" s="20">
        <v>0</v>
      </c>
      <c r="S6201" s="20">
        <v>0</v>
      </c>
    </row>
    <row r="6202" spans="1:19" s="20" customFormat="1" x14ac:dyDescent="0.25">
      <c r="A6202" s="177" t="s">
        <v>3973</v>
      </c>
      <c r="B6202" s="20" t="s">
        <v>3974</v>
      </c>
      <c r="C6202" s="20" t="s">
        <v>219</v>
      </c>
      <c r="D6202" s="20" t="s">
        <v>1000</v>
      </c>
      <c r="E6202" s="26">
        <v>42795</v>
      </c>
      <c r="F6202" s="20">
        <v>0</v>
      </c>
      <c r="G6202" s="20">
        <v>0</v>
      </c>
      <c r="H6202" s="20" t="e">
        <v>#DIV/0!</v>
      </c>
      <c r="I6202" s="20">
        <v>0</v>
      </c>
      <c r="J6202" s="20">
        <v>0</v>
      </c>
      <c r="K6202" s="20" t="e">
        <v>#DIV/0!</v>
      </c>
      <c r="L6202" s="20">
        <v>0</v>
      </c>
      <c r="M6202" s="20" t="e">
        <v>#DIV/0!</v>
      </c>
      <c r="N6202" s="20">
        <v>0</v>
      </c>
      <c r="P6202" s="20">
        <v>0</v>
      </c>
      <c r="Q6202" s="20">
        <v>0</v>
      </c>
      <c r="R6202" s="20" t="e">
        <v>#DIV/0!</v>
      </c>
      <c r="S6202" s="20">
        <v>0</v>
      </c>
    </row>
    <row r="6203" spans="1:19" s="20" customFormat="1" x14ac:dyDescent="0.25">
      <c r="A6203" s="177" t="s">
        <v>3702</v>
      </c>
      <c r="B6203" s="20" t="s">
        <v>3703</v>
      </c>
      <c r="C6203" s="20" t="s">
        <v>340</v>
      </c>
      <c r="D6203" s="20" t="s">
        <v>1000</v>
      </c>
      <c r="E6203" s="26">
        <v>42795</v>
      </c>
      <c r="F6203" s="20">
        <v>4</v>
      </c>
      <c r="G6203" s="20">
        <v>4</v>
      </c>
      <c r="H6203" s="20">
        <v>1</v>
      </c>
      <c r="I6203" s="20">
        <v>18</v>
      </c>
      <c r="J6203" s="20">
        <v>40</v>
      </c>
      <c r="K6203" s="20">
        <v>0.45</v>
      </c>
      <c r="L6203" s="20">
        <v>40</v>
      </c>
      <c r="M6203" s="20">
        <v>1</v>
      </c>
      <c r="N6203" s="20">
        <v>12</v>
      </c>
      <c r="P6203" s="20">
        <v>2</v>
      </c>
      <c r="Q6203" s="20">
        <v>2</v>
      </c>
      <c r="R6203" s="20">
        <v>1</v>
      </c>
      <c r="S6203" s="20">
        <v>6</v>
      </c>
    </row>
    <row r="6204" spans="1:19" s="20" customFormat="1" x14ac:dyDescent="0.25">
      <c r="A6204" s="177" t="s">
        <v>11262</v>
      </c>
      <c r="B6204" s="20" t="s">
        <v>11263</v>
      </c>
      <c r="C6204" s="20" t="s">
        <v>350</v>
      </c>
      <c r="D6204" s="20" t="s">
        <v>1000</v>
      </c>
      <c r="E6204" s="26">
        <v>42795</v>
      </c>
      <c r="F6204" s="20">
        <v>0</v>
      </c>
      <c r="G6204" s="20">
        <v>0</v>
      </c>
      <c r="H6204" s="20" t="e">
        <v>#DIV/0!</v>
      </c>
      <c r="I6204" s="20">
        <v>0</v>
      </c>
      <c r="J6204" s="20">
        <v>0</v>
      </c>
      <c r="K6204" s="20" t="e">
        <v>#DIV/0!</v>
      </c>
      <c r="L6204" s="20">
        <v>5</v>
      </c>
      <c r="M6204" s="20">
        <v>0</v>
      </c>
      <c r="N6204" s="20">
        <v>0</v>
      </c>
      <c r="P6204" s="20">
        <v>0</v>
      </c>
      <c r="Q6204" s="20">
        <v>0</v>
      </c>
      <c r="R6204" s="20" t="e">
        <v>#DIV/0!</v>
      </c>
      <c r="S6204" s="20">
        <v>0</v>
      </c>
    </row>
    <row r="6205" spans="1:19" s="20" customFormat="1" x14ac:dyDescent="0.25">
      <c r="A6205" s="177" t="s">
        <v>11264</v>
      </c>
      <c r="B6205" s="20" t="s">
        <v>11265</v>
      </c>
      <c r="C6205" s="20" t="s">
        <v>351</v>
      </c>
      <c r="D6205" s="20" t="s">
        <v>1000</v>
      </c>
      <c r="E6205" s="26">
        <v>42795</v>
      </c>
      <c r="F6205" s="20">
        <v>10</v>
      </c>
      <c r="G6205" s="20">
        <v>5</v>
      </c>
      <c r="H6205" s="20">
        <v>2</v>
      </c>
      <c r="I6205" s="20">
        <v>15</v>
      </c>
      <c r="J6205" s="20">
        <v>30</v>
      </c>
      <c r="K6205" s="20">
        <v>0.5</v>
      </c>
      <c r="L6205" s="20">
        <v>25</v>
      </c>
      <c r="M6205" s="20">
        <v>1.2</v>
      </c>
      <c r="N6205" s="20">
        <v>15</v>
      </c>
      <c r="P6205" s="20">
        <v>0</v>
      </c>
      <c r="Q6205" s="20">
        <v>0</v>
      </c>
      <c r="R6205" s="20" t="e">
        <v>#DIV/0!</v>
      </c>
      <c r="S6205" s="20">
        <v>0</v>
      </c>
    </row>
    <row r="6206" spans="1:19" s="20" customFormat="1" x14ac:dyDescent="0.25">
      <c r="A6206" s="177" t="s">
        <v>11172</v>
      </c>
      <c r="B6206" s="20" t="s">
        <v>11173</v>
      </c>
      <c r="C6206" s="20" t="s">
        <v>352</v>
      </c>
      <c r="D6206" s="20" t="s">
        <v>1000</v>
      </c>
      <c r="E6206" s="26">
        <v>42795</v>
      </c>
      <c r="F6206" s="20">
        <v>1</v>
      </c>
      <c r="G6206" s="20">
        <v>1</v>
      </c>
      <c r="H6206" s="20">
        <v>1</v>
      </c>
      <c r="I6206" s="20">
        <v>1</v>
      </c>
      <c r="J6206" s="20">
        <v>3</v>
      </c>
      <c r="K6206" s="20">
        <v>0.33333333333333331</v>
      </c>
      <c r="L6206" s="20">
        <v>2</v>
      </c>
      <c r="M6206" s="20">
        <v>1.5</v>
      </c>
      <c r="N6206" s="20">
        <v>1</v>
      </c>
      <c r="P6206" s="20">
        <v>1</v>
      </c>
      <c r="Q6206" s="20">
        <v>1</v>
      </c>
      <c r="R6206" s="20">
        <v>1</v>
      </c>
      <c r="S6206" s="20">
        <v>0</v>
      </c>
    </row>
    <row r="6207" spans="1:19" s="20" customFormat="1" x14ac:dyDescent="0.25">
      <c r="A6207" s="177" t="s">
        <v>10173</v>
      </c>
      <c r="B6207" s="20" t="s">
        <v>10174</v>
      </c>
      <c r="C6207" s="20" t="s">
        <v>353</v>
      </c>
      <c r="D6207" s="20" t="s">
        <v>1000</v>
      </c>
      <c r="E6207" s="26">
        <v>42795</v>
      </c>
      <c r="F6207" s="20">
        <v>6</v>
      </c>
      <c r="G6207" s="20">
        <v>3</v>
      </c>
      <c r="H6207" s="20">
        <v>2</v>
      </c>
      <c r="I6207" s="20">
        <v>10</v>
      </c>
      <c r="J6207" s="20">
        <v>18</v>
      </c>
      <c r="K6207" s="20">
        <v>0.55555555555555558</v>
      </c>
      <c r="L6207" s="20">
        <v>15</v>
      </c>
      <c r="M6207" s="20">
        <v>1.2</v>
      </c>
      <c r="N6207" s="20">
        <v>10</v>
      </c>
      <c r="P6207" s="20">
        <v>1</v>
      </c>
      <c r="Q6207" s="20">
        <v>1</v>
      </c>
      <c r="R6207" s="20">
        <v>1</v>
      </c>
      <c r="S6207" s="20">
        <v>0</v>
      </c>
    </row>
    <row r="6208" spans="1:19" s="20" customFormat="1" x14ac:dyDescent="0.25">
      <c r="A6208" s="177" t="s">
        <v>8586</v>
      </c>
      <c r="B6208" s="20" t="s">
        <v>8587</v>
      </c>
      <c r="C6208" s="20" t="s">
        <v>354</v>
      </c>
      <c r="D6208" s="20" t="s">
        <v>1000</v>
      </c>
      <c r="E6208" s="26">
        <v>42795</v>
      </c>
      <c r="F6208" s="20">
        <v>2</v>
      </c>
      <c r="G6208" s="20">
        <v>2</v>
      </c>
      <c r="H6208" s="20">
        <v>1</v>
      </c>
      <c r="I6208" s="20">
        <v>11</v>
      </c>
      <c r="J6208" s="20">
        <v>6</v>
      </c>
      <c r="K6208" s="20">
        <v>1.8333333333333333</v>
      </c>
      <c r="L6208" s="20">
        <v>10</v>
      </c>
      <c r="M6208" s="20">
        <v>0.6</v>
      </c>
      <c r="N6208" s="20">
        <v>11</v>
      </c>
      <c r="P6208" s="20">
        <v>0</v>
      </c>
      <c r="Q6208" s="20">
        <v>0</v>
      </c>
      <c r="R6208" s="20" t="e">
        <v>#DIV/0!</v>
      </c>
      <c r="S6208" s="20">
        <v>0</v>
      </c>
    </row>
    <row r="6209" spans="1:19" s="20" customFormat="1" x14ac:dyDescent="0.25">
      <c r="A6209" s="177" t="s">
        <v>6380</v>
      </c>
      <c r="B6209" s="20" t="s">
        <v>6381</v>
      </c>
      <c r="C6209" s="20" t="s">
        <v>355</v>
      </c>
      <c r="D6209" s="20" t="s">
        <v>1000</v>
      </c>
      <c r="E6209" s="26">
        <v>42795</v>
      </c>
      <c r="F6209" s="20">
        <v>3</v>
      </c>
      <c r="G6209" s="20">
        <v>6</v>
      </c>
      <c r="H6209" s="20">
        <v>0.5</v>
      </c>
      <c r="I6209" s="20">
        <v>12</v>
      </c>
      <c r="J6209" s="20">
        <v>9</v>
      </c>
      <c r="K6209" s="20">
        <v>1.3333333333333333</v>
      </c>
      <c r="L6209" s="20">
        <v>10</v>
      </c>
      <c r="M6209" s="20">
        <v>0.9</v>
      </c>
      <c r="N6209" s="20">
        <v>10</v>
      </c>
      <c r="P6209" s="20">
        <v>1</v>
      </c>
      <c r="Q6209" s="20">
        <v>1</v>
      </c>
      <c r="R6209" s="20">
        <v>1</v>
      </c>
      <c r="S6209" s="20">
        <v>2</v>
      </c>
    </row>
    <row r="6210" spans="1:19" s="20" customFormat="1" x14ac:dyDescent="0.25">
      <c r="A6210" s="177" t="s">
        <v>11725</v>
      </c>
      <c r="B6210" s="20" t="s">
        <v>11726</v>
      </c>
      <c r="C6210" s="20" t="s">
        <v>198</v>
      </c>
      <c r="D6210" s="20" t="s">
        <v>1002</v>
      </c>
      <c r="E6210" s="26">
        <v>42795</v>
      </c>
      <c r="F6210" s="20">
        <v>0</v>
      </c>
      <c r="G6210" s="20">
        <v>0</v>
      </c>
      <c r="H6210" s="20" t="e">
        <v>#DIV/0!</v>
      </c>
      <c r="I6210" s="20">
        <v>0</v>
      </c>
      <c r="J6210" s="20">
        <v>0</v>
      </c>
      <c r="K6210" s="20" t="e">
        <v>#DIV/0!</v>
      </c>
      <c r="L6210" s="20">
        <v>5</v>
      </c>
      <c r="M6210" s="20">
        <v>0</v>
      </c>
      <c r="N6210" s="20">
        <v>0</v>
      </c>
      <c r="P6210" s="20">
        <v>0</v>
      </c>
      <c r="Q6210" s="20">
        <v>0</v>
      </c>
      <c r="R6210" s="20" t="e">
        <v>#DIV/0!</v>
      </c>
      <c r="S6210" s="20">
        <v>0</v>
      </c>
    </row>
    <row r="6211" spans="1:19" s="20" customFormat="1" x14ac:dyDescent="0.25">
      <c r="A6211" s="177" t="s">
        <v>11727</v>
      </c>
      <c r="B6211" s="20" t="s">
        <v>11728</v>
      </c>
      <c r="C6211" s="20" t="s">
        <v>199</v>
      </c>
      <c r="D6211" s="20" t="s">
        <v>1002</v>
      </c>
      <c r="E6211" s="26">
        <v>42795</v>
      </c>
      <c r="F6211" s="20">
        <v>13</v>
      </c>
      <c r="G6211" s="20">
        <v>14</v>
      </c>
      <c r="H6211" s="20">
        <v>0.9285714285714286</v>
      </c>
      <c r="I6211" s="20">
        <v>148</v>
      </c>
      <c r="J6211" s="20">
        <v>110</v>
      </c>
      <c r="K6211" s="20">
        <v>1.3454545454545455</v>
      </c>
      <c r="L6211" s="20">
        <v>112</v>
      </c>
      <c r="M6211" s="20">
        <v>0.9821428571428571</v>
      </c>
      <c r="N6211" s="20">
        <v>139</v>
      </c>
      <c r="P6211" s="20">
        <v>4</v>
      </c>
      <c r="Q6211" s="20">
        <v>4</v>
      </c>
      <c r="R6211" s="20">
        <v>1</v>
      </c>
      <c r="S6211" s="20">
        <v>9</v>
      </c>
    </row>
    <row r="6212" spans="1:19" s="20" customFormat="1" x14ac:dyDescent="0.25">
      <c r="A6212" s="177" t="s">
        <v>11729</v>
      </c>
      <c r="B6212" s="20" t="s">
        <v>11730</v>
      </c>
      <c r="C6212" s="20" t="s">
        <v>348</v>
      </c>
      <c r="D6212" s="20" t="s">
        <v>1002</v>
      </c>
      <c r="E6212" s="26">
        <v>42795</v>
      </c>
      <c r="F6212" s="20">
        <v>12</v>
      </c>
      <c r="G6212" s="20">
        <v>10</v>
      </c>
      <c r="H6212" s="20">
        <v>1.2</v>
      </c>
      <c r="I6212" s="20">
        <v>20</v>
      </c>
      <c r="J6212" s="20">
        <v>38</v>
      </c>
      <c r="K6212" s="20">
        <v>0.52631578947368418</v>
      </c>
      <c r="L6212" s="20">
        <v>50</v>
      </c>
      <c r="M6212" s="20">
        <v>0.76</v>
      </c>
      <c r="N6212" s="20">
        <v>19</v>
      </c>
      <c r="P6212" s="20">
        <v>0</v>
      </c>
      <c r="Q6212" s="20">
        <v>1</v>
      </c>
      <c r="R6212" s="20">
        <v>0</v>
      </c>
      <c r="S6212" s="20">
        <v>1</v>
      </c>
    </row>
    <row r="6213" spans="1:19" s="20" customFormat="1" x14ac:dyDescent="0.25">
      <c r="A6213" s="177" t="s">
        <v>11731</v>
      </c>
      <c r="B6213" s="20" t="s">
        <v>11732</v>
      </c>
      <c r="C6213" s="20" t="s">
        <v>357</v>
      </c>
      <c r="D6213" s="20" t="s">
        <v>1002</v>
      </c>
      <c r="E6213" s="26">
        <v>42795</v>
      </c>
      <c r="F6213" s="20">
        <v>1</v>
      </c>
      <c r="G6213" s="20">
        <v>1</v>
      </c>
      <c r="H6213" s="20">
        <v>1</v>
      </c>
      <c r="I6213" s="20">
        <v>1</v>
      </c>
      <c r="J6213" s="20">
        <v>3</v>
      </c>
      <c r="K6213" s="20">
        <v>0.33333333333333331</v>
      </c>
      <c r="L6213" s="20">
        <v>2</v>
      </c>
      <c r="M6213" s="20">
        <v>1.5</v>
      </c>
      <c r="N6213" s="20">
        <v>1</v>
      </c>
      <c r="P6213" s="20">
        <v>1</v>
      </c>
      <c r="Q6213" s="20">
        <v>1</v>
      </c>
      <c r="R6213" s="20">
        <v>1</v>
      </c>
      <c r="S6213" s="20">
        <v>0</v>
      </c>
    </row>
    <row r="6214" spans="1:19" s="20" customFormat="1" x14ac:dyDescent="0.25">
      <c r="A6214" s="177" t="s">
        <v>10939</v>
      </c>
      <c r="B6214" s="20" t="s">
        <v>10940</v>
      </c>
      <c r="C6214" s="20" t="s">
        <v>227</v>
      </c>
      <c r="D6214" s="20" t="s">
        <v>1002</v>
      </c>
      <c r="E6214" s="26">
        <v>42795</v>
      </c>
      <c r="F6214" s="20">
        <v>1</v>
      </c>
      <c r="G6214" s="20">
        <v>1</v>
      </c>
      <c r="H6214" s="20">
        <v>1</v>
      </c>
      <c r="I6214" s="20">
        <v>7</v>
      </c>
      <c r="J6214" s="20">
        <v>5</v>
      </c>
      <c r="K6214" s="20">
        <v>1.4</v>
      </c>
      <c r="L6214" s="20">
        <v>5</v>
      </c>
      <c r="M6214" s="20">
        <v>1</v>
      </c>
      <c r="N6214" s="20">
        <v>4</v>
      </c>
      <c r="P6214" s="20">
        <v>3</v>
      </c>
      <c r="Q6214" s="20">
        <v>4</v>
      </c>
      <c r="R6214" s="20">
        <v>0.75</v>
      </c>
      <c r="S6214" s="20">
        <v>3</v>
      </c>
    </row>
    <row r="6215" spans="1:19" s="20" customFormat="1" x14ac:dyDescent="0.25">
      <c r="A6215" s="177" t="s">
        <v>10764</v>
      </c>
      <c r="B6215" s="20" t="s">
        <v>10765</v>
      </c>
      <c r="C6215" s="20" t="s">
        <v>203</v>
      </c>
      <c r="D6215" s="20" t="s">
        <v>1002</v>
      </c>
      <c r="E6215" s="26">
        <v>42795</v>
      </c>
      <c r="F6215" s="20">
        <v>19</v>
      </c>
      <c r="G6215" s="20">
        <v>10</v>
      </c>
      <c r="H6215" s="20">
        <v>1.9</v>
      </c>
      <c r="I6215" s="20">
        <v>29</v>
      </c>
      <c r="J6215" s="20">
        <v>85</v>
      </c>
      <c r="K6215" s="20">
        <v>0.3411764705882353</v>
      </c>
      <c r="L6215" s="20">
        <v>45</v>
      </c>
      <c r="M6215" s="20">
        <v>1.8888888888888888</v>
      </c>
      <c r="N6215" s="20">
        <v>24</v>
      </c>
      <c r="P6215" s="20">
        <v>3</v>
      </c>
      <c r="Q6215" s="20">
        <v>4</v>
      </c>
      <c r="R6215" s="20">
        <v>0.75</v>
      </c>
      <c r="S6215" s="20">
        <v>5</v>
      </c>
    </row>
    <row r="6216" spans="1:19" s="20" customFormat="1" x14ac:dyDescent="0.25">
      <c r="A6216" s="177" t="s">
        <v>9917</v>
      </c>
      <c r="B6216" s="20" t="s">
        <v>9918</v>
      </c>
      <c r="C6216" s="20" t="s">
        <v>223</v>
      </c>
      <c r="D6216" s="20" t="s">
        <v>1002</v>
      </c>
      <c r="E6216" s="26">
        <v>42795</v>
      </c>
      <c r="F6216" s="20">
        <v>7</v>
      </c>
      <c r="G6216" s="20">
        <v>6</v>
      </c>
      <c r="H6216" s="20">
        <v>1.1666666666666667</v>
      </c>
      <c r="I6216" s="20">
        <v>72</v>
      </c>
      <c r="J6216" s="20">
        <v>105</v>
      </c>
      <c r="K6216" s="20">
        <v>0.68571428571428572</v>
      </c>
      <c r="L6216" s="20">
        <v>90</v>
      </c>
      <c r="M6216" s="20">
        <v>1.1666666666666667</v>
      </c>
      <c r="N6216" s="20">
        <v>71</v>
      </c>
      <c r="P6216" s="20">
        <v>0</v>
      </c>
      <c r="Q6216" s="20">
        <v>0</v>
      </c>
      <c r="R6216" s="20" t="e">
        <v>#DIV/0!</v>
      </c>
      <c r="S6216" s="20">
        <v>1</v>
      </c>
    </row>
    <row r="6217" spans="1:19" s="20" customFormat="1" x14ac:dyDescent="0.25">
      <c r="A6217" s="177" t="s">
        <v>9535</v>
      </c>
      <c r="B6217" s="20" t="s">
        <v>9536</v>
      </c>
      <c r="C6217" s="20" t="s">
        <v>346</v>
      </c>
      <c r="D6217" s="20" t="s">
        <v>1002</v>
      </c>
      <c r="E6217" s="26">
        <v>42795</v>
      </c>
      <c r="F6217" s="20">
        <v>0</v>
      </c>
      <c r="G6217" s="20">
        <v>0</v>
      </c>
      <c r="H6217" s="20" t="e">
        <v>#DIV/0!</v>
      </c>
      <c r="I6217" s="20">
        <v>0</v>
      </c>
      <c r="J6217" s="20">
        <v>0</v>
      </c>
      <c r="K6217" s="20" t="e">
        <v>#DIV/0!</v>
      </c>
      <c r="L6217" s="20">
        <v>0</v>
      </c>
      <c r="M6217" s="20" t="e">
        <v>#DIV/0!</v>
      </c>
      <c r="N6217" s="20">
        <v>0</v>
      </c>
      <c r="P6217" s="20">
        <v>0</v>
      </c>
      <c r="Q6217" s="20">
        <v>0</v>
      </c>
      <c r="R6217" s="20" t="e">
        <v>#DIV/0!</v>
      </c>
      <c r="S6217" s="20">
        <v>0</v>
      </c>
    </row>
    <row r="6218" spans="1:19" s="20" customFormat="1" x14ac:dyDescent="0.25">
      <c r="A6218" s="177" t="s">
        <v>9176</v>
      </c>
      <c r="B6218" s="20" t="s">
        <v>9177</v>
      </c>
      <c r="C6218" s="20" t="s">
        <v>207</v>
      </c>
      <c r="D6218" s="20" t="s">
        <v>1002</v>
      </c>
      <c r="E6218" s="26">
        <v>42795</v>
      </c>
      <c r="F6218" s="20">
        <v>9</v>
      </c>
      <c r="G6218" s="20">
        <v>9</v>
      </c>
      <c r="H6218" s="20">
        <v>1</v>
      </c>
      <c r="I6218" s="20">
        <v>76</v>
      </c>
      <c r="J6218" s="20">
        <v>67</v>
      </c>
      <c r="K6218" s="20">
        <v>1.1343283582089552</v>
      </c>
      <c r="L6218" s="20">
        <v>80</v>
      </c>
      <c r="M6218" s="20">
        <v>0.83750000000000002</v>
      </c>
      <c r="N6218" s="20">
        <v>63</v>
      </c>
      <c r="P6218" s="20">
        <v>2</v>
      </c>
      <c r="Q6218" s="20">
        <v>5</v>
      </c>
      <c r="R6218" s="20">
        <v>0.4</v>
      </c>
      <c r="S6218" s="20">
        <v>13</v>
      </c>
    </row>
    <row r="6219" spans="1:19" s="20" customFormat="1" x14ac:dyDescent="0.25">
      <c r="A6219" s="177" t="s">
        <v>8337</v>
      </c>
      <c r="B6219" s="20" t="s">
        <v>8338</v>
      </c>
      <c r="C6219" s="20" t="s">
        <v>212</v>
      </c>
      <c r="D6219" s="20" t="s">
        <v>1002</v>
      </c>
      <c r="E6219" s="26">
        <v>42795</v>
      </c>
      <c r="F6219" s="20">
        <v>2</v>
      </c>
      <c r="G6219" s="20">
        <v>3</v>
      </c>
      <c r="H6219" s="20">
        <v>0.66666666666666663</v>
      </c>
      <c r="I6219" s="20">
        <v>17</v>
      </c>
      <c r="J6219" s="20">
        <v>18</v>
      </c>
      <c r="K6219" s="20">
        <v>0.94444444444444442</v>
      </c>
      <c r="L6219" s="20">
        <v>30</v>
      </c>
      <c r="M6219" s="20">
        <v>0.6</v>
      </c>
      <c r="N6219" s="20">
        <v>16</v>
      </c>
      <c r="P6219" s="20">
        <v>0</v>
      </c>
      <c r="Q6219" s="20">
        <v>0</v>
      </c>
      <c r="R6219" s="20" t="e">
        <v>#DIV/0!</v>
      </c>
      <c r="S6219" s="20">
        <v>1</v>
      </c>
    </row>
    <row r="6220" spans="1:19" s="20" customFormat="1" x14ac:dyDescent="0.25">
      <c r="A6220" s="177" t="s">
        <v>8036</v>
      </c>
      <c r="B6220" s="20" t="s">
        <v>8037</v>
      </c>
      <c r="C6220" s="20" t="s">
        <v>225</v>
      </c>
      <c r="D6220" s="20" t="s">
        <v>1002</v>
      </c>
      <c r="E6220" s="26">
        <v>42795</v>
      </c>
      <c r="F6220" s="20">
        <v>7</v>
      </c>
      <c r="G6220" s="20">
        <v>7</v>
      </c>
      <c r="H6220" s="20">
        <v>1</v>
      </c>
      <c r="I6220" s="20">
        <v>39</v>
      </c>
      <c r="J6220" s="20">
        <v>50</v>
      </c>
      <c r="K6220" s="20">
        <v>0.78</v>
      </c>
      <c r="L6220" s="20">
        <v>105</v>
      </c>
      <c r="M6220" s="20">
        <v>0.47619047619047616</v>
      </c>
      <c r="N6220" s="20">
        <v>32</v>
      </c>
      <c r="P6220" s="20">
        <v>1</v>
      </c>
      <c r="Q6220" s="20">
        <v>1</v>
      </c>
      <c r="R6220" s="20">
        <v>1</v>
      </c>
      <c r="S6220" s="20">
        <v>7</v>
      </c>
    </row>
    <row r="6221" spans="1:19" s="20" customFormat="1" x14ac:dyDescent="0.25">
      <c r="A6221" s="177" t="s">
        <v>7648</v>
      </c>
      <c r="B6221" s="20" t="s">
        <v>7649</v>
      </c>
      <c r="C6221" s="20" t="s">
        <v>901</v>
      </c>
      <c r="D6221" s="20" t="s">
        <v>1000</v>
      </c>
      <c r="E6221" s="26">
        <v>42795</v>
      </c>
      <c r="F6221" s="20">
        <v>5</v>
      </c>
      <c r="G6221" s="20">
        <v>5</v>
      </c>
      <c r="H6221" s="20">
        <v>1</v>
      </c>
      <c r="I6221" s="20">
        <v>32</v>
      </c>
      <c r="J6221" s="20">
        <v>24</v>
      </c>
      <c r="K6221" s="20">
        <v>1.3333333333333333</v>
      </c>
      <c r="L6221" s="20">
        <v>34</v>
      </c>
      <c r="M6221" s="20">
        <v>0.70588235294117652</v>
      </c>
      <c r="N6221" s="20">
        <v>24</v>
      </c>
      <c r="P6221" s="20">
        <v>1</v>
      </c>
      <c r="Q6221" s="20">
        <v>4</v>
      </c>
      <c r="R6221" s="20">
        <v>0.25</v>
      </c>
      <c r="S6221" s="20">
        <v>8</v>
      </c>
    </row>
    <row r="6222" spans="1:19" s="20" customFormat="1" x14ac:dyDescent="0.25">
      <c r="A6222" s="177" t="s">
        <v>7096</v>
      </c>
      <c r="B6222" s="20" t="s">
        <v>7097</v>
      </c>
      <c r="C6222" s="20" t="s">
        <v>232</v>
      </c>
      <c r="D6222" s="20" t="s">
        <v>1002</v>
      </c>
      <c r="E6222" s="26">
        <v>42795</v>
      </c>
      <c r="F6222" s="20">
        <v>10</v>
      </c>
      <c r="G6222" s="20">
        <v>15</v>
      </c>
      <c r="H6222" s="20">
        <v>0.66666666666666663</v>
      </c>
      <c r="I6222" s="20">
        <v>117</v>
      </c>
      <c r="J6222" s="20">
        <v>112</v>
      </c>
      <c r="K6222" s="20">
        <v>1.0446428571428572</v>
      </c>
      <c r="L6222" s="20">
        <v>180</v>
      </c>
      <c r="M6222" s="20">
        <v>0.62222222222222223</v>
      </c>
      <c r="N6222" s="20">
        <v>109</v>
      </c>
      <c r="P6222" s="20">
        <v>0</v>
      </c>
      <c r="Q6222" s="20">
        <v>0</v>
      </c>
      <c r="R6222" s="20" t="e">
        <v>#DIV/0!</v>
      </c>
      <c r="S6222" s="20">
        <v>8</v>
      </c>
    </row>
    <row r="6223" spans="1:19" s="20" customFormat="1" x14ac:dyDescent="0.25">
      <c r="A6223" s="177" t="s">
        <v>6730</v>
      </c>
      <c r="B6223" s="20" t="s">
        <v>6731</v>
      </c>
      <c r="C6223" s="20" t="s">
        <v>317</v>
      </c>
      <c r="D6223" s="20" t="s">
        <v>1002</v>
      </c>
      <c r="E6223" s="26">
        <v>42795</v>
      </c>
      <c r="F6223" s="20">
        <v>10</v>
      </c>
      <c r="G6223" s="20">
        <v>12</v>
      </c>
      <c r="H6223" s="20">
        <v>0.83333333333333337</v>
      </c>
      <c r="I6223" s="20">
        <v>25</v>
      </c>
      <c r="J6223" s="20">
        <v>30</v>
      </c>
      <c r="K6223" s="20">
        <v>0.83333333333333337</v>
      </c>
      <c r="L6223" s="20">
        <v>26</v>
      </c>
      <c r="M6223" s="20">
        <v>1.1538461538461537</v>
      </c>
      <c r="N6223" s="20">
        <v>18</v>
      </c>
      <c r="P6223" s="20">
        <v>5</v>
      </c>
      <c r="Q6223" s="20">
        <v>5</v>
      </c>
      <c r="R6223" s="20">
        <v>1</v>
      </c>
      <c r="S6223" s="20">
        <v>7</v>
      </c>
    </row>
    <row r="6224" spans="1:19" s="20" customFormat="1" x14ac:dyDescent="0.25">
      <c r="A6224" s="177" t="s">
        <v>6306</v>
      </c>
      <c r="B6224" s="20" t="s">
        <v>6307</v>
      </c>
      <c r="C6224" s="20" t="s">
        <v>214</v>
      </c>
      <c r="D6224" s="20" t="s">
        <v>1002</v>
      </c>
      <c r="E6224" s="26">
        <v>42795</v>
      </c>
      <c r="F6224" s="20">
        <v>16</v>
      </c>
      <c r="G6224" s="20">
        <v>13</v>
      </c>
      <c r="H6224" s="20">
        <v>1.2307692307692308</v>
      </c>
      <c r="I6224" s="20">
        <v>98</v>
      </c>
      <c r="J6224" s="20">
        <v>142</v>
      </c>
      <c r="K6224" s="20">
        <v>0.6901408450704225</v>
      </c>
      <c r="L6224" s="20">
        <v>92</v>
      </c>
      <c r="M6224" s="20">
        <v>1.5434782608695652</v>
      </c>
      <c r="N6224" s="20">
        <v>81</v>
      </c>
      <c r="P6224" s="20">
        <v>10</v>
      </c>
      <c r="Q6224" s="20">
        <v>16</v>
      </c>
      <c r="R6224" s="20">
        <v>0.625</v>
      </c>
      <c r="S6224" s="20">
        <v>17</v>
      </c>
    </row>
    <row r="6225" spans="1:19" s="20" customFormat="1" x14ac:dyDescent="0.25">
      <c r="A6225" s="177" t="s">
        <v>5528</v>
      </c>
      <c r="B6225" s="20" t="s">
        <v>5529</v>
      </c>
      <c r="C6225" s="20" t="s">
        <v>903</v>
      </c>
      <c r="D6225" s="20" t="s">
        <v>1000</v>
      </c>
      <c r="E6225" s="26">
        <v>42795</v>
      </c>
      <c r="F6225" s="20">
        <v>11</v>
      </c>
      <c r="G6225" s="20">
        <v>11</v>
      </c>
      <c r="H6225" s="20">
        <v>1</v>
      </c>
      <c r="I6225" s="20">
        <v>45</v>
      </c>
      <c r="J6225" s="20">
        <v>55</v>
      </c>
      <c r="K6225" s="20">
        <v>0.81818181818181823</v>
      </c>
      <c r="L6225" s="20">
        <v>44</v>
      </c>
      <c r="M6225" s="20">
        <v>1.25</v>
      </c>
      <c r="N6225" s="20">
        <v>40</v>
      </c>
      <c r="P6225" s="20">
        <v>1</v>
      </c>
      <c r="Q6225" s="20">
        <v>5</v>
      </c>
      <c r="R6225" s="20">
        <v>0.2</v>
      </c>
      <c r="S6225" s="20">
        <v>5</v>
      </c>
    </row>
    <row r="6226" spans="1:19" s="20" customFormat="1" x14ac:dyDescent="0.25">
      <c r="A6226" s="177" t="s">
        <v>4913</v>
      </c>
      <c r="B6226" s="20" t="s">
        <v>4914</v>
      </c>
      <c r="C6226" s="20" t="s">
        <v>230</v>
      </c>
      <c r="D6226" s="20" t="s">
        <v>1002</v>
      </c>
      <c r="E6226" s="26">
        <v>42795</v>
      </c>
      <c r="F6226" s="20">
        <v>1</v>
      </c>
      <c r="G6226" s="20">
        <v>1</v>
      </c>
      <c r="H6226" s="20">
        <v>1</v>
      </c>
      <c r="I6226" s="20">
        <v>6</v>
      </c>
      <c r="J6226" s="20">
        <v>5</v>
      </c>
      <c r="K6226" s="20">
        <v>1.2</v>
      </c>
      <c r="L6226" s="20">
        <v>10</v>
      </c>
      <c r="M6226" s="20">
        <v>0.5</v>
      </c>
      <c r="N6226" s="20">
        <v>4</v>
      </c>
      <c r="P6226" s="20">
        <v>0</v>
      </c>
      <c r="Q6226" s="20">
        <v>0</v>
      </c>
      <c r="R6226" s="20" t="e">
        <v>#DIV/0!</v>
      </c>
      <c r="S6226" s="20">
        <v>2</v>
      </c>
    </row>
    <row r="6227" spans="1:19" s="20" customFormat="1" x14ac:dyDescent="0.25">
      <c r="A6227" s="177" t="s">
        <v>4738</v>
      </c>
      <c r="B6227" s="20" t="s">
        <v>4739</v>
      </c>
      <c r="C6227" s="20" t="s">
        <v>234</v>
      </c>
      <c r="D6227" s="20" t="s">
        <v>1002</v>
      </c>
      <c r="E6227" s="26">
        <v>42795</v>
      </c>
      <c r="F6227" s="20">
        <v>3</v>
      </c>
      <c r="G6227" s="20">
        <v>6</v>
      </c>
      <c r="H6227" s="20">
        <v>0.5</v>
      </c>
      <c r="I6227" s="20">
        <v>71</v>
      </c>
      <c r="J6227" s="20">
        <v>30</v>
      </c>
      <c r="K6227" s="20">
        <v>2.3666666666666667</v>
      </c>
      <c r="L6227" s="20">
        <v>50</v>
      </c>
      <c r="M6227" s="20">
        <v>0.6</v>
      </c>
      <c r="N6227" s="20">
        <v>71</v>
      </c>
      <c r="P6227" s="20">
        <v>0</v>
      </c>
      <c r="Q6227" s="20">
        <v>2</v>
      </c>
      <c r="R6227" s="20">
        <v>0</v>
      </c>
      <c r="S6227" s="20">
        <v>0</v>
      </c>
    </row>
    <row r="6228" spans="1:19" s="20" customFormat="1" x14ac:dyDescent="0.25">
      <c r="A6228" s="177" t="s">
        <v>4388</v>
      </c>
      <c r="B6228" s="20" t="s">
        <v>4389</v>
      </c>
      <c r="C6228" s="20" t="s">
        <v>217</v>
      </c>
      <c r="D6228" s="20" t="s">
        <v>1002</v>
      </c>
      <c r="E6228" s="26">
        <v>42795</v>
      </c>
      <c r="F6228" s="20">
        <v>0</v>
      </c>
      <c r="G6228" s="20">
        <v>0</v>
      </c>
      <c r="H6228" s="20" t="e">
        <v>#DIV/0!</v>
      </c>
      <c r="I6228" s="20">
        <v>0</v>
      </c>
      <c r="J6228" s="20">
        <v>0</v>
      </c>
      <c r="K6228" s="20" t="e">
        <v>#DIV/0!</v>
      </c>
      <c r="L6228" s="20">
        <v>0</v>
      </c>
      <c r="M6228" s="20" t="e">
        <v>#DIV/0!</v>
      </c>
      <c r="N6228" s="20">
        <v>0</v>
      </c>
      <c r="P6228" s="20">
        <v>0</v>
      </c>
      <c r="Q6228" s="20">
        <v>0</v>
      </c>
      <c r="R6228" s="20" t="e">
        <v>#DIV/0!</v>
      </c>
      <c r="S6228" s="20">
        <v>0</v>
      </c>
    </row>
    <row r="6229" spans="1:19" s="20" customFormat="1" x14ac:dyDescent="0.25">
      <c r="A6229" s="177" t="s">
        <v>3798</v>
      </c>
      <c r="B6229" s="20" t="s">
        <v>3799</v>
      </c>
      <c r="C6229" s="20" t="s">
        <v>342</v>
      </c>
      <c r="D6229" s="20" t="s">
        <v>1002</v>
      </c>
      <c r="E6229" s="26">
        <v>42795</v>
      </c>
      <c r="F6229" s="20">
        <v>4</v>
      </c>
      <c r="G6229" s="20">
        <v>4</v>
      </c>
      <c r="H6229" s="20">
        <v>1</v>
      </c>
      <c r="I6229" s="20">
        <v>18</v>
      </c>
      <c r="J6229" s="20">
        <v>40</v>
      </c>
      <c r="K6229" s="20">
        <v>0.45</v>
      </c>
      <c r="L6229" s="20">
        <v>40</v>
      </c>
      <c r="M6229" s="20">
        <v>1</v>
      </c>
      <c r="N6229" s="20">
        <v>12</v>
      </c>
      <c r="P6229" s="20">
        <v>2</v>
      </c>
      <c r="Q6229" s="20">
        <v>2</v>
      </c>
      <c r="R6229" s="20">
        <v>1</v>
      </c>
      <c r="S6229" s="20">
        <v>6</v>
      </c>
    </row>
    <row r="6230" spans="1:19" s="20" customFormat="1" x14ac:dyDescent="0.25">
      <c r="A6230" s="177" t="s">
        <v>3606</v>
      </c>
      <c r="B6230" s="20" t="s">
        <v>3607</v>
      </c>
      <c r="C6230" s="20" t="s">
        <v>220</v>
      </c>
      <c r="D6230" s="20" t="s">
        <v>1002</v>
      </c>
      <c r="E6230" s="26">
        <v>42795</v>
      </c>
      <c r="F6230" s="20">
        <v>10</v>
      </c>
      <c r="G6230" s="20">
        <v>16</v>
      </c>
      <c r="H6230" s="20">
        <v>0.625</v>
      </c>
      <c r="I6230" s="20">
        <v>23</v>
      </c>
      <c r="J6230" s="20">
        <v>40</v>
      </c>
      <c r="K6230" s="20">
        <v>0.57499999999999996</v>
      </c>
      <c r="L6230" s="20">
        <v>48</v>
      </c>
      <c r="M6230" s="20">
        <v>0.83333333333333337</v>
      </c>
      <c r="N6230" s="20">
        <v>22</v>
      </c>
      <c r="P6230" s="20">
        <v>0</v>
      </c>
      <c r="Q6230" s="20">
        <v>4</v>
      </c>
      <c r="R6230" s="20">
        <v>0</v>
      </c>
      <c r="S6230" s="20">
        <v>1</v>
      </c>
    </row>
    <row r="6231" spans="1:19" s="20" customFormat="1" x14ac:dyDescent="0.25">
      <c r="A6231" s="177" t="s">
        <v>3081</v>
      </c>
      <c r="B6231" s="20" t="s">
        <v>3082</v>
      </c>
      <c r="C6231" s="20" t="s">
        <v>242</v>
      </c>
      <c r="D6231" s="20" t="s">
        <v>1000</v>
      </c>
      <c r="E6231" s="26">
        <v>42795</v>
      </c>
      <c r="F6231" s="20">
        <v>6</v>
      </c>
      <c r="G6231" s="20">
        <v>7</v>
      </c>
      <c r="H6231" s="20">
        <v>0.8571428571428571</v>
      </c>
      <c r="I6231" s="20">
        <v>67</v>
      </c>
      <c r="J6231" s="20">
        <v>58</v>
      </c>
      <c r="K6231" s="20">
        <v>1.1551724137931034</v>
      </c>
      <c r="L6231" s="20">
        <v>75</v>
      </c>
      <c r="M6231" s="20">
        <v>0.77333333333333332</v>
      </c>
      <c r="N6231" s="20">
        <v>53</v>
      </c>
      <c r="P6231" s="20">
        <v>3</v>
      </c>
      <c r="Q6231" s="20">
        <v>5</v>
      </c>
      <c r="R6231" s="20">
        <v>0.6</v>
      </c>
      <c r="S6231" s="20">
        <v>14</v>
      </c>
    </row>
    <row r="6232" spans="1:19" s="20" customFormat="1" x14ac:dyDescent="0.25">
      <c r="A6232" s="177" t="s">
        <v>2906</v>
      </c>
      <c r="B6232" s="20" t="s">
        <v>2907</v>
      </c>
      <c r="C6232" s="20" t="s">
        <v>2724</v>
      </c>
      <c r="D6232" s="20" t="s">
        <v>1000</v>
      </c>
      <c r="E6232" s="26">
        <v>42795</v>
      </c>
      <c r="F6232" s="20">
        <v>6</v>
      </c>
      <c r="G6232" s="20">
        <v>6</v>
      </c>
      <c r="H6232" s="20">
        <v>1</v>
      </c>
      <c r="I6232" s="20">
        <v>26</v>
      </c>
      <c r="J6232" s="20">
        <v>30</v>
      </c>
      <c r="K6232" s="20">
        <v>0.8666666666666667</v>
      </c>
      <c r="L6232" s="20">
        <v>32</v>
      </c>
      <c r="M6232" s="20">
        <v>0.9375</v>
      </c>
      <c r="N6232" s="20">
        <v>24</v>
      </c>
      <c r="P6232" s="20">
        <v>0</v>
      </c>
      <c r="Q6232" s="20">
        <v>1</v>
      </c>
      <c r="R6232" s="20">
        <v>0</v>
      </c>
      <c r="S6232" s="20">
        <v>2</v>
      </c>
    </row>
    <row r="6233" spans="1:19" s="20" customFormat="1" x14ac:dyDescent="0.25">
      <c r="A6233" s="177" t="s">
        <v>2661</v>
      </c>
      <c r="B6233" s="20" t="s">
        <v>2662</v>
      </c>
      <c r="C6233" s="20" t="s">
        <v>237</v>
      </c>
      <c r="D6233" s="20" t="s">
        <v>1000</v>
      </c>
      <c r="E6233" s="26">
        <v>42795</v>
      </c>
      <c r="F6233" s="20">
        <v>11</v>
      </c>
      <c r="G6233" s="20">
        <v>13</v>
      </c>
      <c r="H6233" s="20">
        <v>0.84615384615384615</v>
      </c>
      <c r="I6233" s="20">
        <v>65</v>
      </c>
      <c r="J6233" s="20">
        <v>70</v>
      </c>
      <c r="K6233" s="20">
        <v>0.9285714285714286</v>
      </c>
      <c r="L6233" s="20">
        <v>97</v>
      </c>
      <c r="M6233" s="20">
        <v>0.72164948453608246</v>
      </c>
      <c r="N6233" s="20">
        <v>49</v>
      </c>
      <c r="O6233" s="20">
        <v>1.0166666666666666</v>
      </c>
      <c r="P6233" s="20">
        <v>6</v>
      </c>
      <c r="Q6233" s="20">
        <v>10</v>
      </c>
      <c r="R6233" s="20">
        <v>0.6</v>
      </c>
      <c r="S6233" s="20">
        <v>16</v>
      </c>
    </row>
    <row r="6234" spans="1:19" s="20" customFormat="1" x14ac:dyDescent="0.25">
      <c r="A6234" s="177" t="s">
        <v>2486</v>
      </c>
      <c r="B6234" s="20" t="s">
        <v>2487</v>
      </c>
      <c r="C6234" s="20" t="s">
        <v>238</v>
      </c>
      <c r="D6234" s="20" t="s">
        <v>1000</v>
      </c>
      <c r="E6234" s="26">
        <v>42795</v>
      </c>
      <c r="F6234" s="20">
        <v>6</v>
      </c>
      <c r="G6234" s="20">
        <v>12</v>
      </c>
      <c r="H6234" s="20">
        <v>0.5</v>
      </c>
      <c r="I6234" s="20">
        <v>20</v>
      </c>
      <c r="J6234" s="20">
        <v>32</v>
      </c>
      <c r="K6234" s="20">
        <v>0.625</v>
      </c>
      <c r="L6234" s="20">
        <v>40</v>
      </c>
      <c r="M6234" s="20">
        <v>0.8</v>
      </c>
      <c r="N6234" s="20">
        <v>19</v>
      </c>
      <c r="O6234" s="20">
        <v>0.73</v>
      </c>
      <c r="P6234" s="20">
        <v>0</v>
      </c>
      <c r="Q6234" s="20">
        <v>4</v>
      </c>
      <c r="R6234" s="20">
        <v>0</v>
      </c>
      <c r="S6234" s="20">
        <v>1</v>
      </c>
    </row>
    <row r="6235" spans="1:19" s="20" customFormat="1" x14ac:dyDescent="0.25">
      <c r="A6235" s="177" t="s">
        <v>2313</v>
      </c>
      <c r="B6235" s="20" t="s">
        <v>2314</v>
      </c>
      <c r="C6235" s="20" t="s">
        <v>239</v>
      </c>
      <c r="D6235" s="20" t="s">
        <v>1000</v>
      </c>
      <c r="E6235" s="26">
        <v>42795</v>
      </c>
      <c r="F6235" s="20">
        <v>4</v>
      </c>
      <c r="G6235" s="20">
        <v>4</v>
      </c>
      <c r="H6235" s="20">
        <v>1</v>
      </c>
      <c r="I6235" s="20">
        <v>3</v>
      </c>
      <c r="J6235" s="20">
        <v>8</v>
      </c>
      <c r="K6235" s="20">
        <v>0.375</v>
      </c>
      <c r="L6235" s="20">
        <v>8</v>
      </c>
      <c r="M6235" s="20">
        <v>1</v>
      </c>
      <c r="N6235" s="20">
        <v>3</v>
      </c>
      <c r="O6235" s="20">
        <v>0.85</v>
      </c>
      <c r="P6235" s="20">
        <v>0</v>
      </c>
      <c r="Q6235" s="20">
        <v>0</v>
      </c>
      <c r="R6235" s="20" t="e">
        <v>#DIV/0!</v>
      </c>
      <c r="S6235" s="20">
        <v>0</v>
      </c>
    </row>
    <row r="6236" spans="1:19" s="20" customFormat="1" x14ac:dyDescent="0.25">
      <c r="A6236" s="177" t="s">
        <v>2138</v>
      </c>
      <c r="B6236" s="20" t="s">
        <v>2139</v>
      </c>
      <c r="C6236" s="20" t="s">
        <v>1988</v>
      </c>
      <c r="D6236" s="20" t="s">
        <v>1000</v>
      </c>
      <c r="E6236" s="26">
        <v>42795</v>
      </c>
      <c r="F6236" s="20">
        <v>10</v>
      </c>
      <c r="G6236" s="20">
        <v>10</v>
      </c>
      <c r="H6236" s="20">
        <v>1</v>
      </c>
      <c r="I6236" s="20">
        <v>51</v>
      </c>
      <c r="J6236" s="20">
        <v>49</v>
      </c>
      <c r="K6236" s="20">
        <v>1.0408163265306123</v>
      </c>
      <c r="L6236" s="20">
        <v>46</v>
      </c>
      <c r="M6236" s="20">
        <v>1.0652173913043479</v>
      </c>
      <c r="N6236" s="20">
        <v>40</v>
      </c>
      <c r="P6236" s="20">
        <v>2</v>
      </c>
      <c r="Q6236" s="20">
        <v>8</v>
      </c>
      <c r="R6236" s="20">
        <v>0.25</v>
      </c>
      <c r="S6236" s="20">
        <v>11</v>
      </c>
    </row>
    <row r="6237" spans="1:19" s="20" customFormat="1" x14ac:dyDescent="0.25">
      <c r="A6237" s="177" t="s">
        <v>1890</v>
      </c>
      <c r="B6237" s="20" t="s">
        <v>1891</v>
      </c>
      <c r="C6237" s="20" t="s">
        <v>240</v>
      </c>
      <c r="D6237" s="20" t="s">
        <v>1000</v>
      </c>
      <c r="E6237" s="26">
        <v>42795</v>
      </c>
      <c r="F6237" s="20">
        <v>23</v>
      </c>
      <c r="G6237" s="20">
        <v>17</v>
      </c>
      <c r="H6237" s="20">
        <v>1.3529411764705883</v>
      </c>
      <c r="I6237" s="20">
        <v>44</v>
      </c>
      <c r="J6237" s="20">
        <v>101</v>
      </c>
      <c r="K6237" s="20">
        <v>0.43564356435643564</v>
      </c>
      <c r="L6237" s="20">
        <v>48</v>
      </c>
      <c r="M6237" s="20">
        <v>2.1041666666666665</v>
      </c>
      <c r="N6237" s="20">
        <v>32</v>
      </c>
      <c r="P6237" s="20">
        <v>9</v>
      </c>
      <c r="Q6237" s="20">
        <v>10</v>
      </c>
      <c r="R6237" s="20">
        <v>0.9</v>
      </c>
      <c r="S6237" s="20">
        <v>12</v>
      </c>
    </row>
    <row r="6238" spans="1:19" s="20" customFormat="1" x14ac:dyDescent="0.25">
      <c r="A6238" s="177" t="s">
        <v>1715</v>
      </c>
      <c r="B6238" s="20" t="s">
        <v>1716</v>
      </c>
      <c r="C6238" s="20" t="s">
        <v>241</v>
      </c>
      <c r="D6238" s="20" t="s">
        <v>1000</v>
      </c>
      <c r="E6238" s="26">
        <v>42795</v>
      </c>
      <c r="F6238" s="20">
        <v>53</v>
      </c>
      <c r="G6238" s="20">
        <v>58</v>
      </c>
      <c r="H6238" s="20">
        <v>0.91379310344827591</v>
      </c>
      <c r="I6238" s="20">
        <v>519</v>
      </c>
      <c r="J6238" s="20">
        <v>545</v>
      </c>
      <c r="K6238" s="20">
        <v>0.95229357798165137</v>
      </c>
      <c r="L6238" s="20">
        <v>635</v>
      </c>
      <c r="M6238" s="20">
        <v>0.8582677165354331</v>
      </c>
      <c r="N6238" s="20">
        <v>483</v>
      </c>
      <c r="P6238" s="20">
        <v>10</v>
      </c>
      <c r="Q6238" s="20">
        <v>17</v>
      </c>
      <c r="R6238" s="20">
        <v>0.58823529411764708</v>
      </c>
      <c r="S6238" s="20">
        <v>36</v>
      </c>
    </row>
    <row r="6239" spans="1:19" s="20" customFormat="1" x14ac:dyDescent="0.25">
      <c r="A6239" s="177" t="s">
        <v>1540</v>
      </c>
      <c r="B6239" s="20" t="s">
        <v>1541</v>
      </c>
      <c r="C6239" s="20" t="s">
        <v>318</v>
      </c>
      <c r="D6239" s="20" t="s">
        <v>1000</v>
      </c>
      <c r="E6239" s="26">
        <v>42795</v>
      </c>
      <c r="F6239" s="20">
        <v>22</v>
      </c>
      <c r="G6239" s="20">
        <v>17</v>
      </c>
      <c r="H6239" s="20">
        <v>1.2941176470588236</v>
      </c>
      <c r="I6239" s="20">
        <v>49</v>
      </c>
      <c r="J6239" s="20">
        <v>66</v>
      </c>
      <c r="K6239" s="20">
        <v>0.74242424242424243</v>
      </c>
      <c r="L6239" s="20">
        <v>67</v>
      </c>
      <c r="M6239" s="20">
        <v>0.9850746268656716</v>
      </c>
      <c r="N6239" s="20">
        <v>47</v>
      </c>
      <c r="P6239" s="20">
        <v>3</v>
      </c>
      <c r="Q6239" s="20">
        <v>3</v>
      </c>
      <c r="R6239" s="20">
        <v>1</v>
      </c>
      <c r="S6239" s="20">
        <v>2</v>
      </c>
    </row>
    <row r="6240" spans="1:19" s="20" customFormat="1" x14ac:dyDescent="0.25">
      <c r="A6240" s="177" t="s">
        <v>1120</v>
      </c>
      <c r="B6240" s="20" t="s">
        <v>1207</v>
      </c>
      <c r="C6240" s="20" t="s">
        <v>235</v>
      </c>
      <c r="D6240" s="20" t="s">
        <v>1002</v>
      </c>
      <c r="E6240" s="26">
        <v>42795</v>
      </c>
      <c r="F6240" s="20">
        <v>141</v>
      </c>
      <c r="G6240" s="20">
        <v>144</v>
      </c>
      <c r="H6240" s="20">
        <v>0.97916666666666663</v>
      </c>
      <c r="I6240" s="20">
        <v>844</v>
      </c>
      <c r="J6240" s="20">
        <v>954</v>
      </c>
      <c r="K6240" s="20">
        <v>0.88469601677148846</v>
      </c>
      <c r="L6240" s="20">
        <v>1048</v>
      </c>
      <c r="M6240" s="20">
        <v>0.91030534351145043</v>
      </c>
      <c r="N6240" s="20">
        <v>750</v>
      </c>
      <c r="P6240" s="20">
        <v>33</v>
      </c>
      <c r="Q6240" s="20">
        <v>58</v>
      </c>
      <c r="R6240" s="20">
        <v>0.56896551724137934</v>
      </c>
      <c r="S6240" s="20">
        <v>94</v>
      </c>
    </row>
    <row r="6241" spans="1:19" s="20" customFormat="1" x14ac:dyDescent="0.25">
      <c r="A6241" s="177" t="s">
        <v>12090</v>
      </c>
      <c r="B6241" s="20" t="s">
        <v>12091</v>
      </c>
      <c r="C6241" s="20" t="s">
        <v>1051</v>
      </c>
      <c r="D6241" s="20" t="s">
        <v>1000</v>
      </c>
      <c r="E6241" s="26">
        <v>42795</v>
      </c>
      <c r="F6241" s="20">
        <v>0</v>
      </c>
      <c r="G6241" s="20">
        <v>0</v>
      </c>
      <c r="H6241" s="20" t="e">
        <v>#DIV/0!</v>
      </c>
      <c r="I6241" s="20">
        <v>0</v>
      </c>
      <c r="J6241" s="20">
        <v>0</v>
      </c>
      <c r="K6241" s="20" t="e">
        <v>#DIV/0!</v>
      </c>
      <c r="L6241" s="20">
        <v>0</v>
      </c>
      <c r="M6241" s="20" t="e">
        <v>#DIV/0!</v>
      </c>
      <c r="N6241" s="20">
        <v>0</v>
      </c>
      <c r="P6241" s="20">
        <v>0</v>
      </c>
      <c r="Q6241" s="20">
        <v>0</v>
      </c>
      <c r="R6241" s="20" t="e">
        <v>#DIV/0!</v>
      </c>
      <c r="S6241" s="20">
        <v>0</v>
      </c>
    </row>
    <row r="6242" spans="1:19" s="20" customFormat="1" x14ac:dyDescent="0.25">
      <c r="A6242" s="177" t="s">
        <v>13279</v>
      </c>
      <c r="B6242" s="20" t="s">
        <v>13280</v>
      </c>
      <c r="C6242" s="20" t="s">
        <v>350</v>
      </c>
      <c r="D6242" s="20" t="s">
        <v>1002</v>
      </c>
      <c r="E6242" s="26">
        <v>42795</v>
      </c>
      <c r="F6242" s="20">
        <v>0</v>
      </c>
      <c r="G6242" s="20">
        <v>0</v>
      </c>
      <c r="H6242" s="20" t="e">
        <v>#DIV/0!</v>
      </c>
      <c r="I6242" s="20">
        <v>0</v>
      </c>
      <c r="J6242" s="20">
        <v>0</v>
      </c>
      <c r="K6242" s="20" t="e">
        <v>#DIV/0!</v>
      </c>
      <c r="L6242" s="20">
        <v>5</v>
      </c>
      <c r="M6242" s="20">
        <v>0</v>
      </c>
      <c r="N6242" s="20">
        <v>0</v>
      </c>
      <c r="P6242" s="20">
        <v>0</v>
      </c>
      <c r="Q6242" s="20">
        <v>0</v>
      </c>
      <c r="R6242" s="20" t="e">
        <v>#DIV/0!</v>
      </c>
      <c r="S6242" s="20">
        <v>0</v>
      </c>
    </row>
    <row r="6243" spans="1:19" s="20" customFormat="1" x14ac:dyDescent="0.25">
      <c r="A6243" s="177" t="s">
        <v>13456</v>
      </c>
      <c r="B6243" s="20" t="s">
        <v>13457</v>
      </c>
      <c r="C6243" s="20" t="s">
        <v>242</v>
      </c>
      <c r="D6243" s="20" t="s">
        <v>1002</v>
      </c>
      <c r="E6243" s="26">
        <v>42795</v>
      </c>
      <c r="F6243" s="20">
        <v>6</v>
      </c>
      <c r="G6243" s="20">
        <v>7</v>
      </c>
      <c r="H6243" s="20">
        <v>0.8571428571428571</v>
      </c>
      <c r="I6243" s="20">
        <v>67</v>
      </c>
      <c r="J6243" s="20">
        <v>58</v>
      </c>
      <c r="K6243" s="20">
        <v>1.1551724137931034</v>
      </c>
      <c r="L6243" s="20">
        <v>75</v>
      </c>
      <c r="M6243" s="20">
        <v>0.77333333333333332</v>
      </c>
      <c r="N6243" s="20">
        <v>53</v>
      </c>
      <c r="P6243" s="20">
        <v>3</v>
      </c>
      <c r="Q6243" s="20">
        <v>5</v>
      </c>
      <c r="R6243" s="20">
        <v>0.6</v>
      </c>
      <c r="S6243" s="20">
        <v>14</v>
      </c>
    </row>
    <row r="6244" spans="1:19" s="20" customFormat="1" x14ac:dyDescent="0.25">
      <c r="A6244" s="177" t="s">
        <v>13633</v>
      </c>
      <c r="B6244" s="20" t="s">
        <v>13634</v>
      </c>
      <c r="C6244" s="20" t="s">
        <v>237</v>
      </c>
      <c r="D6244" s="20" t="s">
        <v>1002</v>
      </c>
      <c r="E6244" s="26">
        <v>42795</v>
      </c>
      <c r="F6244" s="20">
        <v>11</v>
      </c>
      <c r="G6244" s="20">
        <v>13</v>
      </c>
      <c r="H6244" s="20">
        <v>0.84615384615384615</v>
      </c>
      <c r="I6244" s="20">
        <v>65</v>
      </c>
      <c r="J6244" s="20">
        <v>70</v>
      </c>
      <c r="K6244" s="20">
        <v>0.9285714285714286</v>
      </c>
      <c r="L6244" s="20">
        <v>97</v>
      </c>
      <c r="M6244" s="20">
        <v>0.72164948453608246</v>
      </c>
      <c r="N6244" s="20">
        <v>49</v>
      </c>
      <c r="O6244" s="20">
        <v>1.0166666666666666</v>
      </c>
      <c r="P6244" s="20">
        <v>6</v>
      </c>
      <c r="Q6244" s="20">
        <v>10</v>
      </c>
      <c r="R6244" s="20">
        <v>0.6</v>
      </c>
      <c r="S6244" s="20">
        <v>16</v>
      </c>
    </row>
    <row r="6245" spans="1:19" s="20" customFormat="1" x14ac:dyDescent="0.25">
      <c r="A6245" s="177" t="s">
        <v>13808</v>
      </c>
      <c r="B6245" s="20" t="s">
        <v>13809</v>
      </c>
      <c r="C6245" s="20" t="s">
        <v>238</v>
      </c>
      <c r="D6245" s="20" t="s">
        <v>1002</v>
      </c>
      <c r="E6245" s="26">
        <v>42795</v>
      </c>
      <c r="F6245" s="20">
        <v>6</v>
      </c>
      <c r="G6245" s="20">
        <v>12</v>
      </c>
      <c r="H6245" s="20">
        <v>0.5</v>
      </c>
      <c r="I6245" s="20">
        <v>20</v>
      </c>
      <c r="J6245" s="20">
        <v>32</v>
      </c>
      <c r="K6245" s="20">
        <v>0.625</v>
      </c>
      <c r="L6245" s="20">
        <v>40</v>
      </c>
      <c r="M6245" s="20">
        <v>0.8</v>
      </c>
      <c r="N6245" s="20">
        <v>19</v>
      </c>
      <c r="O6245" s="20">
        <v>0.73</v>
      </c>
      <c r="P6245" s="20">
        <v>0</v>
      </c>
      <c r="Q6245" s="20">
        <v>4</v>
      </c>
      <c r="R6245" s="20">
        <v>0</v>
      </c>
      <c r="S6245" s="20">
        <v>1</v>
      </c>
    </row>
    <row r="6246" spans="1:19" s="20" customFormat="1" x14ac:dyDescent="0.25">
      <c r="A6246" s="177" t="s">
        <v>13985</v>
      </c>
      <c r="B6246" s="20" t="s">
        <v>13986</v>
      </c>
      <c r="C6246" s="20" t="s">
        <v>239</v>
      </c>
      <c r="D6246" s="20" t="s">
        <v>1002</v>
      </c>
      <c r="E6246" s="26">
        <v>42795</v>
      </c>
      <c r="F6246" s="20">
        <v>4</v>
      </c>
      <c r="G6246" s="20">
        <v>4</v>
      </c>
      <c r="H6246" s="20">
        <v>1</v>
      </c>
      <c r="I6246" s="20">
        <v>3</v>
      </c>
      <c r="J6246" s="20">
        <v>8</v>
      </c>
      <c r="K6246" s="20">
        <v>0.375</v>
      </c>
      <c r="L6246" s="20">
        <v>8</v>
      </c>
      <c r="M6246" s="20">
        <v>1</v>
      </c>
      <c r="N6246" s="20">
        <v>3</v>
      </c>
      <c r="O6246" s="20">
        <v>0.85</v>
      </c>
      <c r="P6246" s="20">
        <v>0</v>
      </c>
      <c r="Q6246" s="20">
        <v>0</v>
      </c>
      <c r="R6246" s="20" t="e">
        <v>#DIV/0!</v>
      </c>
      <c r="S6246" s="20">
        <v>0</v>
      </c>
    </row>
    <row r="6247" spans="1:19" s="20" customFormat="1" x14ac:dyDescent="0.25">
      <c r="A6247" s="177" t="s">
        <v>14172</v>
      </c>
      <c r="B6247" s="20" t="s">
        <v>14173</v>
      </c>
      <c r="C6247" s="20" t="s">
        <v>240</v>
      </c>
      <c r="D6247" s="20" t="s">
        <v>1002</v>
      </c>
      <c r="E6247" s="26">
        <v>42795</v>
      </c>
      <c r="F6247" s="20">
        <v>23</v>
      </c>
      <c r="G6247" s="20">
        <v>17</v>
      </c>
      <c r="H6247" s="20">
        <v>1.3529411764705883</v>
      </c>
      <c r="I6247" s="20">
        <v>44</v>
      </c>
      <c r="J6247" s="20">
        <v>101</v>
      </c>
      <c r="K6247" s="20">
        <v>0.43564356435643564</v>
      </c>
      <c r="L6247" s="20">
        <v>48</v>
      </c>
      <c r="M6247" s="20">
        <v>2.1041666666666665</v>
      </c>
      <c r="N6247" s="20">
        <v>32</v>
      </c>
      <c r="P6247" s="20">
        <v>9</v>
      </c>
      <c r="Q6247" s="20">
        <v>10</v>
      </c>
      <c r="R6247" s="20">
        <v>0.9</v>
      </c>
      <c r="S6247" s="20">
        <v>12</v>
      </c>
    </row>
    <row r="6248" spans="1:19" s="20" customFormat="1" x14ac:dyDescent="0.25">
      <c r="A6248" s="177" t="s">
        <v>14349</v>
      </c>
      <c r="B6248" s="20" t="s">
        <v>14350</v>
      </c>
      <c r="C6248" s="20" t="s">
        <v>241</v>
      </c>
      <c r="D6248" s="20" t="s">
        <v>1002</v>
      </c>
      <c r="E6248" s="26">
        <v>42795</v>
      </c>
      <c r="F6248" s="20">
        <v>53</v>
      </c>
      <c r="G6248" s="20">
        <v>58</v>
      </c>
      <c r="H6248" s="20">
        <v>0.91379310344827591</v>
      </c>
      <c r="I6248" s="20">
        <v>519</v>
      </c>
      <c r="J6248" s="20">
        <v>545</v>
      </c>
      <c r="K6248" s="20">
        <v>0.95229357798165137</v>
      </c>
      <c r="L6248" s="20">
        <v>635</v>
      </c>
      <c r="M6248" s="20">
        <v>0.8582677165354331</v>
      </c>
      <c r="N6248" s="20">
        <v>483</v>
      </c>
      <c r="P6248" s="20">
        <v>10</v>
      </c>
      <c r="Q6248" s="20">
        <v>17</v>
      </c>
      <c r="R6248" s="20">
        <v>0.58823529411764708</v>
      </c>
      <c r="S6248" s="20">
        <v>36</v>
      </c>
    </row>
    <row r="6249" spans="1:19" s="20" customFormat="1" x14ac:dyDescent="0.25">
      <c r="A6249" s="177" t="s">
        <v>14461</v>
      </c>
      <c r="B6249" s="20" t="s">
        <v>14462</v>
      </c>
      <c r="C6249" s="20" t="s">
        <v>318</v>
      </c>
      <c r="D6249" s="20" t="s">
        <v>1002</v>
      </c>
      <c r="E6249" s="26">
        <v>42795</v>
      </c>
      <c r="F6249" s="20">
        <v>22</v>
      </c>
      <c r="G6249" s="20">
        <v>17</v>
      </c>
      <c r="H6249" s="20">
        <v>1.2941176470588236</v>
      </c>
      <c r="I6249" s="20">
        <v>49</v>
      </c>
      <c r="J6249" s="20">
        <v>66</v>
      </c>
      <c r="K6249" s="20">
        <v>0.74242424242424243</v>
      </c>
      <c r="L6249" s="20">
        <v>67</v>
      </c>
      <c r="M6249" s="20">
        <v>0.9850746268656716</v>
      </c>
      <c r="N6249" s="20">
        <v>47</v>
      </c>
      <c r="P6249" s="20">
        <v>3</v>
      </c>
      <c r="Q6249" s="20">
        <v>3</v>
      </c>
      <c r="R6249" s="20">
        <v>1</v>
      </c>
      <c r="S6249" s="20">
        <v>2</v>
      </c>
    </row>
    <row r="6250" spans="1:19" s="20" customFormat="1" x14ac:dyDescent="0.25">
      <c r="A6250" s="177" t="s">
        <v>14678</v>
      </c>
      <c r="B6250" s="20" t="s">
        <v>14679</v>
      </c>
      <c r="C6250" s="20" t="s">
        <v>199</v>
      </c>
      <c r="D6250" s="20" t="s">
        <v>1000</v>
      </c>
      <c r="E6250" s="26">
        <v>42795</v>
      </c>
      <c r="F6250" s="20">
        <v>13</v>
      </c>
      <c r="G6250" s="20">
        <v>14</v>
      </c>
      <c r="H6250" s="20">
        <v>0.9285714285714286</v>
      </c>
      <c r="I6250" s="20">
        <v>148</v>
      </c>
      <c r="J6250" s="20">
        <v>110</v>
      </c>
      <c r="K6250" s="20">
        <v>1.3454545454545455</v>
      </c>
      <c r="L6250" s="20">
        <v>112</v>
      </c>
      <c r="M6250" s="20">
        <v>0.9821428571428571</v>
      </c>
      <c r="N6250" s="20">
        <v>139</v>
      </c>
      <c r="P6250" s="20">
        <v>4</v>
      </c>
      <c r="Q6250" s="20">
        <v>4</v>
      </c>
      <c r="R6250" s="20">
        <v>1</v>
      </c>
      <c r="S6250" s="20">
        <v>9</v>
      </c>
    </row>
    <row r="6251" spans="1:19" s="20" customFormat="1" x14ac:dyDescent="0.25">
      <c r="A6251" s="177" t="s">
        <v>14944</v>
      </c>
      <c r="B6251" s="20" t="s">
        <v>14945</v>
      </c>
      <c r="C6251" s="20" t="s">
        <v>200</v>
      </c>
      <c r="D6251" s="20" t="s">
        <v>1002</v>
      </c>
      <c r="E6251" s="26">
        <v>42795</v>
      </c>
      <c r="F6251" s="20">
        <v>4</v>
      </c>
      <c r="G6251" s="20">
        <v>5</v>
      </c>
      <c r="H6251" s="20">
        <v>0.8</v>
      </c>
      <c r="I6251" s="20">
        <v>11</v>
      </c>
      <c r="J6251" s="20">
        <v>20</v>
      </c>
      <c r="K6251" s="20">
        <v>0.55000000000000004</v>
      </c>
      <c r="L6251" s="20">
        <v>12</v>
      </c>
      <c r="M6251" s="20">
        <v>1.6666666666666667</v>
      </c>
      <c r="N6251" s="20">
        <v>5</v>
      </c>
      <c r="P6251" s="20">
        <v>4</v>
      </c>
      <c r="Q6251" s="20">
        <v>4</v>
      </c>
      <c r="R6251" s="20">
        <v>1</v>
      </c>
      <c r="S6251" s="20">
        <v>6</v>
      </c>
    </row>
    <row r="6252" spans="1:19" s="20" customFormat="1" x14ac:dyDescent="0.25">
      <c r="A6252" s="177" t="s">
        <v>15121</v>
      </c>
      <c r="B6252" s="20" t="s">
        <v>15122</v>
      </c>
      <c r="C6252" s="20" t="s">
        <v>202</v>
      </c>
      <c r="D6252" s="20" t="s">
        <v>1002</v>
      </c>
      <c r="E6252" s="26">
        <v>42795</v>
      </c>
      <c r="F6252" s="20">
        <v>9</v>
      </c>
      <c r="G6252" s="20">
        <v>9</v>
      </c>
      <c r="H6252" s="20">
        <v>1</v>
      </c>
      <c r="I6252" s="20">
        <v>137</v>
      </c>
      <c r="J6252" s="20">
        <v>90</v>
      </c>
      <c r="K6252" s="20">
        <v>1.5222222222222221</v>
      </c>
      <c r="L6252" s="20">
        <v>100</v>
      </c>
      <c r="M6252" s="20">
        <v>0.9</v>
      </c>
      <c r="N6252" s="20">
        <v>134</v>
      </c>
      <c r="P6252" s="20">
        <v>0</v>
      </c>
      <c r="Q6252" s="20">
        <v>0</v>
      </c>
      <c r="R6252" s="20" t="e">
        <v>#DIV/0!</v>
      </c>
      <c r="S6252" s="20">
        <v>3</v>
      </c>
    </row>
    <row r="6253" spans="1:19" s="20" customFormat="1" x14ac:dyDescent="0.25">
      <c r="A6253" s="177" t="s">
        <v>15203</v>
      </c>
      <c r="B6253" s="20" t="s">
        <v>15204</v>
      </c>
      <c r="C6253" s="20" t="s">
        <v>348</v>
      </c>
      <c r="D6253" s="20" t="s">
        <v>1000</v>
      </c>
      <c r="E6253" s="26">
        <v>42795</v>
      </c>
      <c r="F6253" s="20">
        <v>12</v>
      </c>
      <c r="G6253" s="20">
        <v>10</v>
      </c>
      <c r="H6253" s="20">
        <v>1.2</v>
      </c>
      <c r="I6253" s="20">
        <v>20</v>
      </c>
      <c r="J6253" s="20">
        <v>38</v>
      </c>
      <c r="K6253" s="20">
        <v>0.52631578947368418</v>
      </c>
      <c r="L6253" s="20">
        <v>50</v>
      </c>
      <c r="M6253" s="20">
        <v>0.76</v>
      </c>
      <c r="N6253" s="20">
        <v>19</v>
      </c>
      <c r="P6253" s="20">
        <v>0</v>
      </c>
      <c r="Q6253" s="20">
        <v>1</v>
      </c>
      <c r="R6253" s="20">
        <v>0</v>
      </c>
      <c r="S6253" s="20">
        <v>1</v>
      </c>
    </row>
    <row r="6254" spans="1:19" s="20" customFormat="1" x14ac:dyDescent="0.25">
      <c r="A6254" s="177" t="s">
        <v>15287</v>
      </c>
      <c r="B6254" s="20" t="s">
        <v>15288</v>
      </c>
      <c r="C6254" s="20" t="s">
        <v>347</v>
      </c>
      <c r="D6254" s="20" t="s">
        <v>1002</v>
      </c>
      <c r="E6254" s="26">
        <v>42795</v>
      </c>
      <c r="F6254" s="20">
        <v>2</v>
      </c>
      <c r="G6254" s="20">
        <v>5</v>
      </c>
      <c r="H6254" s="20">
        <v>0.4</v>
      </c>
      <c r="I6254" s="20">
        <v>5</v>
      </c>
      <c r="J6254" s="20">
        <v>8</v>
      </c>
      <c r="K6254" s="20">
        <v>0.625</v>
      </c>
      <c r="L6254" s="20">
        <v>25</v>
      </c>
      <c r="M6254" s="20">
        <v>0.32</v>
      </c>
      <c r="N6254" s="20">
        <v>4</v>
      </c>
      <c r="P6254" s="20">
        <v>0</v>
      </c>
      <c r="Q6254" s="20">
        <v>1</v>
      </c>
      <c r="R6254" s="20">
        <v>0</v>
      </c>
      <c r="S6254" s="20">
        <v>1</v>
      </c>
    </row>
    <row r="6255" spans="1:19" s="20" customFormat="1" x14ac:dyDescent="0.25">
      <c r="A6255" s="177" t="s">
        <v>15363</v>
      </c>
      <c r="B6255" s="20" t="s">
        <v>15364</v>
      </c>
      <c r="C6255" s="20" t="s">
        <v>351</v>
      </c>
      <c r="D6255" s="20" t="s">
        <v>1002</v>
      </c>
      <c r="E6255" s="26">
        <v>42795</v>
      </c>
      <c r="F6255" s="20">
        <v>10</v>
      </c>
      <c r="G6255" s="20">
        <v>5</v>
      </c>
      <c r="H6255" s="20">
        <v>2</v>
      </c>
      <c r="I6255" s="20">
        <v>15</v>
      </c>
      <c r="J6255" s="20">
        <v>30</v>
      </c>
      <c r="K6255" s="20">
        <v>0.5</v>
      </c>
      <c r="L6255" s="20">
        <v>25</v>
      </c>
      <c r="M6255" s="20">
        <v>1.2</v>
      </c>
      <c r="N6255" s="20">
        <v>15</v>
      </c>
      <c r="P6255" s="20">
        <v>0</v>
      </c>
      <c r="Q6255" s="20">
        <v>0</v>
      </c>
      <c r="R6255" s="20" t="e">
        <v>#DIV/0!</v>
      </c>
      <c r="S6255" s="20">
        <v>0</v>
      </c>
    </row>
    <row r="6256" spans="1:19" s="20" customFormat="1" x14ac:dyDescent="0.25">
      <c r="A6256" s="177" t="s">
        <v>15487</v>
      </c>
      <c r="B6256" s="20" t="s">
        <v>15488</v>
      </c>
      <c r="C6256" s="20" t="s">
        <v>352</v>
      </c>
      <c r="D6256" s="20" t="s">
        <v>1002</v>
      </c>
      <c r="E6256" s="26">
        <v>42795</v>
      </c>
      <c r="F6256" s="20">
        <v>1</v>
      </c>
      <c r="G6256" s="20">
        <v>1</v>
      </c>
      <c r="H6256" s="20">
        <v>1</v>
      </c>
      <c r="I6256" s="20">
        <v>1</v>
      </c>
      <c r="J6256" s="20">
        <v>3</v>
      </c>
      <c r="K6256" s="20">
        <v>0.33333333333333331</v>
      </c>
      <c r="L6256" s="20">
        <v>2</v>
      </c>
      <c r="M6256" s="20">
        <v>1.5</v>
      </c>
      <c r="N6256" s="20">
        <v>1</v>
      </c>
      <c r="P6256" s="20">
        <v>1</v>
      </c>
      <c r="Q6256" s="20">
        <v>1</v>
      </c>
      <c r="R6256" s="20">
        <v>1</v>
      </c>
      <c r="S6256" s="20">
        <v>0</v>
      </c>
    </row>
    <row r="6257" spans="1:19" s="20" customFormat="1" x14ac:dyDescent="0.25">
      <c r="A6257" s="177" t="s">
        <v>15648</v>
      </c>
      <c r="B6257" s="20" t="s">
        <v>15649</v>
      </c>
      <c r="C6257" s="20" t="s">
        <v>228</v>
      </c>
      <c r="D6257" s="20" t="s">
        <v>1002</v>
      </c>
      <c r="E6257" s="26">
        <v>42795</v>
      </c>
      <c r="F6257" s="20">
        <v>1</v>
      </c>
      <c r="G6257" s="20">
        <v>1</v>
      </c>
      <c r="H6257" s="20">
        <v>1</v>
      </c>
      <c r="I6257" s="20">
        <v>7</v>
      </c>
      <c r="J6257" s="20">
        <v>5</v>
      </c>
      <c r="K6257" s="20">
        <v>1.4</v>
      </c>
      <c r="L6257" s="20">
        <v>5</v>
      </c>
      <c r="M6257" s="20">
        <v>1</v>
      </c>
      <c r="N6257" s="20">
        <v>4</v>
      </c>
      <c r="P6257" s="20">
        <v>3</v>
      </c>
      <c r="Q6257" s="20">
        <v>4</v>
      </c>
      <c r="R6257" s="20">
        <v>0.75</v>
      </c>
      <c r="S6257" s="20">
        <v>3</v>
      </c>
    </row>
    <row r="6258" spans="1:19" s="20" customFormat="1" x14ac:dyDescent="0.25">
      <c r="A6258" s="177" t="s">
        <v>15825</v>
      </c>
      <c r="B6258" s="20" t="s">
        <v>15826</v>
      </c>
      <c r="C6258" s="20" t="s">
        <v>227</v>
      </c>
      <c r="D6258" s="20" t="s">
        <v>1000</v>
      </c>
      <c r="E6258" s="26">
        <v>42795</v>
      </c>
      <c r="F6258" s="20">
        <v>1</v>
      </c>
      <c r="G6258" s="20">
        <v>1</v>
      </c>
      <c r="H6258" s="20">
        <v>1</v>
      </c>
      <c r="I6258" s="20">
        <v>7</v>
      </c>
      <c r="J6258" s="20">
        <v>5</v>
      </c>
      <c r="K6258" s="20">
        <v>1.4</v>
      </c>
      <c r="L6258" s="20">
        <v>5</v>
      </c>
      <c r="M6258" s="20">
        <v>1</v>
      </c>
      <c r="N6258" s="20">
        <v>4</v>
      </c>
      <c r="P6258" s="20">
        <v>3</v>
      </c>
      <c r="Q6258" s="20">
        <v>4</v>
      </c>
      <c r="R6258" s="20">
        <v>0.75</v>
      </c>
      <c r="S6258" s="20">
        <v>3</v>
      </c>
    </row>
    <row r="6259" spans="1:19" s="20" customFormat="1" x14ac:dyDescent="0.25">
      <c r="A6259" s="177" t="s">
        <v>16002</v>
      </c>
      <c r="B6259" s="20" t="s">
        <v>16003</v>
      </c>
      <c r="C6259" s="20" t="s">
        <v>203</v>
      </c>
      <c r="D6259" s="20" t="s">
        <v>1000</v>
      </c>
      <c r="E6259" s="26">
        <v>42795</v>
      </c>
      <c r="F6259" s="20">
        <v>19</v>
      </c>
      <c r="G6259" s="20">
        <v>10</v>
      </c>
      <c r="H6259" s="20">
        <v>1.9</v>
      </c>
      <c r="I6259" s="20">
        <v>29</v>
      </c>
      <c r="J6259" s="20">
        <v>85</v>
      </c>
      <c r="K6259" s="20">
        <v>0.3411764705882353</v>
      </c>
      <c r="L6259" s="20">
        <v>45</v>
      </c>
      <c r="M6259" s="20">
        <v>1.8888888888888888</v>
      </c>
      <c r="N6259" s="20">
        <v>24</v>
      </c>
      <c r="P6259" s="20">
        <v>3</v>
      </c>
      <c r="Q6259" s="20">
        <v>4</v>
      </c>
      <c r="R6259" s="20">
        <v>0.75</v>
      </c>
      <c r="S6259" s="20">
        <v>5</v>
      </c>
    </row>
    <row r="6260" spans="1:19" s="20" customFormat="1" x14ac:dyDescent="0.25">
      <c r="A6260" s="177" t="s">
        <v>16181</v>
      </c>
      <c r="B6260" s="20" t="s">
        <v>16182</v>
      </c>
      <c r="C6260" s="20" t="s">
        <v>205</v>
      </c>
      <c r="D6260" s="20" t="s">
        <v>1002</v>
      </c>
      <c r="E6260" s="26">
        <v>42795</v>
      </c>
      <c r="F6260" s="20">
        <v>3</v>
      </c>
      <c r="G6260" s="20">
        <v>3</v>
      </c>
      <c r="H6260" s="20">
        <v>1</v>
      </c>
      <c r="I6260" s="20">
        <v>10</v>
      </c>
      <c r="J6260" s="20">
        <v>17</v>
      </c>
      <c r="K6260" s="20">
        <v>0.58823529411764708</v>
      </c>
      <c r="L6260" s="20">
        <v>20</v>
      </c>
      <c r="M6260" s="20">
        <v>0.85</v>
      </c>
      <c r="N6260" s="20">
        <v>6</v>
      </c>
      <c r="O6260" s="20">
        <v>0.95</v>
      </c>
      <c r="P6260" s="20">
        <v>2</v>
      </c>
      <c r="Q6260" s="20">
        <v>2</v>
      </c>
      <c r="R6260" s="20">
        <v>1</v>
      </c>
      <c r="S6260" s="20">
        <v>4</v>
      </c>
    </row>
    <row r="6261" spans="1:19" s="20" customFormat="1" x14ac:dyDescent="0.25">
      <c r="A6261" s="177" t="s">
        <v>16358</v>
      </c>
      <c r="B6261" s="20" t="s">
        <v>16359</v>
      </c>
      <c r="C6261" s="20" t="s">
        <v>204</v>
      </c>
      <c r="D6261" s="20" t="s">
        <v>1002</v>
      </c>
      <c r="E6261" s="26">
        <v>42795</v>
      </c>
      <c r="F6261" s="20">
        <v>10</v>
      </c>
      <c r="G6261" s="20">
        <v>4</v>
      </c>
      <c r="H6261" s="20">
        <v>2.5</v>
      </c>
      <c r="I6261" s="20">
        <v>9</v>
      </c>
      <c r="J6261" s="20">
        <v>50</v>
      </c>
      <c r="K6261" s="20">
        <v>0.18</v>
      </c>
      <c r="L6261" s="20">
        <v>10</v>
      </c>
      <c r="M6261" s="20">
        <v>5</v>
      </c>
      <c r="N6261" s="20">
        <v>8</v>
      </c>
      <c r="P6261" s="20">
        <v>0</v>
      </c>
      <c r="Q6261" s="20">
        <v>1</v>
      </c>
      <c r="R6261" s="20">
        <v>0</v>
      </c>
      <c r="S6261" s="20">
        <v>1</v>
      </c>
    </row>
    <row r="6262" spans="1:19" s="20" customFormat="1" x14ac:dyDescent="0.25">
      <c r="A6262" s="177" t="s">
        <v>16499</v>
      </c>
      <c r="B6262" s="20" t="s">
        <v>16500</v>
      </c>
      <c r="C6262" s="20" t="s">
        <v>353</v>
      </c>
      <c r="D6262" s="20" t="s">
        <v>1002</v>
      </c>
      <c r="E6262" s="26">
        <v>42795</v>
      </c>
      <c r="F6262" s="20">
        <v>6</v>
      </c>
      <c r="G6262" s="20">
        <v>3</v>
      </c>
      <c r="H6262" s="20">
        <v>2</v>
      </c>
      <c r="I6262" s="20">
        <v>10</v>
      </c>
      <c r="J6262" s="20">
        <v>18</v>
      </c>
      <c r="K6262" s="20">
        <v>0.55555555555555558</v>
      </c>
      <c r="L6262" s="20">
        <v>15</v>
      </c>
      <c r="M6262" s="20">
        <v>1.2</v>
      </c>
      <c r="N6262" s="20">
        <v>10</v>
      </c>
      <c r="P6262" s="20">
        <v>1</v>
      </c>
      <c r="Q6262" s="20">
        <v>1</v>
      </c>
      <c r="R6262" s="20">
        <v>1</v>
      </c>
      <c r="S6262" s="20">
        <v>0</v>
      </c>
    </row>
    <row r="6263" spans="1:19" s="20" customFormat="1" x14ac:dyDescent="0.25">
      <c r="A6263" s="177" t="s">
        <v>16676</v>
      </c>
      <c r="B6263" s="20" t="s">
        <v>16677</v>
      </c>
      <c r="C6263" s="20" t="s">
        <v>223</v>
      </c>
      <c r="D6263" s="20" t="s">
        <v>1000</v>
      </c>
      <c r="E6263" s="26">
        <v>42795</v>
      </c>
      <c r="F6263" s="20">
        <v>7</v>
      </c>
      <c r="G6263" s="20">
        <v>6</v>
      </c>
      <c r="H6263" s="20">
        <v>1.1666666666666667</v>
      </c>
      <c r="I6263" s="20">
        <v>72</v>
      </c>
      <c r="J6263" s="20">
        <v>105</v>
      </c>
      <c r="K6263" s="20">
        <v>0.68571428571428572</v>
      </c>
      <c r="L6263" s="20">
        <v>90</v>
      </c>
      <c r="M6263" s="20">
        <v>1.1666666666666667</v>
      </c>
      <c r="N6263" s="20">
        <v>71</v>
      </c>
      <c r="P6263" s="20">
        <v>0</v>
      </c>
      <c r="Q6263" s="20">
        <v>0</v>
      </c>
      <c r="R6263" s="20" t="e">
        <v>#DIV/0!</v>
      </c>
      <c r="S6263" s="20">
        <v>1</v>
      </c>
    </row>
    <row r="6264" spans="1:19" s="20" customFormat="1" x14ac:dyDescent="0.25">
      <c r="A6264" s="177" t="s">
        <v>16855</v>
      </c>
      <c r="B6264" s="20" t="s">
        <v>16856</v>
      </c>
      <c r="C6264" s="20" t="s">
        <v>224</v>
      </c>
      <c r="D6264" s="20" t="s">
        <v>1002</v>
      </c>
      <c r="E6264" s="26">
        <v>42795</v>
      </c>
      <c r="F6264" s="20">
        <v>7</v>
      </c>
      <c r="G6264" s="20">
        <v>6</v>
      </c>
      <c r="H6264" s="20">
        <v>1.1666666666666667</v>
      </c>
      <c r="I6264" s="20">
        <v>72</v>
      </c>
      <c r="J6264" s="20">
        <v>105</v>
      </c>
      <c r="K6264" s="20">
        <v>0.68571428571428572</v>
      </c>
      <c r="L6264" s="20">
        <v>90</v>
      </c>
      <c r="M6264" s="20">
        <v>1.1666666666666667</v>
      </c>
      <c r="N6264" s="20">
        <v>71</v>
      </c>
      <c r="P6264" s="20">
        <v>0</v>
      </c>
      <c r="Q6264" s="20">
        <v>0</v>
      </c>
      <c r="R6264" s="20" t="e">
        <v>#DIV/0!</v>
      </c>
      <c r="S6264" s="20">
        <v>1</v>
      </c>
    </row>
    <row r="6265" spans="1:19" s="20" customFormat="1" x14ac:dyDescent="0.25">
      <c r="A6265" s="177" t="s">
        <v>16981</v>
      </c>
      <c r="B6265" s="20" t="s">
        <v>16982</v>
      </c>
      <c r="C6265" s="20" t="s">
        <v>346</v>
      </c>
      <c r="D6265" s="20" t="s">
        <v>1000</v>
      </c>
      <c r="E6265" s="26">
        <v>42795</v>
      </c>
      <c r="F6265" s="20">
        <v>0</v>
      </c>
      <c r="G6265" s="20">
        <v>0</v>
      </c>
      <c r="H6265" s="20" t="e">
        <v>#DIV/0!</v>
      </c>
      <c r="I6265" s="20">
        <v>0</v>
      </c>
      <c r="J6265" s="20">
        <v>0</v>
      </c>
      <c r="K6265" s="20" t="e">
        <v>#DIV/0!</v>
      </c>
      <c r="L6265" s="20">
        <v>0</v>
      </c>
      <c r="M6265" s="20" t="e">
        <v>#DIV/0!</v>
      </c>
      <c r="N6265" s="20">
        <v>0</v>
      </c>
      <c r="P6265" s="20">
        <v>0</v>
      </c>
      <c r="Q6265" s="20">
        <v>0</v>
      </c>
      <c r="R6265" s="20" t="e">
        <v>#DIV/0!</v>
      </c>
      <c r="S6265" s="20">
        <v>0</v>
      </c>
    </row>
    <row r="6266" spans="1:19" s="20" customFormat="1" x14ac:dyDescent="0.25">
      <c r="A6266" s="177" t="s">
        <v>17077</v>
      </c>
      <c r="B6266" s="20" t="s">
        <v>17078</v>
      </c>
      <c r="C6266" s="20" t="s">
        <v>345</v>
      </c>
      <c r="D6266" s="20" t="s">
        <v>1002</v>
      </c>
      <c r="E6266" s="26">
        <v>42795</v>
      </c>
      <c r="F6266" s="20">
        <v>0</v>
      </c>
      <c r="G6266" s="20">
        <v>0</v>
      </c>
      <c r="H6266" s="20" t="e">
        <v>#DIV/0!</v>
      </c>
      <c r="I6266" s="20">
        <v>0</v>
      </c>
      <c r="J6266" s="20">
        <v>0</v>
      </c>
      <c r="K6266" s="20" t="e">
        <v>#DIV/0!</v>
      </c>
      <c r="L6266" s="20">
        <v>0</v>
      </c>
      <c r="M6266" s="20" t="e">
        <v>#DIV/0!</v>
      </c>
      <c r="N6266" s="20">
        <v>0</v>
      </c>
      <c r="P6266" s="20">
        <v>0</v>
      </c>
      <c r="Q6266" s="20">
        <v>0</v>
      </c>
      <c r="R6266" s="20" t="e">
        <v>#DIV/0!</v>
      </c>
      <c r="S6266" s="20">
        <v>0</v>
      </c>
    </row>
    <row r="6267" spans="1:19" s="20" customFormat="1" x14ac:dyDescent="0.25">
      <c r="A6267" s="177" t="s">
        <v>17292</v>
      </c>
      <c r="B6267" s="20" t="s">
        <v>17293</v>
      </c>
      <c r="C6267" s="20" t="s">
        <v>225</v>
      </c>
      <c r="D6267" s="20" t="s">
        <v>1000</v>
      </c>
      <c r="E6267" s="26">
        <v>42795</v>
      </c>
      <c r="F6267" s="20">
        <v>7</v>
      </c>
      <c r="G6267" s="20">
        <v>7</v>
      </c>
      <c r="H6267" s="20">
        <v>1</v>
      </c>
      <c r="I6267" s="20">
        <v>39</v>
      </c>
      <c r="J6267" s="20">
        <v>50</v>
      </c>
      <c r="K6267" s="20">
        <v>0.78</v>
      </c>
      <c r="L6267" s="20">
        <v>105</v>
      </c>
      <c r="M6267" s="20">
        <v>0.47619047619047616</v>
      </c>
      <c r="N6267" s="20">
        <v>32</v>
      </c>
      <c r="P6267" s="20">
        <v>1</v>
      </c>
      <c r="Q6267" s="20">
        <v>1</v>
      </c>
      <c r="R6267" s="20">
        <v>1</v>
      </c>
      <c r="S6267" s="20">
        <v>7</v>
      </c>
    </row>
    <row r="6268" spans="1:19" s="20" customFormat="1" x14ac:dyDescent="0.25">
      <c r="A6268" s="177" t="s">
        <v>17499</v>
      </c>
      <c r="B6268" s="20" t="s">
        <v>17500</v>
      </c>
      <c r="C6268" s="20" t="s">
        <v>226</v>
      </c>
      <c r="D6268" s="20" t="s">
        <v>1002</v>
      </c>
      <c r="E6268" s="26">
        <v>42795</v>
      </c>
      <c r="F6268" s="20">
        <v>7</v>
      </c>
      <c r="G6268" s="20">
        <v>7</v>
      </c>
      <c r="H6268" s="20">
        <v>1</v>
      </c>
      <c r="I6268" s="20">
        <v>39</v>
      </c>
      <c r="J6268" s="20">
        <v>50</v>
      </c>
      <c r="K6268" s="20">
        <v>0.78</v>
      </c>
      <c r="L6268" s="20">
        <v>105</v>
      </c>
      <c r="M6268" s="20">
        <v>0.47619047619047616</v>
      </c>
      <c r="N6268" s="20">
        <v>32</v>
      </c>
      <c r="P6268" s="20">
        <v>1</v>
      </c>
      <c r="Q6268" s="20">
        <v>1</v>
      </c>
      <c r="R6268" s="20">
        <v>1</v>
      </c>
      <c r="S6268" s="20">
        <v>7</v>
      </c>
    </row>
    <row r="6269" spans="1:19" s="20" customFormat="1" x14ac:dyDescent="0.25">
      <c r="A6269" s="177" t="s">
        <v>17676</v>
      </c>
      <c r="B6269" s="20" t="s">
        <v>17677</v>
      </c>
      <c r="C6269" s="20" t="s">
        <v>232</v>
      </c>
      <c r="D6269" s="20" t="s">
        <v>1000</v>
      </c>
      <c r="E6269" s="26">
        <v>42795</v>
      </c>
      <c r="F6269" s="20">
        <v>10</v>
      </c>
      <c r="G6269" s="20">
        <v>15</v>
      </c>
      <c r="H6269" s="20">
        <v>0.66666666666666663</v>
      </c>
      <c r="I6269" s="20">
        <v>117</v>
      </c>
      <c r="J6269" s="20">
        <v>112</v>
      </c>
      <c r="K6269" s="20">
        <v>1.0446428571428572</v>
      </c>
      <c r="L6269" s="20">
        <v>180</v>
      </c>
      <c r="M6269" s="20">
        <v>0.62222222222222223</v>
      </c>
      <c r="N6269" s="20">
        <v>109</v>
      </c>
      <c r="P6269" s="20">
        <v>0</v>
      </c>
      <c r="Q6269" s="20">
        <v>0</v>
      </c>
      <c r="R6269" s="20" t="e">
        <v>#DIV/0!</v>
      </c>
      <c r="S6269" s="20">
        <v>8</v>
      </c>
    </row>
    <row r="6270" spans="1:19" s="20" customFormat="1" x14ac:dyDescent="0.25">
      <c r="A6270" s="177" t="s">
        <v>17873</v>
      </c>
      <c r="B6270" s="20" t="s">
        <v>17874</v>
      </c>
      <c r="C6270" s="20" t="s">
        <v>231</v>
      </c>
      <c r="D6270" s="20" t="s">
        <v>1002</v>
      </c>
      <c r="E6270" s="26">
        <v>42795</v>
      </c>
      <c r="F6270" s="20">
        <v>10</v>
      </c>
      <c r="G6270" s="20">
        <v>15</v>
      </c>
      <c r="H6270" s="20">
        <v>0.66666666666666663</v>
      </c>
      <c r="I6270" s="20">
        <v>117</v>
      </c>
      <c r="J6270" s="20">
        <v>112</v>
      </c>
      <c r="K6270" s="20">
        <v>1.0446428571428572</v>
      </c>
      <c r="L6270" s="20">
        <v>180</v>
      </c>
      <c r="M6270" s="20">
        <v>0.62222222222222223</v>
      </c>
      <c r="N6270" s="20">
        <v>109</v>
      </c>
      <c r="P6270" s="20">
        <v>0</v>
      </c>
      <c r="Q6270" s="20">
        <v>0</v>
      </c>
      <c r="R6270" s="20" t="e">
        <v>#DIV/0!</v>
      </c>
      <c r="S6270" s="20">
        <v>8</v>
      </c>
    </row>
    <row r="6271" spans="1:19" s="20" customFormat="1" x14ac:dyDescent="0.25">
      <c r="A6271" s="177" t="s">
        <v>18050</v>
      </c>
      <c r="B6271" s="20" t="s">
        <v>18051</v>
      </c>
      <c r="C6271" s="20" t="s">
        <v>317</v>
      </c>
      <c r="D6271" s="20" t="s">
        <v>1000</v>
      </c>
      <c r="E6271" s="26">
        <v>42795</v>
      </c>
      <c r="F6271" s="20">
        <v>10</v>
      </c>
      <c r="G6271" s="20">
        <v>12</v>
      </c>
      <c r="H6271" s="20">
        <v>0.83333333333333337</v>
      </c>
      <c r="I6271" s="20">
        <v>25</v>
      </c>
      <c r="J6271" s="20">
        <v>30</v>
      </c>
      <c r="K6271" s="20">
        <v>0.83333333333333337</v>
      </c>
      <c r="L6271" s="20">
        <v>26</v>
      </c>
      <c r="M6271" s="20">
        <v>1.1538461538461537</v>
      </c>
      <c r="N6271" s="20">
        <v>18</v>
      </c>
      <c r="P6271" s="20">
        <v>5</v>
      </c>
      <c r="Q6271" s="20">
        <v>5</v>
      </c>
      <c r="R6271" s="20">
        <v>1</v>
      </c>
      <c r="S6271" s="20">
        <v>7</v>
      </c>
    </row>
    <row r="6272" spans="1:19" s="20" customFormat="1" x14ac:dyDescent="0.25">
      <c r="A6272" s="177" t="s">
        <v>18229</v>
      </c>
      <c r="B6272" s="20" t="s">
        <v>18230</v>
      </c>
      <c r="C6272" s="20" t="s">
        <v>316</v>
      </c>
      <c r="D6272" s="20" t="s">
        <v>1002</v>
      </c>
      <c r="E6272" s="26">
        <v>42795</v>
      </c>
      <c r="F6272" s="20">
        <v>7</v>
      </c>
      <c r="G6272" s="20">
        <v>6</v>
      </c>
      <c r="H6272" s="20">
        <v>1.1666666666666667</v>
      </c>
      <c r="I6272" s="20">
        <v>13</v>
      </c>
      <c r="J6272" s="20">
        <v>21</v>
      </c>
      <c r="K6272" s="20">
        <v>0.61904761904761907</v>
      </c>
      <c r="L6272" s="20">
        <v>16</v>
      </c>
      <c r="M6272" s="20">
        <v>1.3125</v>
      </c>
      <c r="N6272" s="20">
        <v>8</v>
      </c>
      <c r="P6272" s="20">
        <v>4</v>
      </c>
      <c r="Q6272" s="20">
        <v>4</v>
      </c>
      <c r="R6272" s="20">
        <v>1</v>
      </c>
      <c r="S6272" s="20">
        <v>5</v>
      </c>
    </row>
    <row r="6273" spans="1:19" s="20" customFormat="1" x14ac:dyDescent="0.25">
      <c r="A6273" s="177" t="s">
        <v>18305</v>
      </c>
      <c r="B6273" s="20" t="s">
        <v>18306</v>
      </c>
      <c r="C6273" s="20" t="s">
        <v>355</v>
      </c>
      <c r="D6273" s="20" t="s">
        <v>1002</v>
      </c>
      <c r="E6273" s="26">
        <v>42795</v>
      </c>
      <c r="F6273" s="20">
        <v>3</v>
      </c>
      <c r="G6273" s="20">
        <v>6</v>
      </c>
      <c r="H6273" s="20">
        <v>0.5</v>
      </c>
      <c r="I6273" s="20">
        <v>12</v>
      </c>
      <c r="J6273" s="20">
        <v>9</v>
      </c>
      <c r="K6273" s="20">
        <v>1.3333333333333333</v>
      </c>
      <c r="L6273" s="20">
        <v>10</v>
      </c>
      <c r="M6273" s="20">
        <v>0.9</v>
      </c>
      <c r="N6273" s="20">
        <v>10</v>
      </c>
      <c r="P6273" s="20">
        <v>1</v>
      </c>
      <c r="Q6273" s="20">
        <v>1</v>
      </c>
      <c r="R6273" s="20">
        <v>1</v>
      </c>
      <c r="S6273" s="20">
        <v>2</v>
      </c>
    </row>
    <row r="6274" spans="1:19" s="20" customFormat="1" x14ac:dyDescent="0.25">
      <c r="A6274" s="177" t="s">
        <v>18482</v>
      </c>
      <c r="B6274" s="20" t="s">
        <v>18483</v>
      </c>
      <c r="C6274" s="20" t="s">
        <v>214</v>
      </c>
      <c r="D6274" s="20" t="s">
        <v>1000</v>
      </c>
      <c r="E6274" s="26">
        <v>42795</v>
      </c>
      <c r="F6274" s="20">
        <v>16</v>
      </c>
      <c r="G6274" s="20">
        <v>13</v>
      </c>
      <c r="H6274" s="20">
        <v>1.2307692307692308</v>
      </c>
      <c r="I6274" s="20">
        <v>98</v>
      </c>
      <c r="J6274" s="20">
        <v>142</v>
      </c>
      <c r="K6274" s="20">
        <v>0.6901408450704225</v>
      </c>
      <c r="L6274" s="20">
        <v>92</v>
      </c>
      <c r="M6274" s="20">
        <v>1.5434782608695652</v>
      </c>
      <c r="N6274" s="20">
        <v>81</v>
      </c>
      <c r="P6274" s="20">
        <v>10</v>
      </c>
      <c r="Q6274" s="20">
        <v>16</v>
      </c>
      <c r="R6274" s="20">
        <v>0.625</v>
      </c>
      <c r="S6274" s="20">
        <v>17</v>
      </c>
    </row>
    <row r="6275" spans="1:19" s="20" customFormat="1" x14ac:dyDescent="0.25">
      <c r="A6275" s="177" t="s">
        <v>18661</v>
      </c>
      <c r="B6275" s="20" t="s">
        <v>18662</v>
      </c>
      <c r="C6275" s="20" t="s">
        <v>215</v>
      </c>
      <c r="D6275" s="20" t="s">
        <v>1002</v>
      </c>
      <c r="E6275" s="26">
        <v>42795</v>
      </c>
      <c r="F6275" s="20">
        <v>5</v>
      </c>
      <c r="G6275" s="20">
        <v>7</v>
      </c>
      <c r="H6275" s="20">
        <v>0.7142857142857143</v>
      </c>
      <c r="I6275" s="20">
        <v>38</v>
      </c>
      <c r="J6275" s="20">
        <v>32</v>
      </c>
      <c r="K6275" s="20">
        <v>1.1875</v>
      </c>
      <c r="L6275" s="20">
        <v>47</v>
      </c>
      <c r="M6275" s="20">
        <v>0.68085106382978722</v>
      </c>
      <c r="N6275" s="20">
        <v>31</v>
      </c>
      <c r="O6275" s="20">
        <v>1.1200000000000001</v>
      </c>
      <c r="P6275" s="20">
        <v>3</v>
      </c>
      <c r="Q6275" s="20">
        <v>5</v>
      </c>
      <c r="R6275" s="20">
        <v>0.6</v>
      </c>
      <c r="S6275" s="20">
        <v>7</v>
      </c>
    </row>
    <row r="6276" spans="1:19" s="20" customFormat="1" x14ac:dyDescent="0.25">
      <c r="A6276" s="177" t="s">
        <v>18838</v>
      </c>
      <c r="B6276" s="20" t="s">
        <v>18839</v>
      </c>
      <c r="C6276" s="20" t="s">
        <v>216</v>
      </c>
      <c r="D6276" s="20" t="s">
        <v>1002</v>
      </c>
      <c r="E6276" s="26">
        <v>42795</v>
      </c>
      <c r="F6276" s="20">
        <v>11</v>
      </c>
      <c r="G6276" s="20">
        <v>6</v>
      </c>
      <c r="H6276" s="20">
        <v>1.8333333333333333</v>
      </c>
      <c r="I6276" s="20">
        <v>60</v>
      </c>
      <c r="J6276" s="20">
        <v>110</v>
      </c>
      <c r="K6276" s="20">
        <v>0.54545454545454541</v>
      </c>
      <c r="L6276" s="20">
        <v>45</v>
      </c>
      <c r="M6276" s="20">
        <v>2.4444444444444446</v>
      </c>
      <c r="N6276" s="20">
        <v>50</v>
      </c>
      <c r="P6276" s="20">
        <v>7</v>
      </c>
      <c r="Q6276" s="20">
        <v>11</v>
      </c>
      <c r="R6276" s="20">
        <v>0.63636363636363635</v>
      </c>
      <c r="S6276" s="20">
        <v>10</v>
      </c>
    </row>
    <row r="6277" spans="1:19" s="20" customFormat="1" x14ac:dyDescent="0.25">
      <c r="A6277" s="177" t="s">
        <v>19015</v>
      </c>
      <c r="B6277" s="20" t="s">
        <v>19016</v>
      </c>
      <c r="C6277" s="20" t="s">
        <v>229</v>
      </c>
      <c r="D6277" s="20" t="s">
        <v>1002</v>
      </c>
      <c r="E6277" s="26">
        <v>42795</v>
      </c>
      <c r="F6277" s="20">
        <v>1</v>
      </c>
      <c r="G6277" s="20">
        <v>1</v>
      </c>
      <c r="H6277" s="20">
        <v>1</v>
      </c>
      <c r="I6277" s="20">
        <v>6</v>
      </c>
      <c r="J6277" s="20">
        <v>5</v>
      </c>
      <c r="K6277" s="20">
        <v>1.2</v>
      </c>
      <c r="L6277" s="20">
        <v>10</v>
      </c>
      <c r="M6277" s="20">
        <v>0.5</v>
      </c>
      <c r="N6277" s="20">
        <v>4</v>
      </c>
      <c r="P6277" s="20">
        <v>0</v>
      </c>
      <c r="Q6277" s="20">
        <v>0</v>
      </c>
      <c r="R6277" s="20" t="e">
        <v>#DIV/0!</v>
      </c>
      <c r="S6277" s="20">
        <v>2</v>
      </c>
    </row>
    <row r="6278" spans="1:19" s="20" customFormat="1" x14ac:dyDescent="0.25">
      <c r="A6278" s="177" t="s">
        <v>19192</v>
      </c>
      <c r="B6278" s="20" t="s">
        <v>19193</v>
      </c>
      <c r="C6278" s="20" t="s">
        <v>230</v>
      </c>
      <c r="D6278" s="20" t="s">
        <v>1000</v>
      </c>
      <c r="E6278" s="26">
        <v>42795</v>
      </c>
      <c r="F6278" s="20">
        <v>1</v>
      </c>
      <c r="G6278" s="20">
        <v>1</v>
      </c>
      <c r="H6278" s="20">
        <v>1</v>
      </c>
      <c r="I6278" s="20">
        <v>6</v>
      </c>
      <c r="J6278" s="20">
        <v>5</v>
      </c>
      <c r="K6278" s="20">
        <v>1.2</v>
      </c>
      <c r="L6278" s="20">
        <v>10</v>
      </c>
      <c r="M6278" s="20">
        <v>0.5</v>
      </c>
      <c r="N6278" s="20">
        <v>4</v>
      </c>
      <c r="P6278" s="20">
        <v>0</v>
      </c>
      <c r="Q6278" s="20">
        <v>0</v>
      </c>
      <c r="R6278" s="20" t="e">
        <v>#DIV/0!</v>
      </c>
      <c r="S6278" s="20">
        <v>2</v>
      </c>
    </row>
    <row r="6279" spans="1:19" s="20" customFormat="1" x14ac:dyDescent="0.25">
      <c r="A6279" s="177" t="s">
        <v>19371</v>
      </c>
      <c r="B6279" s="20" t="s">
        <v>19372</v>
      </c>
      <c r="C6279" s="20" t="s">
        <v>234</v>
      </c>
      <c r="D6279" s="20" t="s">
        <v>1000</v>
      </c>
      <c r="E6279" s="26">
        <v>42795</v>
      </c>
      <c r="F6279" s="20">
        <v>3</v>
      </c>
      <c r="G6279" s="20">
        <v>6</v>
      </c>
      <c r="H6279" s="20">
        <v>0.5</v>
      </c>
      <c r="I6279" s="20">
        <v>71</v>
      </c>
      <c r="J6279" s="20">
        <v>30</v>
      </c>
      <c r="K6279" s="20">
        <v>2.3666666666666667</v>
      </c>
      <c r="L6279" s="20">
        <v>50</v>
      </c>
      <c r="M6279" s="20">
        <v>0.6</v>
      </c>
      <c r="N6279" s="20">
        <v>71</v>
      </c>
      <c r="P6279" s="20">
        <v>0</v>
      </c>
      <c r="Q6279" s="20">
        <v>2</v>
      </c>
      <c r="R6279" s="20">
        <v>0</v>
      </c>
      <c r="S6279" s="20">
        <v>0</v>
      </c>
    </row>
    <row r="6280" spans="1:19" s="20" customFormat="1" x14ac:dyDescent="0.25">
      <c r="A6280" s="177" t="s">
        <v>19550</v>
      </c>
      <c r="B6280" s="20" t="s">
        <v>19551</v>
      </c>
      <c r="C6280" s="20" t="s">
        <v>233</v>
      </c>
      <c r="D6280" s="20" t="s">
        <v>1002</v>
      </c>
      <c r="E6280" s="26">
        <v>42795</v>
      </c>
      <c r="F6280" s="20">
        <v>3</v>
      </c>
      <c r="G6280" s="20">
        <v>6</v>
      </c>
      <c r="H6280" s="20">
        <v>0.5</v>
      </c>
      <c r="I6280" s="20">
        <v>71</v>
      </c>
      <c r="J6280" s="20">
        <v>30</v>
      </c>
      <c r="K6280" s="20">
        <v>2.3666666666666667</v>
      </c>
      <c r="L6280" s="20">
        <v>50</v>
      </c>
      <c r="M6280" s="20">
        <v>0.6</v>
      </c>
      <c r="N6280" s="20">
        <v>71</v>
      </c>
      <c r="P6280" s="20">
        <v>0</v>
      </c>
      <c r="Q6280" s="20">
        <v>2</v>
      </c>
      <c r="R6280" s="20">
        <v>0</v>
      </c>
      <c r="S6280" s="20">
        <v>0</v>
      </c>
    </row>
    <row r="6281" spans="1:19" s="20" customFormat="1" x14ac:dyDescent="0.25">
      <c r="A6281" s="177" t="s">
        <v>19648</v>
      </c>
      <c r="B6281" s="20" t="s">
        <v>19649</v>
      </c>
      <c r="C6281" s="20" t="s">
        <v>342</v>
      </c>
      <c r="D6281" s="20" t="s">
        <v>1000</v>
      </c>
      <c r="E6281" s="26">
        <v>42795</v>
      </c>
      <c r="F6281" s="20">
        <v>4</v>
      </c>
      <c r="G6281" s="20">
        <v>4</v>
      </c>
      <c r="H6281" s="20">
        <v>1</v>
      </c>
      <c r="I6281" s="20">
        <v>18</v>
      </c>
      <c r="J6281" s="20">
        <v>40</v>
      </c>
      <c r="K6281" s="20">
        <v>0.45</v>
      </c>
      <c r="L6281" s="20">
        <v>40</v>
      </c>
      <c r="M6281" s="20">
        <v>1</v>
      </c>
      <c r="N6281" s="20">
        <v>12</v>
      </c>
      <c r="P6281" s="20">
        <v>2</v>
      </c>
      <c r="Q6281" s="20">
        <v>2</v>
      </c>
      <c r="R6281" s="20">
        <v>1</v>
      </c>
      <c r="S6281" s="20">
        <v>6</v>
      </c>
    </row>
    <row r="6282" spans="1:19" s="20" customFormat="1" x14ac:dyDescent="0.25">
      <c r="A6282" s="177" t="s">
        <v>19748</v>
      </c>
      <c r="B6282" s="20" t="s">
        <v>19749</v>
      </c>
      <c r="C6282" s="20" t="s">
        <v>340</v>
      </c>
      <c r="D6282" s="20" t="s">
        <v>1002</v>
      </c>
      <c r="E6282" s="26">
        <v>42795</v>
      </c>
      <c r="F6282" s="20">
        <v>4</v>
      </c>
      <c r="G6282" s="20">
        <v>4</v>
      </c>
      <c r="H6282" s="20">
        <v>1</v>
      </c>
      <c r="I6282" s="20">
        <v>18</v>
      </c>
      <c r="J6282" s="20">
        <v>40</v>
      </c>
      <c r="K6282" s="20">
        <v>0.45</v>
      </c>
      <c r="L6282" s="20">
        <v>40</v>
      </c>
      <c r="M6282" s="20">
        <v>1</v>
      </c>
      <c r="N6282" s="20">
        <v>12</v>
      </c>
      <c r="P6282" s="20">
        <v>2</v>
      </c>
      <c r="Q6282" s="20">
        <v>2</v>
      </c>
      <c r="R6282" s="20">
        <v>1</v>
      </c>
      <c r="S6282" s="20">
        <v>6</v>
      </c>
    </row>
    <row r="6283" spans="1:19" s="20" customFormat="1" x14ac:dyDescent="0.25">
      <c r="A6283" s="177" t="s">
        <v>19925</v>
      </c>
      <c r="B6283" s="20" t="s">
        <v>19926</v>
      </c>
      <c r="C6283" s="20" t="s">
        <v>220</v>
      </c>
      <c r="D6283" s="20" t="s">
        <v>1000</v>
      </c>
      <c r="E6283" s="26">
        <v>42795</v>
      </c>
      <c r="F6283" s="20">
        <v>10</v>
      </c>
      <c r="G6283" s="20">
        <v>16</v>
      </c>
      <c r="H6283" s="20">
        <v>0.625</v>
      </c>
      <c r="I6283" s="20">
        <v>23</v>
      </c>
      <c r="J6283" s="20">
        <v>40</v>
      </c>
      <c r="K6283" s="20">
        <v>0.57499999999999996</v>
      </c>
      <c r="L6283" s="20">
        <v>48</v>
      </c>
      <c r="M6283" s="20">
        <v>0.83333333333333337</v>
      </c>
      <c r="N6283" s="20">
        <v>22</v>
      </c>
      <c r="P6283" s="20">
        <v>0</v>
      </c>
      <c r="Q6283" s="20">
        <v>4</v>
      </c>
      <c r="R6283" s="20">
        <v>0</v>
      </c>
      <c r="S6283" s="20">
        <v>1</v>
      </c>
    </row>
    <row r="6284" spans="1:19" s="20" customFormat="1" x14ac:dyDescent="0.25">
      <c r="A6284" s="177" t="s">
        <v>20104</v>
      </c>
      <c r="B6284" s="20" t="s">
        <v>20105</v>
      </c>
      <c r="C6284" s="20" t="s">
        <v>221</v>
      </c>
      <c r="D6284" s="20" t="s">
        <v>1002</v>
      </c>
      <c r="E6284" s="26">
        <v>42795</v>
      </c>
      <c r="F6284" s="20">
        <v>6</v>
      </c>
      <c r="G6284" s="20">
        <v>12</v>
      </c>
      <c r="H6284" s="20">
        <v>0.5</v>
      </c>
      <c r="I6284" s="20">
        <v>20</v>
      </c>
      <c r="J6284" s="20">
        <v>32</v>
      </c>
      <c r="K6284" s="20">
        <v>0.625</v>
      </c>
      <c r="L6284" s="20">
        <v>40</v>
      </c>
      <c r="M6284" s="20">
        <v>0.8</v>
      </c>
      <c r="N6284" s="20">
        <v>19</v>
      </c>
      <c r="O6284" s="20">
        <v>0.73</v>
      </c>
      <c r="P6284" s="20">
        <v>0</v>
      </c>
      <c r="Q6284" s="20">
        <v>4</v>
      </c>
      <c r="R6284" s="20">
        <v>0</v>
      </c>
      <c r="S6284" s="20">
        <v>1</v>
      </c>
    </row>
    <row r="6285" spans="1:19" s="20" customFormat="1" x14ac:dyDescent="0.25">
      <c r="A6285" s="177" t="s">
        <v>20281</v>
      </c>
      <c r="B6285" s="20" t="s">
        <v>20282</v>
      </c>
      <c r="C6285" s="20" t="s">
        <v>222</v>
      </c>
      <c r="D6285" s="20" t="s">
        <v>1002</v>
      </c>
      <c r="E6285" s="26">
        <v>42795</v>
      </c>
      <c r="F6285" s="20">
        <v>4</v>
      </c>
      <c r="G6285" s="20">
        <v>4</v>
      </c>
      <c r="H6285" s="20">
        <v>1</v>
      </c>
      <c r="I6285" s="20">
        <v>3</v>
      </c>
      <c r="J6285" s="20">
        <v>8</v>
      </c>
      <c r="K6285" s="20">
        <v>0.375</v>
      </c>
      <c r="L6285" s="20">
        <v>8</v>
      </c>
      <c r="M6285" s="20">
        <v>1</v>
      </c>
      <c r="N6285" s="20">
        <v>3</v>
      </c>
      <c r="O6285" s="20">
        <v>0.85</v>
      </c>
      <c r="P6285" s="20">
        <v>0</v>
      </c>
      <c r="Q6285" s="20">
        <v>0</v>
      </c>
      <c r="R6285" s="20" t="e">
        <v>#DIV/0!</v>
      </c>
      <c r="S6285" s="20">
        <v>0</v>
      </c>
    </row>
    <row r="6286" spans="1:19" s="20" customFormat="1" x14ac:dyDescent="0.25">
      <c r="A6286" s="177" t="s">
        <v>20458</v>
      </c>
      <c r="B6286" s="20" t="s">
        <v>20459</v>
      </c>
      <c r="C6286" s="20" t="s">
        <v>211</v>
      </c>
      <c r="D6286" s="20" t="s">
        <v>1002</v>
      </c>
      <c r="E6286" s="26">
        <v>42795</v>
      </c>
      <c r="F6286" s="20">
        <v>2</v>
      </c>
      <c r="G6286" s="20">
        <v>2</v>
      </c>
      <c r="H6286" s="20">
        <v>1</v>
      </c>
      <c r="I6286" s="20">
        <v>37</v>
      </c>
      <c r="J6286" s="20">
        <v>30</v>
      </c>
      <c r="K6286" s="20">
        <v>1.2333333333333334</v>
      </c>
      <c r="L6286" s="20">
        <v>30</v>
      </c>
      <c r="M6286" s="20">
        <v>1</v>
      </c>
      <c r="N6286" s="20">
        <v>29</v>
      </c>
      <c r="P6286" s="20">
        <v>0</v>
      </c>
      <c r="Q6286" s="20">
        <v>1</v>
      </c>
      <c r="R6286" s="20">
        <v>0</v>
      </c>
      <c r="S6286" s="20">
        <v>8</v>
      </c>
    </row>
    <row r="6287" spans="1:19" s="20" customFormat="1" x14ac:dyDescent="0.25">
      <c r="A6287" s="177" t="s">
        <v>20635</v>
      </c>
      <c r="B6287" s="20" t="s">
        <v>20636</v>
      </c>
      <c r="C6287" s="20" t="s">
        <v>207</v>
      </c>
      <c r="D6287" s="20" t="s">
        <v>1000</v>
      </c>
      <c r="E6287" s="26">
        <v>42795</v>
      </c>
      <c r="F6287" s="20">
        <v>9</v>
      </c>
      <c r="G6287" s="20">
        <v>9</v>
      </c>
      <c r="H6287" s="20">
        <v>1</v>
      </c>
      <c r="I6287" s="20">
        <v>76</v>
      </c>
      <c r="J6287" s="20">
        <v>67</v>
      </c>
      <c r="K6287" s="20">
        <v>1.1343283582089552</v>
      </c>
      <c r="L6287" s="20">
        <v>80</v>
      </c>
      <c r="M6287" s="20">
        <v>0.83750000000000002</v>
      </c>
      <c r="N6287" s="20">
        <v>63</v>
      </c>
      <c r="P6287" s="20">
        <v>2</v>
      </c>
      <c r="Q6287" s="20">
        <v>5</v>
      </c>
      <c r="R6287" s="20">
        <v>0.4</v>
      </c>
      <c r="S6287" s="20">
        <v>13</v>
      </c>
    </row>
    <row r="6288" spans="1:19" s="20" customFormat="1" x14ac:dyDescent="0.25">
      <c r="A6288" s="177" t="s">
        <v>20879</v>
      </c>
      <c r="B6288" s="20" t="s">
        <v>20880</v>
      </c>
      <c r="C6288" s="20" t="s">
        <v>210</v>
      </c>
      <c r="D6288" s="20" t="s">
        <v>1002</v>
      </c>
      <c r="E6288" s="26">
        <v>42795</v>
      </c>
      <c r="F6288" s="20">
        <v>3</v>
      </c>
      <c r="G6288" s="20">
        <v>3</v>
      </c>
      <c r="H6288" s="20">
        <v>1</v>
      </c>
      <c r="I6288" s="20">
        <v>17</v>
      </c>
      <c r="J6288" s="20">
        <v>21</v>
      </c>
      <c r="K6288" s="20">
        <v>0.80952380952380953</v>
      </c>
      <c r="L6288" s="20">
        <v>30</v>
      </c>
      <c r="M6288" s="20">
        <v>0.7</v>
      </c>
      <c r="N6288" s="20">
        <v>12</v>
      </c>
      <c r="O6288" s="20">
        <v>0.98</v>
      </c>
      <c r="P6288" s="20">
        <v>1</v>
      </c>
      <c r="Q6288" s="20">
        <v>3</v>
      </c>
      <c r="R6288" s="20">
        <v>0.33333333333333331</v>
      </c>
      <c r="S6288" s="20">
        <v>5</v>
      </c>
    </row>
    <row r="6289" spans="1:19" s="20" customFormat="1" x14ac:dyDescent="0.25">
      <c r="A6289" s="177" t="s">
        <v>21056</v>
      </c>
      <c r="B6289" s="20" t="s">
        <v>21057</v>
      </c>
      <c r="C6289" s="20" t="s">
        <v>208</v>
      </c>
      <c r="D6289" s="20" t="s">
        <v>1002</v>
      </c>
      <c r="E6289" s="26">
        <v>42795</v>
      </c>
      <c r="F6289" s="20">
        <v>2</v>
      </c>
      <c r="G6289" s="20">
        <v>2</v>
      </c>
      <c r="H6289" s="20">
        <v>1</v>
      </c>
      <c r="I6289" s="20">
        <v>11</v>
      </c>
      <c r="J6289" s="20">
        <v>10</v>
      </c>
      <c r="K6289" s="20">
        <v>1.1000000000000001</v>
      </c>
      <c r="L6289" s="20">
        <v>10</v>
      </c>
      <c r="M6289" s="20">
        <v>1</v>
      </c>
      <c r="N6289" s="20">
        <v>11</v>
      </c>
      <c r="P6289" s="20">
        <v>1</v>
      </c>
      <c r="Q6289" s="20">
        <v>1</v>
      </c>
      <c r="R6289" s="20">
        <v>1</v>
      </c>
      <c r="S6289" s="20">
        <v>0</v>
      </c>
    </row>
    <row r="6290" spans="1:19" s="20" customFormat="1" x14ac:dyDescent="0.25">
      <c r="A6290" s="177" t="s">
        <v>21132</v>
      </c>
      <c r="B6290" s="20" t="s">
        <v>21133</v>
      </c>
      <c r="C6290" s="20" t="s">
        <v>354</v>
      </c>
      <c r="D6290" s="20" t="s">
        <v>1002</v>
      </c>
      <c r="E6290" s="26">
        <v>42795</v>
      </c>
      <c r="F6290" s="20">
        <v>2</v>
      </c>
      <c r="G6290" s="20">
        <v>2</v>
      </c>
      <c r="H6290" s="20">
        <v>1</v>
      </c>
      <c r="I6290" s="20">
        <v>11</v>
      </c>
      <c r="J6290" s="20">
        <v>6</v>
      </c>
      <c r="K6290" s="20">
        <v>1.8333333333333333</v>
      </c>
      <c r="L6290" s="20">
        <v>10</v>
      </c>
      <c r="M6290" s="20">
        <v>0.6</v>
      </c>
      <c r="N6290" s="20">
        <v>11</v>
      </c>
      <c r="P6290" s="20">
        <v>0</v>
      </c>
      <c r="Q6290" s="20">
        <v>0</v>
      </c>
      <c r="R6290" s="20" t="e">
        <v>#DIV/0!</v>
      </c>
      <c r="S6290" s="20">
        <v>0</v>
      </c>
    </row>
    <row r="6291" spans="1:19" s="20" customFormat="1" x14ac:dyDescent="0.25">
      <c r="A6291" s="177" t="s">
        <v>21311</v>
      </c>
      <c r="B6291" s="20" t="s">
        <v>21312</v>
      </c>
      <c r="C6291" s="20" t="s">
        <v>213</v>
      </c>
      <c r="D6291" s="20" t="s">
        <v>1002</v>
      </c>
      <c r="E6291" s="26">
        <v>42795</v>
      </c>
      <c r="F6291" s="20">
        <v>2</v>
      </c>
      <c r="G6291" s="20">
        <v>3</v>
      </c>
      <c r="H6291" s="20">
        <v>0.66666666666666663</v>
      </c>
      <c r="I6291" s="20">
        <v>17</v>
      </c>
      <c r="J6291" s="20">
        <v>18</v>
      </c>
      <c r="K6291" s="20">
        <v>0.94444444444444442</v>
      </c>
      <c r="L6291" s="20">
        <v>30</v>
      </c>
      <c r="M6291" s="20">
        <v>0.6</v>
      </c>
      <c r="N6291" s="20">
        <v>16</v>
      </c>
      <c r="P6291" s="20">
        <v>0</v>
      </c>
      <c r="Q6291" s="20">
        <v>0</v>
      </c>
      <c r="R6291" s="20" t="e">
        <v>#DIV/0!</v>
      </c>
      <c r="S6291" s="20">
        <v>1</v>
      </c>
    </row>
    <row r="6292" spans="1:19" s="20" customFormat="1" x14ac:dyDescent="0.25">
      <c r="A6292" s="177" t="s">
        <v>21553</v>
      </c>
      <c r="B6292" s="20" t="s">
        <v>21554</v>
      </c>
      <c r="C6292" s="20" t="s">
        <v>212</v>
      </c>
      <c r="D6292" s="20" t="s">
        <v>1000</v>
      </c>
      <c r="E6292" s="26">
        <v>42795</v>
      </c>
      <c r="F6292" s="20">
        <v>2</v>
      </c>
      <c r="G6292" s="20">
        <v>3</v>
      </c>
      <c r="H6292" s="20">
        <v>0.66666666666666663</v>
      </c>
      <c r="I6292" s="20">
        <v>17</v>
      </c>
      <c r="J6292" s="20">
        <v>18</v>
      </c>
      <c r="K6292" s="20">
        <v>0.94444444444444442</v>
      </c>
      <c r="L6292" s="20">
        <v>30</v>
      </c>
      <c r="M6292" s="20">
        <v>0.6</v>
      </c>
      <c r="N6292" s="20">
        <v>16</v>
      </c>
      <c r="P6292" s="20">
        <v>0</v>
      </c>
      <c r="Q6292" s="20">
        <v>0</v>
      </c>
      <c r="R6292" s="20" t="e">
        <v>#DIV/0!</v>
      </c>
      <c r="S6292" s="20">
        <v>1</v>
      </c>
    </row>
    <row r="6293" spans="1:19" s="20" customFormat="1" x14ac:dyDescent="0.25">
      <c r="A6293" s="177" t="s">
        <v>21762</v>
      </c>
      <c r="B6293" s="20" t="s">
        <v>21763</v>
      </c>
      <c r="C6293" s="20" t="s">
        <v>217</v>
      </c>
      <c r="D6293" s="20" t="s">
        <v>1000</v>
      </c>
      <c r="E6293" s="26">
        <v>42795</v>
      </c>
      <c r="F6293" s="20">
        <v>0</v>
      </c>
      <c r="G6293" s="20">
        <v>0</v>
      </c>
      <c r="H6293" s="20" t="e">
        <v>#DIV/0!</v>
      </c>
      <c r="I6293" s="20">
        <v>0</v>
      </c>
      <c r="J6293" s="20">
        <v>0</v>
      </c>
      <c r="K6293" s="20" t="e">
        <v>#DIV/0!</v>
      </c>
      <c r="L6293" s="20">
        <v>0</v>
      </c>
      <c r="M6293" s="20" t="e">
        <v>#DIV/0!</v>
      </c>
      <c r="N6293" s="20">
        <v>0</v>
      </c>
      <c r="P6293" s="20">
        <v>0</v>
      </c>
      <c r="Q6293" s="20">
        <v>0</v>
      </c>
      <c r="R6293" s="20" t="e">
        <v>#DIV/0!</v>
      </c>
      <c r="S6293" s="20">
        <v>0</v>
      </c>
    </row>
    <row r="6294" spans="1:19" s="20" customFormat="1" x14ac:dyDescent="0.25">
      <c r="A6294" s="177" t="s">
        <v>22006</v>
      </c>
      <c r="B6294" s="20" t="s">
        <v>22007</v>
      </c>
      <c r="C6294" s="20" t="s">
        <v>218</v>
      </c>
      <c r="D6294" s="20" t="s">
        <v>1002</v>
      </c>
      <c r="E6294" s="26">
        <v>42795</v>
      </c>
      <c r="F6294" s="20">
        <v>0</v>
      </c>
      <c r="G6294" s="20">
        <v>0</v>
      </c>
      <c r="H6294" s="20" t="e">
        <v>#DIV/0!</v>
      </c>
      <c r="I6294" s="20">
        <v>0</v>
      </c>
      <c r="J6294" s="20">
        <v>0</v>
      </c>
      <c r="K6294" s="20" t="e">
        <v>#DIV/0!</v>
      </c>
      <c r="L6294" s="20">
        <v>0</v>
      </c>
      <c r="M6294" s="20" t="e">
        <v>#DIV/0!</v>
      </c>
      <c r="N6294" s="20">
        <v>0</v>
      </c>
      <c r="P6294" s="20">
        <v>0</v>
      </c>
      <c r="Q6294" s="20">
        <v>0</v>
      </c>
      <c r="R6294" s="20" t="e">
        <v>#DIV/0!</v>
      </c>
      <c r="S6294" s="20">
        <v>0</v>
      </c>
    </row>
    <row r="6295" spans="1:19" s="20" customFormat="1" x14ac:dyDescent="0.25">
      <c r="A6295" s="177" t="s">
        <v>22183</v>
      </c>
      <c r="B6295" s="20" t="s">
        <v>22184</v>
      </c>
      <c r="C6295" s="20" t="s">
        <v>219</v>
      </c>
      <c r="D6295" s="20" t="s">
        <v>1002</v>
      </c>
      <c r="E6295" s="26">
        <v>42795</v>
      </c>
      <c r="F6295" s="20">
        <v>0</v>
      </c>
      <c r="G6295" s="20">
        <v>0</v>
      </c>
      <c r="H6295" s="20" t="e">
        <v>#DIV/0!</v>
      </c>
      <c r="I6295" s="20">
        <v>0</v>
      </c>
      <c r="J6295" s="20">
        <v>0</v>
      </c>
      <c r="K6295" s="20" t="e">
        <v>#DIV/0!</v>
      </c>
      <c r="L6295" s="20">
        <v>0</v>
      </c>
      <c r="M6295" s="20" t="e">
        <v>#DIV/0!</v>
      </c>
      <c r="N6295" s="20">
        <v>0</v>
      </c>
      <c r="P6295" s="20">
        <v>0</v>
      </c>
      <c r="Q6295" s="20">
        <v>0</v>
      </c>
      <c r="R6295" s="20" t="e">
        <v>#DIV/0!</v>
      </c>
      <c r="S6295" s="20">
        <v>0</v>
      </c>
    </row>
    <row r="6296" spans="1:19" s="20" customFormat="1" x14ac:dyDescent="0.25">
      <c r="A6296" s="177" t="s">
        <v>11100</v>
      </c>
      <c r="B6296" s="20" t="s">
        <v>11101</v>
      </c>
      <c r="C6296" s="20" t="s">
        <v>228</v>
      </c>
      <c r="D6296" s="20" t="s">
        <v>1000</v>
      </c>
      <c r="E6296" s="26">
        <v>42826</v>
      </c>
      <c r="F6296" s="20">
        <v>1</v>
      </c>
      <c r="G6296" s="20">
        <v>1</v>
      </c>
      <c r="H6296" s="20">
        <v>1</v>
      </c>
      <c r="I6296" s="20">
        <v>5</v>
      </c>
      <c r="J6296" s="20">
        <v>5</v>
      </c>
      <c r="K6296" s="20">
        <v>1</v>
      </c>
      <c r="L6296" s="20">
        <v>5</v>
      </c>
      <c r="M6296" s="20">
        <v>1</v>
      </c>
      <c r="N6296" s="20">
        <v>3</v>
      </c>
      <c r="P6296" s="20">
        <v>2</v>
      </c>
      <c r="Q6296" s="20">
        <v>3</v>
      </c>
      <c r="R6296" s="20">
        <v>0.66666666666666663</v>
      </c>
      <c r="S6296" s="20">
        <v>2</v>
      </c>
    </row>
    <row r="6297" spans="1:19" s="20" customFormat="1" x14ac:dyDescent="0.25">
      <c r="A6297" s="177" t="s">
        <v>9353</v>
      </c>
      <c r="B6297" s="20" t="s">
        <v>9354</v>
      </c>
      <c r="C6297" s="20" t="s">
        <v>211</v>
      </c>
      <c r="D6297" s="20" t="s">
        <v>1000</v>
      </c>
      <c r="E6297" s="26">
        <v>42826</v>
      </c>
      <c r="F6297" s="20">
        <v>2</v>
      </c>
      <c r="G6297" s="20">
        <v>2</v>
      </c>
      <c r="H6297" s="20">
        <v>1</v>
      </c>
      <c r="I6297" s="20">
        <v>51</v>
      </c>
      <c r="J6297" s="20">
        <v>30</v>
      </c>
      <c r="K6297" s="20">
        <v>1.7</v>
      </c>
      <c r="L6297" s="20">
        <v>30</v>
      </c>
      <c r="M6297" s="20">
        <v>1</v>
      </c>
      <c r="N6297" s="20">
        <v>33</v>
      </c>
      <c r="P6297" s="20">
        <v>0</v>
      </c>
      <c r="Q6297" s="20">
        <v>4</v>
      </c>
      <c r="R6297" s="20">
        <v>0</v>
      </c>
      <c r="S6297" s="20">
        <v>18</v>
      </c>
    </row>
    <row r="6298" spans="1:19" s="20" customFormat="1" x14ac:dyDescent="0.25">
      <c r="A6298" s="177" t="s">
        <v>8514</v>
      </c>
      <c r="B6298" s="20" t="s">
        <v>8515</v>
      </c>
      <c r="C6298" s="20" t="s">
        <v>213</v>
      </c>
      <c r="D6298" s="20" t="s">
        <v>1000</v>
      </c>
      <c r="E6298" s="26">
        <v>42826</v>
      </c>
      <c r="F6298" s="20">
        <v>2</v>
      </c>
      <c r="G6298" s="20">
        <v>3</v>
      </c>
      <c r="H6298" s="20">
        <v>0.66666666666666663</v>
      </c>
      <c r="I6298" s="20">
        <v>19</v>
      </c>
      <c r="J6298" s="20">
        <v>18</v>
      </c>
      <c r="K6298" s="20">
        <v>1.0555555555555556</v>
      </c>
      <c r="L6298" s="20">
        <v>30</v>
      </c>
      <c r="M6298" s="20">
        <v>0.6</v>
      </c>
      <c r="N6298" s="20">
        <v>17</v>
      </c>
      <c r="P6298" s="20">
        <v>0</v>
      </c>
      <c r="Q6298" s="20">
        <v>0</v>
      </c>
      <c r="R6298" s="20" t="e">
        <v>#DIV/0!</v>
      </c>
      <c r="S6298" s="20">
        <v>2</v>
      </c>
    </row>
    <row r="6299" spans="1:19" s="20" customFormat="1" x14ac:dyDescent="0.25">
      <c r="A6299" s="177" t="s">
        <v>5090</v>
      </c>
      <c r="B6299" s="20" t="s">
        <v>5091</v>
      </c>
      <c r="C6299" s="20" t="s">
        <v>229</v>
      </c>
      <c r="D6299" s="20" t="s">
        <v>1000</v>
      </c>
      <c r="E6299" s="26">
        <v>42826</v>
      </c>
      <c r="F6299" s="20">
        <v>1</v>
      </c>
      <c r="G6299" s="20">
        <v>1</v>
      </c>
      <c r="H6299" s="20">
        <v>1</v>
      </c>
      <c r="I6299" s="20">
        <v>7</v>
      </c>
      <c r="J6299" s="20">
        <v>5</v>
      </c>
      <c r="K6299" s="20">
        <v>1.4</v>
      </c>
      <c r="L6299" s="20">
        <v>10</v>
      </c>
      <c r="M6299" s="20">
        <v>0.5</v>
      </c>
      <c r="N6299" s="20">
        <v>5</v>
      </c>
      <c r="P6299" s="20">
        <v>1</v>
      </c>
      <c r="Q6299" s="20">
        <v>1</v>
      </c>
      <c r="R6299" s="20">
        <v>1</v>
      </c>
      <c r="S6299" s="20">
        <v>2</v>
      </c>
    </row>
    <row r="6300" spans="1:19" s="20" customFormat="1" x14ac:dyDescent="0.25">
      <c r="A6300" s="177" t="s">
        <v>13234</v>
      </c>
      <c r="B6300" s="20" t="s">
        <v>13146</v>
      </c>
      <c r="C6300" s="20" t="s">
        <v>1051</v>
      </c>
      <c r="D6300" s="20" t="s">
        <v>1002</v>
      </c>
      <c r="E6300" s="26">
        <v>42826</v>
      </c>
      <c r="F6300" s="20">
        <v>0</v>
      </c>
      <c r="G6300" s="20">
        <v>0</v>
      </c>
      <c r="H6300" s="20" t="e">
        <v>#DIV/0!</v>
      </c>
      <c r="I6300" s="20">
        <v>0</v>
      </c>
      <c r="J6300" s="20">
        <v>0</v>
      </c>
      <c r="K6300" s="20" t="e">
        <v>#DIV/0!</v>
      </c>
      <c r="L6300" s="20">
        <v>0</v>
      </c>
      <c r="M6300" s="20" t="e">
        <v>#DIV/0!</v>
      </c>
      <c r="N6300" s="20">
        <v>0</v>
      </c>
      <c r="P6300" s="20">
        <v>0</v>
      </c>
      <c r="Q6300" s="20">
        <v>0</v>
      </c>
      <c r="R6300" s="20" t="e">
        <v>#DIV/0!</v>
      </c>
      <c r="S6300" s="20">
        <v>0</v>
      </c>
    </row>
    <row r="6301" spans="1:19" s="20" customFormat="1" x14ac:dyDescent="0.25">
      <c r="A6301" s="177" t="s">
        <v>5714</v>
      </c>
      <c r="B6301" s="20" t="s">
        <v>5715</v>
      </c>
      <c r="C6301" s="20" t="s">
        <v>1047</v>
      </c>
      <c r="D6301" s="20" t="s">
        <v>1000</v>
      </c>
      <c r="E6301" s="26">
        <v>42826</v>
      </c>
      <c r="F6301" s="20">
        <v>6</v>
      </c>
      <c r="G6301" s="20">
        <v>6</v>
      </c>
      <c r="H6301" s="20">
        <v>1</v>
      </c>
      <c r="I6301" s="20">
        <v>27</v>
      </c>
      <c r="J6301" s="20">
        <v>30</v>
      </c>
      <c r="K6301" s="20">
        <v>0.9</v>
      </c>
      <c r="L6301" s="20">
        <v>32</v>
      </c>
      <c r="M6301" s="20">
        <v>0.9375</v>
      </c>
      <c r="N6301" s="20">
        <v>26</v>
      </c>
      <c r="P6301" s="20">
        <v>0</v>
      </c>
      <c r="Q6301" s="20">
        <v>0</v>
      </c>
      <c r="R6301" s="20" t="e">
        <v>#DIV/0!</v>
      </c>
      <c r="S6301" s="20">
        <v>1</v>
      </c>
    </row>
    <row r="6302" spans="1:19" s="20" customFormat="1" x14ac:dyDescent="0.25">
      <c r="A6302" s="177" t="s">
        <v>10591</v>
      </c>
      <c r="B6302" s="20" t="s">
        <v>10592</v>
      </c>
      <c r="C6302" s="20" t="s">
        <v>205</v>
      </c>
      <c r="D6302" s="20" t="s">
        <v>1000</v>
      </c>
      <c r="E6302" s="26">
        <v>42826</v>
      </c>
      <c r="F6302" s="20">
        <v>2</v>
      </c>
      <c r="G6302" s="20">
        <v>3</v>
      </c>
      <c r="H6302" s="20">
        <v>0.66666666666666663</v>
      </c>
      <c r="I6302" s="20">
        <v>12</v>
      </c>
      <c r="J6302" s="20">
        <v>14</v>
      </c>
      <c r="K6302" s="20">
        <v>0.8571428571428571</v>
      </c>
      <c r="L6302" s="20">
        <v>20</v>
      </c>
      <c r="M6302" s="20">
        <v>0.7</v>
      </c>
      <c r="N6302" s="20">
        <v>11</v>
      </c>
      <c r="O6302" s="20">
        <v>1.05</v>
      </c>
      <c r="P6302" s="20">
        <v>1</v>
      </c>
      <c r="Q6302" s="20">
        <v>2</v>
      </c>
      <c r="R6302" s="20">
        <v>0.5</v>
      </c>
      <c r="S6302" s="20">
        <v>1</v>
      </c>
    </row>
    <row r="6303" spans="1:19" s="20" customFormat="1" x14ac:dyDescent="0.25">
      <c r="A6303" s="177" t="s">
        <v>8938</v>
      </c>
      <c r="B6303" s="20" t="s">
        <v>8939</v>
      </c>
      <c r="C6303" s="20" t="s">
        <v>210</v>
      </c>
      <c r="D6303" s="20" t="s">
        <v>1000</v>
      </c>
      <c r="E6303" s="26">
        <v>42826</v>
      </c>
      <c r="F6303" s="20">
        <v>1</v>
      </c>
      <c r="G6303" s="20">
        <v>3</v>
      </c>
      <c r="H6303" s="20">
        <v>0.33333333333333331</v>
      </c>
      <c r="I6303" s="20">
        <v>16</v>
      </c>
      <c r="J6303" s="20">
        <v>17</v>
      </c>
      <c r="K6303" s="20">
        <v>0.94117647058823528</v>
      </c>
      <c r="L6303" s="20">
        <v>30</v>
      </c>
      <c r="M6303" s="20">
        <v>0.56666666666666665</v>
      </c>
      <c r="N6303" s="20">
        <v>14</v>
      </c>
      <c r="O6303" s="20">
        <v>0.8</v>
      </c>
      <c r="P6303" s="20">
        <v>2</v>
      </c>
      <c r="Q6303" s="20">
        <v>3</v>
      </c>
      <c r="R6303" s="20">
        <v>0.66666666666666663</v>
      </c>
      <c r="S6303" s="20">
        <v>2</v>
      </c>
    </row>
    <row r="6304" spans="1:19" s="20" customFormat="1" x14ac:dyDescent="0.25">
      <c r="A6304" s="177" t="s">
        <v>6133</v>
      </c>
      <c r="B6304" s="20" t="s">
        <v>6134</v>
      </c>
      <c r="C6304" s="20" t="s">
        <v>215</v>
      </c>
      <c r="D6304" s="20" t="s">
        <v>1000</v>
      </c>
      <c r="E6304" s="26">
        <v>42826</v>
      </c>
      <c r="F6304" s="20">
        <v>5</v>
      </c>
      <c r="G6304" s="20">
        <v>7</v>
      </c>
      <c r="H6304" s="20">
        <v>0.7142857142857143</v>
      </c>
      <c r="I6304" s="20">
        <v>29</v>
      </c>
      <c r="J6304" s="20">
        <v>38</v>
      </c>
      <c r="K6304" s="20">
        <v>0.76315789473684215</v>
      </c>
      <c r="L6304" s="20">
        <v>47</v>
      </c>
      <c r="M6304" s="20">
        <v>0.80851063829787229</v>
      </c>
      <c r="N6304" s="20">
        <v>25</v>
      </c>
      <c r="O6304" s="20">
        <v>0.95</v>
      </c>
      <c r="P6304" s="20">
        <v>9</v>
      </c>
      <c r="Q6304" s="20">
        <v>11</v>
      </c>
      <c r="R6304" s="20">
        <v>0.81818181818181823</v>
      </c>
      <c r="S6304" s="20">
        <v>4</v>
      </c>
    </row>
    <row r="6305" spans="1:19" s="20" customFormat="1" x14ac:dyDescent="0.25">
      <c r="A6305" s="177" t="s">
        <v>3433</v>
      </c>
      <c r="B6305" s="20" t="s">
        <v>3434</v>
      </c>
      <c r="C6305" s="20" t="s">
        <v>221</v>
      </c>
      <c r="D6305" s="20" t="s">
        <v>1000</v>
      </c>
      <c r="E6305" s="26">
        <v>42826</v>
      </c>
      <c r="F6305" s="20">
        <v>5</v>
      </c>
      <c r="G6305" s="20">
        <v>12</v>
      </c>
      <c r="H6305" s="20">
        <v>0.41666666666666669</v>
      </c>
      <c r="I6305" s="20">
        <v>9</v>
      </c>
      <c r="J6305" s="20">
        <v>18</v>
      </c>
      <c r="K6305" s="20">
        <v>0.5</v>
      </c>
      <c r="L6305" s="20">
        <v>40</v>
      </c>
      <c r="M6305" s="20">
        <v>0.45</v>
      </c>
      <c r="N6305" s="20">
        <v>8</v>
      </c>
      <c r="O6305" s="20">
        <v>0.84</v>
      </c>
      <c r="P6305" s="20">
        <v>2</v>
      </c>
      <c r="Q6305" s="20">
        <v>4</v>
      </c>
      <c r="R6305" s="20">
        <v>0.5</v>
      </c>
      <c r="S6305" s="20">
        <v>1</v>
      </c>
    </row>
    <row r="6306" spans="1:19" s="20" customFormat="1" x14ac:dyDescent="0.25">
      <c r="A6306" s="177" t="s">
        <v>3258</v>
      </c>
      <c r="B6306" s="20" t="s">
        <v>3259</v>
      </c>
      <c r="C6306" s="20" t="s">
        <v>222</v>
      </c>
      <c r="D6306" s="20" t="s">
        <v>1000</v>
      </c>
      <c r="E6306" s="26">
        <v>42826</v>
      </c>
      <c r="F6306" s="20">
        <v>3</v>
      </c>
      <c r="G6306" s="20">
        <v>4</v>
      </c>
      <c r="H6306" s="20">
        <v>0.75</v>
      </c>
      <c r="I6306" s="20">
        <v>2</v>
      </c>
      <c r="J6306" s="20">
        <v>6</v>
      </c>
      <c r="K6306" s="20">
        <v>0.33333333333333331</v>
      </c>
      <c r="L6306" s="20">
        <v>8</v>
      </c>
      <c r="M6306" s="20">
        <v>0.75</v>
      </c>
      <c r="N6306" s="20">
        <v>2</v>
      </c>
      <c r="O6306" s="20">
        <v>0.76</v>
      </c>
      <c r="P6306" s="20">
        <v>0</v>
      </c>
      <c r="Q6306" s="20">
        <v>0</v>
      </c>
      <c r="R6306" s="20" t="e">
        <v>#DIV/0!</v>
      </c>
      <c r="S6306" s="20">
        <v>0</v>
      </c>
    </row>
    <row r="6307" spans="1:19" s="20" customFormat="1" x14ac:dyDescent="0.25">
      <c r="A6307" s="177" t="s">
        <v>7303</v>
      </c>
      <c r="B6307" s="20" t="s">
        <v>7304</v>
      </c>
      <c r="C6307" s="20" t="s">
        <v>1052</v>
      </c>
      <c r="D6307" s="20" t="s">
        <v>1000</v>
      </c>
      <c r="E6307" s="26">
        <v>42826</v>
      </c>
      <c r="F6307" s="20">
        <v>5</v>
      </c>
      <c r="G6307" s="20">
        <v>5</v>
      </c>
      <c r="H6307" s="20">
        <v>1</v>
      </c>
      <c r="I6307" s="20">
        <v>41</v>
      </c>
      <c r="J6307" s="20">
        <v>24</v>
      </c>
      <c r="K6307" s="20">
        <v>1.7083333333333333</v>
      </c>
      <c r="L6307" s="20">
        <v>34</v>
      </c>
      <c r="M6307" s="20">
        <v>0.70588235294117652</v>
      </c>
      <c r="N6307" s="20">
        <v>32</v>
      </c>
      <c r="P6307" s="20">
        <v>3</v>
      </c>
      <c r="Q6307" s="20">
        <v>3</v>
      </c>
      <c r="R6307" s="20">
        <v>1</v>
      </c>
      <c r="S6307" s="20">
        <v>9</v>
      </c>
    </row>
    <row r="6308" spans="1:19" s="20" customFormat="1" x14ac:dyDescent="0.25">
      <c r="A6308" s="177" t="s">
        <v>5295</v>
      </c>
      <c r="B6308" s="20" t="s">
        <v>5296</v>
      </c>
      <c r="C6308" s="20" t="s">
        <v>1053</v>
      </c>
      <c r="D6308" s="20" t="s">
        <v>1000</v>
      </c>
      <c r="E6308" s="26">
        <v>42826</v>
      </c>
      <c r="F6308" s="20">
        <v>5</v>
      </c>
      <c r="G6308" s="20">
        <v>5</v>
      </c>
      <c r="H6308" s="20">
        <v>1</v>
      </c>
      <c r="I6308" s="20">
        <v>27</v>
      </c>
      <c r="J6308" s="20">
        <v>25</v>
      </c>
      <c r="K6308" s="20">
        <v>1.08</v>
      </c>
      <c r="L6308" s="20">
        <v>12</v>
      </c>
      <c r="M6308" s="20">
        <v>2.0833333333333335</v>
      </c>
      <c r="N6308" s="20">
        <v>26</v>
      </c>
      <c r="P6308" s="20">
        <v>0</v>
      </c>
      <c r="Q6308" s="20">
        <v>0</v>
      </c>
      <c r="R6308" s="20" t="e">
        <v>#DIV/0!</v>
      </c>
      <c r="S6308" s="20">
        <v>1</v>
      </c>
    </row>
    <row r="6309" spans="1:19" s="20" customFormat="1" x14ac:dyDescent="0.25">
      <c r="A6309" s="177" t="s">
        <v>12294</v>
      </c>
      <c r="B6309" s="20" t="s">
        <v>12295</v>
      </c>
      <c r="C6309" s="20" t="s">
        <v>200</v>
      </c>
      <c r="D6309" s="20" t="s">
        <v>1000</v>
      </c>
      <c r="E6309" s="26">
        <v>42826</v>
      </c>
      <c r="F6309" s="20">
        <v>8</v>
      </c>
      <c r="G6309" s="20">
        <v>5</v>
      </c>
      <c r="H6309" s="20">
        <v>1.6</v>
      </c>
      <c r="I6309" s="20">
        <v>10</v>
      </c>
      <c r="J6309" s="20">
        <v>20</v>
      </c>
      <c r="K6309" s="20">
        <v>0.5</v>
      </c>
      <c r="L6309" s="20">
        <v>12</v>
      </c>
      <c r="M6309" s="20">
        <v>1.6666666666666667</v>
      </c>
      <c r="N6309" s="20">
        <v>10</v>
      </c>
      <c r="P6309" s="20">
        <v>0</v>
      </c>
      <c r="Q6309" s="20">
        <v>1</v>
      </c>
      <c r="R6309" s="20">
        <v>0</v>
      </c>
      <c r="S6309" s="20">
        <v>0</v>
      </c>
    </row>
    <row r="6310" spans="1:19" s="20" customFormat="1" x14ac:dyDescent="0.25">
      <c r="A6310" s="177" t="s">
        <v>10415</v>
      </c>
      <c r="B6310" s="20" t="s">
        <v>10416</v>
      </c>
      <c r="C6310" s="20" t="s">
        <v>204</v>
      </c>
      <c r="D6310" s="20" t="s">
        <v>1000</v>
      </c>
      <c r="E6310" s="26">
        <v>42826</v>
      </c>
      <c r="F6310" s="20">
        <v>10</v>
      </c>
      <c r="G6310" s="20">
        <v>4</v>
      </c>
      <c r="H6310" s="20">
        <v>2.5</v>
      </c>
      <c r="I6310" s="20">
        <v>9</v>
      </c>
      <c r="J6310" s="20">
        <v>50</v>
      </c>
      <c r="K6310" s="20">
        <v>0.18</v>
      </c>
      <c r="L6310" s="20">
        <v>10</v>
      </c>
      <c r="M6310" s="20">
        <v>5</v>
      </c>
      <c r="N6310" s="20">
        <v>8</v>
      </c>
      <c r="P6310" s="20">
        <v>0</v>
      </c>
      <c r="Q6310" s="20">
        <v>0</v>
      </c>
      <c r="R6310" s="20" t="e">
        <v>#DIV/0!</v>
      </c>
      <c r="S6310" s="20">
        <v>1</v>
      </c>
    </row>
    <row r="6311" spans="1:19" s="20" customFormat="1" x14ac:dyDescent="0.25">
      <c r="A6311" s="177" t="s">
        <v>8763</v>
      </c>
      <c r="B6311" s="20" t="s">
        <v>8764</v>
      </c>
      <c r="C6311" s="20" t="s">
        <v>208</v>
      </c>
      <c r="D6311" s="20" t="s">
        <v>1000</v>
      </c>
      <c r="E6311" s="26">
        <v>42826</v>
      </c>
      <c r="F6311" s="20">
        <v>2</v>
      </c>
      <c r="G6311" s="20">
        <v>2</v>
      </c>
      <c r="H6311" s="20">
        <v>1</v>
      </c>
      <c r="I6311" s="20">
        <v>11</v>
      </c>
      <c r="J6311" s="20">
        <v>10</v>
      </c>
      <c r="K6311" s="20">
        <v>1.1000000000000001</v>
      </c>
      <c r="L6311" s="20">
        <v>10</v>
      </c>
      <c r="M6311" s="20">
        <v>1</v>
      </c>
      <c r="N6311" s="20">
        <v>11</v>
      </c>
      <c r="P6311" s="20">
        <v>0</v>
      </c>
      <c r="Q6311" s="20">
        <v>0</v>
      </c>
      <c r="R6311" s="20" t="e">
        <v>#DIV/0!</v>
      </c>
      <c r="S6311" s="20">
        <v>0</v>
      </c>
    </row>
    <row r="6312" spans="1:19" s="20" customFormat="1" x14ac:dyDescent="0.25">
      <c r="A6312" s="177" t="s">
        <v>6557</v>
      </c>
      <c r="B6312" s="20" t="s">
        <v>6558</v>
      </c>
      <c r="C6312" s="20" t="s">
        <v>316</v>
      </c>
      <c r="D6312" s="20" t="s">
        <v>1000</v>
      </c>
      <c r="E6312" s="26">
        <v>42826</v>
      </c>
      <c r="F6312" s="20">
        <v>11</v>
      </c>
      <c r="G6312" s="20">
        <v>6</v>
      </c>
      <c r="H6312" s="20">
        <v>1.8333333333333333</v>
      </c>
      <c r="I6312" s="20">
        <v>15</v>
      </c>
      <c r="J6312" s="20">
        <v>15</v>
      </c>
      <c r="K6312" s="20">
        <v>1</v>
      </c>
      <c r="L6312" s="20">
        <v>16</v>
      </c>
      <c r="M6312" s="20">
        <v>0.9375</v>
      </c>
      <c r="N6312" s="20">
        <v>12</v>
      </c>
      <c r="P6312" s="20">
        <v>0</v>
      </c>
      <c r="Q6312" s="20">
        <v>0</v>
      </c>
      <c r="R6312" s="20" t="e">
        <v>#DIV/0!</v>
      </c>
      <c r="S6312" s="20">
        <v>3</v>
      </c>
    </row>
    <row r="6313" spans="1:19" s="20" customFormat="1" x14ac:dyDescent="0.25">
      <c r="A6313" s="177" t="s">
        <v>4150</v>
      </c>
      <c r="B6313" s="20" t="s">
        <v>4151</v>
      </c>
      <c r="C6313" s="20" t="s">
        <v>218</v>
      </c>
      <c r="D6313" s="20" t="s">
        <v>1000</v>
      </c>
      <c r="E6313" s="26">
        <v>42826</v>
      </c>
      <c r="F6313" s="20">
        <v>0</v>
      </c>
      <c r="G6313" s="20">
        <v>0</v>
      </c>
      <c r="H6313" s="20" t="e">
        <v>#DIV/0!</v>
      </c>
      <c r="I6313" s="20">
        <v>0</v>
      </c>
      <c r="J6313" s="20">
        <v>0</v>
      </c>
      <c r="K6313" s="20" t="e">
        <v>#DIV/0!</v>
      </c>
      <c r="L6313" s="20">
        <v>0</v>
      </c>
      <c r="M6313" s="20" t="e">
        <v>#DIV/0!</v>
      </c>
      <c r="N6313" s="20">
        <v>0</v>
      </c>
      <c r="P6313" s="20">
        <v>0</v>
      </c>
      <c r="Q6313" s="20">
        <v>0</v>
      </c>
      <c r="R6313" s="20" t="e">
        <v>#DIV/0!</v>
      </c>
      <c r="S6313" s="20">
        <v>0</v>
      </c>
    </row>
    <row r="6314" spans="1:19" s="20" customFormat="1" x14ac:dyDescent="0.25">
      <c r="A6314" s="177" t="s">
        <v>12579</v>
      </c>
      <c r="B6314" s="20" t="s">
        <v>12580</v>
      </c>
      <c r="C6314" s="20" t="s">
        <v>202</v>
      </c>
      <c r="D6314" s="20" t="s">
        <v>1000</v>
      </c>
      <c r="E6314" s="26">
        <v>42826</v>
      </c>
      <c r="F6314" s="20">
        <v>16</v>
      </c>
      <c r="G6314" s="20">
        <v>9</v>
      </c>
      <c r="H6314" s="20">
        <v>1.7777777777777777</v>
      </c>
      <c r="I6314" s="20">
        <v>140</v>
      </c>
      <c r="J6314" s="20">
        <v>90</v>
      </c>
      <c r="K6314" s="20">
        <v>1.5555555555555556</v>
      </c>
      <c r="L6314" s="20">
        <v>100</v>
      </c>
      <c r="M6314" s="20">
        <v>0.9</v>
      </c>
      <c r="N6314" s="20">
        <v>136</v>
      </c>
      <c r="P6314" s="20">
        <v>1</v>
      </c>
      <c r="Q6314" s="20">
        <v>1</v>
      </c>
      <c r="R6314" s="20">
        <v>1</v>
      </c>
      <c r="S6314" s="20">
        <v>4</v>
      </c>
    </row>
    <row r="6315" spans="1:19" s="20" customFormat="1" x14ac:dyDescent="0.25">
      <c r="A6315" s="177" t="s">
        <v>12404</v>
      </c>
      <c r="B6315" s="20" t="s">
        <v>12405</v>
      </c>
      <c r="C6315" s="20" t="s">
        <v>347</v>
      </c>
      <c r="D6315" s="20" t="s">
        <v>1000</v>
      </c>
      <c r="E6315" s="26">
        <v>42826</v>
      </c>
      <c r="F6315" s="20">
        <v>3</v>
      </c>
      <c r="G6315" s="20">
        <v>5</v>
      </c>
      <c r="H6315" s="20">
        <v>0.6</v>
      </c>
      <c r="I6315" s="20">
        <v>5</v>
      </c>
      <c r="J6315" s="20">
        <v>8</v>
      </c>
      <c r="K6315" s="20">
        <v>0.625</v>
      </c>
      <c r="L6315" s="20">
        <v>25</v>
      </c>
      <c r="M6315" s="20">
        <v>0.32</v>
      </c>
      <c r="N6315" s="20">
        <v>5</v>
      </c>
      <c r="P6315" s="20">
        <v>0</v>
      </c>
      <c r="Q6315" s="20">
        <v>0</v>
      </c>
      <c r="R6315" s="20" t="e">
        <v>#DIV/0!</v>
      </c>
      <c r="S6315" s="20">
        <v>0</v>
      </c>
    </row>
    <row r="6316" spans="1:19" s="20" customFormat="1" x14ac:dyDescent="0.25">
      <c r="A6316" s="177" t="s">
        <v>9744</v>
      </c>
      <c r="B6316" s="20" t="s">
        <v>9745</v>
      </c>
      <c r="C6316" s="20" t="s">
        <v>224</v>
      </c>
      <c r="D6316" s="20" t="s">
        <v>1000</v>
      </c>
      <c r="E6316" s="26">
        <v>42826</v>
      </c>
      <c r="F6316" s="20">
        <v>7</v>
      </c>
      <c r="G6316" s="20">
        <v>6</v>
      </c>
      <c r="H6316" s="20">
        <v>1.1666666666666667</v>
      </c>
      <c r="I6316" s="20">
        <v>63</v>
      </c>
      <c r="J6316" s="20">
        <v>105</v>
      </c>
      <c r="K6316" s="20">
        <v>0.6</v>
      </c>
      <c r="L6316" s="20">
        <v>90</v>
      </c>
      <c r="M6316" s="20">
        <v>1.1666666666666667</v>
      </c>
      <c r="N6316" s="20">
        <v>62</v>
      </c>
      <c r="P6316" s="20">
        <v>0</v>
      </c>
      <c r="Q6316" s="20">
        <v>0</v>
      </c>
      <c r="R6316" s="20" t="e">
        <v>#DIV/0!</v>
      </c>
      <c r="S6316" s="20">
        <v>1</v>
      </c>
    </row>
    <row r="6317" spans="1:19" s="20" customFormat="1" x14ac:dyDescent="0.25">
      <c r="A6317" s="177" t="s">
        <v>9445</v>
      </c>
      <c r="B6317" s="20" t="s">
        <v>9446</v>
      </c>
      <c r="C6317" s="20" t="s">
        <v>345</v>
      </c>
      <c r="D6317" s="20" t="s">
        <v>1000</v>
      </c>
      <c r="E6317" s="26">
        <v>42826</v>
      </c>
      <c r="F6317" s="20">
        <v>0</v>
      </c>
      <c r="G6317" s="20">
        <v>0</v>
      </c>
      <c r="H6317" s="20" t="e">
        <v>#DIV/0!</v>
      </c>
      <c r="I6317" s="20">
        <v>0</v>
      </c>
      <c r="J6317" s="20">
        <v>0</v>
      </c>
      <c r="K6317" s="20" t="e">
        <v>#DIV/0!</v>
      </c>
      <c r="L6317" s="20">
        <v>0</v>
      </c>
      <c r="M6317" s="20" t="e">
        <v>#DIV/0!</v>
      </c>
      <c r="N6317" s="20">
        <v>0</v>
      </c>
      <c r="P6317" s="20">
        <v>0</v>
      </c>
      <c r="Q6317" s="20">
        <v>0</v>
      </c>
      <c r="R6317" s="20" t="e">
        <v>#DIV/0!</v>
      </c>
      <c r="S6317" s="20">
        <v>0</v>
      </c>
    </row>
    <row r="6318" spans="1:19" s="20" customFormat="1" x14ac:dyDescent="0.25">
      <c r="A6318" s="177" t="s">
        <v>7837</v>
      </c>
      <c r="B6318" s="20" t="s">
        <v>7838</v>
      </c>
      <c r="C6318" s="20" t="s">
        <v>226</v>
      </c>
      <c r="D6318" s="20" t="s">
        <v>1000</v>
      </c>
      <c r="E6318" s="26">
        <v>42826</v>
      </c>
      <c r="F6318" s="20">
        <v>5</v>
      </c>
      <c r="G6318" s="20">
        <v>7</v>
      </c>
      <c r="H6318" s="20">
        <v>0.7142857142857143</v>
      </c>
      <c r="I6318" s="20">
        <v>37</v>
      </c>
      <c r="J6318" s="20">
        <v>40</v>
      </c>
      <c r="K6318" s="20">
        <v>0.92500000000000004</v>
      </c>
      <c r="L6318" s="20">
        <v>105</v>
      </c>
      <c r="M6318" s="20">
        <v>0.38095238095238093</v>
      </c>
      <c r="N6318" s="20">
        <v>32</v>
      </c>
      <c r="P6318" s="20">
        <v>0</v>
      </c>
      <c r="Q6318" s="20">
        <v>0</v>
      </c>
      <c r="R6318" s="20" t="e">
        <v>#DIV/0!</v>
      </c>
      <c r="S6318" s="20">
        <v>5</v>
      </c>
    </row>
    <row r="6319" spans="1:19" s="20" customFormat="1" x14ac:dyDescent="0.25">
      <c r="A6319" s="177" t="s">
        <v>6907</v>
      </c>
      <c r="B6319" s="20" t="s">
        <v>6908</v>
      </c>
      <c r="C6319" s="20" t="s">
        <v>231</v>
      </c>
      <c r="D6319" s="20" t="s">
        <v>1000</v>
      </c>
      <c r="E6319" s="26">
        <v>42826</v>
      </c>
      <c r="F6319" s="20">
        <v>10</v>
      </c>
      <c r="G6319" s="20">
        <v>15</v>
      </c>
      <c r="H6319" s="20">
        <v>0.66666666666666663</v>
      </c>
      <c r="I6319" s="20">
        <v>126</v>
      </c>
      <c r="J6319" s="20">
        <v>108</v>
      </c>
      <c r="K6319" s="20">
        <v>1.1666666666666667</v>
      </c>
      <c r="L6319" s="20">
        <v>180</v>
      </c>
      <c r="M6319" s="20">
        <v>0.6</v>
      </c>
      <c r="N6319" s="20">
        <v>126</v>
      </c>
      <c r="P6319" s="20">
        <v>0</v>
      </c>
      <c r="Q6319" s="20">
        <v>0</v>
      </c>
      <c r="R6319" s="20" t="e">
        <v>#DIV/0!</v>
      </c>
      <c r="S6319" s="20">
        <v>0</v>
      </c>
    </row>
    <row r="6320" spans="1:19" s="20" customFormat="1" x14ac:dyDescent="0.25">
      <c r="A6320" s="177" t="s">
        <v>5958</v>
      </c>
      <c r="B6320" s="20" t="s">
        <v>5959</v>
      </c>
      <c r="C6320" s="20" t="s">
        <v>216</v>
      </c>
      <c r="D6320" s="20" t="s">
        <v>1000</v>
      </c>
      <c r="E6320" s="26">
        <v>42826</v>
      </c>
      <c r="F6320" s="20">
        <v>13</v>
      </c>
      <c r="G6320" s="20">
        <v>6</v>
      </c>
      <c r="H6320" s="20">
        <v>2.1666666666666665</v>
      </c>
      <c r="I6320" s="20">
        <v>62</v>
      </c>
      <c r="J6320" s="20">
        <v>130</v>
      </c>
      <c r="K6320" s="20">
        <v>0.47692307692307695</v>
      </c>
      <c r="L6320" s="20">
        <v>45</v>
      </c>
      <c r="M6320" s="20">
        <v>2.8888888888888888</v>
      </c>
      <c r="N6320" s="20">
        <v>52</v>
      </c>
      <c r="P6320" s="20">
        <v>5</v>
      </c>
      <c r="Q6320" s="20">
        <v>8</v>
      </c>
      <c r="R6320" s="20">
        <v>0.625</v>
      </c>
      <c r="S6320" s="20">
        <v>10</v>
      </c>
    </row>
    <row r="6321" spans="1:20" s="20" customFormat="1" x14ac:dyDescent="0.25">
      <c r="A6321" s="177" t="s">
        <v>4565</v>
      </c>
      <c r="B6321" s="20" t="s">
        <v>4566</v>
      </c>
      <c r="C6321" s="20" t="s">
        <v>233</v>
      </c>
      <c r="D6321" s="20" t="s">
        <v>1000</v>
      </c>
      <c r="E6321" s="26">
        <v>42826</v>
      </c>
      <c r="F6321" s="20">
        <v>3</v>
      </c>
      <c r="G6321" s="20">
        <v>6</v>
      </c>
      <c r="H6321" s="20">
        <v>0.5</v>
      </c>
      <c r="I6321" s="20">
        <v>69</v>
      </c>
      <c r="J6321" s="20">
        <v>30</v>
      </c>
      <c r="K6321" s="20">
        <v>2.2999999999999998</v>
      </c>
      <c r="L6321" s="20">
        <v>50</v>
      </c>
      <c r="M6321" s="20">
        <v>0.6</v>
      </c>
      <c r="N6321" s="20">
        <v>64</v>
      </c>
      <c r="P6321" s="20">
        <v>0</v>
      </c>
      <c r="Q6321" s="20">
        <v>0</v>
      </c>
      <c r="R6321" s="20" t="e">
        <v>#DIV/0!</v>
      </c>
      <c r="S6321" s="20">
        <v>5</v>
      </c>
    </row>
    <row r="6322" spans="1:20" s="20" customFormat="1" x14ac:dyDescent="0.25">
      <c r="A6322" s="177" t="s">
        <v>3975</v>
      </c>
      <c r="B6322" s="20" t="s">
        <v>3976</v>
      </c>
      <c r="C6322" s="20" t="s">
        <v>219</v>
      </c>
      <c r="D6322" s="20" t="s">
        <v>1000</v>
      </c>
      <c r="E6322" s="26">
        <v>42826</v>
      </c>
      <c r="F6322" s="20">
        <v>0</v>
      </c>
      <c r="G6322" s="20">
        <v>0</v>
      </c>
      <c r="H6322" s="20" t="e">
        <v>#DIV/0!</v>
      </c>
      <c r="I6322" s="20">
        <v>0</v>
      </c>
      <c r="J6322" s="20">
        <v>0</v>
      </c>
      <c r="K6322" s="20" t="e">
        <v>#DIV/0!</v>
      </c>
      <c r="L6322" s="20">
        <v>0</v>
      </c>
      <c r="M6322" s="20" t="e">
        <v>#DIV/0!</v>
      </c>
      <c r="N6322" s="20">
        <v>0</v>
      </c>
      <c r="P6322" s="20">
        <v>0</v>
      </c>
      <c r="Q6322" s="20">
        <v>0</v>
      </c>
      <c r="R6322" s="20" t="e">
        <v>#DIV/0!</v>
      </c>
      <c r="S6322" s="20">
        <v>0</v>
      </c>
    </row>
    <row r="6323" spans="1:20" s="20" customFormat="1" x14ac:dyDescent="0.25">
      <c r="A6323" s="177" t="s">
        <v>3704</v>
      </c>
      <c r="B6323" s="20" t="s">
        <v>3705</v>
      </c>
      <c r="C6323" s="20" t="s">
        <v>340</v>
      </c>
      <c r="D6323" s="20" t="s">
        <v>1000</v>
      </c>
      <c r="E6323" s="26">
        <v>42826</v>
      </c>
      <c r="F6323" s="20">
        <v>4</v>
      </c>
      <c r="G6323" s="20">
        <v>4</v>
      </c>
      <c r="H6323" s="20">
        <v>1</v>
      </c>
      <c r="I6323" s="20">
        <v>25</v>
      </c>
      <c r="J6323" s="20">
        <v>40</v>
      </c>
      <c r="K6323" s="20">
        <v>0.625</v>
      </c>
      <c r="L6323" s="20">
        <v>40</v>
      </c>
      <c r="M6323" s="20">
        <v>1</v>
      </c>
      <c r="N6323" s="20">
        <v>23</v>
      </c>
      <c r="P6323" s="20">
        <v>1</v>
      </c>
      <c r="Q6323" s="20">
        <v>1</v>
      </c>
      <c r="R6323" s="20">
        <v>1</v>
      </c>
      <c r="S6323" s="20">
        <v>2</v>
      </c>
    </row>
    <row r="6324" spans="1:20" s="20" customFormat="1" x14ac:dyDescent="0.25">
      <c r="A6324" s="177" t="s">
        <v>11266</v>
      </c>
      <c r="B6324" s="20" t="s">
        <v>11267</v>
      </c>
      <c r="C6324" s="20" t="s">
        <v>350</v>
      </c>
      <c r="D6324" s="20" t="s">
        <v>1000</v>
      </c>
      <c r="E6324" s="26">
        <v>42826</v>
      </c>
      <c r="F6324" s="20">
        <v>1</v>
      </c>
      <c r="G6324" s="20">
        <v>1</v>
      </c>
      <c r="H6324" s="20">
        <v>1</v>
      </c>
      <c r="I6324" s="20">
        <v>2</v>
      </c>
      <c r="J6324" s="20">
        <v>3</v>
      </c>
      <c r="K6324" s="20">
        <v>0.66666666666666663</v>
      </c>
      <c r="L6324" s="20">
        <v>5</v>
      </c>
      <c r="M6324" s="20">
        <v>0.6</v>
      </c>
      <c r="N6324" s="20">
        <v>0</v>
      </c>
      <c r="P6324" s="20">
        <v>0</v>
      </c>
      <c r="Q6324" s="20">
        <v>0</v>
      </c>
      <c r="R6324" s="20" t="e">
        <v>#DIV/0!</v>
      </c>
      <c r="S6324" s="20">
        <v>2</v>
      </c>
    </row>
    <row r="6325" spans="1:20" s="20" customFormat="1" x14ac:dyDescent="0.25">
      <c r="A6325" s="177" t="s">
        <v>11268</v>
      </c>
      <c r="B6325" s="20" t="s">
        <v>11269</v>
      </c>
      <c r="C6325" s="20" t="s">
        <v>351</v>
      </c>
      <c r="D6325" s="20" t="s">
        <v>1000</v>
      </c>
      <c r="E6325" s="26">
        <v>42826</v>
      </c>
      <c r="F6325" s="20">
        <v>10</v>
      </c>
      <c r="G6325" s="20">
        <v>5</v>
      </c>
      <c r="H6325" s="20">
        <v>2</v>
      </c>
      <c r="I6325" s="20">
        <v>15</v>
      </c>
      <c r="J6325" s="20">
        <v>30</v>
      </c>
      <c r="K6325" s="20">
        <v>0.5</v>
      </c>
      <c r="L6325" s="20">
        <v>25</v>
      </c>
      <c r="M6325" s="20">
        <v>1.2</v>
      </c>
      <c r="N6325" s="20">
        <v>14</v>
      </c>
      <c r="P6325" s="20">
        <v>0</v>
      </c>
      <c r="Q6325" s="20">
        <v>1</v>
      </c>
      <c r="R6325" s="20">
        <v>0</v>
      </c>
      <c r="S6325" s="20">
        <v>1</v>
      </c>
      <c r="T6325" s="20">
        <v>0.46153846153846156</v>
      </c>
    </row>
    <row r="6326" spans="1:20" s="20" customFormat="1" x14ac:dyDescent="0.25">
      <c r="A6326" s="177" t="s">
        <v>11174</v>
      </c>
      <c r="B6326" s="20" t="s">
        <v>11175</v>
      </c>
      <c r="C6326" s="20" t="s">
        <v>352</v>
      </c>
      <c r="D6326" s="20" t="s">
        <v>1000</v>
      </c>
      <c r="E6326" s="26">
        <v>42826</v>
      </c>
      <c r="F6326" s="20">
        <v>1</v>
      </c>
      <c r="G6326" s="20">
        <v>1</v>
      </c>
      <c r="H6326" s="20">
        <v>1</v>
      </c>
      <c r="I6326" s="20">
        <v>1</v>
      </c>
      <c r="J6326" s="20">
        <v>3</v>
      </c>
      <c r="K6326" s="20">
        <v>0.33333333333333331</v>
      </c>
      <c r="L6326" s="20">
        <v>2</v>
      </c>
      <c r="M6326" s="20">
        <v>1.5</v>
      </c>
      <c r="N6326" s="20">
        <v>1</v>
      </c>
      <c r="P6326" s="20">
        <v>0</v>
      </c>
      <c r="Q6326" s="20">
        <v>0</v>
      </c>
      <c r="R6326" s="20" t="e">
        <v>#DIV/0!</v>
      </c>
      <c r="S6326" s="20">
        <v>0</v>
      </c>
      <c r="T6326" s="20">
        <v>0.46153846153846156</v>
      </c>
    </row>
    <row r="6327" spans="1:20" s="20" customFormat="1" x14ac:dyDescent="0.25">
      <c r="A6327" s="177" t="s">
        <v>10175</v>
      </c>
      <c r="B6327" s="20" t="s">
        <v>10176</v>
      </c>
      <c r="C6327" s="20" t="s">
        <v>353</v>
      </c>
      <c r="D6327" s="20" t="s">
        <v>1000</v>
      </c>
      <c r="E6327" s="26">
        <v>42826</v>
      </c>
      <c r="F6327" s="20">
        <v>5</v>
      </c>
      <c r="G6327" s="20">
        <v>3</v>
      </c>
      <c r="H6327" s="20">
        <v>1.6666666666666667</v>
      </c>
      <c r="I6327" s="20">
        <v>10</v>
      </c>
      <c r="J6327" s="20">
        <v>15</v>
      </c>
      <c r="K6327" s="20">
        <v>0.66666666666666663</v>
      </c>
      <c r="L6327" s="20">
        <v>15</v>
      </c>
      <c r="M6327" s="20">
        <v>1</v>
      </c>
      <c r="N6327" s="20">
        <v>10</v>
      </c>
      <c r="P6327" s="20">
        <v>0</v>
      </c>
      <c r="Q6327" s="20">
        <v>0</v>
      </c>
      <c r="R6327" s="20" t="e">
        <v>#DIV/0!</v>
      </c>
      <c r="S6327" s="20">
        <v>0</v>
      </c>
      <c r="T6327" s="20">
        <v>1</v>
      </c>
    </row>
    <row r="6328" spans="1:20" s="20" customFormat="1" x14ac:dyDescent="0.25">
      <c r="A6328" s="177" t="s">
        <v>8588</v>
      </c>
      <c r="B6328" s="20" t="s">
        <v>8589</v>
      </c>
      <c r="C6328" s="20" t="s">
        <v>354</v>
      </c>
      <c r="D6328" s="20" t="s">
        <v>1000</v>
      </c>
      <c r="E6328" s="26">
        <v>42826</v>
      </c>
      <c r="F6328" s="20">
        <v>2</v>
      </c>
      <c r="G6328" s="20">
        <v>2</v>
      </c>
      <c r="H6328" s="20">
        <v>1</v>
      </c>
      <c r="I6328" s="20">
        <v>11</v>
      </c>
      <c r="J6328" s="20">
        <v>6</v>
      </c>
      <c r="K6328" s="20">
        <v>1.8333333333333333</v>
      </c>
      <c r="L6328" s="20">
        <v>10</v>
      </c>
      <c r="M6328" s="20">
        <v>0.6</v>
      </c>
      <c r="N6328" s="20">
        <v>10</v>
      </c>
      <c r="P6328" s="20">
        <v>0</v>
      </c>
      <c r="Q6328" s="20">
        <v>0</v>
      </c>
      <c r="R6328" s="20" t="e">
        <v>#DIV/0!</v>
      </c>
      <c r="S6328" s="20">
        <v>1</v>
      </c>
      <c r="T6328" s="20">
        <v>1</v>
      </c>
    </row>
    <row r="6329" spans="1:20" s="20" customFormat="1" x14ac:dyDescent="0.25">
      <c r="A6329" s="177" t="s">
        <v>6382</v>
      </c>
      <c r="B6329" s="20" t="s">
        <v>6383</v>
      </c>
      <c r="C6329" s="20" t="s">
        <v>355</v>
      </c>
      <c r="D6329" s="20" t="s">
        <v>1000</v>
      </c>
      <c r="E6329" s="26">
        <v>42826</v>
      </c>
      <c r="F6329" s="20">
        <v>4</v>
      </c>
      <c r="G6329" s="20">
        <v>6</v>
      </c>
      <c r="H6329" s="20">
        <v>0.66666666666666663</v>
      </c>
      <c r="I6329" s="20">
        <v>13</v>
      </c>
      <c r="J6329" s="20">
        <v>12</v>
      </c>
      <c r="K6329" s="20">
        <v>1.0833333333333333</v>
      </c>
      <c r="L6329" s="20">
        <v>10</v>
      </c>
      <c r="M6329" s="20">
        <v>1.2</v>
      </c>
      <c r="N6329" s="20">
        <v>12</v>
      </c>
      <c r="P6329" s="20">
        <v>0</v>
      </c>
      <c r="Q6329" s="20">
        <v>0</v>
      </c>
      <c r="R6329" s="20" t="e">
        <v>#DIV/0!</v>
      </c>
      <c r="S6329" s="20">
        <v>1</v>
      </c>
    </row>
    <row r="6330" spans="1:20" s="20" customFormat="1" x14ac:dyDescent="0.25">
      <c r="A6330" s="177" t="s">
        <v>11733</v>
      </c>
      <c r="B6330" s="20" t="s">
        <v>11734</v>
      </c>
      <c r="C6330" s="20" t="s">
        <v>198</v>
      </c>
      <c r="D6330" s="20" t="s">
        <v>1002</v>
      </c>
      <c r="E6330" s="26">
        <v>42826</v>
      </c>
      <c r="F6330" s="20">
        <v>1</v>
      </c>
      <c r="G6330" s="20">
        <v>1</v>
      </c>
      <c r="H6330" s="20">
        <v>1</v>
      </c>
      <c r="I6330" s="20">
        <v>2</v>
      </c>
      <c r="J6330" s="20">
        <v>3</v>
      </c>
      <c r="K6330" s="20">
        <v>0.66666666666666663</v>
      </c>
      <c r="L6330" s="20">
        <v>5</v>
      </c>
      <c r="M6330" s="20">
        <v>0.6</v>
      </c>
      <c r="N6330" s="20">
        <v>0</v>
      </c>
      <c r="P6330" s="20">
        <v>0</v>
      </c>
      <c r="Q6330" s="20">
        <v>0</v>
      </c>
      <c r="R6330" s="20" t="e">
        <v>#DIV/0!</v>
      </c>
      <c r="S6330" s="20">
        <v>2</v>
      </c>
      <c r="T6330" s="20">
        <v>1</v>
      </c>
    </row>
    <row r="6331" spans="1:20" s="20" customFormat="1" x14ac:dyDescent="0.25">
      <c r="A6331" s="177" t="s">
        <v>11735</v>
      </c>
      <c r="B6331" s="20" t="s">
        <v>11736</v>
      </c>
      <c r="C6331" s="20" t="s">
        <v>199</v>
      </c>
      <c r="D6331" s="20" t="s">
        <v>1002</v>
      </c>
      <c r="E6331" s="26">
        <v>42826</v>
      </c>
      <c r="F6331" s="20">
        <v>24</v>
      </c>
      <c r="G6331" s="20">
        <v>14</v>
      </c>
      <c r="H6331" s="20">
        <v>1.7142857142857142</v>
      </c>
      <c r="I6331" s="20">
        <v>150</v>
      </c>
      <c r="J6331" s="20">
        <v>110</v>
      </c>
      <c r="K6331" s="20">
        <v>1.3636363636363635</v>
      </c>
      <c r="L6331" s="20">
        <v>112</v>
      </c>
      <c r="M6331" s="20">
        <v>0.9821428571428571</v>
      </c>
      <c r="N6331" s="20">
        <v>146</v>
      </c>
      <c r="P6331" s="20">
        <v>1</v>
      </c>
      <c r="Q6331" s="20">
        <v>2</v>
      </c>
      <c r="R6331" s="20">
        <v>0.5</v>
      </c>
      <c r="S6331" s="20">
        <v>4</v>
      </c>
      <c r="T6331" s="20">
        <v>1</v>
      </c>
    </row>
    <row r="6332" spans="1:20" s="20" customFormat="1" x14ac:dyDescent="0.25">
      <c r="A6332" s="177" t="s">
        <v>11737</v>
      </c>
      <c r="B6332" s="20" t="s">
        <v>11738</v>
      </c>
      <c r="C6332" s="20" t="s">
        <v>348</v>
      </c>
      <c r="D6332" s="20" t="s">
        <v>1002</v>
      </c>
      <c r="E6332" s="26">
        <v>42826</v>
      </c>
      <c r="F6332" s="20">
        <v>13</v>
      </c>
      <c r="G6332" s="20">
        <v>10</v>
      </c>
      <c r="H6332" s="20">
        <v>1.3</v>
      </c>
      <c r="I6332" s="20">
        <v>20</v>
      </c>
      <c r="J6332" s="20">
        <v>38</v>
      </c>
      <c r="K6332" s="20">
        <v>0.52631578947368418</v>
      </c>
      <c r="L6332" s="20">
        <v>50</v>
      </c>
      <c r="M6332" s="20">
        <v>0.76</v>
      </c>
      <c r="N6332" s="20">
        <v>19</v>
      </c>
      <c r="P6332" s="20">
        <v>0</v>
      </c>
      <c r="Q6332" s="20">
        <v>1</v>
      </c>
      <c r="R6332" s="20">
        <v>0</v>
      </c>
      <c r="S6332" s="20">
        <v>1</v>
      </c>
      <c r="T6332" s="20">
        <v>1</v>
      </c>
    </row>
    <row r="6333" spans="1:20" s="20" customFormat="1" x14ac:dyDescent="0.25">
      <c r="A6333" s="177" t="s">
        <v>11739</v>
      </c>
      <c r="B6333" s="20" t="s">
        <v>11740</v>
      </c>
      <c r="C6333" s="20" t="s">
        <v>357</v>
      </c>
      <c r="D6333" s="20" t="s">
        <v>1002</v>
      </c>
      <c r="E6333" s="26">
        <v>42826</v>
      </c>
      <c r="F6333" s="20">
        <v>1</v>
      </c>
      <c r="G6333" s="20">
        <v>1</v>
      </c>
      <c r="H6333" s="20">
        <v>1</v>
      </c>
      <c r="I6333" s="20">
        <v>1</v>
      </c>
      <c r="J6333" s="20">
        <v>3</v>
      </c>
      <c r="K6333" s="20">
        <v>0.33333333333333331</v>
      </c>
      <c r="L6333" s="20">
        <v>2</v>
      </c>
      <c r="M6333" s="20">
        <v>1.5</v>
      </c>
      <c r="N6333" s="20">
        <v>1</v>
      </c>
      <c r="P6333" s="20">
        <v>0</v>
      </c>
      <c r="Q6333" s="20">
        <v>0</v>
      </c>
      <c r="R6333" s="20" t="e">
        <v>#DIV/0!</v>
      </c>
      <c r="S6333" s="20">
        <v>0</v>
      </c>
      <c r="T6333" s="20">
        <v>1</v>
      </c>
    </row>
    <row r="6334" spans="1:20" s="20" customFormat="1" x14ac:dyDescent="0.25">
      <c r="A6334" s="177" t="s">
        <v>10941</v>
      </c>
      <c r="B6334" s="20" t="s">
        <v>10942</v>
      </c>
      <c r="C6334" s="20" t="s">
        <v>227</v>
      </c>
      <c r="D6334" s="20" t="s">
        <v>1002</v>
      </c>
      <c r="E6334" s="26">
        <v>42826</v>
      </c>
      <c r="F6334" s="20">
        <v>1</v>
      </c>
      <c r="G6334" s="20">
        <v>1</v>
      </c>
      <c r="H6334" s="20">
        <v>1</v>
      </c>
      <c r="I6334" s="20">
        <v>5</v>
      </c>
      <c r="J6334" s="20">
        <v>5</v>
      </c>
      <c r="K6334" s="20">
        <v>1</v>
      </c>
      <c r="L6334" s="20">
        <v>5</v>
      </c>
      <c r="M6334" s="20">
        <v>1</v>
      </c>
      <c r="N6334" s="20">
        <v>3</v>
      </c>
      <c r="P6334" s="20">
        <v>2</v>
      </c>
      <c r="Q6334" s="20">
        <v>3</v>
      </c>
      <c r="R6334" s="20">
        <v>0.66666666666666663</v>
      </c>
      <c r="S6334" s="20">
        <v>2</v>
      </c>
      <c r="T6334" s="20">
        <v>0</v>
      </c>
    </row>
    <row r="6335" spans="1:20" s="20" customFormat="1" x14ac:dyDescent="0.25">
      <c r="A6335" s="177" t="s">
        <v>10766</v>
      </c>
      <c r="B6335" s="20" t="s">
        <v>10767</v>
      </c>
      <c r="C6335" s="20" t="s">
        <v>203</v>
      </c>
      <c r="D6335" s="20" t="s">
        <v>1002</v>
      </c>
      <c r="E6335" s="26">
        <v>42826</v>
      </c>
      <c r="F6335" s="20">
        <v>17</v>
      </c>
      <c r="G6335" s="20">
        <v>10</v>
      </c>
      <c r="H6335" s="20">
        <v>1.7</v>
      </c>
      <c r="I6335" s="20">
        <v>31</v>
      </c>
      <c r="J6335" s="20">
        <v>79</v>
      </c>
      <c r="K6335" s="20">
        <v>0.39240506329113922</v>
      </c>
      <c r="L6335" s="20">
        <v>45</v>
      </c>
      <c r="M6335" s="20">
        <v>1.7555555555555555</v>
      </c>
      <c r="N6335" s="20">
        <v>29</v>
      </c>
      <c r="P6335" s="20">
        <v>1</v>
      </c>
      <c r="Q6335" s="20">
        <v>2</v>
      </c>
      <c r="R6335" s="20">
        <v>0.5</v>
      </c>
      <c r="S6335" s="20">
        <v>2</v>
      </c>
      <c r="T6335" s="20">
        <v>0.42307692307692307</v>
      </c>
    </row>
    <row r="6336" spans="1:20" s="20" customFormat="1" x14ac:dyDescent="0.25">
      <c r="A6336" s="177" t="s">
        <v>9919</v>
      </c>
      <c r="B6336" s="20" t="s">
        <v>9920</v>
      </c>
      <c r="C6336" s="20" t="s">
        <v>223</v>
      </c>
      <c r="D6336" s="20" t="s">
        <v>1002</v>
      </c>
      <c r="E6336" s="26">
        <v>42826</v>
      </c>
      <c r="F6336" s="20">
        <v>7</v>
      </c>
      <c r="G6336" s="20">
        <v>6</v>
      </c>
      <c r="H6336" s="20">
        <v>1.1666666666666667</v>
      </c>
      <c r="I6336" s="20">
        <v>63</v>
      </c>
      <c r="J6336" s="20">
        <v>105</v>
      </c>
      <c r="K6336" s="20">
        <v>0.6</v>
      </c>
      <c r="L6336" s="20">
        <v>90</v>
      </c>
      <c r="M6336" s="20">
        <v>1.1666666666666667</v>
      </c>
      <c r="N6336" s="20">
        <v>62</v>
      </c>
      <c r="P6336" s="20">
        <v>0</v>
      </c>
      <c r="Q6336" s="20">
        <v>0</v>
      </c>
      <c r="R6336" s="20" t="e">
        <v>#DIV/0!</v>
      </c>
      <c r="S6336" s="20">
        <v>1</v>
      </c>
      <c r="T6336" s="20">
        <v>0.37037037037037035</v>
      </c>
    </row>
    <row r="6337" spans="1:20" s="20" customFormat="1" x14ac:dyDescent="0.25">
      <c r="A6337" s="177" t="s">
        <v>9537</v>
      </c>
      <c r="B6337" s="20" t="s">
        <v>9538</v>
      </c>
      <c r="C6337" s="20" t="s">
        <v>346</v>
      </c>
      <c r="D6337" s="20" t="s">
        <v>1002</v>
      </c>
      <c r="E6337" s="26">
        <v>42826</v>
      </c>
      <c r="F6337" s="20">
        <v>0</v>
      </c>
      <c r="G6337" s="20">
        <v>0</v>
      </c>
      <c r="H6337" s="20" t="e">
        <v>#DIV/0!</v>
      </c>
      <c r="I6337" s="20">
        <v>0</v>
      </c>
      <c r="J6337" s="20">
        <v>0</v>
      </c>
      <c r="K6337" s="20" t="e">
        <v>#DIV/0!</v>
      </c>
      <c r="L6337" s="20">
        <v>0</v>
      </c>
      <c r="M6337" s="20" t="e">
        <v>#DIV/0!</v>
      </c>
      <c r="N6337" s="20">
        <v>0</v>
      </c>
      <c r="P6337" s="20">
        <v>0</v>
      </c>
      <c r="Q6337" s="20">
        <v>0</v>
      </c>
      <c r="R6337" s="20" t="e">
        <v>#DIV/0!</v>
      </c>
      <c r="S6337" s="20">
        <v>0</v>
      </c>
      <c r="T6337" s="20">
        <v>0.37037037037037035</v>
      </c>
    </row>
    <row r="6338" spans="1:20" s="20" customFormat="1" x14ac:dyDescent="0.25">
      <c r="A6338" s="177" t="s">
        <v>9178</v>
      </c>
      <c r="B6338" s="20" t="s">
        <v>9179</v>
      </c>
      <c r="C6338" s="20" t="s">
        <v>207</v>
      </c>
      <c r="D6338" s="20" t="s">
        <v>1002</v>
      </c>
      <c r="E6338" s="26">
        <v>42826</v>
      </c>
      <c r="F6338" s="20">
        <v>7</v>
      </c>
      <c r="G6338" s="20">
        <v>9</v>
      </c>
      <c r="H6338" s="20">
        <v>0.77777777777777779</v>
      </c>
      <c r="I6338" s="20">
        <v>89</v>
      </c>
      <c r="J6338" s="20">
        <v>63</v>
      </c>
      <c r="K6338" s="20">
        <v>1.4126984126984128</v>
      </c>
      <c r="L6338" s="20">
        <v>80</v>
      </c>
      <c r="M6338" s="20">
        <v>0.78749999999999998</v>
      </c>
      <c r="N6338" s="20">
        <v>68</v>
      </c>
      <c r="P6338" s="20">
        <v>2</v>
      </c>
      <c r="Q6338" s="20">
        <v>7</v>
      </c>
      <c r="R6338" s="20">
        <v>0.2857142857142857</v>
      </c>
      <c r="S6338" s="20">
        <v>21</v>
      </c>
      <c r="T6338" s="20">
        <v>0.52631578947368418</v>
      </c>
    </row>
    <row r="6339" spans="1:20" s="20" customFormat="1" x14ac:dyDescent="0.25">
      <c r="A6339" s="177" t="s">
        <v>8339</v>
      </c>
      <c r="B6339" s="20" t="s">
        <v>8340</v>
      </c>
      <c r="C6339" s="20" t="s">
        <v>212</v>
      </c>
      <c r="D6339" s="20" t="s">
        <v>1002</v>
      </c>
      <c r="E6339" s="26">
        <v>42826</v>
      </c>
      <c r="F6339" s="20">
        <v>2</v>
      </c>
      <c r="G6339" s="20">
        <v>3</v>
      </c>
      <c r="H6339" s="20">
        <v>0.66666666666666663</v>
      </c>
      <c r="I6339" s="20">
        <v>19</v>
      </c>
      <c r="J6339" s="20">
        <v>18</v>
      </c>
      <c r="K6339" s="20">
        <v>1.0555555555555556</v>
      </c>
      <c r="L6339" s="20">
        <v>30</v>
      </c>
      <c r="M6339" s="20">
        <v>0.6</v>
      </c>
      <c r="N6339" s="20">
        <v>17</v>
      </c>
      <c r="P6339" s="20">
        <v>0</v>
      </c>
      <c r="Q6339" s="20">
        <v>0</v>
      </c>
      <c r="R6339" s="20" t="e">
        <v>#DIV/0!</v>
      </c>
      <c r="S6339" s="20">
        <v>2</v>
      </c>
      <c r="T6339" s="20">
        <v>0.5</v>
      </c>
    </row>
    <row r="6340" spans="1:20" s="20" customFormat="1" x14ac:dyDescent="0.25">
      <c r="A6340" s="177" t="s">
        <v>8038</v>
      </c>
      <c r="B6340" s="20" t="s">
        <v>8039</v>
      </c>
      <c r="C6340" s="20" t="s">
        <v>225</v>
      </c>
      <c r="D6340" s="20" t="s">
        <v>1002</v>
      </c>
      <c r="E6340" s="26">
        <v>42826</v>
      </c>
      <c r="F6340" s="20">
        <v>5</v>
      </c>
      <c r="G6340" s="20">
        <v>7</v>
      </c>
      <c r="H6340" s="20">
        <v>0.7142857142857143</v>
      </c>
      <c r="I6340" s="20">
        <v>37</v>
      </c>
      <c r="J6340" s="20">
        <v>40</v>
      </c>
      <c r="K6340" s="20">
        <v>0.92500000000000004</v>
      </c>
      <c r="L6340" s="20">
        <v>105</v>
      </c>
      <c r="M6340" s="20">
        <v>0.38095238095238093</v>
      </c>
      <c r="N6340" s="20">
        <v>32</v>
      </c>
      <c r="P6340" s="20">
        <v>0</v>
      </c>
      <c r="Q6340" s="20">
        <v>0</v>
      </c>
      <c r="R6340" s="20" t="e">
        <v>#DIV/0!</v>
      </c>
      <c r="S6340" s="20">
        <v>5</v>
      </c>
      <c r="T6340" s="20">
        <v>0.55000000000000004</v>
      </c>
    </row>
    <row r="6341" spans="1:20" s="20" customFormat="1" x14ac:dyDescent="0.25">
      <c r="A6341" s="177" t="s">
        <v>7650</v>
      </c>
      <c r="B6341" s="20" t="s">
        <v>7651</v>
      </c>
      <c r="C6341" s="20" t="s">
        <v>901</v>
      </c>
      <c r="D6341" s="20" t="s">
        <v>1000</v>
      </c>
      <c r="E6341" s="26">
        <v>42826</v>
      </c>
      <c r="F6341" s="20">
        <v>5</v>
      </c>
      <c r="G6341" s="20">
        <v>5</v>
      </c>
      <c r="H6341" s="20">
        <v>1</v>
      </c>
      <c r="I6341" s="20">
        <v>41</v>
      </c>
      <c r="J6341" s="20">
        <v>24</v>
      </c>
      <c r="K6341" s="20">
        <v>1.7083333333333333</v>
      </c>
      <c r="L6341" s="20">
        <v>34</v>
      </c>
      <c r="M6341" s="20">
        <v>0.70588235294117652</v>
      </c>
      <c r="N6341" s="20">
        <v>32</v>
      </c>
      <c r="P6341" s="20">
        <v>3</v>
      </c>
      <c r="Q6341" s="20">
        <v>3</v>
      </c>
      <c r="R6341" s="20">
        <v>1</v>
      </c>
      <c r="S6341" s="20">
        <v>9</v>
      </c>
      <c r="T6341" s="20">
        <v>1</v>
      </c>
    </row>
    <row r="6342" spans="1:20" s="20" customFormat="1" x14ac:dyDescent="0.25">
      <c r="A6342" s="177" t="s">
        <v>7098</v>
      </c>
      <c r="B6342" s="20" t="s">
        <v>7099</v>
      </c>
      <c r="C6342" s="20" t="s">
        <v>232</v>
      </c>
      <c r="D6342" s="20" t="s">
        <v>1002</v>
      </c>
      <c r="E6342" s="26">
        <v>42826</v>
      </c>
      <c r="F6342" s="20">
        <v>10</v>
      </c>
      <c r="G6342" s="20">
        <v>15</v>
      </c>
      <c r="H6342" s="20">
        <v>0.66666666666666663</v>
      </c>
      <c r="I6342" s="20">
        <v>126</v>
      </c>
      <c r="J6342" s="20">
        <v>108</v>
      </c>
      <c r="K6342" s="20">
        <v>1.1666666666666667</v>
      </c>
      <c r="L6342" s="20">
        <v>180</v>
      </c>
      <c r="M6342" s="20">
        <v>0.6</v>
      </c>
      <c r="N6342" s="20">
        <v>126</v>
      </c>
      <c r="P6342" s="20">
        <v>0</v>
      </c>
      <c r="Q6342" s="20">
        <v>0</v>
      </c>
      <c r="R6342" s="20" t="e">
        <v>#DIV/0!</v>
      </c>
      <c r="S6342" s="20">
        <v>0</v>
      </c>
      <c r="T6342" s="20">
        <v>1</v>
      </c>
    </row>
    <row r="6343" spans="1:20" s="20" customFormat="1" x14ac:dyDescent="0.25">
      <c r="A6343" s="177" t="s">
        <v>6732</v>
      </c>
      <c r="B6343" s="20" t="s">
        <v>6733</v>
      </c>
      <c r="C6343" s="20" t="s">
        <v>317</v>
      </c>
      <c r="D6343" s="20" t="s">
        <v>1002</v>
      </c>
      <c r="E6343" s="26">
        <v>42826</v>
      </c>
      <c r="F6343" s="20">
        <v>15</v>
      </c>
      <c r="G6343" s="20">
        <v>12</v>
      </c>
      <c r="H6343" s="20">
        <v>1.25</v>
      </c>
      <c r="I6343" s="20">
        <v>28</v>
      </c>
      <c r="J6343" s="20">
        <v>27</v>
      </c>
      <c r="K6343" s="20">
        <v>1.037037037037037</v>
      </c>
      <c r="L6343" s="20">
        <v>26</v>
      </c>
      <c r="M6343" s="20">
        <v>1.0384615384615385</v>
      </c>
      <c r="N6343" s="20">
        <v>24</v>
      </c>
      <c r="P6343" s="20">
        <v>0</v>
      </c>
      <c r="Q6343" s="20">
        <v>0</v>
      </c>
      <c r="R6343" s="20" t="e">
        <v>#DIV/0!</v>
      </c>
      <c r="S6343" s="20">
        <v>4</v>
      </c>
      <c r="T6343" s="20">
        <v>0.5</v>
      </c>
    </row>
    <row r="6344" spans="1:20" s="20" customFormat="1" x14ac:dyDescent="0.25">
      <c r="A6344" s="177" t="s">
        <v>6308</v>
      </c>
      <c r="B6344" s="20" t="s">
        <v>6309</v>
      </c>
      <c r="C6344" s="20" t="s">
        <v>214</v>
      </c>
      <c r="D6344" s="20" t="s">
        <v>1002</v>
      </c>
      <c r="E6344" s="26">
        <v>42826</v>
      </c>
      <c r="F6344" s="20">
        <v>18</v>
      </c>
      <c r="G6344" s="20">
        <v>13</v>
      </c>
      <c r="H6344" s="20">
        <v>1.3846153846153846</v>
      </c>
      <c r="I6344" s="20">
        <v>91</v>
      </c>
      <c r="J6344" s="20">
        <v>168</v>
      </c>
      <c r="K6344" s="20">
        <v>0.54166666666666663</v>
      </c>
      <c r="L6344" s="20">
        <v>92</v>
      </c>
      <c r="M6344" s="20">
        <v>1.826086956521739</v>
      </c>
      <c r="N6344" s="20">
        <v>77</v>
      </c>
      <c r="P6344" s="20">
        <v>14</v>
      </c>
      <c r="Q6344" s="20">
        <v>19</v>
      </c>
      <c r="R6344" s="20">
        <v>0.73684210526315785</v>
      </c>
      <c r="S6344" s="20">
        <v>14</v>
      </c>
      <c r="T6344" s="20">
        <v>1</v>
      </c>
    </row>
    <row r="6345" spans="1:20" s="20" customFormat="1" x14ac:dyDescent="0.25">
      <c r="A6345" s="177" t="s">
        <v>5530</v>
      </c>
      <c r="B6345" s="20" t="s">
        <v>5531</v>
      </c>
      <c r="C6345" s="20" t="s">
        <v>903</v>
      </c>
      <c r="D6345" s="20" t="s">
        <v>1000</v>
      </c>
      <c r="E6345" s="26">
        <v>42826</v>
      </c>
      <c r="F6345" s="20">
        <v>11</v>
      </c>
      <c r="G6345" s="20">
        <v>11</v>
      </c>
      <c r="H6345" s="20">
        <v>1</v>
      </c>
      <c r="I6345" s="20">
        <v>54</v>
      </c>
      <c r="J6345" s="20">
        <v>55</v>
      </c>
      <c r="K6345" s="20">
        <v>0.98181818181818181</v>
      </c>
      <c r="L6345" s="20">
        <v>44</v>
      </c>
      <c r="M6345" s="20">
        <v>1.25</v>
      </c>
      <c r="N6345" s="20">
        <v>52</v>
      </c>
      <c r="P6345" s="20">
        <v>0</v>
      </c>
      <c r="Q6345" s="20">
        <v>0</v>
      </c>
      <c r="R6345" s="20" t="e">
        <v>#DIV/0!</v>
      </c>
      <c r="S6345" s="20">
        <v>2</v>
      </c>
      <c r="T6345" s="20">
        <v>1</v>
      </c>
    </row>
    <row r="6346" spans="1:20" s="20" customFormat="1" x14ac:dyDescent="0.25">
      <c r="A6346" s="177" t="s">
        <v>4915</v>
      </c>
      <c r="B6346" s="20" t="s">
        <v>4916</v>
      </c>
      <c r="C6346" s="20" t="s">
        <v>230</v>
      </c>
      <c r="D6346" s="20" t="s">
        <v>1002</v>
      </c>
      <c r="E6346" s="26">
        <v>42826</v>
      </c>
      <c r="F6346" s="20">
        <v>1</v>
      </c>
      <c r="G6346" s="20">
        <v>1</v>
      </c>
      <c r="H6346" s="20">
        <v>1</v>
      </c>
      <c r="I6346" s="20">
        <v>7</v>
      </c>
      <c r="J6346" s="20">
        <v>5</v>
      </c>
      <c r="K6346" s="20">
        <v>1.4</v>
      </c>
      <c r="L6346" s="20">
        <v>10</v>
      </c>
      <c r="M6346" s="20">
        <v>0.5</v>
      </c>
      <c r="N6346" s="20">
        <v>5</v>
      </c>
      <c r="P6346" s="20">
        <v>1</v>
      </c>
      <c r="Q6346" s="20">
        <v>1</v>
      </c>
      <c r="R6346" s="20">
        <v>1</v>
      </c>
      <c r="S6346" s="20">
        <v>2</v>
      </c>
      <c r="T6346" s="20">
        <v>1</v>
      </c>
    </row>
    <row r="6347" spans="1:20" s="20" customFormat="1" x14ac:dyDescent="0.25">
      <c r="A6347" s="177" t="s">
        <v>4740</v>
      </c>
      <c r="B6347" s="20" t="s">
        <v>4741</v>
      </c>
      <c r="C6347" s="20" t="s">
        <v>234</v>
      </c>
      <c r="D6347" s="20" t="s">
        <v>1002</v>
      </c>
      <c r="E6347" s="26">
        <v>42826</v>
      </c>
      <c r="F6347" s="20">
        <v>3</v>
      </c>
      <c r="G6347" s="20">
        <v>6</v>
      </c>
      <c r="H6347" s="20">
        <v>0.5</v>
      </c>
      <c r="I6347" s="20">
        <v>69</v>
      </c>
      <c r="J6347" s="20">
        <v>30</v>
      </c>
      <c r="K6347" s="20">
        <v>2.2999999999999998</v>
      </c>
      <c r="L6347" s="20">
        <v>50</v>
      </c>
      <c r="M6347" s="20">
        <v>0.6</v>
      </c>
      <c r="N6347" s="20">
        <v>64</v>
      </c>
      <c r="P6347" s="20">
        <v>0</v>
      </c>
      <c r="Q6347" s="20">
        <v>0</v>
      </c>
      <c r="R6347" s="20" t="e">
        <v>#DIV/0!</v>
      </c>
      <c r="S6347" s="20">
        <v>5</v>
      </c>
      <c r="T6347" s="20">
        <v>0</v>
      </c>
    </row>
    <row r="6348" spans="1:20" s="20" customFormat="1" x14ac:dyDescent="0.25">
      <c r="A6348" s="177" t="s">
        <v>4390</v>
      </c>
      <c r="B6348" s="20" t="s">
        <v>4391</v>
      </c>
      <c r="C6348" s="20" t="s">
        <v>217</v>
      </c>
      <c r="D6348" s="20" t="s">
        <v>1002</v>
      </c>
      <c r="E6348" s="26">
        <v>42826</v>
      </c>
      <c r="F6348" s="20">
        <v>0</v>
      </c>
      <c r="G6348" s="20">
        <v>0</v>
      </c>
      <c r="H6348" s="20" t="e">
        <v>#DIV/0!</v>
      </c>
      <c r="I6348" s="20">
        <v>0</v>
      </c>
      <c r="J6348" s="20">
        <v>0</v>
      </c>
      <c r="K6348" s="20" t="e">
        <v>#DIV/0!</v>
      </c>
      <c r="L6348" s="20">
        <v>0</v>
      </c>
      <c r="M6348" s="20" t="e">
        <v>#DIV/0!</v>
      </c>
      <c r="N6348" s="20">
        <v>0</v>
      </c>
      <c r="P6348" s="20">
        <v>0</v>
      </c>
      <c r="Q6348" s="20">
        <v>0</v>
      </c>
      <c r="R6348" s="20" t="e">
        <v>#DIV/0!</v>
      </c>
      <c r="S6348" s="20">
        <v>0</v>
      </c>
    </row>
    <row r="6349" spans="1:20" s="20" customFormat="1" x14ac:dyDescent="0.25">
      <c r="A6349" s="177" t="s">
        <v>3800</v>
      </c>
      <c r="B6349" s="20" t="s">
        <v>3801</v>
      </c>
      <c r="C6349" s="20" t="s">
        <v>342</v>
      </c>
      <c r="D6349" s="20" t="s">
        <v>1002</v>
      </c>
      <c r="E6349" s="26">
        <v>42826</v>
      </c>
      <c r="F6349" s="20">
        <v>4</v>
      </c>
      <c r="G6349" s="20">
        <v>4</v>
      </c>
      <c r="H6349" s="20">
        <v>1</v>
      </c>
      <c r="I6349" s="20">
        <v>25</v>
      </c>
      <c r="J6349" s="20">
        <v>40</v>
      </c>
      <c r="K6349" s="20">
        <v>0.625</v>
      </c>
      <c r="L6349" s="20">
        <v>40</v>
      </c>
      <c r="M6349" s="20">
        <v>1</v>
      </c>
      <c r="N6349" s="20">
        <v>23</v>
      </c>
      <c r="P6349" s="20">
        <v>1</v>
      </c>
      <c r="Q6349" s="20">
        <v>1</v>
      </c>
      <c r="R6349" s="20">
        <v>1</v>
      </c>
      <c r="S6349" s="20">
        <v>2</v>
      </c>
    </row>
    <row r="6350" spans="1:20" s="20" customFormat="1" x14ac:dyDescent="0.25">
      <c r="A6350" s="177" t="s">
        <v>3608</v>
      </c>
      <c r="B6350" s="20" t="s">
        <v>3609</v>
      </c>
      <c r="C6350" s="20" t="s">
        <v>220</v>
      </c>
      <c r="D6350" s="20" t="s">
        <v>1002</v>
      </c>
      <c r="E6350" s="26">
        <v>42826</v>
      </c>
      <c r="F6350" s="20">
        <v>8</v>
      </c>
      <c r="G6350" s="20">
        <v>16</v>
      </c>
      <c r="H6350" s="20">
        <v>0.5</v>
      </c>
      <c r="I6350" s="20">
        <v>11</v>
      </c>
      <c r="J6350" s="20">
        <v>24</v>
      </c>
      <c r="K6350" s="20">
        <v>0.45833333333333331</v>
      </c>
      <c r="L6350" s="20">
        <v>48</v>
      </c>
      <c r="M6350" s="20">
        <v>0.5</v>
      </c>
      <c r="N6350" s="20">
        <v>10</v>
      </c>
      <c r="P6350" s="20">
        <v>2</v>
      </c>
      <c r="Q6350" s="20">
        <v>4</v>
      </c>
      <c r="R6350" s="20">
        <v>0.5</v>
      </c>
      <c r="S6350" s="20">
        <v>1</v>
      </c>
    </row>
    <row r="6351" spans="1:20" s="20" customFormat="1" x14ac:dyDescent="0.25">
      <c r="A6351" s="177" t="s">
        <v>3083</v>
      </c>
      <c r="B6351" s="20" t="s">
        <v>3084</v>
      </c>
      <c r="C6351" s="20" t="s">
        <v>242</v>
      </c>
      <c r="D6351" s="20" t="s">
        <v>1000</v>
      </c>
      <c r="E6351" s="26">
        <v>42826</v>
      </c>
      <c r="F6351" s="20">
        <v>6</v>
      </c>
      <c r="G6351" s="20">
        <v>7</v>
      </c>
      <c r="H6351" s="20">
        <v>0.8571428571428571</v>
      </c>
      <c r="I6351" s="20">
        <v>82</v>
      </c>
      <c r="J6351" s="20">
        <v>58</v>
      </c>
      <c r="K6351" s="20">
        <v>1.4137931034482758</v>
      </c>
      <c r="L6351" s="20">
        <v>75</v>
      </c>
      <c r="M6351" s="20">
        <v>0.77333333333333332</v>
      </c>
      <c r="N6351" s="20">
        <v>58</v>
      </c>
      <c r="P6351" s="20">
        <v>3</v>
      </c>
      <c r="Q6351" s="20">
        <v>8</v>
      </c>
      <c r="R6351" s="20">
        <v>0.375</v>
      </c>
      <c r="S6351" s="20">
        <v>24</v>
      </c>
    </row>
    <row r="6352" spans="1:20" s="20" customFormat="1" x14ac:dyDescent="0.25">
      <c r="A6352" s="177" t="s">
        <v>2908</v>
      </c>
      <c r="B6352" s="20" t="s">
        <v>2909</v>
      </c>
      <c r="C6352" s="20" t="s">
        <v>2724</v>
      </c>
      <c r="D6352" s="20" t="s">
        <v>1000</v>
      </c>
      <c r="E6352" s="26">
        <v>42826</v>
      </c>
      <c r="F6352" s="20">
        <v>6</v>
      </c>
      <c r="G6352" s="20">
        <v>6</v>
      </c>
      <c r="H6352" s="20">
        <v>1</v>
      </c>
      <c r="I6352" s="20">
        <v>27</v>
      </c>
      <c r="J6352" s="20">
        <v>30</v>
      </c>
      <c r="K6352" s="20">
        <v>0.9</v>
      </c>
      <c r="L6352" s="20">
        <v>32</v>
      </c>
      <c r="M6352" s="20">
        <v>0.9375</v>
      </c>
      <c r="N6352" s="20">
        <v>26</v>
      </c>
      <c r="P6352" s="20">
        <v>0</v>
      </c>
      <c r="Q6352" s="20">
        <v>0</v>
      </c>
      <c r="R6352" s="20" t="e">
        <v>#DIV/0!</v>
      </c>
      <c r="S6352" s="20">
        <v>1</v>
      </c>
    </row>
    <row r="6353" spans="1:19" s="20" customFormat="1" x14ac:dyDescent="0.25">
      <c r="A6353" s="177" t="s">
        <v>2663</v>
      </c>
      <c r="B6353" s="20" t="s">
        <v>2664</v>
      </c>
      <c r="C6353" s="20" t="s">
        <v>237</v>
      </c>
      <c r="D6353" s="20" t="s">
        <v>1000</v>
      </c>
      <c r="E6353" s="26">
        <v>42826</v>
      </c>
      <c r="F6353" s="20">
        <v>8</v>
      </c>
      <c r="G6353" s="20">
        <v>13</v>
      </c>
      <c r="H6353" s="20">
        <v>0.61538461538461542</v>
      </c>
      <c r="I6353" s="20">
        <v>57</v>
      </c>
      <c r="J6353" s="20">
        <v>69</v>
      </c>
      <c r="K6353" s="20">
        <v>0.82608695652173914</v>
      </c>
      <c r="L6353" s="20">
        <v>97</v>
      </c>
      <c r="M6353" s="20">
        <v>0.71134020618556704</v>
      </c>
      <c r="N6353" s="20">
        <v>50</v>
      </c>
      <c r="O6353" s="20">
        <v>0.93333333333333324</v>
      </c>
      <c r="P6353" s="20">
        <v>12</v>
      </c>
      <c r="Q6353" s="20">
        <v>16</v>
      </c>
      <c r="R6353" s="20">
        <v>0.75</v>
      </c>
      <c r="S6353" s="20">
        <v>7</v>
      </c>
    </row>
    <row r="6354" spans="1:19" s="20" customFormat="1" x14ac:dyDescent="0.25">
      <c r="A6354" s="177" t="s">
        <v>2488</v>
      </c>
      <c r="B6354" s="20" t="s">
        <v>2489</v>
      </c>
      <c r="C6354" s="20" t="s">
        <v>238</v>
      </c>
      <c r="D6354" s="20" t="s">
        <v>1000</v>
      </c>
      <c r="E6354" s="26">
        <v>42826</v>
      </c>
      <c r="F6354" s="20">
        <v>5</v>
      </c>
      <c r="G6354" s="20">
        <v>12</v>
      </c>
      <c r="H6354" s="20">
        <v>0.41666666666666669</v>
      </c>
      <c r="I6354" s="20">
        <v>9</v>
      </c>
      <c r="J6354" s="20">
        <v>18</v>
      </c>
      <c r="K6354" s="20">
        <v>0.5</v>
      </c>
      <c r="L6354" s="20">
        <v>40</v>
      </c>
      <c r="M6354" s="20">
        <v>0.45</v>
      </c>
      <c r="N6354" s="20">
        <v>8</v>
      </c>
      <c r="O6354" s="20">
        <v>0.84</v>
      </c>
      <c r="P6354" s="20">
        <v>2</v>
      </c>
      <c r="Q6354" s="20">
        <v>4</v>
      </c>
      <c r="R6354" s="20">
        <v>0.5</v>
      </c>
      <c r="S6354" s="20">
        <v>1</v>
      </c>
    </row>
    <row r="6355" spans="1:19" s="20" customFormat="1" x14ac:dyDescent="0.25">
      <c r="A6355" s="177" t="s">
        <v>2315</v>
      </c>
      <c r="B6355" s="20" t="s">
        <v>2316</v>
      </c>
      <c r="C6355" s="20" t="s">
        <v>239</v>
      </c>
      <c r="D6355" s="20" t="s">
        <v>1000</v>
      </c>
      <c r="E6355" s="26">
        <v>42826</v>
      </c>
      <c r="F6355" s="20">
        <v>3</v>
      </c>
      <c r="G6355" s="20">
        <v>4</v>
      </c>
      <c r="H6355" s="20">
        <v>0.75</v>
      </c>
      <c r="I6355" s="20">
        <v>2</v>
      </c>
      <c r="J6355" s="20">
        <v>6</v>
      </c>
      <c r="K6355" s="20">
        <v>0.33333333333333331</v>
      </c>
      <c r="L6355" s="20">
        <v>8</v>
      </c>
      <c r="M6355" s="20">
        <v>0.75</v>
      </c>
      <c r="N6355" s="20">
        <v>2</v>
      </c>
      <c r="O6355" s="20">
        <v>0.76</v>
      </c>
      <c r="P6355" s="20">
        <v>0</v>
      </c>
      <c r="Q6355" s="20">
        <v>0</v>
      </c>
      <c r="R6355" s="20" t="e">
        <v>#DIV/0!</v>
      </c>
      <c r="S6355" s="20">
        <v>0</v>
      </c>
    </row>
    <row r="6356" spans="1:19" s="20" customFormat="1" x14ac:dyDescent="0.25">
      <c r="A6356" s="177" t="s">
        <v>2140</v>
      </c>
      <c r="B6356" s="20" t="s">
        <v>2141</v>
      </c>
      <c r="C6356" s="20" t="s">
        <v>1988</v>
      </c>
      <c r="D6356" s="20" t="s">
        <v>1000</v>
      </c>
      <c r="E6356" s="26">
        <v>42826</v>
      </c>
      <c r="F6356" s="20">
        <v>10</v>
      </c>
      <c r="G6356" s="20">
        <v>10</v>
      </c>
      <c r="H6356" s="20">
        <v>1</v>
      </c>
      <c r="I6356" s="20">
        <v>68</v>
      </c>
      <c r="J6356" s="20">
        <v>49</v>
      </c>
      <c r="K6356" s="20">
        <v>1.3877551020408163</v>
      </c>
      <c r="L6356" s="20">
        <v>46</v>
      </c>
      <c r="M6356" s="20">
        <v>1.0652173913043479</v>
      </c>
      <c r="N6356" s="20">
        <v>58</v>
      </c>
      <c r="P6356" s="20">
        <v>3</v>
      </c>
      <c r="Q6356" s="20">
        <v>3</v>
      </c>
      <c r="R6356" s="20">
        <v>1</v>
      </c>
      <c r="S6356" s="20">
        <v>10</v>
      </c>
    </row>
    <row r="6357" spans="1:19" s="20" customFormat="1" x14ac:dyDescent="0.25">
      <c r="A6357" s="177" t="s">
        <v>1892</v>
      </c>
      <c r="B6357" s="20" t="s">
        <v>1893</v>
      </c>
      <c r="C6357" s="20" t="s">
        <v>240</v>
      </c>
      <c r="D6357" s="20" t="s">
        <v>1000</v>
      </c>
      <c r="E6357" s="26">
        <v>42826</v>
      </c>
      <c r="F6357" s="20">
        <v>31</v>
      </c>
      <c r="G6357" s="20">
        <v>17</v>
      </c>
      <c r="H6357" s="20">
        <v>1.8235294117647058</v>
      </c>
      <c r="I6357" s="20">
        <v>45</v>
      </c>
      <c r="J6357" s="20">
        <v>95</v>
      </c>
      <c r="K6357" s="20">
        <v>0.47368421052631576</v>
      </c>
      <c r="L6357" s="20">
        <v>48</v>
      </c>
      <c r="M6357" s="20">
        <v>1.9791666666666667</v>
      </c>
      <c r="N6357" s="20">
        <v>41</v>
      </c>
      <c r="P6357" s="20">
        <v>0</v>
      </c>
      <c r="Q6357" s="20">
        <v>1</v>
      </c>
      <c r="R6357" s="20">
        <v>0</v>
      </c>
      <c r="S6357" s="20">
        <v>4</v>
      </c>
    </row>
    <row r="6358" spans="1:19" s="20" customFormat="1" x14ac:dyDescent="0.25">
      <c r="A6358" s="177" t="s">
        <v>1717</v>
      </c>
      <c r="B6358" s="20" t="s">
        <v>1718</v>
      </c>
      <c r="C6358" s="20" t="s">
        <v>241</v>
      </c>
      <c r="D6358" s="20" t="s">
        <v>1000</v>
      </c>
      <c r="E6358" s="26">
        <v>42826</v>
      </c>
      <c r="F6358" s="20">
        <v>61</v>
      </c>
      <c r="G6358" s="20">
        <v>58</v>
      </c>
      <c r="H6358" s="20">
        <v>1.0517241379310345</v>
      </c>
      <c r="I6358" s="20">
        <v>527</v>
      </c>
      <c r="J6358" s="20">
        <v>551</v>
      </c>
      <c r="K6358" s="20">
        <v>0.95644283121597096</v>
      </c>
      <c r="L6358" s="20">
        <v>635</v>
      </c>
      <c r="M6358" s="20">
        <v>0.86771653543307081</v>
      </c>
      <c r="N6358" s="20">
        <v>500</v>
      </c>
      <c r="P6358" s="20">
        <v>7</v>
      </c>
      <c r="Q6358" s="20">
        <v>10</v>
      </c>
      <c r="R6358" s="20">
        <v>0.7</v>
      </c>
      <c r="S6358" s="20">
        <v>27</v>
      </c>
    </row>
    <row r="6359" spans="1:19" s="20" customFormat="1" x14ac:dyDescent="0.25">
      <c r="A6359" s="177" t="s">
        <v>1542</v>
      </c>
      <c r="B6359" s="20" t="s">
        <v>1543</v>
      </c>
      <c r="C6359" s="20" t="s">
        <v>318</v>
      </c>
      <c r="D6359" s="20" t="s">
        <v>1000</v>
      </c>
      <c r="E6359" s="26">
        <v>42826</v>
      </c>
      <c r="F6359" s="20">
        <v>23</v>
      </c>
      <c r="G6359" s="20">
        <v>18</v>
      </c>
      <c r="H6359" s="20">
        <v>1.2777777777777777</v>
      </c>
      <c r="I6359" s="20">
        <v>52</v>
      </c>
      <c r="J6359" s="20">
        <v>69</v>
      </c>
      <c r="K6359" s="20">
        <v>0.75362318840579712</v>
      </c>
      <c r="L6359" s="20">
        <v>67</v>
      </c>
      <c r="M6359" s="20">
        <v>1.0298507462686568</v>
      </c>
      <c r="N6359" s="20">
        <v>47</v>
      </c>
      <c r="P6359" s="20">
        <v>0</v>
      </c>
      <c r="Q6359" s="20">
        <v>1</v>
      </c>
      <c r="R6359" s="20">
        <v>0</v>
      </c>
      <c r="S6359" s="20">
        <v>5</v>
      </c>
    </row>
    <row r="6360" spans="1:19" s="20" customFormat="1" x14ac:dyDescent="0.25">
      <c r="A6360" s="177" t="s">
        <v>1121</v>
      </c>
      <c r="B6360" s="20" t="s">
        <v>1208</v>
      </c>
      <c r="C6360" s="20" t="s">
        <v>235</v>
      </c>
      <c r="D6360" s="20" t="s">
        <v>1002</v>
      </c>
      <c r="E6360" s="26">
        <v>42826</v>
      </c>
      <c r="F6360" s="20">
        <v>153</v>
      </c>
      <c r="G6360" s="20">
        <v>145</v>
      </c>
      <c r="H6360" s="20">
        <v>1.0551724137931036</v>
      </c>
      <c r="I6360" s="20">
        <v>869</v>
      </c>
      <c r="J6360" s="20">
        <v>945</v>
      </c>
      <c r="K6360" s="20">
        <v>0.9195767195767196</v>
      </c>
      <c r="L6360" s="20">
        <v>1048</v>
      </c>
      <c r="M6360" s="20">
        <v>0.90171755725190839</v>
      </c>
      <c r="N6360" s="20">
        <v>790</v>
      </c>
      <c r="P6360" s="20">
        <v>27</v>
      </c>
      <c r="Q6360" s="20">
        <v>43</v>
      </c>
      <c r="R6360" s="20">
        <v>0.62790697674418605</v>
      </c>
      <c r="S6360" s="20">
        <v>79</v>
      </c>
    </row>
    <row r="6361" spans="1:19" s="20" customFormat="1" x14ac:dyDescent="0.25">
      <c r="A6361" s="177" t="s">
        <v>12092</v>
      </c>
      <c r="B6361" s="20" t="s">
        <v>12093</v>
      </c>
      <c r="C6361" s="20" t="s">
        <v>1051</v>
      </c>
      <c r="D6361" s="20" t="s">
        <v>1000</v>
      </c>
      <c r="E6361" s="26">
        <v>42826</v>
      </c>
      <c r="F6361" s="20">
        <v>0</v>
      </c>
      <c r="G6361" s="20">
        <v>0</v>
      </c>
      <c r="H6361" s="20" t="e">
        <v>#DIV/0!</v>
      </c>
      <c r="I6361" s="20">
        <v>0</v>
      </c>
      <c r="J6361" s="20">
        <v>0</v>
      </c>
      <c r="K6361" s="20" t="e">
        <v>#DIV/0!</v>
      </c>
      <c r="L6361" s="20">
        <v>0</v>
      </c>
      <c r="M6361" s="20" t="e">
        <v>#DIV/0!</v>
      </c>
      <c r="N6361" s="20">
        <v>0</v>
      </c>
      <c r="P6361" s="20">
        <v>0</v>
      </c>
      <c r="Q6361" s="20">
        <v>0</v>
      </c>
      <c r="R6361" s="20" t="e">
        <v>#DIV/0!</v>
      </c>
      <c r="S6361" s="20">
        <v>0</v>
      </c>
    </row>
    <row r="6362" spans="1:19" s="20" customFormat="1" x14ac:dyDescent="0.25">
      <c r="A6362" s="177" t="s">
        <v>13281</v>
      </c>
      <c r="B6362" s="20" t="s">
        <v>13282</v>
      </c>
      <c r="C6362" s="20" t="s">
        <v>350</v>
      </c>
      <c r="D6362" s="20" t="s">
        <v>1002</v>
      </c>
      <c r="E6362" s="26">
        <v>42826</v>
      </c>
      <c r="F6362" s="20">
        <v>1</v>
      </c>
      <c r="G6362" s="20">
        <v>1</v>
      </c>
      <c r="H6362" s="20">
        <v>1</v>
      </c>
      <c r="I6362" s="20">
        <v>2</v>
      </c>
      <c r="J6362" s="20">
        <v>3</v>
      </c>
      <c r="K6362" s="20">
        <v>0.66666666666666663</v>
      </c>
      <c r="L6362" s="20">
        <v>5</v>
      </c>
      <c r="M6362" s="20">
        <v>0.6</v>
      </c>
      <c r="N6362" s="20">
        <v>0</v>
      </c>
      <c r="P6362" s="20">
        <v>0</v>
      </c>
      <c r="Q6362" s="20">
        <v>0</v>
      </c>
      <c r="R6362" s="20" t="e">
        <v>#DIV/0!</v>
      </c>
      <c r="S6362" s="20">
        <v>2</v>
      </c>
    </row>
    <row r="6363" spans="1:19" s="20" customFormat="1" x14ac:dyDescent="0.25">
      <c r="A6363" s="177" t="s">
        <v>13458</v>
      </c>
      <c r="B6363" s="20" t="s">
        <v>13459</v>
      </c>
      <c r="C6363" s="20" t="s">
        <v>242</v>
      </c>
      <c r="D6363" s="20" t="s">
        <v>1002</v>
      </c>
      <c r="E6363" s="26">
        <v>42826</v>
      </c>
      <c r="F6363" s="20">
        <v>6</v>
      </c>
      <c r="G6363" s="20">
        <v>7</v>
      </c>
      <c r="H6363" s="20">
        <v>0.8571428571428571</v>
      </c>
      <c r="I6363" s="20">
        <v>82</v>
      </c>
      <c r="J6363" s="20">
        <v>58</v>
      </c>
      <c r="K6363" s="20">
        <v>1.4137931034482758</v>
      </c>
      <c r="L6363" s="20">
        <v>75</v>
      </c>
      <c r="M6363" s="20">
        <v>0.77333333333333332</v>
      </c>
      <c r="N6363" s="20">
        <v>58</v>
      </c>
      <c r="P6363" s="20">
        <v>3</v>
      </c>
      <c r="Q6363" s="20">
        <v>8</v>
      </c>
      <c r="R6363" s="20">
        <v>0.375</v>
      </c>
      <c r="S6363" s="20">
        <v>24</v>
      </c>
    </row>
    <row r="6364" spans="1:19" s="20" customFormat="1" x14ac:dyDescent="0.25">
      <c r="A6364" s="177" t="s">
        <v>13635</v>
      </c>
      <c r="B6364" s="20" t="s">
        <v>13636</v>
      </c>
      <c r="C6364" s="20" t="s">
        <v>237</v>
      </c>
      <c r="D6364" s="20" t="s">
        <v>1002</v>
      </c>
      <c r="E6364" s="26">
        <v>42826</v>
      </c>
      <c r="F6364" s="20">
        <v>8</v>
      </c>
      <c r="G6364" s="20">
        <v>13</v>
      </c>
      <c r="H6364" s="20">
        <v>0.61538461538461542</v>
      </c>
      <c r="I6364" s="20">
        <v>57</v>
      </c>
      <c r="J6364" s="20">
        <v>69</v>
      </c>
      <c r="K6364" s="20">
        <v>0.82608695652173914</v>
      </c>
      <c r="L6364" s="20">
        <v>97</v>
      </c>
      <c r="M6364" s="20">
        <v>0.71134020618556704</v>
      </c>
      <c r="N6364" s="20">
        <v>50</v>
      </c>
      <c r="O6364" s="20">
        <v>0.93333333333333324</v>
      </c>
      <c r="P6364" s="20">
        <v>12</v>
      </c>
      <c r="Q6364" s="20">
        <v>16</v>
      </c>
      <c r="R6364" s="20">
        <v>0.75</v>
      </c>
      <c r="S6364" s="20">
        <v>7</v>
      </c>
    </row>
    <row r="6365" spans="1:19" s="20" customFormat="1" x14ac:dyDescent="0.25">
      <c r="A6365" s="177" t="s">
        <v>13810</v>
      </c>
      <c r="B6365" s="20" t="s">
        <v>13811</v>
      </c>
      <c r="C6365" s="20" t="s">
        <v>238</v>
      </c>
      <c r="D6365" s="20" t="s">
        <v>1002</v>
      </c>
      <c r="E6365" s="26">
        <v>42826</v>
      </c>
      <c r="F6365" s="20">
        <v>5</v>
      </c>
      <c r="G6365" s="20">
        <v>12</v>
      </c>
      <c r="H6365" s="20">
        <v>0.41666666666666669</v>
      </c>
      <c r="I6365" s="20">
        <v>9</v>
      </c>
      <c r="J6365" s="20">
        <v>18</v>
      </c>
      <c r="K6365" s="20">
        <v>0.5</v>
      </c>
      <c r="L6365" s="20">
        <v>40</v>
      </c>
      <c r="M6365" s="20">
        <v>0.45</v>
      </c>
      <c r="N6365" s="20">
        <v>8</v>
      </c>
      <c r="O6365" s="20">
        <v>0.84</v>
      </c>
      <c r="P6365" s="20">
        <v>2</v>
      </c>
      <c r="Q6365" s="20">
        <v>4</v>
      </c>
      <c r="R6365" s="20">
        <v>0.5</v>
      </c>
      <c r="S6365" s="20">
        <v>1</v>
      </c>
    </row>
    <row r="6366" spans="1:19" s="20" customFormat="1" x14ac:dyDescent="0.25">
      <c r="A6366" s="177" t="s">
        <v>13987</v>
      </c>
      <c r="B6366" s="20" t="s">
        <v>13988</v>
      </c>
      <c r="C6366" s="20" t="s">
        <v>239</v>
      </c>
      <c r="D6366" s="20" t="s">
        <v>1002</v>
      </c>
      <c r="E6366" s="26">
        <v>42826</v>
      </c>
      <c r="F6366" s="20">
        <v>3</v>
      </c>
      <c r="G6366" s="20">
        <v>4</v>
      </c>
      <c r="H6366" s="20">
        <v>0.75</v>
      </c>
      <c r="I6366" s="20">
        <v>2</v>
      </c>
      <c r="J6366" s="20">
        <v>6</v>
      </c>
      <c r="K6366" s="20">
        <v>0.33333333333333331</v>
      </c>
      <c r="L6366" s="20">
        <v>8</v>
      </c>
      <c r="M6366" s="20">
        <v>0.75</v>
      </c>
      <c r="N6366" s="20">
        <v>2</v>
      </c>
      <c r="O6366" s="20">
        <v>0.76</v>
      </c>
      <c r="P6366" s="20">
        <v>0</v>
      </c>
      <c r="Q6366" s="20">
        <v>0</v>
      </c>
      <c r="R6366" s="20" t="e">
        <v>#DIV/0!</v>
      </c>
      <c r="S6366" s="20">
        <v>0</v>
      </c>
    </row>
    <row r="6367" spans="1:19" s="20" customFormat="1" x14ac:dyDescent="0.25">
      <c r="A6367" s="177" t="s">
        <v>14174</v>
      </c>
      <c r="B6367" s="20" t="s">
        <v>14175</v>
      </c>
      <c r="C6367" s="20" t="s">
        <v>240</v>
      </c>
      <c r="D6367" s="20" t="s">
        <v>1002</v>
      </c>
      <c r="E6367" s="26">
        <v>42826</v>
      </c>
      <c r="F6367" s="20">
        <v>31</v>
      </c>
      <c r="G6367" s="20">
        <v>17</v>
      </c>
      <c r="H6367" s="20">
        <v>1.8235294117647058</v>
      </c>
      <c r="I6367" s="20">
        <v>45</v>
      </c>
      <c r="J6367" s="20">
        <v>95</v>
      </c>
      <c r="K6367" s="20">
        <v>0.47368421052631576</v>
      </c>
      <c r="L6367" s="20">
        <v>48</v>
      </c>
      <c r="M6367" s="20">
        <v>1.9791666666666667</v>
      </c>
      <c r="N6367" s="20">
        <v>41</v>
      </c>
      <c r="P6367" s="20">
        <v>0</v>
      </c>
      <c r="Q6367" s="20">
        <v>1</v>
      </c>
      <c r="R6367" s="20">
        <v>0</v>
      </c>
      <c r="S6367" s="20">
        <v>4</v>
      </c>
    </row>
    <row r="6368" spans="1:19" s="20" customFormat="1" x14ac:dyDescent="0.25">
      <c r="A6368" s="177" t="s">
        <v>14351</v>
      </c>
      <c r="B6368" s="20" t="s">
        <v>14352</v>
      </c>
      <c r="C6368" s="20" t="s">
        <v>241</v>
      </c>
      <c r="D6368" s="20" t="s">
        <v>1002</v>
      </c>
      <c r="E6368" s="26">
        <v>42826</v>
      </c>
      <c r="F6368" s="20">
        <v>61</v>
      </c>
      <c r="G6368" s="20">
        <v>58</v>
      </c>
      <c r="H6368" s="20">
        <v>1.0517241379310345</v>
      </c>
      <c r="I6368" s="20">
        <v>527</v>
      </c>
      <c r="J6368" s="20">
        <v>551</v>
      </c>
      <c r="K6368" s="20">
        <v>0.95644283121597096</v>
      </c>
      <c r="L6368" s="20">
        <v>635</v>
      </c>
      <c r="M6368" s="20">
        <v>0.86771653543307081</v>
      </c>
      <c r="N6368" s="20">
        <v>500</v>
      </c>
      <c r="P6368" s="20">
        <v>7</v>
      </c>
      <c r="Q6368" s="20">
        <v>10</v>
      </c>
      <c r="R6368" s="20">
        <v>0.7</v>
      </c>
      <c r="S6368" s="20">
        <v>27</v>
      </c>
    </row>
    <row r="6369" spans="1:20" s="20" customFormat="1" x14ac:dyDescent="0.25">
      <c r="A6369" s="177" t="s">
        <v>14463</v>
      </c>
      <c r="B6369" s="20" t="s">
        <v>14464</v>
      </c>
      <c r="C6369" s="20" t="s">
        <v>318</v>
      </c>
      <c r="D6369" s="20" t="s">
        <v>1002</v>
      </c>
      <c r="E6369" s="26">
        <v>42826</v>
      </c>
      <c r="F6369" s="20">
        <v>23</v>
      </c>
      <c r="G6369" s="20">
        <v>18</v>
      </c>
      <c r="H6369" s="20">
        <v>1.2777777777777777</v>
      </c>
      <c r="I6369" s="20">
        <v>52</v>
      </c>
      <c r="J6369" s="20">
        <v>69</v>
      </c>
      <c r="K6369" s="20">
        <v>0.75362318840579712</v>
      </c>
      <c r="L6369" s="20">
        <v>67</v>
      </c>
      <c r="M6369" s="20">
        <v>1.0298507462686568</v>
      </c>
      <c r="N6369" s="20">
        <v>47</v>
      </c>
      <c r="P6369" s="20">
        <v>0</v>
      </c>
      <c r="Q6369" s="20">
        <v>1</v>
      </c>
      <c r="R6369" s="20">
        <v>0</v>
      </c>
      <c r="S6369" s="20">
        <v>5</v>
      </c>
    </row>
    <row r="6370" spans="1:20" s="20" customFormat="1" x14ac:dyDescent="0.25">
      <c r="A6370" s="177" t="s">
        <v>14680</v>
      </c>
      <c r="B6370" s="20" t="s">
        <v>14681</v>
      </c>
      <c r="C6370" s="20" t="s">
        <v>199</v>
      </c>
      <c r="D6370" s="20" t="s">
        <v>1000</v>
      </c>
      <c r="E6370" s="26">
        <v>42826</v>
      </c>
      <c r="F6370" s="20">
        <v>24</v>
      </c>
      <c r="G6370" s="20">
        <v>14</v>
      </c>
      <c r="H6370" s="20">
        <v>1.7142857142857142</v>
      </c>
      <c r="I6370" s="20">
        <v>150</v>
      </c>
      <c r="J6370" s="20">
        <v>110</v>
      </c>
      <c r="K6370" s="20">
        <v>1.3636363636363635</v>
      </c>
      <c r="L6370" s="20">
        <v>112</v>
      </c>
      <c r="M6370" s="20">
        <v>0.9821428571428571</v>
      </c>
      <c r="N6370" s="20">
        <v>146</v>
      </c>
      <c r="P6370" s="20">
        <v>1</v>
      </c>
      <c r="Q6370" s="20">
        <v>2</v>
      </c>
      <c r="R6370" s="20">
        <v>0.5</v>
      </c>
      <c r="S6370" s="20">
        <v>4</v>
      </c>
    </row>
    <row r="6371" spans="1:20" s="20" customFormat="1" x14ac:dyDescent="0.25">
      <c r="A6371" s="177" t="s">
        <v>14946</v>
      </c>
      <c r="B6371" s="20" t="s">
        <v>14947</v>
      </c>
      <c r="C6371" s="20" t="s">
        <v>200</v>
      </c>
      <c r="D6371" s="20" t="s">
        <v>1002</v>
      </c>
      <c r="E6371" s="26">
        <v>42826</v>
      </c>
      <c r="F6371" s="20">
        <v>8</v>
      </c>
      <c r="G6371" s="20">
        <v>5</v>
      </c>
      <c r="H6371" s="20">
        <v>1.6</v>
      </c>
      <c r="I6371" s="20">
        <v>10</v>
      </c>
      <c r="J6371" s="20">
        <v>20</v>
      </c>
      <c r="K6371" s="20">
        <v>0.5</v>
      </c>
      <c r="L6371" s="20">
        <v>12</v>
      </c>
      <c r="M6371" s="20">
        <v>1.6666666666666667</v>
      </c>
      <c r="N6371" s="20">
        <v>10</v>
      </c>
      <c r="P6371" s="20">
        <v>0</v>
      </c>
      <c r="Q6371" s="20">
        <v>1</v>
      </c>
      <c r="R6371" s="20">
        <v>0</v>
      </c>
      <c r="S6371" s="20">
        <v>0</v>
      </c>
    </row>
    <row r="6372" spans="1:20" s="20" customFormat="1" x14ac:dyDescent="0.25">
      <c r="A6372" s="177" t="s">
        <v>15123</v>
      </c>
      <c r="B6372" s="20" t="s">
        <v>15124</v>
      </c>
      <c r="C6372" s="20" t="s">
        <v>202</v>
      </c>
      <c r="D6372" s="20" t="s">
        <v>1002</v>
      </c>
      <c r="E6372" s="26">
        <v>42826</v>
      </c>
      <c r="F6372" s="20">
        <v>16</v>
      </c>
      <c r="G6372" s="20">
        <v>9</v>
      </c>
      <c r="H6372" s="20">
        <v>1.7777777777777777</v>
      </c>
      <c r="I6372" s="20">
        <v>140</v>
      </c>
      <c r="J6372" s="20">
        <v>90</v>
      </c>
      <c r="K6372" s="20">
        <v>1.5555555555555556</v>
      </c>
      <c r="L6372" s="20">
        <v>100</v>
      </c>
      <c r="M6372" s="20">
        <v>0.9</v>
      </c>
      <c r="N6372" s="20">
        <v>136</v>
      </c>
      <c r="P6372" s="20">
        <v>1</v>
      </c>
      <c r="Q6372" s="20">
        <v>1</v>
      </c>
      <c r="R6372" s="20">
        <v>1</v>
      </c>
      <c r="S6372" s="20">
        <v>4</v>
      </c>
    </row>
    <row r="6373" spans="1:20" s="20" customFormat="1" x14ac:dyDescent="0.25">
      <c r="A6373" s="177" t="s">
        <v>15205</v>
      </c>
      <c r="B6373" s="20" t="s">
        <v>15206</v>
      </c>
      <c r="C6373" s="20" t="s">
        <v>348</v>
      </c>
      <c r="D6373" s="20" t="s">
        <v>1000</v>
      </c>
      <c r="E6373" s="26">
        <v>42826</v>
      </c>
      <c r="F6373" s="20">
        <v>13</v>
      </c>
      <c r="G6373" s="20">
        <v>10</v>
      </c>
      <c r="H6373" s="20">
        <v>1.3</v>
      </c>
      <c r="I6373" s="20">
        <v>20</v>
      </c>
      <c r="J6373" s="20">
        <v>38</v>
      </c>
      <c r="K6373" s="20">
        <v>0.52631578947368418</v>
      </c>
      <c r="L6373" s="20">
        <v>50</v>
      </c>
      <c r="M6373" s="20">
        <v>0.76</v>
      </c>
      <c r="N6373" s="20">
        <v>19</v>
      </c>
      <c r="P6373" s="20">
        <v>0</v>
      </c>
      <c r="Q6373" s="20">
        <v>1</v>
      </c>
      <c r="R6373" s="20">
        <v>0</v>
      </c>
      <c r="S6373" s="20">
        <v>1</v>
      </c>
    </row>
    <row r="6374" spans="1:20" s="20" customFormat="1" x14ac:dyDescent="0.25">
      <c r="A6374" s="177" t="s">
        <v>15289</v>
      </c>
      <c r="B6374" s="20" t="s">
        <v>15290</v>
      </c>
      <c r="C6374" s="20" t="s">
        <v>347</v>
      </c>
      <c r="D6374" s="20" t="s">
        <v>1002</v>
      </c>
      <c r="E6374" s="26">
        <v>42826</v>
      </c>
      <c r="F6374" s="20">
        <v>3</v>
      </c>
      <c r="G6374" s="20">
        <v>5</v>
      </c>
      <c r="H6374" s="20">
        <v>0.6</v>
      </c>
      <c r="I6374" s="20">
        <v>5</v>
      </c>
      <c r="J6374" s="20">
        <v>8</v>
      </c>
      <c r="K6374" s="20">
        <v>0.625</v>
      </c>
      <c r="L6374" s="20">
        <v>25</v>
      </c>
      <c r="M6374" s="20">
        <v>0.32</v>
      </c>
      <c r="N6374" s="20">
        <v>5</v>
      </c>
      <c r="P6374" s="20">
        <v>0</v>
      </c>
      <c r="Q6374" s="20">
        <v>0</v>
      </c>
      <c r="R6374" s="20" t="e">
        <v>#DIV/0!</v>
      </c>
      <c r="S6374" s="20">
        <v>0</v>
      </c>
    </row>
    <row r="6375" spans="1:20" s="20" customFormat="1" x14ac:dyDescent="0.25">
      <c r="A6375" s="177" t="s">
        <v>15365</v>
      </c>
      <c r="B6375" s="20" t="s">
        <v>15366</v>
      </c>
      <c r="C6375" s="20" t="s">
        <v>351</v>
      </c>
      <c r="D6375" s="20" t="s">
        <v>1002</v>
      </c>
      <c r="E6375" s="26">
        <v>42826</v>
      </c>
      <c r="F6375" s="20">
        <v>10</v>
      </c>
      <c r="G6375" s="20">
        <v>5</v>
      </c>
      <c r="H6375" s="20">
        <v>2</v>
      </c>
      <c r="I6375" s="20">
        <v>15</v>
      </c>
      <c r="J6375" s="20">
        <v>30</v>
      </c>
      <c r="K6375" s="20">
        <v>0.5</v>
      </c>
      <c r="L6375" s="20">
        <v>25</v>
      </c>
      <c r="M6375" s="20">
        <v>1.2</v>
      </c>
      <c r="N6375" s="20">
        <v>14</v>
      </c>
      <c r="P6375" s="20">
        <v>0</v>
      </c>
      <c r="Q6375" s="20">
        <v>1</v>
      </c>
      <c r="R6375" s="20">
        <v>0</v>
      </c>
      <c r="S6375" s="20">
        <v>1</v>
      </c>
    </row>
    <row r="6376" spans="1:20" s="20" customFormat="1" x14ac:dyDescent="0.25">
      <c r="A6376" s="177" t="s">
        <v>15489</v>
      </c>
      <c r="B6376" s="20" t="s">
        <v>15490</v>
      </c>
      <c r="C6376" s="20" t="s">
        <v>352</v>
      </c>
      <c r="D6376" s="20" t="s">
        <v>1002</v>
      </c>
      <c r="E6376" s="26">
        <v>42826</v>
      </c>
      <c r="F6376" s="20">
        <v>1</v>
      </c>
      <c r="G6376" s="20">
        <v>1</v>
      </c>
      <c r="H6376" s="20">
        <v>1</v>
      </c>
      <c r="I6376" s="20">
        <v>1</v>
      </c>
      <c r="J6376" s="20">
        <v>3</v>
      </c>
      <c r="K6376" s="20">
        <v>0.33333333333333331</v>
      </c>
      <c r="L6376" s="20">
        <v>2</v>
      </c>
      <c r="M6376" s="20">
        <v>1.5</v>
      </c>
      <c r="N6376" s="20">
        <v>1</v>
      </c>
      <c r="P6376" s="20">
        <v>0</v>
      </c>
      <c r="Q6376" s="20">
        <v>0</v>
      </c>
      <c r="R6376" s="20" t="e">
        <v>#DIV/0!</v>
      </c>
      <c r="S6376" s="20">
        <v>0</v>
      </c>
    </row>
    <row r="6377" spans="1:20" s="20" customFormat="1" x14ac:dyDescent="0.25">
      <c r="A6377" s="177" t="s">
        <v>15650</v>
      </c>
      <c r="B6377" s="20" t="s">
        <v>15651</v>
      </c>
      <c r="C6377" s="20" t="s">
        <v>228</v>
      </c>
      <c r="D6377" s="20" t="s">
        <v>1002</v>
      </c>
      <c r="E6377" s="26">
        <v>42826</v>
      </c>
      <c r="F6377" s="20">
        <v>1</v>
      </c>
      <c r="G6377" s="20">
        <v>1</v>
      </c>
      <c r="H6377" s="20">
        <v>1</v>
      </c>
      <c r="I6377" s="20">
        <v>5</v>
      </c>
      <c r="J6377" s="20">
        <v>5</v>
      </c>
      <c r="K6377" s="20">
        <v>1</v>
      </c>
      <c r="L6377" s="20">
        <v>5</v>
      </c>
      <c r="M6377" s="20">
        <v>1</v>
      </c>
      <c r="N6377" s="20">
        <v>3</v>
      </c>
      <c r="P6377" s="20">
        <v>2</v>
      </c>
      <c r="Q6377" s="20">
        <v>3</v>
      </c>
      <c r="R6377" s="20">
        <v>0.66666666666666663</v>
      </c>
      <c r="S6377" s="20">
        <v>2</v>
      </c>
    </row>
    <row r="6378" spans="1:20" s="20" customFormat="1" x14ac:dyDescent="0.25">
      <c r="A6378" s="177" t="s">
        <v>15827</v>
      </c>
      <c r="B6378" s="20" t="s">
        <v>15828</v>
      </c>
      <c r="C6378" s="20" t="s">
        <v>227</v>
      </c>
      <c r="D6378" s="20" t="s">
        <v>1000</v>
      </c>
      <c r="E6378" s="26">
        <v>42826</v>
      </c>
      <c r="F6378" s="20">
        <v>1</v>
      </c>
      <c r="G6378" s="20">
        <v>1</v>
      </c>
      <c r="H6378" s="20">
        <v>1</v>
      </c>
      <c r="I6378" s="20">
        <v>5</v>
      </c>
      <c r="J6378" s="20">
        <v>5</v>
      </c>
      <c r="K6378" s="20">
        <v>1</v>
      </c>
      <c r="L6378" s="20">
        <v>5</v>
      </c>
      <c r="M6378" s="20">
        <v>1</v>
      </c>
      <c r="N6378" s="20">
        <v>3</v>
      </c>
      <c r="P6378" s="20">
        <v>2</v>
      </c>
      <c r="Q6378" s="20">
        <v>3</v>
      </c>
      <c r="R6378" s="20">
        <v>0.66666666666666663</v>
      </c>
      <c r="S6378" s="20">
        <v>2</v>
      </c>
    </row>
    <row r="6379" spans="1:20" s="20" customFormat="1" x14ac:dyDescent="0.25">
      <c r="A6379" s="177" t="s">
        <v>16004</v>
      </c>
      <c r="B6379" s="20" t="s">
        <v>16005</v>
      </c>
      <c r="C6379" s="20" t="s">
        <v>203</v>
      </c>
      <c r="D6379" s="20" t="s">
        <v>1000</v>
      </c>
      <c r="E6379" s="26">
        <v>42826</v>
      </c>
      <c r="F6379" s="20">
        <v>17</v>
      </c>
      <c r="G6379" s="20">
        <v>10</v>
      </c>
      <c r="H6379" s="20">
        <v>1.7</v>
      </c>
      <c r="I6379" s="20">
        <v>31</v>
      </c>
      <c r="J6379" s="20">
        <v>79</v>
      </c>
      <c r="K6379" s="20">
        <v>0.39240506329113922</v>
      </c>
      <c r="L6379" s="20">
        <v>45</v>
      </c>
      <c r="M6379" s="20">
        <v>1.7555555555555555</v>
      </c>
      <c r="N6379" s="20">
        <v>29</v>
      </c>
      <c r="P6379" s="20">
        <v>1</v>
      </c>
      <c r="Q6379" s="20">
        <v>2</v>
      </c>
      <c r="R6379" s="20">
        <v>0.5</v>
      </c>
      <c r="S6379" s="20">
        <v>2</v>
      </c>
    </row>
    <row r="6380" spans="1:20" s="20" customFormat="1" x14ac:dyDescent="0.25">
      <c r="A6380" s="177" t="s">
        <v>16183</v>
      </c>
      <c r="B6380" s="20" t="s">
        <v>16184</v>
      </c>
      <c r="C6380" s="20" t="s">
        <v>205</v>
      </c>
      <c r="D6380" s="20" t="s">
        <v>1002</v>
      </c>
      <c r="E6380" s="26">
        <v>42826</v>
      </c>
      <c r="F6380" s="20">
        <v>2</v>
      </c>
      <c r="G6380" s="20">
        <v>3</v>
      </c>
      <c r="H6380" s="20">
        <v>0.66666666666666663</v>
      </c>
      <c r="I6380" s="20">
        <v>12</v>
      </c>
      <c r="J6380" s="20">
        <v>14</v>
      </c>
      <c r="K6380" s="20">
        <v>0.8571428571428571</v>
      </c>
      <c r="L6380" s="20">
        <v>20</v>
      </c>
      <c r="M6380" s="20">
        <v>0.7</v>
      </c>
      <c r="N6380" s="20">
        <v>11</v>
      </c>
      <c r="O6380" s="20">
        <v>1.05</v>
      </c>
      <c r="P6380" s="20">
        <v>1</v>
      </c>
      <c r="Q6380" s="20">
        <v>2</v>
      </c>
      <c r="R6380" s="20">
        <v>0.5</v>
      </c>
      <c r="S6380" s="20">
        <v>1</v>
      </c>
    </row>
    <row r="6381" spans="1:20" s="20" customFormat="1" x14ac:dyDescent="0.25">
      <c r="A6381" s="177" t="s">
        <v>16360</v>
      </c>
      <c r="B6381" s="20" t="s">
        <v>16361</v>
      </c>
      <c r="C6381" s="20" t="s">
        <v>204</v>
      </c>
      <c r="D6381" s="20" t="s">
        <v>1002</v>
      </c>
      <c r="E6381" s="26">
        <v>42826</v>
      </c>
      <c r="F6381" s="20">
        <v>10</v>
      </c>
      <c r="G6381" s="20">
        <v>4</v>
      </c>
      <c r="H6381" s="20">
        <v>2.5</v>
      </c>
      <c r="I6381" s="20">
        <v>9</v>
      </c>
      <c r="J6381" s="20">
        <v>50</v>
      </c>
      <c r="K6381" s="20">
        <v>0.18</v>
      </c>
      <c r="L6381" s="20">
        <v>10</v>
      </c>
      <c r="M6381" s="20">
        <v>5</v>
      </c>
      <c r="N6381" s="20">
        <v>8</v>
      </c>
      <c r="P6381" s="20">
        <v>0</v>
      </c>
      <c r="Q6381" s="20">
        <v>0</v>
      </c>
      <c r="R6381" s="20" t="e">
        <v>#DIV/0!</v>
      </c>
      <c r="S6381" s="20">
        <v>1</v>
      </c>
    </row>
    <row r="6382" spans="1:20" s="20" customFormat="1" x14ac:dyDescent="0.25">
      <c r="A6382" s="177" t="s">
        <v>16501</v>
      </c>
      <c r="B6382" s="20" t="s">
        <v>16502</v>
      </c>
      <c r="C6382" s="20" t="s">
        <v>353</v>
      </c>
      <c r="D6382" s="20" t="s">
        <v>1002</v>
      </c>
      <c r="E6382" s="26">
        <v>42826</v>
      </c>
      <c r="F6382" s="20">
        <v>5</v>
      </c>
      <c r="G6382" s="20">
        <v>3</v>
      </c>
      <c r="H6382" s="20">
        <v>1.6666666666666667</v>
      </c>
      <c r="I6382" s="20">
        <v>10</v>
      </c>
      <c r="J6382" s="20">
        <v>15</v>
      </c>
      <c r="K6382" s="20">
        <v>0.66666666666666663</v>
      </c>
      <c r="L6382" s="20">
        <v>15</v>
      </c>
      <c r="M6382" s="20">
        <v>1</v>
      </c>
      <c r="N6382" s="20">
        <v>10</v>
      </c>
      <c r="P6382" s="20">
        <v>0</v>
      </c>
      <c r="Q6382" s="20">
        <v>0</v>
      </c>
      <c r="R6382" s="20" t="e">
        <v>#DIV/0!</v>
      </c>
      <c r="S6382" s="20">
        <v>0</v>
      </c>
    </row>
    <row r="6383" spans="1:20" s="20" customFormat="1" x14ac:dyDescent="0.25">
      <c r="A6383" s="177" t="s">
        <v>16678</v>
      </c>
      <c r="B6383" s="20" t="s">
        <v>16679</v>
      </c>
      <c r="C6383" s="20" t="s">
        <v>223</v>
      </c>
      <c r="D6383" s="20" t="s">
        <v>1000</v>
      </c>
      <c r="E6383" s="26">
        <v>42826</v>
      </c>
      <c r="F6383" s="20">
        <v>7</v>
      </c>
      <c r="G6383" s="20">
        <v>6</v>
      </c>
      <c r="H6383" s="20">
        <v>1.1666666666666667</v>
      </c>
      <c r="I6383" s="20">
        <v>63</v>
      </c>
      <c r="J6383" s="20">
        <v>105</v>
      </c>
      <c r="K6383" s="20">
        <v>0.6</v>
      </c>
      <c r="L6383" s="20">
        <v>90</v>
      </c>
      <c r="M6383" s="20">
        <v>1.1666666666666667</v>
      </c>
      <c r="N6383" s="20">
        <v>62</v>
      </c>
      <c r="P6383" s="20">
        <v>0</v>
      </c>
      <c r="Q6383" s="20">
        <v>0</v>
      </c>
      <c r="R6383" s="20" t="e">
        <v>#DIV/0!</v>
      </c>
      <c r="S6383" s="20">
        <v>1</v>
      </c>
    </row>
    <row r="6384" spans="1:20" s="20" customFormat="1" x14ac:dyDescent="0.25">
      <c r="A6384" s="177" t="s">
        <v>16857</v>
      </c>
      <c r="B6384" s="20" t="s">
        <v>16858</v>
      </c>
      <c r="C6384" s="20" t="s">
        <v>224</v>
      </c>
      <c r="D6384" s="20" t="s">
        <v>1002</v>
      </c>
      <c r="E6384" s="26">
        <v>42826</v>
      </c>
      <c r="F6384" s="20">
        <v>7</v>
      </c>
      <c r="G6384" s="20">
        <v>6</v>
      </c>
      <c r="H6384" s="20">
        <v>1.1666666666666667</v>
      </c>
      <c r="I6384" s="20">
        <v>63</v>
      </c>
      <c r="J6384" s="20">
        <v>105</v>
      </c>
      <c r="K6384" s="20">
        <v>0.6</v>
      </c>
      <c r="L6384" s="20">
        <v>90</v>
      </c>
      <c r="M6384" s="20">
        <v>1.1666666666666667</v>
      </c>
      <c r="N6384" s="20">
        <v>62</v>
      </c>
      <c r="P6384" s="20">
        <v>0</v>
      </c>
      <c r="Q6384" s="20">
        <v>0</v>
      </c>
      <c r="R6384" s="20" t="e">
        <v>#DIV/0!</v>
      </c>
      <c r="S6384" s="20">
        <v>1</v>
      </c>
      <c r="T6384" s="20">
        <v>0</v>
      </c>
    </row>
    <row r="6385" spans="1:20" s="20" customFormat="1" x14ac:dyDescent="0.25">
      <c r="A6385" s="177" t="s">
        <v>16983</v>
      </c>
      <c r="B6385" s="20" t="s">
        <v>16984</v>
      </c>
      <c r="C6385" s="20" t="s">
        <v>346</v>
      </c>
      <c r="D6385" s="20" t="s">
        <v>1000</v>
      </c>
      <c r="E6385" s="26">
        <v>42826</v>
      </c>
      <c r="F6385" s="20">
        <v>0</v>
      </c>
      <c r="G6385" s="20">
        <v>0</v>
      </c>
      <c r="H6385" s="20" t="e">
        <v>#DIV/0!</v>
      </c>
      <c r="I6385" s="20">
        <v>0</v>
      </c>
      <c r="J6385" s="20">
        <v>0</v>
      </c>
      <c r="K6385" s="20" t="e">
        <v>#DIV/0!</v>
      </c>
      <c r="L6385" s="20">
        <v>0</v>
      </c>
      <c r="M6385" s="20" t="e">
        <v>#DIV/0!</v>
      </c>
      <c r="N6385" s="20">
        <v>0</v>
      </c>
      <c r="P6385" s="20">
        <v>0</v>
      </c>
      <c r="Q6385" s="20">
        <v>0</v>
      </c>
      <c r="R6385" s="20" t="e">
        <v>#DIV/0!</v>
      </c>
      <c r="S6385" s="20">
        <v>0</v>
      </c>
      <c r="T6385" s="20">
        <v>0</v>
      </c>
    </row>
    <row r="6386" spans="1:20" s="20" customFormat="1" x14ac:dyDescent="0.25">
      <c r="A6386" s="177" t="s">
        <v>17079</v>
      </c>
      <c r="B6386" s="20" t="s">
        <v>17080</v>
      </c>
      <c r="C6386" s="20" t="s">
        <v>345</v>
      </c>
      <c r="D6386" s="20" t="s">
        <v>1002</v>
      </c>
      <c r="E6386" s="26">
        <v>42826</v>
      </c>
      <c r="F6386" s="20">
        <v>0</v>
      </c>
      <c r="G6386" s="20">
        <v>0</v>
      </c>
      <c r="H6386" s="20" t="e">
        <v>#DIV/0!</v>
      </c>
      <c r="I6386" s="20">
        <v>0</v>
      </c>
      <c r="J6386" s="20">
        <v>0</v>
      </c>
      <c r="K6386" s="20" t="e">
        <v>#DIV/0!</v>
      </c>
      <c r="L6386" s="20">
        <v>0</v>
      </c>
      <c r="M6386" s="20" t="e">
        <v>#DIV/0!</v>
      </c>
      <c r="N6386" s="20">
        <v>0</v>
      </c>
      <c r="P6386" s="20">
        <v>0</v>
      </c>
      <c r="Q6386" s="20">
        <v>0</v>
      </c>
      <c r="R6386" s="20" t="e">
        <v>#DIV/0!</v>
      </c>
      <c r="S6386" s="20">
        <v>0</v>
      </c>
      <c r="T6386" s="20">
        <v>0</v>
      </c>
    </row>
    <row r="6387" spans="1:20" s="20" customFormat="1" x14ac:dyDescent="0.25">
      <c r="A6387" s="177" t="s">
        <v>17294</v>
      </c>
      <c r="B6387" s="20" t="s">
        <v>17295</v>
      </c>
      <c r="C6387" s="20" t="s">
        <v>225</v>
      </c>
      <c r="D6387" s="20" t="s">
        <v>1000</v>
      </c>
      <c r="E6387" s="26">
        <v>42826</v>
      </c>
      <c r="F6387" s="20">
        <v>5</v>
      </c>
      <c r="G6387" s="20">
        <v>7</v>
      </c>
      <c r="H6387" s="20">
        <v>0.7142857142857143</v>
      </c>
      <c r="I6387" s="20">
        <v>37</v>
      </c>
      <c r="J6387" s="20">
        <v>40</v>
      </c>
      <c r="K6387" s="20">
        <v>0.92500000000000004</v>
      </c>
      <c r="L6387" s="20">
        <v>105</v>
      </c>
      <c r="M6387" s="20">
        <v>0.38095238095238093</v>
      </c>
      <c r="N6387" s="20">
        <v>32</v>
      </c>
      <c r="P6387" s="20">
        <v>0</v>
      </c>
      <c r="Q6387" s="20">
        <v>0</v>
      </c>
      <c r="R6387" s="20" t="e">
        <v>#DIV/0!</v>
      </c>
      <c r="S6387" s="20">
        <v>5</v>
      </c>
      <c r="T6387" s="20">
        <v>0</v>
      </c>
    </row>
    <row r="6388" spans="1:20" s="20" customFormat="1" x14ac:dyDescent="0.25">
      <c r="A6388" s="177" t="s">
        <v>17501</v>
      </c>
      <c r="B6388" s="20" t="s">
        <v>17502</v>
      </c>
      <c r="C6388" s="20" t="s">
        <v>226</v>
      </c>
      <c r="D6388" s="20" t="s">
        <v>1002</v>
      </c>
      <c r="E6388" s="26">
        <v>42826</v>
      </c>
      <c r="F6388" s="20">
        <v>5</v>
      </c>
      <c r="G6388" s="20">
        <v>7</v>
      </c>
      <c r="H6388" s="20">
        <v>0.7142857142857143</v>
      </c>
      <c r="I6388" s="20">
        <v>37</v>
      </c>
      <c r="J6388" s="20">
        <v>40</v>
      </c>
      <c r="K6388" s="20">
        <v>0.92500000000000004</v>
      </c>
      <c r="L6388" s="20">
        <v>105</v>
      </c>
      <c r="M6388" s="20">
        <v>0.38095238095238093</v>
      </c>
      <c r="N6388" s="20">
        <v>32</v>
      </c>
      <c r="P6388" s="20">
        <v>0</v>
      </c>
      <c r="Q6388" s="20">
        <v>0</v>
      </c>
      <c r="R6388" s="20" t="e">
        <v>#DIV/0!</v>
      </c>
      <c r="S6388" s="20">
        <v>5</v>
      </c>
      <c r="T6388" s="20">
        <v>0</v>
      </c>
    </row>
    <row r="6389" spans="1:20" s="20" customFormat="1" x14ac:dyDescent="0.25">
      <c r="A6389" s="177" t="s">
        <v>17678</v>
      </c>
      <c r="B6389" s="20" t="s">
        <v>17679</v>
      </c>
      <c r="C6389" s="20" t="s">
        <v>232</v>
      </c>
      <c r="D6389" s="20" t="s">
        <v>1000</v>
      </c>
      <c r="E6389" s="26">
        <v>42826</v>
      </c>
      <c r="F6389" s="20">
        <v>10</v>
      </c>
      <c r="G6389" s="20">
        <v>15</v>
      </c>
      <c r="H6389" s="20">
        <v>0.66666666666666663</v>
      </c>
      <c r="I6389" s="20">
        <v>126</v>
      </c>
      <c r="J6389" s="20">
        <v>108</v>
      </c>
      <c r="K6389" s="20">
        <v>1.1666666666666667</v>
      </c>
      <c r="L6389" s="20">
        <v>180</v>
      </c>
      <c r="M6389" s="20">
        <v>0.6</v>
      </c>
      <c r="N6389" s="20">
        <v>126</v>
      </c>
      <c r="P6389" s="20">
        <v>0</v>
      </c>
      <c r="Q6389" s="20">
        <v>0</v>
      </c>
      <c r="R6389" s="20" t="e">
        <v>#DIV/0!</v>
      </c>
      <c r="S6389" s="20">
        <v>0</v>
      </c>
      <c r="T6389" s="20">
        <v>0</v>
      </c>
    </row>
    <row r="6390" spans="1:20" s="20" customFormat="1" x14ac:dyDescent="0.25">
      <c r="A6390" s="177" t="s">
        <v>17875</v>
      </c>
      <c r="B6390" s="20" t="s">
        <v>17876</v>
      </c>
      <c r="C6390" s="20" t="s">
        <v>231</v>
      </c>
      <c r="D6390" s="20" t="s">
        <v>1002</v>
      </c>
      <c r="E6390" s="26">
        <v>42826</v>
      </c>
      <c r="F6390" s="20">
        <v>10</v>
      </c>
      <c r="G6390" s="20">
        <v>15</v>
      </c>
      <c r="H6390" s="20">
        <v>0.66666666666666663</v>
      </c>
      <c r="I6390" s="20">
        <v>126</v>
      </c>
      <c r="J6390" s="20">
        <v>108</v>
      </c>
      <c r="K6390" s="20">
        <v>1.1666666666666667</v>
      </c>
      <c r="L6390" s="20">
        <v>180</v>
      </c>
      <c r="M6390" s="20">
        <v>0.6</v>
      </c>
      <c r="N6390" s="20">
        <v>126</v>
      </c>
      <c r="P6390" s="20">
        <v>0</v>
      </c>
      <c r="Q6390" s="20">
        <v>0</v>
      </c>
      <c r="R6390" s="20" t="e">
        <v>#DIV/0!</v>
      </c>
      <c r="S6390" s="20">
        <v>0</v>
      </c>
      <c r="T6390" s="20">
        <v>0.52</v>
      </c>
    </row>
    <row r="6391" spans="1:20" s="20" customFormat="1" x14ac:dyDescent="0.25">
      <c r="A6391" s="177" t="s">
        <v>18052</v>
      </c>
      <c r="B6391" s="20" t="s">
        <v>18053</v>
      </c>
      <c r="C6391" s="20" t="s">
        <v>317</v>
      </c>
      <c r="D6391" s="20" t="s">
        <v>1000</v>
      </c>
      <c r="E6391" s="26">
        <v>42826</v>
      </c>
      <c r="F6391" s="20">
        <v>15</v>
      </c>
      <c r="G6391" s="20">
        <v>12</v>
      </c>
      <c r="H6391" s="20">
        <v>1.25</v>
      </c>
      <c r="I6391" s="20">
        <v>28</v>
      </c>
      <c r="J6391" s="20">
        <v>27</v>
      </c>
      <c r="K6391" s="20">
        <v>1.037037037037037</v>
      </c>
      <c r="L6391" s="20">
        <v>26</v>
      </c>
      <c r="M6391" s="20">
        <v>1.0384615384615385</v>
      </c>
      <c r="N6391" s="20">
        <v>24</v>
      </c>
      <c r="P6391" s="20">
        <v>0</v>
      </c>
      <c r="Q6391" s="20">
        <v>0</v>
      </c>
      <c r="R6391" s="20" t="e">
        <v>#DIV/0!</v>
      </c>
      <c r="S6391" s="20">
        <v>4</v>
      </c>
      <c r="T6391" s="20">
        <v>0.53333333333333333</v>
      </c>
    </row>
    <row r="6392" spans="1:20" s="20" customFormat="1" x14ac:dyDescent="0.25">
      <c r="A6392" s="177" t="s">
        <v>18231</v>
      </c>
      <c r="B6392" s="20" t="s">
        <v>18232</v>
      </c>
      <c r="C6392" s="20" t="s">
        <v>316</v>
      </c>
      <c r="D6392" s="20" t="s">
        <v>1002</v>
      </c>
      <c r="E6392" s="26">
        <v>42826</v>
      </c>
      <c r="F6392" s="20">
        <v>11</v>
      </c>
      <c r="G6392" s="20">
        <v>6</v>
      </c>
      <c r="H6392" s="20">
        <v>1.8333333333333333</v>
      </c>
      <c r="I6392" s="20">
        <v>15</v>
      </c>
      <c r="J6392" s="20">
        <v>15</v>
      </c>
      <c r="K6392" s="20">
        <v>1</v>
      </c>
      <c r="L6392" s="20">
        <v>16</v>
      </c>
      <c r="M6392" s="20">
        <v>0.9375</v>
      </c>
      <c r="N6392" s="20">
        <v>12</v>
      </c>
      <c r="P6392" s="20">
        <v>0</v>
      </c>
      <c r="Q6392" s="20">
        <v>0</v>
      </c>
      <c r="R6392" s="20" t="e">
        <v>#DIV/0!</v>
      </c>
      <c r="S6392" s="20">
        <v>3</v>
      </c>
      <c r="T6392" s="20">
        <v>0.52</v>
      </c>
    </row>
    <row r="6393" spans="1:20" s="20" customFormat="1" x14ac:dyDescent="0.25">
      <c r="A6393" s="177" t="s">
        <v>18307</v>
      </c>
      <c r="B6393" s="20" t="s">
        <v>18308</v>
      </c>
      <c r="C6393" s="20" t="s">
        <v>355</v>
      </c>
      <c r="D6393" s="20" t="s">
        <v>1002</v>
      </c>
      <c r="E6393" s="26">
        <v>42826</v>
      </c>
      <c r="F6393" s="20">
        <v>4</v>
      </c>
      <c r="G6393" s="20">
        <v>6</v>
      </c>
      <c r="H6393" s="20">
        <v>0.66666666666666663</v>
      </c>
      <c r="I6393" s="20">
        <v>13</v>
      </c>
      <c r="J6393" s="20">
        <v>12</v>
      </c>
      <c r="K6393" s="20">
        <v>1.0833333333333333</v>
      </c>
      <c r="L6393" s="20">
        <v>10</v>
      </c>
      <c r="M6393" s="20">
        <v>1.2</v>
      </c>
      <c r="N6393" s="20">
        <v>12</v>
      </c>
      <c r="P6393" s="20">
        <v>0</v>
      </c>
      <c r="Q6393" s="20">
        <v>0</v>
      </c>
      <c r="R6393" s="20" t="e">
        <v>#DIV/0!</v>
      </c>
      <c r="S6393" s="20">
        <v>1</v>
      </c>
      <c r="T6393" s="20">
        <v>0.53333333333333333</v>
      </c>
    </row>
    <row r="6394" spans="1:20" s="20" customFormat="1" x14ac:dyDescent="0.25">
      <c r="A6394" s="177" t="s">
        <v>18484</v>
      </c>
      <c r="B6394" s="20" t="s">
        <v>18485</v>
      </c>
      <c r="C6394" s="20" t="s">
        <v>214</v>
      </c>
      <c r="D6394" s="20" t="s">
        <v>1000</v>
      </c>
      <c r="E6394" s="26">
        <v>42826</v>
      </c>
      <c r="F6394" s="20">
        <v>18</v>
      </c>
      <c r="G6394" s="20">
        <v>13</v>
      </c>
      <c r="H6394" s="20">
        <v>1.3846153846153846</v>
      </c>
      <c r="I6394" s="20">
        <v>91</v>
      </c>
      <c r="J6394" s="20">
        <v>168</v>
      </c>
      <c r="K6394" s="20">
        <v>0.54166666666666663</v>
      </c>
      <c r="L6394" s="20">
        <v>92</v>
      </c>
      <c r="M6394" s="20">
        <v>1.826086956521739</v>
      </c>
      <c r="N6394" s="20">
        <v>77</v>
      </c>
      <c r="P6394" s="20">
        <v>14</v>
      </c>
      <c r="Q6394" s="20">
        <v>19</v>
      </c>
      <c r="R6394" s="20">
        <v>0.73684210526315785</v>
      </c>
      <c r="S6394" s="20">
        <v>14</v>
      </c>
      <c r="T6394" s="20">
        <v>1.4000000000000001</v>
      </c>
    </row>
    <row r="6395" spans="1:20" s="20" customFormat="1" x14ac:dyDescent="0.25">
      <c r="A6395" s="177" t="s">
        <v>18663</v>
      </c>
      <c r="B6395" s="20" t="s">
        <v>18664</v>
      </c>
      <c r="C6395" s="20" t="s">
        <v>215</v>
      </c>
      <c r="D6395" s="20" t="s">
        <v>1002</v>
      </c>
      <c r="E6395" s="26">
        <v>42826</v>
      </c>
      <c r="F6395" s="20">
        <v>5</v>
      </c>
      <c r="G6395" s="20">
        <v>7</v>
      </c>
      <c r="H6395" s="20">
        <v>0.7142857142857143</v>
      </c>
      <c r="I6395" s="20">
        <v>29</v>
      </c>
      <c r="J6395" s="20">
        <v>38</v>
      </c>
      <c r="K6395" s="20">
        <v>0.76315789473684215</v>
      </c>
      <c r="L6395" s="20">
        <v>47</v>
      </c>
      <c r="M6395" s="20">
        <v>0.80851063829787229</v>
      </c>
      <c r="N6395" s="20">
        <v>25</v>
      </c>
      <c r="O6395" s="20">
        <v>0.95</v>
      </c>
      <c r="P6395" s="20">
        <v>9</v>
      </c>
      <c r="Q6395" s="20">
        <v>11</v>
      </c>
      <c r="R6395" s="20">
        <v>0.81818181818181823</v>
      </c>
      <c r="S6395" s="20">
        <v>4</v>
      </c>
      <c r="T6395" s="20">
        <v>1.0176308539944903</v>
      </c>
    </row>
    <row r="6396" spans="1:20" s="20" customFormat="1" x14ac:dyDescent="0.25">
      <c r="A6396" s="177" t="s">
        <v>18840</v>
      </c>
      <c r="B6396" s="20" t="s">
        <v>18841</v>
      </c>
      <c r="C6396" s="20" t="s">
        <v>216</v>
      </c>
      <c r="D6396" s="20" t="s">
        <v>1002</v>
      </c>
      <c r="E6396" s="26">
        <v>42826</v>
      </c>
      <c r="F6396" s="20">
        <v>13</v>
      </c>
      <c r="G6396" s="20">
        <v>6</v>
      </c>
      <c r="H6396" s="20">
        <v>2.1666666666666665</v>
      </c>
      <c r="I6396" s="20">
        <v>62</v>
      </c>
      <c r="J6396" s="20">
        <v>130</v>
      </c>
      <c r="K6396" s="20">
        <v>0.47692307692307695</v>
      </c>
      <c r="L6396" s="20">
        <v>45</v>
      </c>
      <c r="M6396" s="20">
        <v>2.8888888888888888</v>
      </c>
      <c r="N6396" s="20">
        <v>52</v>
      </c>
      <c r="P6396" s="20">
        <v>5</v>
      </c>
      <c r="Q6396" s="20">
        <v>8</v>
      </c>
      <c r="R6396" s="20">
        <v>0.625</v>
      </c>
      <c r="S6396" s="20">
        <v>10</v>
      </c>
      <c r="T6396" s="20">
        <v>1.2878787878787878</v>
      </c>
    </row>
    <row r="6397" spans="1:20" s="20" customFormat="1" x14ac:dyDescent="0.25">
      <c r="A6397" s="177" t="s">
        <v>19017</v>
      </c>
      <c r="B6397" s="20" t="s">
        <v>19018</v>
      </c>
      <c r="C6397" s="20" t="s">
        <v>229</v>
      </c>
      <c r="D6397" s="20" t="s">
        <v>1002</v>
      </c>
      <c r="E6397" s="26">
        <v>42826</v>
      </c>
      <c r="F6397" s="20">
        <v>1</v>
      </c>
      <c r="G6397" s="20">
        <v>1</v>
      </c>
      <c r="H6397" s="20">
        <v>1</v>
      </c>
      <c r="I6397" s="20">
        <v>7</v>
      </c>
      <c r="J6397" s="20">
        <v>5</v>
      </c>
      <c r="K6397" s="20">
        <v>1.4</v>
      </c>
      <c r="L6397" s="20">
        <v>10</v>
      </c>
      <c r="M6397" s="20">
        <v>0.5</v>
      </c>
      <c r="N6397" s="20">
        <v>5</v>
      </c>
      <c r="P6397" s="20">
        <v>1</v>
      </c>
      <c r="Q6397" s="20">
        <v>1</v>
      </c>
      <c r="R6397" s="20">
        <v>1</v>
      </c>
      <c r="S6397" s="20">
        <v>2</v>
      </c>
      <c r="T6397" s="20">
        <v>1.1199999999999999</v>
      </c>
    </row>
    <row r="6398" spans="1:20" s="20" customFormat="1" x14ac:dyDescent="0.25">
      <c r="A6398" s="177" t="s">
        <v>19194</v>
      </c>
      <c r="B6398" s="20" t="s">
        <v>19195</v>
      </c>
      <c r="C6398" s="20" t="s">
        <v>230</v>
      </c>
      <c r="D6398" s="20" t="s">
        <v>1000</v>
      </c>
      <c r="E6398" s="26">
        <v>42826</v>
      </c>
      <c r="F6398" s="20">
        <v>1</v>
      </c>
      <c r="G6398" s="20">
        <v>1</v>
      </c>
      <c r="H6398" s="20">
        <v>1</v>
      </c>
      <c r="I6398" s="20">
        <v>7</v>
      </c>
      <c r="J6398" s="20">
        <v>5</v>
      </c>
      <c r="K6398" s="20">
        <v>1.4</v>
      </c>
      <c r="L6398" s="20">
        <v>10</v>
      </c>
      <c r="M6398" s="20">
        <v>0.5</v>
      </c>
      <c r="N6398" s="20">
        <v>5</v>
      </c>
      <c r="P6398" s="20">
        <v>1</v>
      </c>
      <c r="Q6398" s="20">
        <v>1</v>
      </c>
      <c r="R6398" s="20">
        <v>1</v>
      </c>
      <c r="S6398" s="20">
        <v>2</v>
      </c>
      <c r="T6398" s="20">
        <v>1.2236842105263157</v>
      </c>
    </row>
    <row r="6399" spans="1:20" s="20" customFormat="1" x14ac:dyDescent="0.25">
      <c r="A6399" s="177" t="s">
        <v>19373</v>
      </c>
      <c r="B6399" s="20" t="s">
        <v>19374</v>
      </c>
      <c r="C6399" s="20" t="s">
        <v>234</v>
      </c>
      <c r="D6399" s="20" t="s">
        <v>1000</v>
      </c>
      <c r="E6399" s="26">
        <v>42826</v>
      </c>
      <c r="F6399" s="20">
        <v>3</v>
      </c>
      <c r="G6399" s="20">
        <v>6</v>
      </c>
      <c r="H6399" s="20">
        <v>0.5</v>
      </c>
      <c r="I6399" s="20">
        <v>69</v>
      </c>
      <c r="J6399" s="20">
        <v>30</v>
      </c>
      <c r="K6399" s="20">
        <v>2.2999999999999998</v>
      </c>
      <c r="L6399" s="20">
        <v>50</v>
      </c>
      <c r="M6399" s="20">
        <v>0.6</v>
      </c>
      <c r="N6399" s="20">
        <v>64</v>
      </c>
      <c r="P6399" s="20">
        <v>0</v>
      </c>
      <c r="Q6399" s="20">
        <v>0</v>
      </c>
      <c r="R6399" s="20" t="e">
        <v>#DIV/0!</v>
      </c>
      <c r="S6399" s="20">
        <v>5</v>
      </c>
      <c r="T6399" s="20">
        <v>0.94374999999999998</v>
      </c>
    </row>
    <row r="6400" spans="1:20" s="20" customFormat="1" x14ac:dyDescent="0.25">
      <c r="A6400" s="177" t="s">
        <v>19552</v>
      </c>
      <c r="B6400" s="20" t="s">
        <v>19553</v>
      </c>
      <c r="C6400" s="20" t="s">
        <v>233</v>
      </c>
      <c r="D6400" s="20" t="s">
        <v>1002</v>
      </c>
      <c r="E6400" s="26">
        <v>42826</v>
      </c>
      <c r="F6400" s="20">
        <v>3</v>
      </c>
      <c r="G6400" s="20">
        <v>6</v>
      </c>
      <c r="H6400" s="20">
        <v>0.5</v>
      </c>
      <c r="I6400" s="20">
        <v>69</v>
      </c>
      <c r="J6400" s="20">
        <v>30</v>
      </c>
      <c r="K6400" s="20">
        <v>2.2999999999999998</v>
      </c>
      <c r="L6400" s="20">
        <v>50</v>
      </c>
      <c r="M6400" s="20">
        <v>0.6</v>
      </c>
      <c r="N6400" s="20">
        <v>64</v>
      </c>
      <c r="P6400" s="20">
        <v>0</v>
      </c>
      <c r="Q6400" s="20">
        <v>0</v>
      </c>
      <c r="R6400" s="20" t="e">
        <v>#DIV/0!</v>
      </c>
      <c r="S6400" s="20">
        <v>5</v>
      </c>
      <c r="T6400" s="20">
        <v>0.96969696969696972</v>
      </c>
    </row>
    <row r="6401" spans="1:20" s="20" customFormat="1" x14ac:dyDescent="0.25">
      <c r="A6401" s="177" t="s">
        <v>19650</v>
      </c>
      <c r="B6401" s="20" t="s">
        <v>19651</v>
      </c>
      <c r="C6401" s="20" t="s">
        <v>342</v>
      </c>
      <c r="D6401" s="20" t="s">
        <v>1000</v>
      </c>
      <c r="E6401" s="26">
        <v>42826</v>
      </c>
      <c r="F6401" s="20">
        <v>4</v>
      </c>
      <c r="G6401" s="20">
        <v>4</v>
      </c>
      <c r="H6401" s="20">
        <v>1</v>
      </c>
      <c r="I6401" s="20">
        <v>25</v>
      </c>
      <c r="J6401" s="20">
        <v>40</v>
      </c>
      <c r="K6401" s="20">
        <v>0.625</v>
      </c>
      <c r="L6401" s="20">
        <v>40</v>
      </c>
      <c r="M6401" s="20">
        <v>1</v>
      </c>
      <c r="N6401" s="20">
        <v>23</v>
      </c>
      <c r="P6401" s="20">
        <v>1</v>
      </c>
      <c r="Q6401" s="20">
        <v>1</v>
      </c>
      <c r="R6401" s="20">
        <v>1</v>
      </c>
      <c r="S6401" s="20">
        <v>2</v>
      </c>
      <c r="T6401" s="20">
        <v>1.0652173913043479</v>
      </c>
    </row>
    <row r="6402" spans="1:20" s="20" customFormat="1" x14ac:dyDescent="0.25">
      <c r="A6402" s="177" t="s">
        <v>19750</v>
      </c>
      <c r="B6402" s="20" t="s">
        <v>19751</v>
      </c>
      <c r="C6402" s="20" t="s">
        <v>340</v>
      </c>
      <c r="D6402" s="20" t="s">
        <v>1002</v>
      </c>
      <c r="E6402" s="26">
        <v>42826</v>
      </c>
      <c r="F6402" s="20">
        <v>4</v>
      </c>
      <c r="G6402" s="20">
        <v>4</v>
      </c>
      <c r="H6402" s="20">
        <v>1</v>
      </c>
      <c r="I6402" s="20">
        <v>25</v>
      </c>
      <c r="J6402" s="20">
        <v>40</v>
      </c>
      <c r="K6402" s="20">
        <v>0.625</v>
      </c>
      <c r="L6402" s="20">
        <v>40</v>
      </c>
      <c r="M6402" s="20">
        <v>1</v>
      </c>
      <c r="N6402" s="20">
        <v>23</v>
      </c>
      <c r="P6402" s="20">
        <v>1</v>
      </c>
      <c r="Q6402" s="20">
        <v>1</v>
      </c>
      <c r="R6402" s="20">
        <v>1</v>
      </c>
      <c r="S6402" s="20">
        <v>2</v>
      </c>
      <c r="T6402" s="20">
        <v>0.91919191919191912</v>
      </c>
    </row>
    <row r="6403" spans="1:20" s="20" customFormat="1" x14ac:dyDescent="0.25">
      <c r="A6403" s="177" t="s">
        <v>19927</v>
      </c>
      <c r="B6403" s="20" t="s">
        <v>19928</v>
      </c>
      <c r="C6403" s="20" t="s">
        <v>220</v>
      </c>
      <c r="D6403" s="20" t="s">
        <v>1000</v>
      </c>
      <c r="E6403" s="26">
        <v>42826</v>
      </c>
      <c r="F6403" s="20">
        <v>8</v>
      </c>
      <c r="G6403" s="20">
        <v>16</v>
      </c>
      <c r="H6403" s="20">
        <v>0.5</v>
      </c>
      <c r="I6403" s="20">
        <v>11</v>
      </c>
      <c r="J6403" s="20">
        <v>24</v>
      </c>
      <c r="K6403" s="20">
        <v>0.45833333333333331</v>
      </c>
      <c r="L6403" s="20">
        <v>48</v>
      </c>
      <c r="M6403" s="20">
        <v>0.5</v>
      </c>
      <c r="N6403" s="20">
        <v>10</v>
      </c>
      <c r="P6403" s="20">
        <v>2</v>
      </c>
      <c r="Q6403" s="20">
        <v>4</v>
      </c>
      <c r="R6403" s="20">
        <v>0.5</v>
      </c>
      <c r="S6403" s="20">
        <v>1</v>
      </c>
      <c r="T6403" s="20">
        <v>1.0637931034482757</v>
      </c>
    </row>
    <row r="6404" spans="1:20" s="20" customFormat="1" x14ac:dyDescent="0.25">
      <c r="A6404" s="177" t="s">
        <v>20106</v>
      </c>
      <c r="B6404" s="20" t="s">
        <v>20107</v>
      </c>
      <c r="C6404" s="20" t="s">
        <v>221</v>
      </c>
      <c r="D6404" s="20" t="s">
        <v>1002</v>
      </c>
      <c r="E6404" s="26">
        <v>42826</v>
      </c>
      <c r="F6404" s="20">
        <v>5</v>
      </c>
      <c r="G6404" s="20">
        <v>12</v>
      </c>
      <c r="H6404" s="20">
        <v>0.41666666666666669</v>
      </c>
      <c r="I6404" s="20">
        <v>9</v>
      </c>
      <c r="J6404" s="20">
        <v>18</v>
      </c>
      <c r="K6404" s="20">
        <v>0.5</v>
      </c>
      <c r="L6404" s="20">
        <v>40</v>
      </c>
      <c r="M6404" s="20">
        <v>0.45</v>
      </c>
      <c r="N6404" s="20">
        <v>8</v>
      </c>
      <c r="O6404" s="20">
        <v>0.84</v>
      </c>
      <c r="P6404" s="20">
        <v>2</v>
      </c>
      <c r="Q6404" s="20">
        <v>4</v>
      </c>
      <c r="R6404" s="20">
        <v>0.5</v>
      </c>
      <c r="S6404" s="20">
        <v>1</v>
      </c>
      <c r="T6404" s="20">
        <v>1.1708333333333334</v>
      </c>
    </row>
    <row r="6405" spans="1:20" s="20" customFormat="1" x14ac:dyDescent="0.25">
      <c r="A6405" s="177" t="s">
        <v>20283</v>
      </c>
      <c r="B6405" s="20" t="s">
        <v>20284</v>
      </c>
      <c r="C6405" s="20" t="s">
        <v>222</v>
      </c>
      <c r="D6405" s="20" t="s">
        <v>1002</v>
      </c>
      <c r="E6405" s="26">
        <v>42826</v>
      </c>
      <c r="F6405" s="20">
        <v>3</v>
      </c>
      <c r="G6405" s="20">
        <v>4</v>
      </c>
      <c r="H6405" s="20">
        <v>0.75</v>
      </c>
      <c r="I6405" s="20">
        <v>2</v>
      </c>
      <c r="J6405" s="20">
        <v>6</v>
      </c>
      <c r="K6405" s="20">
        <v>0.33333333333333331</v>
      </c>
      <c r="L6405" s="20">
        <v>8</v>
      </c>
      <c r="M6405" s="20">
        <v>0.75</v>
      </c>
      <c r="N6405" s="20">
        <v>2</v>
      </c>
      <c r="O6405" s="20">
        <v>0.76</v>
      </c>
      <c r="P6405" s="20">
        <v>0</v>
      </c>
      <c r="Q6405" s="20">
        <v>0</v>
      </c>
      <c r="R6405" s="20" t="e">
        <v>#DIV/0!</v>
      </c>
      <c r="S6405" s="20">
        <v>0</v>
      </c>
      <c r="T6405" s="20">
        <v>1.1181159420289855</v>
      </c>
    </row>
    <row r="6406" spans="1:20" s="20" customFormat="1" x14ac:dyDescent="0.25">
      <c r="A6406" s="177" t="s">
        <v>20460</v>
      </c>
      <c r="B6406" s="20" t="s">
        <v>20461</v>
      </c>
      <c r="C6406" s="20" t="s">
        <v>211</v>
      </c>
      <c r="D6406" s="20" t="s">
        <v>1002</v>
      </c>
      <c r="E6406" s="26">
        <v>42826</v>
      </c>
      <c r="F6406" s="20">
        <v>2</v>
      </c>
      <c r="G6406" s="20">
        <v>2</v>
      </c>
      <c r="H6406" s="20">
        <v>1</v>
      </c>
      <c r="I6406" s="20">
        <v>51</v>
      </c>
      <c r="J6406" s="20">
        <v>30</v>
      </c>
      <c r="K6406" s="20">
        <v>1.7</v>
      </c>
      <c r="L6406" s="20">
        <v>30</v>
      </c>
      <c r="M6406" s="20">
        <v>1</v>
      </c>
      <c r="N6406" s="20">
        <v>33</v>
      </c>
      <c r="P6406" s="20">
        <v>0</v>
      </c>
      <c r="Q6406" s="20">
        <v>4</v>
      </c>
      <c r="R6406" s="20">
        <v>0</v>
      </c>
      <c r="S6406" s="20">
        <v>18</v>
      </c>
      <c r="T6406" s="20">
        <v>0.74175824175824168</v>
      </c>
    </row>
    <row r="6407" spans="1:20" s="20" customFormat="1" x14ac:dyDescent="0.25">
      <c r="A6407" s="177" t="s">
        <v>20637</v>
      </c>
      <c r="B6407" s="20" t="s">
        <v>20638</v>
      </c>
      <c r="C6407" s="20" t="s">
        <v>207</v>
      </c>
      <c r="D6407" s="20" t="s">
        <v>1000</v>
      </c>
      <c r="E6407" s="26">
        <v>42826</v>
      </c>
      <c r="F6407" s="20">
        <v>7</v>
      </c>
      <c r="G6407" s="20">
        <v>9</v>
      </c>
      <c r="H6407" s="20">
        <v>0.77777777777777779</v>
      </c>
      <c r="I6407" s="20">
        <v>89</v>
      </c>
      <c r="J6407" s="20">
        <v>63</v>
      </c>
      <c r="K6407" s="20">
        <v>1.4126984126984128</v>
      </c>
      <c r="L6407" s="20">
        <v>80</v>
      </c>
      <c r="M6407" s="20">
        <v>0.78749999999999998</v>
      </c>
      <c r="N6407" s="20">
        <v>68</v>
      </c>
      <c r="P6407" s="20">
        <v>2</v>
      </c>
      <c r="Q6407" s="20">
        <v>7</v>
      </c>
      <c r="R6407" s="20">
        <v>0.2857142857142857</v>
      </c>
      <c r="S6407" s="20">
        <v>21</v>
      </c>
      <c r="T6407" s="20">
        <v>0.75868055555555547</v>
      </c>
    </row>
    <row r="6408" spans="1:20" s="20" customFormat="1" x14ac:dyDescent="0.25">
      <c r="A6408" s="177" t="s">
        <v>20881</v>
      </c>
      <c r="B6408" s="20" t="s">
        <v>20882</v>
      </c>
      <c r="C6408" s="20" t="s">
        <v>210</v>
      </c>
      <c r="D6408" s="20" t="s">
        <v>1002</v>
      </c>
      <c r="E6408" s="26">
        <v>42826</v>
      </c>
      <c r="F6408" s="20">
        <v>1</v>
      </c>
      <c r="G6408" s="20">
        <v>3</v>
      </c>
      <c r="H6408" s="20">
        <v>0.33333333333333331</v>
      </c>
      <c r="I6408" s="20">
        <v>16</v>
      </c>
      <c r="J6408" s="20">
        <v>17</v>
      </c>
      <c r="K6408" s="20">
        <v>0.94117647058823528</v>
      </c>
      <c r="L6408" s="20">
        <v>30</v>
      </c>
      <c r="M6408" s="20">
        <v>0.56666666666666665</v>
      </c>
      <c r="N6408" s="20">
        <v>14</v>
      </c>
      <c r="O6408" s="20">
        <v>0.8</v>
      </c>
      <c r="P6408" s="20">
        <v>2</v>
      </c>
      <c r="Q6408" s="20">
        <v>3</v>
      </c>
      <c r="R6408" s="20">
        <v>0.66666666666666663</v>
      </c>
      <c r="S6408" s="20">
        <v>2</v>
      </c>
      <c r="T6408" s="20">
        <v>0.83333333333333337</v>
      </c>
    </row>
    <row r="6409" spans="1:20" s="20" customFormat="1" x14ac:dyDescent="0.25">
      <c r="A6409" s="177" t="s">
        <v>21058</v>
      </c>
      <c r="B6409" s="20" t="s">
        <v>21059</v>
      </c>
      <c r="C6409" s="20" t="s">
        <v>208</v>
      </c>
      <c r="D6409" s="20" t="s">
        <v>1002</v>
      </c>
      <c r="E6409" s="26">
        <v>42826</v>
      </c>
      <c r="F6409" s="20">
        <v>2</v>
      </c>
      <c r="G6409" s="20">
        <v>2</v>
      </c>
      <c r="H6409" s="20">
        <v>1</v>
      </c>
      <c r="I6409" s="20">
        <v>11</v>
      </c>
      <c r="J6409" s="20">
        <v>10</v>
      </c>
      <c r="K6409" s="20">
        <v>1.1000000000000001</v>
      </c>
      <c r="L6409" s="20">
        <v>10</v>
      </c>
      <c r="M6409" s="20">
        <v>1</v>
      </c>
      <c r="N6409" s="20">
        <v>11</v>
      </c>
      <c r="P6409" s="20">
        <v>0</v>
      </c>
      <c r="Q6409" s="20">
        <v>0</v>
      </c>
      <c r="R6409" s="20" t="e">
        <v>#DIV/0!</v>
      </c>
      <c r="S6409" s="20">
        <v>0</v>
      </c>
      <c r="T6409" s="20">
        <v>0.86324786324786318</v>
      </c>
    </row>
    <row r="6410" spans="1:20" s="20" customFormat="1" x14ac:dyDescent="0.25">
      <c r="A6410" s="177" t="s">
        <v>21134</v>
      </c>
      <c r="B6410" s="20" t="s">
        <v>21135</v>
      </c>
      <c r="C6410" s="20" t="s">
        <v>354</v>
      </c>
      <c r="D6410" s="20" t="s">
        <v>1002</v>
      </c>
      <c r="E6410" s="26">
        <v>42826</v>
      </c>
      <c r="F6410" s="20">
        <v>2</v>
      </c>
      <c r="G6410" s="20">
        <v>2</v>
      </c>
      <c r="H6410" s="20">
        <v>1</v>
      </c>
      <c r="I6410" s="20">
        <v>11</v>
      </c>
      <c r="J6410" s="20">
        <v>6</v>
      </c>
      <c r="K6410" s="20">
        <v>1.8333333333333333</v>
      </c>
      <c r="L6410" s="20">
        <v>10</v>
      </c>
      <c r="M6410" s="20">
        <v>0.6</v>
      </c>
      <c r="N6410" s="20">
        <v>10</v>
      </c>
      <c r="P6410" s="20">
        <v>0</v>
      </c>
      <c r="Q6410" s="20">
        <v>0</v>
      </c>
      <c r="R6410" s="20" t="e">
        <v>#DIV/0!</v>
      </c>
      <c r="S6410" s="20">
        <v>1</v>
      </c>
      <c r="T6410" s="20">
        <v>0.79487179487179482</v>
      </c>
    </row>
    <row r="6411" spans="1:20" s="20" customFormat="1" x14ac:dyDescent="0.25">
      <c r="A6411" s="177" t="s">
        <v>21313</v>
      </c>
      <c r="B6411" s="20" t="s">
        <v>21314</v>
      </c>
      <c r="C6411" s="20" t="s">
        <v>213</v>
      </c>
      <c r="D6411" s="20" t="s">
        <v>1002</v>
      </c>
      <c r="E6411" s="26">
        <v>42826</v>
      </c>
      <c r="F6411" s="20">
        <v>2</v>
      </c>
      <c r="G6411" s="20">
        <v>3</v>
      </c>
      <c r="H6411" s="20">
        <v>0.66666666666666663</v>
      </c>
      <c r="I6411" s="20">
        <v>19</v>
      </c>
      <c r="J6411" s="20">
        <v>18</v>
      </c>
      <c r="K6411" s="20">
        <v>1.0555555555555556</v>
      </c>
      <c r="L6411" s="20">
        <v>30</v>
      </c>
      <c r="M6411" s="20">
        <v>0.6</v>
      </c>
      <c r="N6411" s="20">
        <v>17</v>
      </c>
      <c r="P6411" s="20">
        <v>0</v>
      </c>
      <c r="Q6411" s="20">
        <v>0</v>
      </c>
      <c r="R6411" s="20" t="e">
        <v>#DIV/0!</v>
      </c>
      <c r="S6411" s="20">
        <v>2</v>
      </c>
      <c r="T6411" s="20">
        <v>1.0757575757575757</v>
      </c>
    </row>
    <row r="6412" spans="1:20" s="20" customFormat="1" x14ac:dyDescent="0.25">
      <c r="A6412" s="177" t="s">
        <v>21555</v>
      </c>
      <c r="B6412" s="20" t="s">
        <v>21556</v>
      </c>
      <c r="C6412" s="20" t="s">
        <v>212</v>
      </c>
      <c r="D6412" s="20" t="s">
        <v>1000</v>
      </c>
      <c r="E6412" s="26">
        <v>42826</v>
      </c>
      <c r="F6412" s="20">
        <v>2</v>
      </c>
      <c r="G6412" s="20">
        <v>3</v>
      </c>
      <c r="H6412" s="20">
        <v>0.66666666666666663</v>
      </c>
      <c r="I6412" s="20">
        <v>19</v>
      </c>
      <c r="J6412" s="20">
        <v>18</v>
      </c>
      <c r="K6412" s="20">
        <v>1.0555555555555556</v>
      </c>
      <c r="L6412" s="20">
        <v>30</v>
      </c>
      <c r="M6412" s="20">
        <v>0.6</v>
      </c>
      <c r="N6412" s="20">
        <v>17</v>
      </c>
      <c r="P6412" s="20">
        <v>0</v>
      </c>
      <c r="Q6412" s="20">
        <v>0</v>
      </c>
      <c r="R6412" s="20" t="e">
        <v>#DIV/0!</v>
      </c>
      <c r="S6412" s="20">
        <v>2</v>
      </c>
      <c r="T6412" s="20">
        <v>1.2727272727272727</v>
      </c>
    </row>
    <row r="6413" spans="1:20" s="20" customFormat="1" x14ac:dyDescent="0.25">
      <c r="A6413" s="177" t="s">
        <v>21764</v>
      </c>
      <c r="B6413" s="20" t="s">
        <v>21765</v>
      </c>
      <c r="C6413" s="20" t="s">
        <v>217</v>
      </c>
      <c r="D6413" s="20" t="s">
        <v>1000</v>
      </c>
      <c r="E6413" s="26">
        <v>42826</v>
      </c>
      <c r="F6413" s="20">
        <v>0</v>
      </c>
      <c r="G6413" s="20">
        <v>0</v>
      </c>
      <c r="H6413" s="20" t="e">
        <v>#DIV/0!</v>
      </c>
      <c r="I6413" s="20">
        <v>0</v>
      </c>
      <c r="J6413" s="20">
        <v>0</v>
      </c>
      <c r="K6413" s="20" t="e">
        <v>#DIV/0!</v>
      </c>
      <c r="L6413" s="20">
        <v>0</v>
      </c>
      <c r="M6413" s="20" t="e">
        <v>#DIV/0!</v>
      </c>
      <c r="N6413" s="20">
        <v>0</v>
      </c>
      <c r="P6413" s="20">
        <v>0</v>
      </c>
      <c r="Q6413" s="20">
        <v>0</v>
      </c>
      <c r="R6413" s="20" t="e">
        <v>#DIV/0!</v>
      </c>
      <c r="S6413" s="20">
        <v>0</v>
      </c>
      <c r="T6413" s="20">
        <v>1.0249999999999999</v>
      </c>
    </row>
    <row r="6414" spans="1:20" s="20" customFormat="1" x14ac:dyDescent="0.25">
      <c r="A6414" s="177" t="s">
        <v>22008</v>
      </c>
      <c r="B6414" s="20" t="s">
        <v>22009</v>
      </c>
      <c r="C6414" s="20" t="s">
        <v>218</v>
      </c>
      <c r="D6414" s="20" t="s">
        <v>1002</v>
      </c>
      <c r="E6414" s="26">
        <v>42826</v>
      </c>
      <c r="F6414" s="20">
        <v>0</v>
      </c>
      <c r="G6414" s="20">
        <v>0</v>
      </c>
      <c r="H6414" s="20" t="e">
        <v>#DIV/0!</v>
      </c>
      <c r="I6414" s="20">
        <v>0</v>
      </c>
      <c r="J6414" s="20">
        <v>0</v>
      </c>
      <c r="K6414" s="20" t="e">
        <v>#DIV/0!</v>
      </c>
      <c r="L6414" s="20">
        <v>0</v>
      </c>
      <c r="M6414" s="20" t="e">
        <v>#DIV/0!</v>
      </c>
      <c r="N6414" s="20">
        <v>0</v>
      </c>
      <c r="P6414" s="20">
        <v>0</v>
      </c>
      <c r="Q6414" s="20">
        <v>0</v>
      </c>
      <c r="R6414" s="20" t="e">
        <v>#DIV/0!</v>
      </c>
      <c r="S6414" s="20">
        <v>0</v>
      </c>
      <c r="T6414" s="20">
        <v>1</v>
      </c>
    </row>
    <row r="6415" spans="1:20" s="20" customFormat="1" x14ac:dyDescent="0.25">
      <c r="A6415" s="177" t="s">
        <v>22185</v>
      </c>
      <c r="B6415" s="20" t="s">
        <v>22186</v>
      </c>
      <c r="C6415" s="20" t="s">
        <v>219</v>
      </c>
      <c r="D6415" s="20" t="s">
        <v>1002</v>
      </c>
      <c r="E6415" s="26">
        <v>42826</v>
      </c>
      <c r="F6415" s="20">
        <v>0</v>
      </c>
      <c r="G6415" s="20">
        <v>0</v>
      </c>
      <c r="H6415" s="20" t="e">
        <v>#DIV/0!</v>
      </c>
      <c r="I6415" s="20">
        <v>0</v>
      </c>
      <c r="J6415" s="20">
        <v>0</v>
      </c>
      <c r="K6415" s="20" t="e">
        <v>#DIV/0!</v>
      </c>
      <c r="L6415" s="20">
        <v>0</v>
      </c>
      <c r="M6415" s="20" t="e">
        <v>#DIV/0!</v>
      </c>
      <c r="N6415" s="20">
        <v>0</v>
      </c>
      <c r="P6415" s="20">
        <v>0</v>
      </c>
      <c r="Q6415" s="20">
        <v>0</v>
      </c>
      <c r="R6415" s="20" t="e">
        <v>#DIV/0!</v>
      </c>
      <c r="S6415" s="20">
        <v>0</v>
      </c>
      <c r="T6415" s="20">
        <v>1</v>
      </c>
    </row>
    <row r="6416" spans="1:20" s="20" customFormat="1" x14ac:dyDescent="0.25">
      <c r="A6416" s="177" t="s">
        <v>11102</v>
      </c>
      <c r="B6416" s="20" t="s">
        <v>11103</v>
      </c>
      <c r="C6416" s="20" t="s">
        <v>228</v>
      </c>
      <c r="D6416" s="20" t="s">
        <v>1000</v>
      </c>
      <c r="E6416" s="26">
        <v>42856</v>
      </c>
      <c r="F6416" s="20">
        <v>1</v>
      </c>
      <c r="G6416" s="20">
        <v>1</v>
      </c>
      <c r="H6416" s="20">
        <v>1</v>
      </c>
      <c r="I6416" s="20">
        <v>4</v>
      </c>
      <c r="J6416" s="20">
        <v>5</v>
      </c>
      <c r="K6416" s="20">
        <v>0.8</v>
      </c>
      <c r="L6416" s="20">
        <v>5</v>
      </c>
      <c r="M6416" s="20">
        <v>1</v>
      </c>
      <c r="N6416" s="20">
        <v>3</v>
      </c>
      <c r="P6416" s="20">
        <v>0</v>
      </c>
      <c r="Q6416" s="20">
        <v>2</v>
      </c>
      <c r="R6416" s="20">
        <v>0</v>
      </c>
      <c r="S6416" s="20">
        <v>1</v>
      </c>
      <c r="T6416" s="20">
        <v>1.1499999999999999</v>
      </c>
    </row>
    <row r="6417" spans="1:20" s="20" customFormat="1" x14ac:dyDescent="0.25">
      <c r="A6417" s="177" t="s">
        <v>9355</v>
      </c>
      <c r="B6417" s="20" t="s">
        <v>9356</v>
      </c>
      <c r="C6417" s="20" t="s">
        <v>211</v>
      </c>
      <c r="D6417" s="20" t="s">
        <v>1000</v>
      </c>
      <c r="E6417" s="26">
        <v>42856</v>
      </c>
      <c r="F6417" s="20">
        <v>1</v>
      </c>
      <c r="G6417" s="20">
        <v>2</v>
      </c>
      <c r="H6417" s="20">
        <v>0.5</v>
      </c>
      <c r="I6417" s="20">
        <v>59</v>
      </c>
      <c r="J6417" s="20">
        <v>15</v>
      </c>
      <c r="K6417" s="20">
        <v>3.9333333333333331</v>
      </c>
      <c r="L6417" s="20">
        <v>30</v>
      </c>
      <c r="M6417" s="20">
        <v>0.5</v>
      </c>
      <c r="N6417" s="20">
        <v>51</v>
      </c>
      <c r="P6417" s="20">
        <v>0</v>
      </c>
      <c r="Q6417" s="20">
        <v>0</v>
      </c>
      <c r="R6417" s="20" t="e">
        <v>#DIV/0!</v>
      </c>
      <c r="S6417" s="20">
        <v>8</v>
      </c>
    </row>
    <row r="6418" spans="1:20" s="20" customFormat="1" x14ac:dyDescent="0.25">
      <c r="A6418" s="177" t="s">
        <v>8516</v>
      </c>
      <c r="B6418" s="20" t="s">
        <v>8517</v>
      </c>
      <c r="C6418" s="20" t="s">
        <v>213</v>
      </c>
      <c r="D6418" s="20" t="s">
        <v>1000</v>
      </c>
      <c r="E6418" s="26">
        <v>42856</v>
      </c>
      <c r="F6418" s="20">
        <v>2</v>
      </c>
      <c r="G6418" s="20">
        <v>3</v>
      </c>
      <c r="H6418" s="20">
        <v>0.66666666666666663</v>
      </c>
      <c r="I6418" s="20">
        <v>15</v>
      </c>
      <c r="J6418" s="20">
        <v>18</v>
      </c>
      <c r="K6418" s="20">
        <v>0.83333333333333337</v>
      </c>
      <c r="L6418" s="20">
        <v>30</v>
      </c>
      <c r="M6418" s="20">
        <v>0.6</v>
      </c>
      <c r="N6418" s="20">
        <v>12</v>
      </c>
      <c r="P6418" s="20">
        <v>3</v>
      </c>
      <c r="Q6418" s="20">
        <v>6</v>
      </c>
      <c r="R6418" s="20">
        <v>0.5</v>
      </c>
      <c r="S6418" s="20">
        <v>3</v>
      </c>
      <c r="T6418" s="20">
        <v>0.82499999999999996</v>
      </c>
    </row>
    <row r="6419" spans="1:20" s="20" customFormat="1" x14ac:dyDescent="0.25">
      <c r="A6419" s="177" t="s">
        <v>5092</v>
      </c>
      <c r="B6419" s="20" t="s">
        <v>5093</v>
      </c>
      <c r="C6419" s="20" t="s">
        <v>229</v>
      </c>
      <c r="D6419" s="20" t="s">
        <v>1000</v>
      </c>
      <c r="E6419" s="26">
        <v>42856</v>
      </c>
      <c r="F6419" s="20">
        <v>1</v>
      </c>
      <c r="G6419" s="20">
        <v>1</v>
      </c>
      <c r="H6419" s="20">
        <v>1</v>
      </c>
      <c r="I6419" s="20">
        <v>7</v>
      </c>
      <c r="J6419" s="20">
        <v>5</v>
      </c>
      <c r="K6419" s="20">
        <v>1.4</v>
      </c>
      <c r="L6419" s="20">
        <v>10</v>
      </c>
      <c r="M6419" s="20">
        <v>0.5</v>
      </c>
      <c r="N6419" s="20">
        <v>6</v>
      </c>
      <c r="P6419" s="20">
        <v>1</v>
      </c>
      <c r="Q6419" s="20">
        <v>1</v>
      </c>
      <c r="R6419" s="20">
        <v>1</v>
      </c>
      <c r="S6419" s="20">
        <v>1</v>
      </c>
      <c r="T6419" s="20">
        <v>0.95</v>
      </c>
    </row>
    <row r="6420" spans="1:20" s="20" customFormat="1" x14ac:dyDescent="0.25">
      <c r="A6420" s="177" t="s">
        <v>13235</v>
      </c>
      <c r="B6420" s="20" t="s">
        <v>13147</v>
      </c>
      <c r="C6420" s="20" t="s">
        <v>1051</v>
      </c>
      <c r="D6420" s="20" t="s">
        <v>1002</v>
      </c>
      <c r="E6420" s="26">
        <v>42856</v>
      </c>
      <c r="F6420" s="20">
        <v>0</v>
      </c>
      <c r="G6420" s="20">
        <v>0</v>
      </c>
      <c r="H6420" s="20" t="e">
        <v>#DIV/0!</v>
      </c>
      <c r="I6420" s="20">
        <v>0</v>
      </c>
      <c r="J6420" s="20">
        <v>0</v>
      </c>
      <c r="K6420" s="20" t="e">
        <v>#DIV/0!</v>
      </c>
      <c r="L6420" s="20">
        <v>0</v>
      </c>
      <c r="M6420" s="20" t="e">
        <v>#DIV/0!</v>
      </c>
      <c r="N6420" s="20">
        <v>0</v>
      </c>
      <c r="P6420" s="20">
        <v>0</v>
      </c>
      <c r="Q6420" s="20">
        <v>0</v>
      </c>
      <c r="R6420" s="20" t="e">
        <v>#DIV/0!</v>
      </c>
      <c r="S6420" s="20">
        <v>0</v>
      </c>
      <c r="T6420" s="20">
        <v>0.92500000000000004</v>
      </c>
    </row>
    <row r="6421" spans="1:20" s="20" customFormat="1" x14ac:dyDescent="0.25">
      <c r="A6421" s="177" t="s">
        <v>5716</v>
      </c>
      <c r="B6421" s="20" t="s">
        <v>5717</v>
      </c>
      <c r="C6421" s="20" t="s">
        <v>1047</v>
      </c>
      <c r="D6421" s="20" t="s">
        <v>1000</v>
      </c>
      <c r="E6421" s="26">
        <v>42856</v>
      </c>
      <c r="F6421" s="20">
        <v>6</v>
      </c>
      <c r="G6421" s="20">
        <v>6</v>
      </c>
      <c r="H6421" s="20">
        <v>1</v>
      </c>
      <c r="I6421" s="20">
        <v>29</v>
      </c>
      <c r="J6421" s="20">
        <v>30</v>
      </c>
      <c r="K6421" s="20">
        <v>0.96666666666666667</v>
      </c>
      <c r="L6421" s="20">
        <v>32</v>
      </c>
      <c r="M6421" s="20">
        <v>0.9375</v>
      </c>
      <c r="N6421" s="20">
        <v>25</v>
      </c>
      <c r="P6421" s="20">
        <v>1</v>
      </c>
      <c r="Q6421" s="20">
        <v>1</v>
      </c>
      <c r="R6421" s="20">
        <v>1</v>
      </c>
      <c r="S6421" s="20">
        <v>4</v>
      </c>
      <c r="T6421" s="20">
        <v>0.67500000000000004</v>
      </c>
    </row>
    <row r="6422" spans="1:20" s="20" customFormat="1" x14ac:dyDescent="0.25">
      <c r="A6422" s="177" t="s">
        <v>10593</v>
      </c>
      <c r="B6422" s="20" t="s">
        <v>10594</v>
      </c>
      <c r="C6422" s="20" t="s">
        <v>205</v>
      </c>
      <c r="D6422" s="20" t="s">
        <v>1000</v>
      </c>
      <c r="E6422" s="26">
        <v>42856</v>
      </c>
      <c r="F6422" s="20">
        <v>2</v>
      </c>
      <c r="G6422" s="20">
        <v>3</v>
      </c>
      <c r="H6422" s="20">
        <v>0.66666666666666663</v>
      </c>
      <c r="I6422" s="20">
        <v>12</v>
      </c>
      <c r="J6422" s="20">
        <v>14</v>
      </c>
      <c r="K6422" s="20">
        <v>0.8571428571428571</v>
      </c>
      <c r="L6422" s="20">
        <v>20</v>
      </c>
      <c r="M6422" s="20">
        <v>0.7</v>
      </c>
      <c r="N6422" s="20">
        <v>8</v>
      </c>
      <c r="O6422" s="20">
        <v>0.875</v>
      </c>
      <c r="P6422" s="20">
        <v>1</v>
      </c>
      <c r="Q6422" s="20">
        <v>3</v>
      </c>
      <c r="R6422" s="20">
        <v>0.33333333333333331</v>
      </c>
      <c r="S6422" s="20">
        <v>4</v>
      </c>
      <c r="T6422" s="20">
        <v>0.7</v>
      </c>
    </row>
    <row r="6423" spans="1:20" s="20" customFormat="1" x14ac:dyDescent="0.25">
      <c r="A6423" s="177" t="s">
        <v>8940</v>
      </c>
      <c r="B6423" s="20" t="s">
        <v>8941</v>
      </c>
      <c r="C6423" s="20" t="s">
        <v>210</v>
      </c>
      <c r="D6423" s="20" t="s">
        <v>1000</v>
      </c>
      <c r="E6423" s="26">
        <v>42856</v>
      </c>
      <c r="F6423" s="20">
        <v>1</v>
      </c>
      <c r="G6423" s="20">
        <v>3</v>
      </c>
      <c r="H6423" s="20">
        <v>0.33333333333333331</v>
      </c>
      <c r="I6423" s="20">
        <v>8</v>
      </c>
      <c r="J6423" s="20">
        <v>7</v>
      </c>
      <c r="K6423" s="20">
        <v>1.1428571428571428</v>
      </c>
      <c r="L6423" s="20">
        <v>30</v>
      </c>
      <c r="M6423" s="20">
        <v>0.23333333333333334</v>
      </c>
      <c r="N6423" s="20">
        <v>8</v>
      </c>
      <c r="O6423" s="20">
        <v>0.6875</v>
      </c>
      <c r="P6423" s="20">
        <v>4</v>
      </c>
      <c r="Q6423" s="20">
        <v>5</v>
      </c>
      <c r="R6423" s="20">
        <v>0.8</v>
      </c>
      <c r="S6423" s="20">
        <v>0</v>
      </c>
      <c r="T6423" s="20">
        <v>1.125</v>
      </c>
    </row>
    <row r="6424" spans="1:20" s="20" customFormat="1" x14ac:dyDescent="0.25">
      <c r="A6424" s="177" t="s">
        <v>6135</v>
      </c>
      <c r="B6424" s="20" t="s">
        <v>6136</v>
      </c>
      <c r="C6424" s="20" t="s">
        <v>215</v>
      </c>
      <c r="D6424" s="20" t="s">
        <v>1000</v>
      </c>
      <c r="E6424" s="26">
        <v>42856</v>
      </c>
      <c r="F6424" s="20">
        <v>6</v>
      </c>
      <c r="G6424" s="20">
        <v>7</v>
      </c>
      <c r="H6424" s="20">
        <v>0.8571428571428571</v>
      </c>
      <c r="I6424" s="20">
        <v>36</v>
      </c>
      <c r="J6424" s="20">
        <v>42</v>
      </c>
      <c r="K6424" s="20">
        <v>0.8571428571428571</v>
      </c>
      <c r="L6424" s="20">
        <v>47</v>
      </c>
      <c r="M6424" s="20">
        <v>0.8936170212765957</v>
      </c>
      <c r="N6424" s="20">
        <v>19</v>
      </c>
      <c r="O6424" s="20">
        <v>1.125</v>
      </c>
      <c r="P6424" s="20">
        <v>9</v>
      </c>
      <c r="Q6424" s="20">
        <v>11</v>
      </c>
      <c r="R6424" s="20">
        <v>0.81818181818181823</v>
      </c>
      <c r="S6424" s="20">
        <v>17</v>
      </c>
      <c r="T6424" s="20">
        <v>0.5</v>
      </c>
    </row>
    <row r="6425" spans="1:20" s="20" customFormat="1" x14ac:dyDescent="0.25">
      <c r="A6425" s="177" t="s">
        <v>3435</v>
      </c>
      <c r="B6425" s="20" t="s">
        <v>3436</v>
      </c>
      <c r="C6425" s="20" t="s">
        <v>221</v>
      </c>
      <c r="D6425" s="20" t="s">
        <v>1000</v>
      </c>
      <c r="E6425" s="26">
        <v>42856</v>
      </c>
      <c r="F6425" s="20">
        <v>2</v>
      </c>
      <c r="G6425" s="20">
        <v>12</v>
      </c>
      <c r="H6425" s="20">
        <v>0.16666666666666666</v>
      </c>
      <c r="I6425" s="20">
        <v>3</v>
      </c>
      <c r="J6425" s="20">
        <v>6</v>
      </c>
      <c r="K6425" s="20">
        <v>0.5</v>
      </c>
      <c r="L6425" s="20">
        <v>40</v>
      </c>
      <c r="M6425" s="20">
        <v>0.15</v>
      </c>
      <c r="N6425" s="20">
        <v>3</v>
      </c>
      <c r="O6425" s="20">
        <v>0.82</v>
      </c>
      <c r="P6425" s="20">
        <v>3</v>
      </c>
      <c r="Q6425" s="20">
        <v>5</v>
      </c>
      <c r="R6425" s="20">
        <v>0.6</v>
      </c>
      <c r="S6425" s="20">
        <v>0</v>
      </c>
      <c r="T6425" s="20">
        <v>0.2857142857142857</v>
      </c>
    </row>
    <row r="6426" spans="1:20" s="20" customFormat="1" x14ac:dyDescent="0.25">
      <c r="A6426" s="177" t="s">
        <v>3260</v>
      </c>
      <c r="B6426" s="20" t="s">
        <v>3261</v>
      </c>
      <c r="C6426" s="20" t="s">
        <v>222</v>
      </c>
      <c r="D6426" s="20" t="s">
        <v>1000</v>
      </c>
      <c r="E6426" s="26">
        <v>42856</v>
      </c>
      <c r="F6426" s="20">
        <v>1</v>
      </c>
      <c r="G6426" s="20">
        <v>4</v>
      </c>
      <c r="H6426" s="20">
        <v>0.25</v>
      </c>
      <c r="I6426" s="20">
        <v>2</v>
      </c>
      <c r="J6426" s="20">
        <v>2</v>
      </c>
      <c r="K6426" s="20">
        <v>1</v>
      </c>
      <c r="L6426" s="20">
        <v>8</v>
      </c>
      <c r="M6426" s="20">
        <v>0.25</v>
      </c>
      <c r="N6426" s="20">
        <v>2</v>
      </c>
      <c r="O6426" s="20">
        <v>0.78</v>
      </c>
      <c r="P6426" s="20">
        <v>4</v>
      </c>
      <c r="Q6426" s="20">
        <v>4</v>
      </c>
      <c r="R6426" s="20">
        <v>1</v>
      </c>
      <c r="S6426" s="20">
        <v>0</v>
      </c>
    </row>
    <row r="6427" spans="1:20" s="20" customFormat="1" x14ac:dyDescent="0.25">
      <c r="A6427" s="177" t="s">
        <v>7305</v>
      </c>
      <c r="B6427" s="20" t="s">
        <v>7306</v>
      </c>
      <c r="C6427" s="20" t="s">
        <v>1052</v>
      </c>
      <c r="D6427" s="20" t="s">
        <v>1000</v>
      </c>
      <c r="E6427" s="26">
        <v>42856</v>
      </c>
      <c r="F6427" s="20">
        <v>6</v>
      </c>
      <c r="G6427" s="20">
        <v>5</v>
      </c>
      <c r="H6427" s="20">
        <v>1.2</v>
      </c>
      <c r="I6427" s="20">
        <v>42</v>
      </c>
      <c r="J6427" s="20">
        <v>29</v>
      </c>
      <c r="K6427" s="20">
        <v>1.4482758620689655</v>
      </c>
      <c r="L6427" s="20">
        <v>34</v>
      </c>
      <c r="M6427" s="20">
        <v>0.8529411764705882</v>
      </c>
      <c r="N6427" s="20">
        <v>34</v>
      </c>
      <c r="P6427" s="20">
        <v>0</v>
      </c>
      <c r="Q6427" s="20">
        <v>2</v>
      </c>
      <c r="R6427" s="20">
        <v>0</v>
      </c>
      <c r="S6427" s="20">
        <v>8</v>
      </c>
    </row>
    <row r="6428" spans="1:20" s="20" customFormat="1" x14ac:dyDescent="0.25">
      <c r="A6428" s="177" t="s">
        <v>5297</v>
      </c>
      <c r="B6428" s="20" t="s">
        <v>5298</v>
      </c>
      <c r="C6428" s="20" t="s">
        <v>1053</v>
      </c>
      <c r="D6428" s="20" t="s">
        <v>1000</v>
      </c>
      <c r="E6428" s="26">
        <v>42856</v>
      </c>
      <c r="F6428" s="20">
        <v>5</v>
      </c>
      <c r="G6428" s="20">
        <v>5</v>
      </c>
      <c r="H6428" s="20">
        <v>1</v>
      </c>
      <c r="I6428" s="20">
        <v>14</v>
      </c>
      <c r="J6428" s="20">
        <v>25</v>
      </c>
      <c r="K6428" s="20">
        <v>0.56000000000000005</v>
      </c>
      <c r="L6428" s="20">
        <v>12</v>
      </c>
      <c r="M6428" s="20">
        <v>2.0833333333333335</v>
      </c>
      <c r="N6428" s="20">
        <v>14</v>
      </c>
      <c r="P6428" s="20">
        <v>2</v>
      </c>
      <c r="Q6428" s="20">
        <v>2</v>
      </c>
      <c r="R6428" s="20">
        <v>1</v>
      </c>
      <c r="S6428" s="20">
        <v>0</v>
      </c>
      <c r="T6428" s="20">
        <v>0.5</v>
      </c>
    </row>
    <row r="6429" spans="1:20" s="20" customFormat="1" x14ac:dyDescent="0.25">
      <c r="A6429" s="177" t="s">
        <v>12296</v>
      </c>
      <c r="B6429" s="20" t="s">
        <v>12297</v>
      </c>
      <c r="C6429" s="20" t="s">
        <v>200</v>
      </c>
      <c r="D6429" s="20" t="s">
        <v>1000</v>
      </c>
      <c r="E6429" s="26">
        <v>42856</v>
      </c>
      <c r="F6429" s="20">
        <v>7</v>
      </c>
      <c r="G6429" s="20">
        <v>5</v>
      </c>
      <c r="H6429" s="20">
        <v>1.4</v>
      </c>
      <c r="I6429" s="20">
        <v>10</v>
      </c>
      <c r="J6429" s="20">
        <v>35</v>
      </c>
      <c r="K6429" s="20">
        <v>0.2857142857142857</v>
      </c>
      <c r="L6429" s="20">
        <v>12</v>
      </c>
      <c r="M6429" s="20">
        <v>2.9166666666666665</v>
      </c>
      <c r="N6429" s="20">
        <v>8</v>
      </c>
      <c r="P6429" s="20">
        <v>0</v>
      </c>
      <c r="Q6429" s="20">
        <v>2</v>
      </c>
      <c r="R6429" s="20">
        <v>0</v>
      </c>
      <c r="S6429" s="20">
        <v>2</v>
      </c>
      <c r="T6429" s="20">
        <v>1</v>
      </c>
    </row>
    <row r="6430" spans="1:20" s="20" customFormat="1" x14ac:dyDescent="0.25">
      <c r="A6430" s="177" t="s">
        <v>10417</v>
      </c>
      <c r="B6430" s="20" t="s">
        <v>10418</v>
      </c>
      <c r="C6430" s="20" t="s">
        <v>204</v>
      </c>
      <c r="D6430" s="20" t="s">
        <v>1000</v>
      </c>
      <c r="E6430" s="26">
        <v>42856</v>
      </c>
      <c r="F6430" s="20">
        <v>10</v>
      </c>
      <c r="G6430" s="20">
        <v>4</v>
      </c>
      <c r="H6430" s="20">
        <v>2.5</v>
      </c>
      <c r="I6430" s="20">
        <v>11</v>
      </c>
      <c r="J6430" s="20">
        <v>50</v>
      </c>
      <c r="K6430" s="20">
        <v>0.22</v>
      </c>
      <c r="L6430" s="20">
        <v>10</v>
      </c>
      <c r="M6430" s="20">
        <v>5</v>
      </c>
      <c r="N6430" s="20">
        <v>9</v>
      </c>
      <c r="P6430" s="20">
        <v>0</v>
      </c>
      <c r="Q6430" s="20">
        <v>0</v>
      </c>
      <c r="R6430" s="20" t="e">
        <v>#DIV/0!</v>
      </c>
      <c r="S6430" s="20">
        <v>2</v>
      </c>
      <c r="T6430" s="20">
        <v>0.55000000000000004</v>
      </c>
    </row>
    <row r="6431" spans="1:20" s="20" customFormat="1" x14ac:dyDescent="0.25">
      <c r="A6431" s="177" t="s">
        <v>8765</v>
      </c>
      <c r="B6431" s="20" t="s">
        <v>8766</v>
      </c>
      <c r="C6431" s="20" t="s">
        <v>208</v>
      </c>
      <c r="D6431" s="20" t="s">
        <v>1000</v>
      </c>
      <c r="E6431" s="26">
        <v>42856</v>
      </c>
      <c r="F6431" s="20">
        <v>2</v>
      </c>
      <c r="G6431" s="20">
        <v>2</v>
      </c>
      <c r="H6431" s="20">
        <v>1</v>
      </c>
      <c r="I6431" s="20">
        <v>11</v>
      </c>
      <c r="J6431" s="20">
        <v>10</v>
      </c>
      <c r="K6431" s="20">
        <v>1.1000000000000001</v>
      </c>
      <c r="L6431" s="20">
        <v>10</v>
      </c>
      <c r="M6431" s="20">
        <v>1</v>
      </c>
      <c r="N6431" s="20">
        <v>11</v>
      </c>
      <c r="P6431" s="20">
        <v>0</v>
      </c>
      <c r="Q6431" s="20">
        <v>0</v>
      </c>
      <c r="R6431" s="20" t="e">
        <v>#DIV/0!</v>
      </c>
      <c r="S6431" s="20">
        <v>0</v>
      </c>
      <c r="T6431" s="20">
        <v>0.54166666666666663</v>
      </c>
    </row>
    <row r="6432" spans="1:20" s="20" customFormat="1" x14ac:dyDescent="0.25">
      <c r="A6432" s="177" t="s">
        <v>6559</v>
      </c>
      <c r="B6432" s="20" t="s">
        <v>6560</v>
      </c>
      <c r="C6432" s="20" t="s">
        <v>316</v>
      </c>
      <c r="D6432" s="20" t="s">
        <v>1000</v>
      </c>
      <c r="E6432" s="26">
        <v>42856</v>
      </c>
      <c r="F6432" s="20">
        <v>10</v>
      </c>
      <c r="G6432" s="20">
        <v>6</v>
      </c>
      <c r="H6432" s="20">
        <v>1.6666666666666667</v>
      </c>
      <c r="I6432" s="20">
        <v>21</v>
      </c>
      <c r="J6432" s="20">
        <v>30</v>
      </c>
      <c r="K6432" s="20">
        <v>0.7</v>
      </c>
      <c r="L6432" s="20">
        <v>16</v>
      </c>
      <c r="M6432" s="20">
        <v>1.875</v>
      </c>
      <c r="N6432" s="20">
        <v>16</v>
      </c>
      <c r="P6432" s="20">
        <v>0</v>
      </c>
      <c r="Q6432" s="20">
        <v>0</v>
      </c>
      <c r="R6432" s="20" t="e">
        <v>#DIV/0!</v>
      </c>
      <c r="S6432" s="20">
        <v>5</v>
      </c>
      <c r="T6432" s="20">
        <v>0.2857142857142857</v>
      </c>
    </row>
    <row r="6433" spans="1:20" s="20" customFormat="1" x14ac:dyDescent="0.25">
      <c r="A6433" s="177" t="s">
        <v>4152</v>
      </c>
      <c r="B6433" s="20" t="s">
        <v>4153</v>
      </c>
      <c r="C6433" s="20" t="s">
        <v>218</v>
      </c>
      <c r="D6433" s="20" t="s">
        <v>1000</v>
      </c>
      <c r="E6433" s="26">
        <v>42856</v>
      </c>
      <c r="F6433" s="20">
        <v>0</v>
      </c>
      <c r="G6433" s="20">
        <v>0</v>
      </c>
      <c r="H6433" s="20" t="e">
        <v>#DIV/0!</v>
      </c>
      <c r="I6433" s="20">
        <v>0</v>
      </c>
      <c r="J6433" s="20">
        <v>0</v>
      </c>
      <c r="K6433" s="20" t="e">
        <v>#DIV/0!</v>
      </c>
      <c r="L6433" s="20">
        <v>0</v>
      </c>
      <c r="M6433" s="20" t="e">
        <v>#DIV/0!</v>
      </c>
      <c r="N6433" s="20">
        <v>0</v>
      </c>
      <c r="P6433" s="20">
        <v>0</v>
      </c>
      <c r="Q6433" s="20">
        <v>0</v>
      </c>
      <c r="R6433" s="20" t="e">
        <v>#DIV/0!</v>
      </c>
      <c r="S6433" s="20">
        <v>0</v>
      </c>
      <c r="T6433" s="20">
        <v>0.31034482758620691</v>
      </c>
    </row>
    <row r="6434" spans="1:20" s="20" customFormat="1" x14ac:dyDescent="0.25">
      <c r="A6434" s="177" t="s">
        <v>12581</v>
      </c>
      <c r="B6434" s="20" t="s">
        <v>12582</v>
      </c>
      <c r="C6434" s="20" t="s">
        <v>202</v>
      </c>
      <c r="D6434" s="20" t="s">
        <v>1000</v>
      </c>
      <c r="E6434" s="26">
        <v>42856</v>
      </c>
      <c r="F6434" s="20">
        <v>16</v>
      </c>
      <c r="G6434" s="20">
        <v>9</v>
      </c>
      <c r="H6434" s="20">
        <v>1.7777777777777777</v>
      </c>
      <c r="I6434" s="20">
        <v>143</v>
      </c>
      <c r="J6434" s="20">
        <v>160</v>
      </c>
      <c r="K6434" s="20">
        <v>0.89375000000000004</v>
      </c>
      <c r="L6434" s="20">
        <v>100</v>
      </c>
      <c r="M6434" s="20">
        <v>1.6</v>
      </c>
      <c r="N6434" s="20">
        <v>141</v>
      </c>
      <c r="P6434" s="20">
        <v>0</v>
      </c>
      <c r="Q6434" s="20">
        <v>0</v>
      </c>
      <c r="R6434" s="20" t="e">
        <v>#DIV/0!</v>
      </c>
      <c r="S6434" s="20">
        <v>2</v>
      </c>
      <c r="T6434" s="20">
        <v>0.32258064516129031</v>
      </c>
    </row>
    <row r="6435" spans="1:20" s="20" customFormat="1" x14ac:dyDescent="0.25">
      <c r="A6435" s="177" t="s">
        <v>12406</v>
      </c>
      <c r="B6435" s="20" t="s">
        <v>12407</v>
      </c>
      <c r="C6435" s="20" t="s">
        <v>347</v>
      </c>
      <c r="D6435" s="20" t="s">
        <v>1000</v>
      </c>
      <c r="E6435" s="26">
        <v>42856</v>
      </c>
      <c r="F6435" s="20">
        <v>3</v>
      </c>
      <c r="G6435" s="20">
        <v>5</v>
      </c>
      <c r="H6435" s="20">
        <v>0.6</v>
      </c>
      <c r="I6435" s="20">
        <v>3</v>
      </c>
      <c r="J6435" s="20">
        <v>8</v>
      </c>
      <c r="K6435" s="20">
        <v>0.375</v>
      </c>
      <c r="L6435" s="20">
        <v>25</v>
      </c>
      <c r="M6435" s="20">
        <v>0.32</v>
      </c>
      <c r="N6435" s="20">
        <v>3</v>
      </c>
      <c r="P6435" s="20">
        <v>0</v>
      </c>
      <c r="Q6435" s="20">
        <v>3</v>
      </c>
      <c r="R6435" s="20">
        <v>0</v>
      </c>
      <c r="S6435" s="20">
        <v>0</v>
      </c>
      <c r="T6435" s="20">
        <v>0.32258064516129031</v>
      </c>
    </row>
    <row r="6436" spans="1:20" s="20" customFormat="1" x14ac:dyDescent="0.25">
      <c r="A6436" s="177" t="s">
        <v>9746</v>
      </c>
      <c r="B6436" s="20" t="s">
        <v>9747</v>
      </c>
      <c r="C6436" s="20" t="s">
        <v>224</v>
      </c>
      <c r="D6436" s="20" t="s">
        <v>1000</v>
      </c>
      <c r="E6436" s="26">
        <v>42856</v>
      </c>
      <c r="F6436" s="20">
        <v>7</v>
      </c>
      <c r="G6436" s="20">
        <v>6</v>
      </c>
      <c r="H6436" s="20">
        <v>1.1666666666666667</v>
      </c>
      <c r="I6436" s="20">
        <v>65</v>
      </c>
      <c r="J6436" s="20">
        <v>105</v>
      </c>
      <c r="K6436" s="20">
        <v>0.61904761904761907</v>
      </c>
      <c r="L6436" s="20">
        <v>90</v>
      </c>
      <c r="M6436" s="20">
        <v>1.1666666666666667</v>
      </c>
      <c r="N6436" s="20">
        <v>63</v>
      </c>
      <c r="P6436" s="20">
        <v>0</v>
      </c>
      <c r="Q6436" s="20">
        <v>0</v>
      </c>
      <c r="R6436" s="20" t="e">
        <v>#DIV/0!</v>
      </c>
      <c r="S6436" s="20">
        <v>3</v>
      </c>
      <c r="T6436" s="20">
        <v>0.38</v>
      </c>
    </row>
    <row r="6437" spans="1:20" s="20" customFormat="1" x14ac:dyDescent="0.25">
      <c r="A6437" s="177" t="s">
        <v>9447</v>
      </c>
      <c r="B6437" s="20" t="s">
        <v>9448</v>
      </c>
      <c r="C6437" s="20" t="s">
        <v>345</v>
      </c>
      <c r="D6437" s="20" t="s">
        <v>1000</v>
      </c>
      <c r="E6437" s="26">
        <v>42856</v>
      </c>
      <c r="F6437" s="20">
        <v>0</v>
      </c>
      <c r="G6437" s="20">
        <v>0</v>
      </c>
      <c r="H6437" s="20" t="e">
        <v>#DIV/0!</v>
      </c>
      <c r="I6437" s="20">
        <v>0</v>
      </c>
      <c r="J6437" s="20">
        <v>0</v>
      </c>
      <c r="K6437" s="20" t="e">
        <v>#DIV/0!</v>
      </c>
      <c r="L6437" s="20">
        <v>0</v>
      </c>
      <c r="M6437" s="20" t="e">
        <v>#DIV/0!</v>
      </c>
      <c r="N6437" s="20">
        <v>0</v>
      </c>
      <c r="P6437" s="20">
        <v>0</v>
      </c>
      <c r="Q6437" s="20">
        <v>0</v>
      </c>
      <c r="R6437" s="20" t="e">
        <v>#DIV/0!</v>
      </c>
      <c r="S6437" s="20">
        <v>0</v>
      </c>
      <c r="T6437" s="20">
        <v>0.38</v>
      </c>
    </row>
    <row r="6438" spans="1:20" s="20" customFormat="1" x14ac:dyDescent="0.25">
      <c r="A6438" s="177" t="s">
        <v>7839</v>
      </c>
      <c r="B6438" s="20" t="s">
        <v>7840</v>
      </c>
      <c r="C6438" s="20" t="s">
        <v>226</v>
      </c>
      <c r="D6438" s="20" t="s">
        <v>1000</v>
      </c>
      <c r="E6438" s="26">
        <v>42856</v>
      </c>
      <c r="F6438" s="20">
        <v>5</v>
      </c>
      <c r="G6438" s="20">
        <v>7</v>
      </c>
      <c r="H6438" s="20">
        <v>0.7142857142857143</v>
      </c>
      <c r="I6438" s="20">
        <v>30</v>
      </c>
      <c r="J6438" s="20">
        <v>40</v>
      </c>
      <c r="K6438" s="20">
        <v>0.75</v>
      </c>
      <c r="L6438" s="20">
        <v>105</v>
      </c>
      <c r="M6438" s="20">
        <v>0.38095238095238093</v>
      </c>
      <c r="N6438" s="20">
        <v>30</v>
      </c>
      <c r="P6438" s="20">
        <v>0</v>
      </c>
      <c r="Q6438" s="20">
        <v>0</v>
      </c>
      <c r="R6438" s="20" t="e">
        <v>#DIV/0!</v>
      </c>
      <c r="S6438" s="20">
        <v>0</v>
      </c>
      <c r="T6438" s="20">
        <v>0.46</v>
      </c>
    </row>
    <row r="6439" spans="1:20" s="20" customFormat="1" x14ac:dyDescent="0.25">
      <c r="A6439" s="177" t="s">
        <v>6909</v>
      </c>
      <c r="B6439" s="20" t="s">
        <v>6910</v>
      </c>
      <c r="C6439" s="20" t="s">
        <v>231</v>
      </c>
      <c r="D6439" s="20" t="s">
        <v>1000</v>
      </c>
      <c r="E6439" s="26">
        <v>42856</v>
      </c>
      <c r="F6439" s="20">
        <v>10</v>
      </c>
      <c r="G6439" s="20">
        <v>15</v>
      </c>
      <c r="H6439" s="20">
        <v>0.66666666666666663</v>
      </c>
      <c r="I6439" s="20">
        <v>128</v>
      </c>
      <c r="J6439" s="20">
        <v>108</v>
      </c>
      <c r="K6439" s="20">
        <v>1.1851851851851851</v>
      </c>
      <c r="L6439" s="20">
        <v>180</v>
      </c>
      <c r="M6439" s="20">
        <v>0.6</v>
      </c>
      <c r="N6439" s="20">
        <v>126</v>
      </c>
      <c r="P6439" s="20">
        <v>2</v>
      </c>
      <c r="Q6439" s="20">
        <v>5</v>
      </c>
      <c r="R6439" s="20">
        <v>0.4</v>
      </c>
      <c r="S6439" s="20">
        <v>2</v>
      </c>
      <c r="T6439" s="20">
        <v>0.37</v>
      </c>
    </row>
    <row r="6440" spans="1:20" s="20" customFormat="1" x14ac:dyDescent="0.25">
      <c r="A6440" s="177" t="s">
        <v>5960</v>
      </c>
      <c r="B6440" s="20" t="s">
        <v>5961</v>
      </c>
      <c r="C6440" s="20" t="s">
        <v>216</v>
      </c>
      <c r="D6440" s="20" t="s">
        <v>1000</v>
      </c>
      <c r="E6440" s="26">
        <v>42856</v>
      </c>
      <c r="F6440" s="20">
        <v>13</v>
      </c>
      <c r="G6440" s="20">
        <v>6</v>
      </c>
      <c r="H6440" s="20">
        <v>2.1666666666666665</v>
      </c>
      <c r="I6440" s="20">
        <v>62</v>
      </c>
      <c r="J6440" s="20">
        <v>110</v>
      </c>
      <c r="K6440" s="20">
        <v>0.5636363636363636</v>
      </c>
      <c r="L6440" s="20">
        <v>45</v>
      </c>
      <c r="M6440" s="20">
        <v>2.4444444444444446</v>
      </c>
      <c r="N6440" s="20">
        <v>57</v>
      </c>
      <c r="P6440" s="20">
        <v>3</v>
      </c>
      <c r="Q6440" s="20">
        <v>4</v>
      </c>
      <c r="R6440" s="20">
        <v>0.75</v>
      </c>
      <c r="S6440" s="20">
        <v>5</v>
      </c>
      <c r="T6440" s="20">
        <v>0.26</v>
      </c>
    </row>
    <row r="6441" spans="1:20" s="20" customFormat="1" x14ac:dyDescent="0.25">
      <c r="A6441" s="177" t="s">
        <v>4567</v>
      </c>
      <c r="B6441" s="20" t="s">
        <v>4568</v>
      </c>
      <c r="C6441" s="20" t="s">
        <v>233</v>
      </c>
      <c r="D6441" s="20" t="s">
        <v>1000</v>
      </c>
      <c r="E6441" s="26">
        <v>42856</v>
      </c>
      <c r="F6441" s="20">
        <v>3</v>
      </c>
      <c r="G6441" s="20">
        <v>6</v>
      </c>
      <c r="H6441" s="20">
        <v>0.5</v>
      </c>
      <c r="I6441" s="20">
        <v>65</v>
      </c>
      <c r="J6441" s="20">
        <v>40</v>
      </c>
      <c r="K6441" s="20">
        <v>1.625</v>
      </c>
      <c r="L6441" s="20">
        <v>50</v>
      </c>
      <c r="M6441" s="20">
        <v>0.8</v>
      </c>
      <c r="N6441" s="20">
        <v>61</v>
      </c>
      <c r="P6441" s="20">
        <v>0</v>
      </c>
      <c r="Q6441" s="20">
        <v>1</v>
      </c>
      <c r="R6441" s="20">
        <v>0</v>
      </c>
      <c r="S6441" s="20">
        <v>4</v>
      </c>
      <c r="T6441" s="20">
        <v>0.28999999999999998</v>
      </c>
    </row>
    <row r="6442" spans="1:20" s="20" customFormat="1" x14ac:dyDescent="0.25">
      <c r="A6442" s="177" t="s">
        <v>3977</v>
      </c>
      <c r="B6442" s="20" t="s">
        <v>3978</v>
      </c>
      <c r="C6442" s="20" t="s">
        <v>219</v>
      </c>
      <c r="D6442" s="20" t="s">
        <v>1000</v>
      </c>
      <c r="E6442" s="26">
        <v>42856</v>
      </c>
      <c r="F6442" s="20">
        <v>0</v>
      </c>
      <c r="G6442" s="20">
        <v>0</v>
      </c>
      <c r="H6442" s="20" t="e">
        <v>#DIV/0!</v>
      </c>
      <c r="I6442" s="20">
        <v>0</v>
      </c>
      <c r="J6442" s="20">
        <v>0</v>
      </c>
      <c r="K6442" s="20" t="e">
        <v>#DIV/0!</v>
      </c>
      <c r="L6442" s="20">
        <v>0</v>
      </c>
      <c r="M6442" s="20" t="e">
        <v>#DIV/0!</v>
      </c>
      <c r="N6442" s="20">
        <v>0</v>
      </c>
      <c r="P6442" s="20">
        <v>0</v>
      </c>
      <c r="Q6442" s="20">
        <v>0</v>
      </c>
      <c r="R6442" s="20" t="e">
        <v>#DIV/0!</v>
      </c>
      <c r="S6442" s="20">
        <v>0</v>
      </c>
      <c r="T6442" s="20">
        <v>0.23</v>
      </c>
    </row>
    <row r="6443" spans="1:20" s="20" customFormat="1" x14ac:dyDescent="0.25">
      <c r="A6443" s="177" t="s">
        <v>3706</v>
      </c>
      <c r="B6443" s="20" t="s">
        <v>3707</v>
      </c>
      <c r="C6443" s="20" t="s">
        <v>340</v>
      </c>
      <c r="D6443" s="20" t="s">
        <v>1000</v>
      </c>
      <c r="E6443" s="26">
        <v>42856</v>
      </c>
      <c r="F6443" s="20">
        <v>4</v>
      </c>
      <c r="G6443" s="20">
        <v>4</v>
      </c>
      <c r="H6443" s="20">
        <v>1</v>
      </c>
      <c r="I6443" s="20">
        <v>28</v>
      </c>
      <c r="J6443" s="20">
        <v>40</v>
      </c>
      <c r="K6443" s="20">
        <v>0.7</v>
      </c>
      <c r="L6443" s="20">
        <v>40</v>
      </c>
      <c r="M6443" s="20">
        <v>1</v>
      </c>
      <c r="N6443" s="20">
        <v>25</v>
      </c>
      <c r="P6443" s="20">
        <v>0</v>
      </c>
      <c r="Q6443" s="20">
        <v>0</v>
      </c>
      <c r="R6443" s="20" t="e">
        <v>#DIV/0!</v>
      </c>
      <c r="S6443" s="20">
        <v>3</v>
      </c>
      <c r="T6443" s="20">
        <v>0.2</v>
      </c>
    </row>
    <row r="6444" spans="1:20" s="20" customFormat="1" x14ac:dyDescent="0.25">
      <c r="A6444" s="177" t="s">
        <v>11270</v>
      </c>
      <c r="B6444" s="20" t="s">
        <v>11271</v>
      </c>
      <c r="C6444" s="20" t="s">
        <v>350</v>
      </c>
      <c r="D6444" s="20" t="s">
        <v>1000</v>
      </c>
      <c r="E6444" s="26">
        <v>42856</v>
      </c>
      <c r="F6444" s="20">
        <v>1</v>
      </c>
      <c r="G6444" s="20">
        <v>1</v>
      </c>
      <c r="H6444" s="20">
        <v>1</v>
      </c>
      <c r="I6444" s="20">
        <v>2</v>
      </c>
      <c r="J6444" s="20">
        <v>3</v>
      </c>
      <c r="K6444" s="20">
        <v>0.66666666666666663</v>
      </c>
      <c r="L6444" s="20">
        <v>5</v>
      </c>
      <c r="M6444" s="20">
        <v>0.6</v>
      </c>
      <c r="N6444" s="20">
        <v>2</v>
      </c>
      <c r="P6444" s="20">
        <v>0</v>
      </c>
      <c r="Q6444" s="20">
        <v>0</v>
      </c>
      <c r="R6444" s="20" t="e">
        <v>#DIV/0!</v>
      </c>
      <c r="S6444" s="20">
        <v>0</v>
      </c>
      <c r="T6444" s="20">
        <v>7.0000000000000007E-2</v>
      </c>
    </row>
    <row r="6445" spans="1:20" s="20" customFormat="1" x14ac:dyDescent="0.25">
      <c r="A6445" s="177" t="s">
        <v>11272</v>
      </c>
      <c r="B6445" s="20" t="s">
        <v>11273</v>
      </c>
      <c r="C6445" s="20" t="s">
        <v>351</v>
      </c>
      <c r="D6445" s="20" t="s">
        <v>1000</v>
      </c>
      <c r="E6445" s="26">
        <v>42856</v>
      </c>
      <c r="F6445" s="20">
        <v>9</v>
      </c>
      <c r="G6445" s="20">
        <v>5</v>
      </c>
      <c r="H6445" s="20">
        <v>1.8</v>
      </c>
      <c r="I6445" s="20">
        <v>13</v>
      </c>
      <c r="J6445" s="20">
        <v>27</v>
      </c>
      <c r="K6445" s="20">
        <v>0.48148148148148145</v>
      </c>
      <c r="L6445" s="20">
        <v>25</v>
      </c>
      <c r="M6445" s="20">
        <v>1.08</v>
      </c>
      <c r="N6445" s="20">
        <v>13</v>
      </c>
      <c r="P6445" s="20">
        <v>0</v>
      </c>
      <c r="Q6445" s="20">
        <v>2</v>
      </c>
      <c r="R6445" s="20">
        <v>0</v>
      </c>
      <c r="S6445" s="20">
        <v>0</v>
      </c>
    </row>
    <row r="6446" spans="1:20" s="20" customFormat="1" x14ac:dyDescent="0.25">
      <c r="A6446" s="177" t="s">
        <v>11176</v>
      </c>
      <c r="B6446" s="20" t="s">
        <v>11177</v>
      </c>
      <c r="C6446" s="20" t="s">
        <v>352</v>
      </c>
      <c r="D6446" s="20" t="s">
        <v>1000</v>
      </c>
      <c r="E6446" s="26">
        <v>42856</v>
      </c>
      <c r="F6446" s="20">
        <v>1</v>
      </c>
      <c r="G6446" s="20">
        <v>1</v>
      </c>
      <c r="H6446" s="20">
        <v>1</v>
      </c>
      <c r="I6446" s="20">
        <v>3</v>
      </c>
      <c r="J6446" s="20">
        <v>3</v>
      </c>
      <c r="K6446" s="20">
        <v>1</v>
      </c>
      <c r="L6446" s="20">
        <v>2</v>
      </c>
      <c r="M6446" s="20">
        <v>1.5</v>
      </c>
      <c r="N6446" s="20">
        <v>1</v>
      </c>
      <c r="P6446" s="20">
        <v>0</v>
      </c>
      <c r="Q6446" s="20">
        <v>0</v>
      </c>
      <c r="R6446" s="20" t="e">
        <v>#DIV/0!</v>
      </c>
      <c r="S6446" s="20">
        <v>2</v>
      </c>
    </row>
    <row r="6447" spans="1:20" s="20" customFormat="1" x14ac:dyDescent="0.25">
      <c r="A6447" s="177" t="s">
        <v>10177</v>
      </c>
      <c r="B6447" s="20" t="s">
        <v>10178</v>
      </c>
      <c r="C6447" s="20" t="s">
        <v>353</v>
      </c>
      <c r="D6447" s="20" t="s">
        <v>1000</v>
      </c>
      <c r="E6447" s="26">
        <v>42856</v>
      </c>
      <c r="F6447" s="20">
        <v>7</v>
      </c>
      <c r="G6447" s="20">
        <v>3</v>
      </c>
      <c r="H6447" s="20">
        <v>2.3333333333333335</v>
      </c>
      <c r="I6447" s="20">
        <v>13</v>
      </c>
      <c r="J6447" s="20">
        <v>21</v>
      </c>
      <c r="K6447" s="20">
        <v>0.61904761904761907</v>
      </c>
      <c r="L6447" s="20">
        <v>15</v>
      </c>
      <c r="M6447" s="20">
        <v>1.4</v>
      </c>
      <c r="N6447" s="20">
        <v>10</v>
      </c>
      <c r="P6447" s="20">
        <v>0</v>
      </c>
      <c r="Q6447" s="20">
        <v>0</v>
      </c>
      <c r="R6447" s="20" t="e">
        <v>#DIV/0!</v>
      </c>
      <c r="S6447" s="20">
        <v>3</v>
      </c>
    </row>
    <row r="6448" spans="1:20" s="20" customFormat="1" x14ac:dyDescent="0.25">
      <c r="A6448" s="177" t="s">
        <v>8590</v>
      </c>
      <c r="B6448" s="20" t="s">
        <v>8591</v>
      </c>
      <c r="C6448" s="20" t="s">
        <v>354</v>
      </c>
      <c r="D6448" s="20" t="s">
        <v>1000</v>
      </c>
      <c r="E6448" s="26">
        <v>42856</v>
      </c>
      <c r="F6448" s="20">
        <v>2</v>
      </c>
      <c r="G6448" s="20">
        <v>2</v>
      </c>
      <c r="H6448" s="20">
        <v>1</v>
      </c>
      <c r="I6448" s="20">
        <v>11</v>
      </c>
      <c r="J6448" s="20">
        <v>6</v>
      </c>
      <c r="K6448" s="20">
        <v>1.8333333333333333</v>
      </c>
      <c r="L6448" s="20">
        <v>10</v>
      </c>
      <c r="M6448" s="20">
        <v>0.6</v>
      </c>
      <c r="N6448" s="20">
        <v>10</v>
      </c>
      <c r="P6448" s="20">
        <v>0</v>
      </c>
      <c r="Q6448" s="20">
        <v>0</v>
      </c>
      <c r="R6448" s="20" t="e">
        <v>#DIV/0!</v>
      </c>
      <c r="S6448" s="20">
        <v>1</v>
      </c>
    </row>
    <row r="6449" spans="1:19" s="20" customFormat="1" x14ac:dyDescent="0.25">
      <c r="A6449" s="177" t="s">
        <v>6384</v>
      </c>
      <c r="B6449" s="20" t="s">
        <v>6385</v>
      </c>
      <c r="C6449" s="20" t="s">
        <v>355</v>
      </c>
      <c r="D6449" s="20" t="s">
        <v>1000</v>
      </c>
      <c r="E6449" s="26">
        <v>42856</v>
      </c>
      <c r="F6449" s="20">
        <v>5</v>
      </c>
      <c r="G6449" s="20">
        <v>6</v>
      </c>
      <c r="H6449" s="20">
        <v>0.83333333333333337</v>
      </c>
      <c r="I6449" s="20">
        <v>13</v>
      </c>
      <c r="J6449" s="20">
        <v>15</v>
      </c>
      <c r="K6449" s="20">
        <v>0.8666666666666667</v>
      </c>
      <c r="L6449" s="20">
        <v>10</v>
      </c>
      <c r="M6449" s="20">
        <v>1.5</v>
      </c>
      <c r="N6449" s="20">
        <v>13</v>
      </c>
      <c r="P6449" s="20">
        <v>0</v>
      </c>
      <c r="Q6449" s="20">
        <v>0</v>
      </c>
      <c r="R6449" s="20" t="e">
        <v>#DIV/0!</v>
      </c>
      <c r="S6449" s="20">
        <v>0</v>
      </c>
    </row>
    <row r="6450" spans="1:19" s="20" customFormat="1" x14ac:dyDescent="0.25">
      <c r="A6450" s="177" t="s">
        <v>11741</v>
      </c>
      <c r="B6450" s="20" t="s">
        <v>11742</v>
      </c>
      <c r="C6450" s="20" t="s">
        <v>198</v>
      </c>
      <c r="D6450" s="20" t="s">
        <v>1002</v>
      </c>
      <c r="E6450" s="26">
        <v>42856</v>
      </c>
      <c r="F6450" s="20">
        <v>1</v>
      </c>
      <c r="G6450" s="20">
        <v>1</v>
      </c>
      <c r="H6450" s="20">
        <v>1</v>
      </c>
      <c r="I6450" s="20">
        <v>2</v>
      </c>
      <c r="J6450" s="20">
        <v>3</v>
      </c>
      <c r="K6450" s="20">
        <v>0.66666666666666663</v>
      </c>
      <c r="L6450" s="20">
        <v>5</v>
      </c>
      <c r="M6450" s="20">
        <v>0.6</v>
      </c>
      <c r="N6450" s="20">
        <v>2</v>
      </c>
      <c r="P6450" s="20">
        <v>0</v>
      </c>
      <c r="Q6450" s="20">
        <v>0</v>
      </c>
      <c r="R6450" s="20" t="e">
        <v>#DIV/0!</v>
      </c>
      <c r="S6450" s="20">
        <v>0</v>
      </c>
    </row>
    <row r="6451" spans="1:19" s="20" customFormat="1" x14ac:dyDescent="0.25">
      <c r="A6451" s="177" t="s">
        <v>11743</v>
      </c>
      <c r="B6451" s="20" t="s">
        <v>11744</v>
      </c>
      <c r="C6451" s="20" t="s">
        <v>199</v>
      </c>
      <c r="D6451" s="20" t="s">
        <v>1002</v>
      </c>
      <c r="E6451" s="26">
        <v>42856</v>
      </c>
      <c r="F6451" s="20">
        <v>23</v>
      </c>
      <c r="G6451" s="20">
        <v>14</v>
      </c>
      <c r="H6451" s="20">
        <v>1.6428571428571428</v>
      </c>
      <c r="I6451" s="20">
        <v>153</v>
      </c>
      <c r="J6451" s="20">
        <v>195</v>
      </c>
      <c r="K6451" s="20">
        <v>0.7846153846153846</v>
      </c>
      <c r="L6451" s="20">
        <v>112</v>
      </c>
      <c r="M6451" s="20">
        <v>1.7410714285714286</v>
      </c>
      <c r="N6451" s="20">
        <v>149</v>
      </c>
      <c r="P6451" s="20">
        <v>0</v>
      </c>
      <c r="Q6451" s="20">
        <v>2</v>
      </c>
      <c r="R6451" s="20">
        <v>0</v>
      </c>
      <c r="S6451" s="20">
        <v>4</v>
      </c>
    </row>
    <row r="6452" spans="1:19" s="20" customFormat="1" x14ac:dyDescent="0.25">
      <c r="A6452" s="177" t="s">
        <v>11745</v>
      </c>
      <c r="B6452" s="20" t="s">
        <v>11746</v>
      </c>
      <c r="C6452" s="20" t="s">
        <v>348</v>
      </c>
      <c r="D6452" s="20" t="s">
        <v>1002</v>
      </c>
      <c r="E6452" s="26">
        <v>42856</v>
      </c>
      <c r="F6452" s="20">
        <v>12</v>
      </c>
      <c r="G6452" s="20">
        <v>10</v>
      </c>
      <c r="H6452" s="20">
        <v>1.2</v>
      </c>
      <c r="I6452" s="20">
        <v>16</v>
      </c>
      <c r="J6452" s="20">
        <v>35</v>
      </c>
      <c r="K6452" s="20">
        <v>0.45714285714285713</v>
      </c>
      <c r="L6452" s="20">
        <v>50</v>
      </c>
      <c r="M6452" s="20">
        <v>0.7</v>
      </c>
      <c r="N6452" s="20">
        <v>16</v>
      </c>
      <c r="P6452" s="20">
        <v>0</v>
      </c>
      <c r="Q6452" s="20">
        <v>5</v>
      </c>
      <c r="R6452" s="20">
        <v>0</v>
      </c>
      <c r="S6452" s="20">
        <v>0</v>
      </c>
    </row>
    <row r="6453" spans="1:19" s="20" customFormat="1" x14ac:dyDescent="0.25">
      <c r="A6453" s="177" t="s">
        <v>11747</v>
      </c>
      <c r="B6453" s="20" t="s">
        <v>11748</v>
      </c>
      <c r="C6453" s="20" t="s">
        <v>357</v>
      </c>
      <c r="D6453" s="20" t="s">
        <v>1002</v>
      </c>
      <c r="E6453" s="26">
        <v>42856</v>
      </c>
      <c r="F6453" s="20">
        <v>1</v>
      </c>
      <c r="G6453" s="20">
        <v>1</v>
      </c>
      <c r="H6453" s="20">
        <v>1</v>
      </c>
      <c r="I6453" s="20">
        <v>3</v>
      </c>
      <c r="J6453" s="20">
        <v>3</v>
      </c>
      <c r="K6453" s="20">
        <v>1</v>
      </c>
      <c r="L6453" s="20">
        <v>2</v>
      </c>
      <c r="M6453" s="20">
        <v>1.5</v>
      </c>
      <c r="N6453" s="20">
        <v>1</v>
      </c>
      <c r="P6453" s="20">
        <v>0</v>
      </c>
      <c r="Q6453" s="20">
        <v>0</v>
      </c>
      <c r="R6453" s="20" t="e">
        <v>#DIV/0!</v>
      </c>
      <c r="S6453" s="20">
        <v>2</v>
      </c>
    </row>
    <row r="6454" spans="1:19" s="20" customFormat="1" x14ac:dyDescent="0.25">
      <c r="A6454" s="177" t="s">
        <v>10943</v>
      </c>
      <c r="B6454" s="20" t="s">
        <v>10944</v>
      </c>
      <c r="C6454" s="20" t="s">
        <v>227</v>
      </c>
      <c r="D6454" s="20" t="s">
        <v>1002</v>
      </c>
      <c r="E6454" s="26">
        <v>42856</v>
      </c>
      <c r="F6454" s="20">
        <v>1</v>
      </c>
      <c r="G6454" s="20">
        <v>1</v>
      </c>
      <c r="H6454" s="20">
        <v>1</v>
      </c>
      <c r="I6454" s="20">
        <v>4</v>
      </c>
      <c r="J6454" s="20">
        <v>5</v>
      </c>
      <c r="K6454" s="20">
        <v>0.8</v>
      </c>
      <c r="L6454" s="20">
        <v>5</v>
      </c>
      <c r="M6454" s="20">
        <v>1</v>
      </c>
      <c r="N6454" s="20">
        <v>3</v>
      </c>
      <c r="P6454" s="20">
        <v>0</v>
      </c>
      <c r="Q6454" s="20">
        <v>2</v>
      </c>
      <c r="R6454" s="20">
        <v>0</v>
      </c>
      <c r="S6454" s="20">
        <v>1</v>
      </c>
    </row>
    <row r="6455" spans="1:19" s="20" customFormat="1" x14ac:dyDescent="0.25">
      <c r="A6455" s="177" t="s">
        <v>10768</v>
      </c>
      <c r="B6455" s="20" t="s">
        <v>10769</v>
      </c>
      <c r="C6455" s="20" t="s">
        <v>203</v>
      </c>
      <c r="D6455" s="20" t="s">
        <v>1002</v>
      </c>
      <c r="E6455" s="26">
        <v>42856</v>
      </c>
      <c r="F6455" s="20">
        <v>19</v>
      </c>
      <c r="G6455" s="20">
        <v>10</v>
      </c>
      <c r="H6455" s="20">
        <v>1.9</v>
      </c>
      <c r="I6455" s="20">
        <v>36</v>
      </c>
      <c r="J6455" s="20">
        <v>85</v>
      </c>
      <c r="K6455" s="20">
        <v>0.42352941176470588</v>
      </c>
      <c r="L6455" s="20">
        <v>45</v>
      </c>
      <c r="M6455" s="20">
        <v>1.8888888888888888</v>
      </c>
      <c r="N6455" s="20">
        <v>27</v>
      </c>
      <c r="P6455" s="20">
        <v>1</v>
      </c>
      <c r="Q6455" s="20">
        <v>3</v>
      </c>
      <c r="R6455" s="20">
        <v>0.33333333333333331</v>
      </c>
      <c r="S6455" s="20">
        <v>9</v>
      </c>
    </row>
    <row r="6456" spans="1:19" s="20" customFormat="1" x14ac:dyDescent="0.25">
      <c r="A6456" s="177" t="s">
        <v>9921</v>
      </c>
      <c r="B6456" s="20" t="s">
        <v>9922</v>
      </c>
      <c r="C6456" s="20" t="s">
        <v>223</v>
      </c>
      <c r="D6456" s="20" t="s">
        <v>1002</v>
      </c>
      <c r="E6456" s="26">
        <v>42856</v>
      </c>
      <c r="F6456" s="20">
        <v>7</v>
      </c>
      <c r="G6456" s="20">
        <v>6</v>
      </c>
      <c r="H6456" s="20">
        <v>1.1666666666666667</v>
      </c>
      <c r="I6456" s="20">
        <v>65</v>
      </c>
      <c r="J6456" s="20">
        <v>105</v>
      </c>
      <c r="K6456" s="20">
        <v>0.61904761904761907</v>
      </c>
      <c r="L6456" s="20">
        <v>90</v>
      </c>
      <c r="M6456" s="20">
        <v>1.1666666666666667</v>
      </c>
      <c r="N6456" s="20">
        <v>63</v>
      </c>
      <c r="P6456" s="20">
        <v>0</v>
      </c>
      <c r="Q6456" s="20">
        <v>0</v>
      </c>
      <c r="R6456" s="20" t="e">
        <v>#DIV/0!</v>
      </c>
      <c r="S6456" s="20">
        <v>3</v>
      </c>
    </row>
    <row r="6457" spans="1:19" s="20" customFormat="1" x14ac:dyDescent="0.25">
      <c r="A6457" s="177" t="s">
        <v>9539</v>
      </c>
      <c r="B6457" s="20" t="s">
        <v>9540</v>
      </c>
      <c r="C6457" s="20" t="s">
        <v>346</v>
      </c>
      <c r="D6457" s="20" t="s">
        <v>1002</v>
      </c>
      <c r="E6457" s="26">
        <v>42856</v>
      </c>
      <c r="F6457" s="20">
        <v>0</v>
      </c>
      <c r="G6457" s="20">
        <v>0</v>
      </c>
      <c r="H6457" s="20" t="e">
        <v>#DIV/0!</v>
      </c>
      <c r="I6457" s="20">
        <v>0</v>
      </c>
      <c r="J6457" s="20">
        <v>0</v>
      </c>
      <c r="K6457" s="20" t="e">
        <v>#DIV/0!</v>
      </c>
      <c r="L6457" s="20">
        <v>0</v>
      </c>
      <c r="M6457" s="20" t="e">
        <v>#DIV/0!</v>
      </c>
      <c r="N6457" s="20">
        <v>0</v>
      </c>
      <c r="P6457" s="20">
        <v>0</v>
      </c>
      <c r="Q6457" s="20">
        <v>0</v>
      </c>
      <c r="R6457" s="20" t="e">
        <v>#DIV/0!</v>
      </c>
      <c r="S6457" s="20">
        <v>0</v>
      </c>
    </row>
    <row r="6458" spans="1:19" s="20" customFormat="1" x14ac:dyDescent="0.25">
      <c r="A6458" s="177" t="s">
        <v>9180</v>
      </c>
      <c r="B6458" s="20" t="s">
        <v>9181</v>
      </c>
      <c r="C6458" s="20" t="s">
        <v>207</v>
      </c>
      <c r="D6458" s="20" t="s">
        <v>1002</v>
      </c>
      <c r="E6458" s="26">
        <v>42856</v>
      </c>
      <c r="F6458" s="20">
        <v>6</v>
      </c>
      <c r="G6458" s="20">
        <v>9</v>
      </c>
      <c r="H6458" s="20">
        <v>0.66666666666666663</v>
      </c>
      <c r="I6458" s="20">
        <v>89</v>
      </c>
      <c r="J6458" s="20">
        <v>38</v>
      </c>
      <c r="K6458" s="20">
        <v>2.3421052631578947</v>
      </c>
      <c r="L6458" s="20">
        <v>80</v>
      </c>
      <c r="M6458" s="20">
        <v>0.47499999999999998</v>
      </c>
      <c r="N6458" s="20">
        <v>80</v>
      </c>
      <c r="P6458" s="20">
        <v>4</v>
      </c>
      <c r="Q6458" s="20">
        <v>5</v>
      </c>
      <c r="R6458" s="20">
        <v>0.8</v>
      </c>
      <c r="S6458" s="20">
        <v>9</v>
      </c>
    </row>
    <row r="6459" spans="1:19" s="20" customFormat="1" x14ac:dyDescent="0.25">
      <c r="A6459" s="177" t="s">
        <v>8341</v>
      </c>
      <c r="B6459" s="20" t="s">
        <v>8342</v>
      </c>
      <c r="C6459" s="20" t="s">
        <v>212</v>
      </c>
      <c r="D6459" s="20" t="s">
        <v>1002</v>
      </c>
      <c r="E6459" s="26">
        <v>42856</v>
      </c>
      <c r="F6459" s="20">
        <v>2</v>
      </c>
      <c r="G6459" s="20">
        <v>3</v>
      </c>
      <c r="H6459" s="20">
        <v>0.66666666666666663</v>
      </c>
      <c r="I6459" s="20">
        <v>15</v>
      </c>
      <c r="J6459" s="20">
        <v>18</v>
      </c>
      <c r="K6459" s="20">
        <v>0.83333333333333337</v>
      </c>
      <c r="L6459" s="20">
        <v>30</v>
      </c>
      <c r="M6459" s="20">
        <v>0.6</v>
      </c>
      <c r="N6459" s="20">
        <v>12</v>
      </c>
      <c r="P6459" s="20">
        <v>3</v>
      </c>
      <c r="Q6459" s="20">
        <v>6</v>
      </c>
      <c r="R6459" s="20">
        <v>0.5</v>
      </c>
      <c r="S6459" s="20">
        <v>3</v>
      </c>
    </row>
    <row r="6460" spans="1:19" s="20" customFormat="1" x14ac:dyDescent="0.25">
      <c r="A6460" s="177" t="s">
        <v>8040</v>
      </c>
      <c r="B6460" s="20" t="s">
        <v>8041</v>
      </c>
      <c r="C6460" s="20" t="s">
        <v>225</v>
      </c>
      <c r="D6460" s="20" t="s">
        <v>1002</v>
      </c>
      <c r="E6460" s="26">
        <v>42856</v>
      </c>
      <c r="F6460" s="20">
        <v>5</v>
      </c>
      <c r="G6460" s="20">
        <v>7</v>
      </c>
      <c r="H6460" s="20">
        <v>0.7142857142857143</v>
      </c>
      <c r="I6460" s="20">
        <v>30</v>
      </c>
      <c r="J6460" s="20">
        <v>40</v>
      </c>
      <c r="K6460" s="20">
        <v>0.75</v>
      </c>
      <c r="L6460" s="20">
        <v>105</v>
      </c>
      <c r="M6460" s="20">
        <v>0.38095238095238093</v>
      </c>
      <c r="N6460" s="20">
        <v>30</v>
      </c>
      <c r="P6460" s="20">
        <v>0</v>
      </c>
      <c r="Q6460" s="20">
        <v>0</v>
      </c>
      <c r="R6460" s="20" t="e">
        <v>#DIV/0!</v>
      </c>
      <c r="S6460" s="20">
        <v>0</v>
      </c>
    </row>
    <row r="6461" spans="1:19" s="20" customFormat="1" x14ac:dyDescent="0.25">
      <c r="A6461" s="177" t="s">
        <v>7652</v>
      </c>
      <c r="B6461" s="20" t="s">
        <v>7653</v>
      </c>
      <c r="C6461" s="20" t="s">
        <v>901</v>
      </c>
      <c r="D6461" s="20" t="s">
        <v>1000</v>
      </c>
      <c r="E6461" s="26">
        <v>42856</v>
      </c>
      <c r="F6461" s="20">
        <v>6</v>
      </c>
      <c r="G6461" s="20">
        <v>5</v>
      </c>
      <c r="H6461" s="20">
        <v>1.2</v>
      </c>
      <c r="I6461" s="20">
        <v>42</v>
      </c>
      <c r="J6461" s="20">
        <v>29</v>
      </c>
      <c r="K6461" s="20">
        <v>1.4482758620689655</v>
      </c>
      <c r="L6461" s="20">
        <v>34</v>
      </c>
      <c r="M6461" s="20">
        <v>0.8529411764705882</v>
      </c>
      <c r="N6461" s="20">
        <v>34</v>
      </c>
      <c r="P6461" s="20">
        <v>0</v>
      </c>
      <c r="Q6461" s="20">
        <v>2</v>
      </c>
      <c r="R6461" s="20">
        <v>0</v>
      </c>
      <c r="S6461" s="20">
        <v>8</v>
      </c>
    </row>
    <row r="6462" spans="1:19" s="20" customFormat="1" x14ac:dyDescent="0.25">
      <c r="A6462" s="177" t="s">
        <v>7100</v>
      </c>
      <c r="B6462" s="20" t="s">
        <v>7101</v>
      </c>
      <c r="C6462" s="20" t="s">
        <v>232</v>
      </c>
      <c r="D6462" s="20" t="s">
        <v>1002</v>
      </c>
      <c r="E6462" s="26">
        <v>42856</v>
      </c>
      <c r="F6462" s="20">
        <v>10</v>
      </c>
      <c r="G6462" s="20">
        <v>15</v>
      </c>
      <c r="H6462" s="20">
        <v>0.66666666666666663</v>
      </c>
      <c r="I6462" s="20">
        <v>128</v>
      </c>
      <c r="J6462" s="20">
        <v>108</v>
      </c>
      <c r="K6462" s="20">
        <v>1.1851851851851851</v>
      </c>
      <c r="L6462" s="20">
        <v>180</v>
      </c>
      <c r="M6462" s="20">
        <v>0.6</v>
      </c>
      <c r="N6462" s="20">
        <v>126</v>
      </c>
      <c r="P6462" s="20">
        <v>2</v>
      </c>
      <c r="Q6462" s="20">
        <v>5</v>
      </c>
      <c r="R6462" s="20">
        <v>0.4</v>
      </c>
      <c r="S6462" s="20">
        <v>2</v>
      </c>
    </row>
    <row r="6463" spans="1:19" s="20" customFormat="1" x14ac:dyDescent="0.25">
      <c r="A6463" s="177" t="s">
        <v>6734</v>
      </c>
      <c r="B6463" s="20" t="s">
        <v>6735</v>
      </c>
      <c r="C6463" s="20" t="s">
        <v>317</v>
      </c>
      <c r="D6463" s="20" t="s">
        <v>1002</v>
      </c>
      <c r="E6463" s="26">
        <v>42856</v>
      </c>
      <c r="F6463" s="20">
        <v>15</v>
      </c>
      <c r="G6463" s="20">
        <v>12</v>
      </c>
      <c r="H6463" s="20">
        <v>1.25</v>
      </c>
      <c r="I6463" s="20">
        <v>34</v>
      </c>
      <c r="J6463" s="20">
        <v>45</v>
      </c>
      <c r="K6463" s="20">
        <v>0.75555555555555554</v>
      </c>
      <c r="L6463" s="20">
        <v>26</v>
      </c>
      <c r="M6463" s="20">
        <v>1.7307692307692308</v>
      </c>
      <c r="N6463" s="20">
        <v>29</v>
      </c>
      <c r="P6463" s="20">
        <v>0</v>
      </c>
      <c r="Q6463" s="20">
        <v>0</v>
      </c>
      <c r="R6463" s="20" t="e">
        <v>#DIV/0!</v>
      </c>
      <c r="S6463" s="20">
        <v>5</v>
      </c>
    </row>
    <row r="6464" spans="1:19" s="20" customFormat="1" x14ac:dyDescent="0.25">
      <c r="A6464" s="177" t="s">
        <v>6310</v>
      </c>
      <c r="B6464" s="20" t="s">
        <v>6311</v>
      </c>
      <c r="C6464" s="20" t="s">
        <v>214</v>
      </c>
      <c r="D6464" s="20" t="s">
        <v>1002</v>
      </c>
      <c r="E6464" s="26">
        <v>42856</v>
      </c>
      <c r="F6464" s="20">
        <v>19</v>
      </c>
      <c r="G6464" s="20">
        <v>13</v>
      </c>
      <c r="H6464" s="20">
        <v>1.4615384615384615</v>
      </c>
      <c r="I6464" s="20">
        <v>98</v>
      </c>
      <c r="J6464" s="20">
        <v>152</v>
      </c>
      <c r="K6464" s="20">
        <v>0.64473684210526316</v>
      </c>
      <c r="L6464" s="20">
        <v>92</v>
      </c>
      <c r="M6464" s="20">
        <v>1.6521739130434783</v>
      </c>
      <c r="N6464" s="20">
        <v>76</v>
      </c>
      <c r="P6464" s="20">
        <v>12</v>
      </c>
      <c r="Q6464" s="20">
        <v>15</v>
      </c>
      <c r="R6464" s="20">
        <v>0.8</v>
      </c>
      <c r="S6464" s="20">
        <v>22</v>
      </c>
    </row>
    <row r="6465" spans="1:20" s="20" customFormat="1" x14ac:dyDescent="0.25">
      <c r="A6465" s="177" t="s">
        <v>5532</v>
      </c>
      <c r="B6465" s="20" t="s">
        <v>5533</v>
      </c>
      <c r="C6465" s="20" t="s">
        <v>903</v>
      </c>
      <c r="D6465" s="20" t="s">
        <v>1000</v>
      </c>
      <c r="E6465" s="26">
        <v>42856</v>
      </c>
      <c r="F6465" s="20">
        <v>11</v>
      </c>
      <c r="G6465" s="20">
        <v>11</v>
      </c>
      <c r="H6465" s="20">
        <v>1</v>
      </c>
      <c r="I6465" s="20">
        <v>43</v>
      </c>
      <c r="J6465" s="20">
        <v>55</v>
      </c>
      <c r="K6465" s="20">
        <v>0.78181818181818186</v>
      </c>
      <c r="L6465" s="20">
        <v>44</v>
      </c>
      <c r="M6465" s="20">
        <v>1.25</v>
      </c>
      <c r="N6465" s="20">
        <v>39</v>
      </c>
      <c r="P6465" s="20">
        <v>3</v>
      </c>
      <c r="Q6465" s="20">
        <v>3</v>
      </c>
      <c r="R6465" s="20">
        <v>1</v>
      </c>
      <c r="S6465" s="20">
        <v>4</v>
      </c>
    </row>
    <row r="6466" spans="1:20" s="20" customFormat="1" x14ac:dyDescent="0.25">
      <c r="A6466" s="177" t="s">
        <v>4917</v>
      </c>
      <c r="B6466" s="20" t="s">
        <v>4918</v>
      </c>
      <c r="C6466" s="20" t="s">
        <v>230</v>
      </c>
      <c r="D6466" s="20" t="s">
        <v>1002</v>
      </c>
      <c r="E6466" s="26">
        <v>42856</v>
      </c>
      <c r="F6466" s="20">
        <v>1</v>
      </c>
      <c r="G6466" s="20">
        <v>1</v>
      </c>
      <c r="H6466" s="20">
        <v>1</v>
      </c>
      <c r="I6466" s="20">
        <v>7</v>
      </c>
      <c r="J6466" s="20">
        <v>5</v>
      </c>
      <c r="K6466" s="20">
        <v>1.4</v>
      </c>
      <c r="L6466" s="20">
        <v>10</v>
      </c>
      <c r="M6466" s="20">
        <v>0.5</v>
      </c>
      <c r="N6466" s="20">
        <v>6</v>
      </c>
      <c r="P6466" s="20">
        <v>1</v>
      </c>
      <c r="Q6466" s="20">
        <v>1</v>
      </c>
      <c r="R6466" s="20">
        <v>1</v>
      </c>
      <c r="S6466" s="20">
        <v>1</v>
      </c>
    </row>
    <row r="6467" spans="1:20" s="20" customFormat="1" x14ac:dyDescent="0.25">
      <c r="A6467" s="177" t="s">
        <v>4742</v>
      </c>
      <c r="B6467" s="20" t="s">
        <v>4743</v>
      </c>
      <c r="C6467" s="20" t="s">
        <v>234</v>
      </c>
      <c r="D6467" s="20" t="s">
        <v>1002</v>
      </c>
      <c r="E6467" s="26">
        <v>42856</v>
      </c>
      <c r="F6467" s="20">
        <v>3</v>
      </c>
      <c r="G6467" s="20">
        <v>6</v>
      </c>
      <c r="H6467" s="20">
        <v>0.5</v>
      </c>
      <c r="I6467" s="20">
        <v>65</v>
      </c>
      <c r="J6467" s="20">
        <v>40</v>
      </c>
      <c r="K6467" s="20">
        <v>1.625</v>
      </c>
      <c r="L6467" s="20">
        <v>50</v>
      </c>
      <c r="M6467" s="20">
        <v>0.8</v>
      </c>
      <c r="N6467" s="20">
        <v>61</v>
      </c>
      <c r="P6467" s="20">
        <v>0</v>
      </c>
      <c r="Q6467" s="20">
        <v>1</v>
      </c>
      <c r="R6467" s="20">
        <v>0</v>
      </c>
      <c r="S6467" s="20">
        <v>4</v>
      </c>
    </row>
    <row r="6468" spans="1:20" s="20" customFormat="1" x14ac:dyDescent="0.25">
      <c r="A6468" s="177" t="s">
        <v>4392</v>
      </c>
      <c r="B6468" s="20" t="s">
        <v>4393</v>
      </c>
      <c r="C6468" s="20" t="s">
        <v>217</v>
      </c>
      <c r="D6468" s="20" t="s">
        <v>1002</v>
      </c>
      <c r="E6468" s="26">
        <v>42856</v>
      </c>
      <c r="F6468" s="20">
        <v>0</v>
      </c>
      <c r="G6468" s="20">
        <v>0</v>
      </c>
      <c r="H6468" s="20" t="e">
        <v>#DIV/0!</v>
      </c>
      <c r="I6468" s="20">
        <v>0</v>
      </c>
      <c r="J6468" s="20">
        <v>0</v>
      </c>
      <c r="K6468" s="20" t="e">
        <v>#DIV/0!</v>
      </c>
      <c r="L6468" s="20">
        <v>0</v>
      </c>
      <c r="M6468" s="20" t="e">
        <v>#DIV/0!</v>
      </c>
      <c r="N6468" s="20">
        <v>0</v>
      </c>
      <c r="P6468" s="20">
        <v>0</v>
      </c>
      <c r="Q6468" s="20">
        <v>0</v>
      </c>
      <c r="R6468" s="20" t="e">
        <v>#DIV/0!</v>
      </c>
      <c r="S6468" s="20">
        <v>0</v>
      </c>
    </row>
    <row r="6469" spans="1:20" s="20" customFormat="1" x14ac:dyDescent="0.25">
      <c r="A6469" s="177" t="s">
        <v>3802</v>
      </c>
      <c r="B6469" s="20" t="s">
        <v>3803</v>
      </c>
      <c r="C6469" s="20" t="s">
        <v>342</v>
      </c>
      <c r="D6469" s="20" t="s">
        <v>1002</v>
      </c>
      <c r="E6469" s="26">
        <v>42856</v>
      </c>
      <c r="F6469" s="20">
        <v>4</v>
      </c>
      <c r="G6469" s="20">
        <v>4</v>
      </c>
      <c r="H6469" s="20">
        <v>1</v>
      </c>
      <c r="I6469" s="20">
        <v>28</v>
      </c>
      <c r="J6469" s="20">
        <v>40</v>
      </c>
      <c r="K6469" s="20">
        <v>0.7</v>
      </c>
      <c r="L6469" s="20">
        <v>40</v>
      </c>
      <c r="M6469" s="20">
        <v>1</v>
      </c>
      <c r="N6469" s="20">
        <v>25</v>
      </c>
      <c r="P6469" s="20">
        <v>0</v>
      </c>
      <c r="Q6469" s="20">
        <v>0</v>
      </c>
      <c r="R6469" s="20" t="e">
        <v>#DIV/0!</v>
      </c>
      <c r="S6469" s="20">
        <v>3</v>
      </c>
    </row>
    <row r="6470" spans="1:20" s="20" customFormat="1" x14ac:dyDescent="0.25">
      <c r="A6470" s="177" t="s">
        <v>3610</v>
      </c>
      <c r="B6470" s="20" t="s">
        <v>3611</v>
      </c>
      <c r="C6470" s="20" t="s">
        <v>220</v>
      </c>
      <c r="D6470" s="20" t="s">
        <v>1002</v>
      </c>
      <c r="E6470" s="26">
        <v>42856</v>
      </c>
      <c r="F6470" s="20">
        <v>3</v>
      </c>
      <c r="G6470" s="20">
        <v>16</v>
      </c>
      <c r="H6470" s="20">
        <v>0.1875</v>
      </c>
      <c r="I6470" s="20">
        <v>5</v>
      </c>
      <c r="J6470" s="20">
        <v>8</v>
      </c>
      <c r="K6470" s="20">
        <v>0.625</v>
      </c>
      <c r="L6470" s="20">
        <v>48</v>
      </c>
      <c r="M6470" s="20">
        <v>0.16666666666666666</v>
      </c>
      <c r="N6470" s="20">
        <v>5</v>
      </c>
      <c r="P6470" s="20">
        <v>7</v>
      </c>
      <c r="Q6470" s="20">
        <v>9</v>
      </c>
      <c r="R6470" s="20">
        <v>0.77777777777777779</v>
      </c>
      <c r="S6470" s="20">
        <v>0</v>
      </c>
    </row>
    <row r="6471" spans="1:20" s="20" customFormat="1" x14ac:dyDescent="0.25">
      <c r="A6471" s="177" t="s">
        <v>3085</v>
      </c>
      <c r="B6471" s="20" t="s">
        <v>3086</v>
      </c>
      <c r="C6471" s="20" t="s">
        <v>242</v>
      </c>
      <c r="D6471" s="20" t="s">
        <v>1000</v>
      </c>
      <c r="E6471" s="26">
        <v>42856</v>
      </c>
      <c r="F6471" s="20">
        <v>5</v>
      </c>
      <c r="G6471" s="20">
        <v>7</v>
      </c>
      <c r="H6471" s="20">
        <v>0.7142857142857143</v>
      </c>
      <c r="I6471" s="20">
        <v>85</v>
      </c>
      <c r="J6471" s="20">
        <v>43</v>
      </c>
      <c r="K6471" s="20">
        <v>1.9767441860465116</v>
      </c>
      <c r="L6471" s="20">
        <v>75</v>
      </c>
      <c r="M6471" s="20">
        <v>0.57333333333333336</v>
      </c>
      <c r="N6471" s="20">
        <v>72</v>
      </c>
      <c r="P6471" s="20">
        <v>4</v>
      </c>
      <c r="Q6471" s="20">
        <v>9</v>
      </c>
      <c r="R6471" s="20">
        <v>0.44444444444444442</v>
      </c>
      <c r="S6471" s="20">
        <v>13</v>
      </c>
    </row>
    <row r="6472" spans="1:20" s="20" customFormat="1" x14ac:dyDescent="0.25">
      <c r="A6472" s="177" t="s">
        <v>2910</v>
      </c>
      <c r="B6472" s="20" t="s">
        <v>2911</v>
      </c>
      <c r="C6472" s="20" t="s">
        <v>2724</v>
      </c>
      <c r="D6472" s="20" t="s">
        <v>1000</v>
      </c>
      <c r="E6472" s="26">
        <v>42856</v>
      </c>
      <c r="F6472" s="20">
        <v>6</v>
      </c>
      <c r="G6472" s="20">
        <v>6</v>
      </c>
      <c r="H6472" s="20">
        <v>1</v>
      </c>
      <c r="I6472" s="20">
        <v>29</v>
      </c>
      <c r="J6472" s="20">
        <v>30</v>
      </c>
      <c r="K6472" s="20">
        <v>0.96666666666666667</v>
      </c>
      <c r="L6472" s="20">
        <v>32</v>
      </c>
      <c r="M6472" s="20">
        <v>0.9375</v>
      </c>
      <c r="N6472" s="20">
        <v>25</v>
      </c>
      <c r="P6472" s="20">
        <v>1</v>
      </c>
      <c r="Q6472" s="20">
        <v>1</v>
      </c>
      <c r="R6472" s="20">
        <v>1</v>
      </c>
      <c r="S6472" s="20">
        <v>4</v>
      </c>
    </row>
    <row r="6473" spans="1:20" s="20" customFormat="1" x14ac:dyDescent="0.25">
      <c r="A6473" s="177" t="s">
        <v>2665</v>
      </c>
      <c r="B6473" s="20" t="s">
        <v>2666</v>
      </c>
      <c r="C6473" s="20" t="s">
        <v>237</v>
      </c>
      <c r="D6473" s="20" t="s">
        <v>1000</v>
      </c>
      <c r="E6473" s="26">
        <v>42856</v>
      </c>
      <c r="F6473" s="20">
        <v>9</v>
      </c>
      <c r="G6473" s="20">
        <v>13</v>
      </c>
      <c r="H6473" s="20">
        <v>0.69230769230769229</v>
      </c>
      <c r="I6473" s="20">
        <v>56</v>
      </c>
      <c r="J6473" s="20">
        <v>63</v>
      </c>
      <c r="K6473" s="20">
        <v>0.88888888888888884</v>
      </c>
      <c r="L6473" s="20">
        <v>97</v>
      </c>
      <c r="M6473" s="20">
        <v>0.64948453608247425</v>
      </c>
      <c r="N6473" s="20">
        <v>35</v>
      </c>
      <c r="O6473" s="20">
        <v>0.89583333333333337</v>
      </c>
      <c r="P6473" s="20">
        <v>14</v>
      </c>
      <c r="Q6473" s="20">
        <v>19</v>
      </c>
      <c r="R6473" s="20">
        <v>0.73684210526315785</v>
      </c>
      <c r="S6473" s="20">
        <v>21</v>
      </c>
    </row>
    <row r="6474" spans="1:20" s="20" customFormat="1" x14ac:dyDescent="0.25">
      <c r="A6474" s="177" t="s">
        <v>2490</v>
      </c>
      <c r="B6474" s="20" t="s">
        <v>2491</v>
      </c>
      <c r="C6474" s="20" t="s">
        <v>238</v>
      </c>
      <c r="D6474" s="20" t="s">
        <v>1000</v>
      </c>
      <c r="E6474" s="26">
        <v>42856</v>
      </c>
      <c r="F6474" s="20">
        <v>2</v>
      </c>
      <c r="G6474" s="20">
        <v>12</v>
      </c>
      <c r="H6474" s="20">
        <v>0.16666666666666666</v>
      </c>
      <c r="I6474" s="20">
        <v>3</v>
      </c>
      <c r="J6474" s="20">
        <v>6</v>
      </c>
      <c r="K6474" s="20">
        <v>0.5</v>
      </c>
      <c r="L6474" s="20">
        <v>40</v>
      </c>
      <c r="M6474" s="20">
        <v>0.15</v>
      </c>
      <c r="N6474" s="20">
        <v>3</v>
      </c>
      <c r="O6474" s="20">
        <v>0.82</v>
      </c>
      <c r="P6474" s="20">
        <v>3</v>
      </c>
      <c r="Q6474" s="20">
        <v>5</v>
      </c>
      <c r="R6474" s="20">
        <v>0.6</v>
      </c>
      <c r="S6474" s="20">
        <v>0</v>
      </c>
    </row>
    <row r="6475" spans="1:20" s="20" customFormat="1" x14ac:dyDescent="0.25">
      <c r="A6475" s="177" t="s">
        <v>2317</v>
      </c>
      <c r="B6475" s="20" t="s">
        <v>2318</v>
      </c>
      <c r="C6475" s="20" t="s">
        <v>239</v>
      </c>
      <c r="D6475" s="20" t="s">
        <v>1000</v>
      </c>
      <c r="E6475" s="26">
        <v>42856</v>
      </c>
      <c r="F6475" s="20">
        <v>1</v>
      </c>
      <c r="G6475" s="20">
        <v>4</v>
      </c>
      <c r="H6475" s="20">
        <v>0.25</v>
      </c>
      <c r="I6475" s="20">
        <v>2</v>
      </c>
      <c r="J6475" s="20">
        <v>2</v>
      </c>
      <c r="K6475" s="20">
        <v>1</v>
      </c>
      <c r="L6475" s="20">
        <v>8</v>
      </c>
      <c r="M6475" s="20">
        <v>0.25</v>
      </c>
      <c r="N6475" s="20">
        <v>2</v>
      </c>
      <c r="O6475" s="20">
        <v>0.78</v>
      </c>
      <c r="P6475" s="20">
        <v>4</v>
      </c>
      <c r="Q6475" s="20">
        <v>4</v>
      </c>
      <c r="R6475" s="20">
        <v>1</v>
      </c>
      <c r="S6475" s="20">
        <v>0</v>
      </c>
    </row>
    <row r="6476" spans="1:20" s="20" customFormat="1" x14ac:dyDescent="0.25">
      <c r="A6476" s="177" t="s">
        <v>2142</v>
      </c>
      <c r="B6476" s="20" t="s">
        <v>2143</v>
      </c>
      <c r="C6476" s="20" t="s">
        <v>1988</v>
      </c>
      <c r="D6476" s="20" t="s">
        <v>1000</v>
      </c>
      <c r="E6476" s="26">
        <v>42856</v>
      </c>
      <c r="F6476" s="20">
        <v>11</v>
      </c>
      <c r="G6476" s="20">
        <v>10</v>
      </c>
      <c r="H6476" s="20">
        <v>1.1000000000000001</v>
      </c>
      <c r="I6476" s="20">
        <v>56</v>
      </c>
      <c r="J6476" s="20">
        <v>54</v>
      </c>
      <c r="K6476" s="20">
        <v>1.037037037037037</v>
      </c>
      <c r="L6476" s="20">
        <v>46</v>
      </c>
      <c r="M6476" s="20">
        <v>1.173913043478261</v>
      </c>
      <c r="N6476" s="20">
        <v>48</v>
      </c>
      <c r="P6476" s="20">
        <v>2</v>
      </c>
      <c r="Q6476" s="20">
        <v>4</v>
      </c>
      <c r="R6476" s="20">
        <v>0.5</v>
      </c>
      <c r="S6476" s="20">
        <v>8</v>
      </c>
    </row>
    <row r="6477" spans="1:20" s="20" customFormat="1" x14ac:dyDescent="0.25">
      <c r="A6477" s="177" t="s">
        <v>1894</v>
      </c>
      <c r="B6477" s="20" t="s">
        <v>1895</v>
      </c>
      <c r="C6477" s="20" t="s">
        <v>240</v>
      </c>
      <c r="D6477" s="20" t="s">
        <v>1000</v>
      </c>
      <c r="E6477" s="26">
        <v>42856</v>
      </c>
      <c r="F6477" s="20">
        <v>29</v>
      </c>
      <c r="G6477" s="20">
        <v>17</v>
      </c>
      <c r="H6477" s="20">
        <v>1.7058823529411764</v>
      </c>
      <c r="I6477" s="20">
        <v>53</v>
      </c>
      <c r="J6477" s="20">
        <v>125</v>
      </c>
      <c r="K6477" s="20">
        <v>0.42399999999999999</v>
      </c>
      <c r="L6477" s="20">
        <v>48</v>
      </c>
      <c r="M6477" s="20">
        <v>2.6041666666666665</v>
      </c>
      <c r="N6477" s="20">
        <v>44</v>
      </c>
      <c r="P6477" s="20">
        <v>0</v>
      </c>
      <c r="Q6477" s="20">
        <v>2</v>
      </c>
      <c r="R6477" s="20">
        <v>0</v>
      </c>
      <c r="S6477" s="20">
        <v>9</v>
      </c>
    </row>
    <row r="6478" spans="1:20" s="20" customFormat="1" x14ac:dyDescent="0.25">
      <c r="A6478" s="177" t="s">
        <v>1719</v>
      </c>
      <c r="B6478" s="20" t="s">
        <v>1720</v>
      </c>
      <c r="C6478" s="20" t="s">
        <v>241</v>
      </c>
      <c r="D6478" s="20" t="s">
        <v>1000</v>
      </c>
      <c r="E6478" s="26">
        <v>42856</v>
      </c>
      <c r="F6478" s="20">
        <v>61</v>
      </c>
      <c r="G6478" s="20">
        <v>58</v>
      </c>
      <c r="H6478" s="20">
        <v>1.0517241379310345</v>
      </c>
      <c r="I6478" s="20">
        <v>524</v>
      </c>
      <c r="J6478" s="20">
        <v>611</v>
      </c>
      <c r="K6478" s="20">
        <v>0.85761047463175122</v>
      </c>
      <c r="L6478" s="20">
        <v>635</v>
      </c>
      <c r="M6478" s="20">
        <v>0.96220472440944882</v>
      </c>
      <c r="N6478" s="20">
        <v>506</v>
      </c>
      <c r="P6478" s="20">
        <v>5</v>
      </c>
      <c r="Q6478" s="20">
        <v>13</v>
      </c>
      <c r="R6478" s="20">
        <v>0.38461538461538464</v>
      </c>
      <c r="S6478" s="20">
        <v>19</v>
      </c>
    </row>
    <row r="6479" spans="1:20" s="20" customFormat="1" x14ac:dyDescent="0.25">
      <c r="A6479" s="177" t="s">
        <v>1544</v>
      </c>
      <c r="B6479" s="20" t="s">
        <v>1545</v>
      </c>
      <c r="C6479" s="20" t="s">
        <v>318</v>
      </c>
      <c r="D6479" s="20" t="s">
        <v>1000</v>
      </c>
      <c r="E6479" s="26">
        <v>42856</v>
      </c>
      <c r="F6479" s="20">
        <v>25</v>
      </c>
      <c r="G6479" s="20">
        <v>18</v>
      </c>
      <c r="H6479" s="20">
        <v>1.3888888888888888</v>
      </c>
      <c r="I6479" s="20">
        <v>55</v>
      </c>
      <c r="J6479" s="20">
        <v>75</v>
      </c>
      <c r="K6479" s="20">
        <v>0.73333333333333328</v>
      </c>
      <c r="L6479" s="20">
        <v>67</v>
      </c>
      <c r="M6479" s="20">
        <v>1.1194029850746268</v>
      </c>
      <c r="N6479" s="20">
        <v>49</v>
      </c>
      <c r="P6479" s="20">
        <v>0</v>
      </c>
      <c r="Q6479" s="20">
        <v>2</v>
      </c>
      <c r="R6479" s="20">
        <v>0</v>
      </c>
      <c r="S6479" s="20">
        <v>6</v>
      </c>
      <c r="T6479" s="20">
        <v>0.97500000000000009</v>
      </c>
    </row>
    <row r="6480" spans="1:20" s="20" customFormat="1" x14ac:dyDescent="0.25">
      <c r="A6480" s="177" t="s">
        <v>12635</v>
      </c>
      <c r="B6480" s="20" t="s">
        <v>1447</v>
      </c>
      <c r="C6480" s="20" t="s">
        <v>896</v>
      </c>
      <c r="D6480" s="20" t="s">
        <v>1000</v>
      </c>
      <c r="E6480" s="26">
        <v>42856</v>
      </c>
      <c r="F6480" s="20">
        <v>149</v>
      </c>
      <c r="G6480" s="20">
        <v>145</v>
      </c>
      <c r="H6480" s="20">
        <v>1.0275862068965518</v>
      </c>
      <c r="I6480" s="20">
        <v>863</v>
      </c>
      <c r="J6480" s="20">
        <v>1009</v>
      </c>
      <c r="K6480" s="20">
        <v>0.85530227948463822</v>
      </c>
      <c r="L6480" s="20">
        <v>1048</v>
      </c>
      <c r="M6480" s="20">
        <v>0.96278625954198471</v>
      </c>
      <c r="N6480" s="20">
        <v>784</v>
      </c>
      <c r="P6480" s="20">
        <v>33</v>
      </c>
      <c r="Q6480" s="20">
        <v>59</v>
      </c>
      <c r="R6480" s="20">
        <v>0.55932203389830504</v>
      </c>
      <c r="S6480" s="20">
        <v>80</v>
      </c>
      <c r="T6480" s="20">
        <v>1</v>
      </c>
    </row>
    <row r="6481" spans="1:20" s="20" customFormat="1" x14ac:dyDescent="0.25">
      <c r="A6481" s="177" t="s">
        <v>1122</v>
      </c>
      <c r="B6481" s="20" t="s">
        <v>1209</v>
      </c>
      <c r="C6481" s="20" t="s">
        <v>235</v>
      </c>
      <c r="D6481" s="20" t="s">
        <v>1002</v>
      </c>
      <c r="E6481" s="26">
        <v>42856</v>
      </c>
      <c r="F6481" s="20">
        <v>149</v>
      </c>
      <c r="G6481" s="20">
        <v>145</v>
      </c>
      <c r="H6481" s="20">
        <v>1.0275862068965518</v>
      </c>
      <c r="I6481" s="20">
        <v>863</v>
      </c>
      <c r="J6481" s="20">
        <v>1009</v>
      </c>
      <c r="K6481" s="20">
        <v>0.85530227948463822</v>
      </c>
      <c r="L6481" s="20">
        <v>1048</v>
      </c>
      <c r="M6481" s="20">
        <v>0.96278625954198471</v>
      </c>
      <c r="N6481" s="20">
        <v>784</v>
      </c>
      <c r="P6481" s="20">
        <v>33</v>
      </c>
      <c r="Q6481" s="20">
        <v>59</v>
      </c>
      <c r="R6481" s="20">
        <v>0.55932203389830504</v>
      </c>
      <c r="S6481" s="20">
        <v>80</v>
      </c>
      <c r="T6481" s="20">
        <v>0.97500000000000009</v>
      </c>
    </row>
    <row r="6482" spans="1:20" s="20" customFormat="1" x14ac:dyDescent="0.25">
      <c r="A6482" s="177" t="s">
        <v>12094</v>
      </c>
      <c r="B6482" s="20" t="s">
        <v>12095</v>
      </c>
      <c r="C6482" s="20" t="s">
        <v>1051</v>
      </c>
      <c r="D6482" s="20" t="s">
        <v>1000</v>
      </c>
      <c r="E6482" s="26">
        <v>42856</v>
      </c>
      <c r="F6482" s="20">
        <v>0</v>
      </c>
      <c r="G6482" s="20">
        <v>0</v>
      </c>
      <c r="H6482" s="20" t="e">
        <v>#DIV/0!</v>
      </c>
      <c r="I6482" s="20">
        <v>0</v>
      </c>
      <c r="J6482" s="20">
        <v>0</v>
      </c>
      <c r="K6482" s="20" t="e">
        <v>#DIV/0!</v>
      </c>
      <c r="L6482" s="20">
        <v>0</v>
      </c>
      <c r="M6482" s="20" t="e">
        <v>#DIV/0!</v>
      </c>
      <c r="N6482" s="20">
        <v>0</v>
      </c>
      <c r="P6482" s="20">
        <v>0</v>
      </c>
      <c r="Q6482" s="20">
        <v>0</v>
      </c>
      <c r="R6482" s="20" t="e">
        <v>#DIV/0!</v>
      </c>
      <c r="S6482" s="20">
        <v>0</v>
      </c>
      <c r="T6482" s="20">
        <v>1</v>
      </c>
    </row>
    <row r="6483" spans="1:20" s="20" customFormat="1" x14ac:dyDescent="0.25">
      <c r="A6483" s="177" t="s">
        <v>13283</v>
      </c>
      <c r="B6483" s="20" t="s">
        <v>13284</v>
      </c>
      <c r="C6483" s="20" t="s">
        <v>350</v>
      </c>
      <c r="D6483" s="20" t="s">
        <v>1002</v>
      </c>
      <c r="E6483" s="26">
        <v>42856</v>
      </c>
      <c r="F6483" s="20">
        <v>1</v>
      </c>
      <c r="G6483" s="20">
        <v>1</v>
      </c>
      <c r="H6483" s="20">
        <v>1</v>
      </c>
      <c r="I6483" s="20">
        <v>2</v>
      </c>
      <c r="J6483" s="20">
        <v>3</v>
      </c>
      <c r="K6483" s="20">
        <v>0.66666666666666663</v>
      </c>
      <c r="L6483" s="20">
        <v>5</v>
      </c>
      <c r="M6483" s="20">
        <v>0.6</v>
      </c>
      <c r="N6483" s="20">
        <v>2</v>
      </c>
      <c r="P6483" s="20">
        <v>0</v>
      </c>
      <c r="Q6483" s="20">
        <v>0</v>
      </c>
      <c r="R6483" s="20" t="e">
        <v>#DIV/0!</v>
      </c>
      <c r="S6483" s="20">
        <v>0</v>
      </c>
      <c r="T6483" s="20">
        <v>1.05</v>
      </c>
    </row>
    <row r="6484" spans="1:20" s="20" customFormat="1" x14ac:dyDescent="0.25">
      <c r="A6484" s="177" t="s">
        <v>13460</v>
      </c>
      <c r="B6484" s="20" t="s">
        <v>13461</v>
      </c>
      <c r="C6484" s="20" t="s">
        <v>242</v>
      </c>
      <c r="D6484" s="20" t="s">
        <v>1002</v>
      </c>
      <c r="E6484" s="26">
        <v>42856</v>
      </c>
      <c r="F6484" s="20">
        <v>5</v>
      </c>
      <c r="G6484" s="20">
        <v>7</v>
      </c>
      <c r="H6484" s="20">
        <v>0.7142857142857143</v>
      </c>
      <c r="I6484" s="20">
        <v>85</v>
      </c>
      <c r="J6484" s="20">
        <v>43</v>
      </c>
      <c r="K6484" s="20">
        <v>1.9767441860465116</v>
      </c>
      <c r="L6484" s="20">
        <v>75</v>
      </c>
      <c r="M6484" s="20">
        <v>0.57333333333333336</v>
      </c>
      <c r="N6484" s="20">
        <v>72</v>
      </c>
      <c r="P6484" s="20">
        <v>4</v>
      </c>
      <c r="Q6484" s="20">
        <v>9</v>
      </c>
      <c r="R6484" s="20">
        <v>0.44444444444444442</v>
      </c>
      <c r="S6484" s="20">
        <v>13</v>
      </c>
      <c r="T6484" s="20">
        <v>1.0249999999999999</v>
      </c>
    </row>
    <row r="6485" spans="1:20" s="20" customFormat="1" x14ac:dyDescent="0.25">
      <c r="A6485" s="177" t="s">
        <v>13637</v>
      </c>
      <c r="B6485" s="20" t="s">
        <v>13638</v>
      </c>
      <c r="C6485" s="20" t="s">
        <v>237</v>
      </c>
      <c r="D6485" s="20" t="s">
        <v>1002</v>
      </c>
      <c r="E6485" s="26">
        <v>42856</v>
      </c>
      <c r="F6485" s="20">
        <v>9</v>
      </c>
      <c r="G6485" s="20">
        <v>13</v>
      </c>
      <c r="H6485" s="20">
        <v>0.69230769230769229</v>
      </c>
      <c r="I6485" s="20">
        <v>56</v>
      </c>
      <c r="J6485" s="20">
        <v>63</v>
      </c>
      <c r="K6485" s="20">
        <v>0.88888888888888884</v>
      </c>
      <c r="L6485" s="20">
        <v>97</v>
      </c>
      <c r="M6485" s="20">
        <v>0.64948453608247425</v>
      </c>
      <c r="N6485" s="20">
        <v>35</v>
      </c>
      <c r="O6485" s="20">
        <v>0.89583333333333337</v>
      </c>
      <c r="P6485" s="20">
        <v>14</v>
      </c>
      <c r="Q6485" s="20">
        <v>19</v>
      </c>
      <c r="R6485" s="20">
        <v>0.73684210526315785</v>
      </c>
      <c r="S6485" s="20">
        <v>21</v>
      </c>
      <c r="T6485" s="20">
        <v>1.25</v>
      </c>
    </row>
    <row r="6486" spans="1:20" s="20" customFormat="1" x14ac:dyDescent="0.25">
      <c r="A6486" s="177" t="s">
        <v>13812</v>
      </c>
      <c r="B6486" s="20" t="s">
        <v>13813</v>
      </c>
      <c r="C6486" s="20" t="s">
        <v>238</v>
      </c>
      <c r="D6486" s="20" t="s">
        <v>1002</v>
      </c>
      <c r="E6486" s="26">
        <v>42856</v>
      </c>
      <c r="F6486" s="20">
        <v>2</v>
      </c>
      <c r="G6486" s="20">
        <v>12</v>
      </c>
      <c r="H6486" s="20">
        <v>0.16666666666666666</v>
      </c>
      <c r="I6486" s="20">
        <v>3</v>
      </c>
      <c r="J6486" s="20">
        <v>6</v>
      </c>
      <c r="K6486" s="20">
        <v>0.5</v>
      </c>
      <c r="L6486" s="20">
        <v>40</v>
      </c>
      <c r="M6486" s="20">
        <v>0.15</v>
      </c>
      <c r="N6486" s="20">
        <v>3</v>
      </c>
      <c r="O6486" s="20">
        <v>0.82</v>
      </c>
      <c r="P6486" s="20">
        <v>3</v>
      </c>
      <c r="Q6486" s="20">
        <v>5</v>
      </c>
      <c r="R6486" s="20">
        <v>0.6</v>
      </c>
      <c r="S6486" s="20">
        <v>0</v>
      </c>
      <c r="T6486" s="20">
        <v>1.125</v>
      </c>
    </row>
    <row r="6487" spans="1:20" s="20" customFormat="1" x14ac:dyDescent="0.25">
      <c r="A6487" s="177" t="s">
        <v>13989</v>
      </c>
      <c r="B6487" s="20" t="s">
        <v>13990</v>
      </c>
      <c r="C6487" s="20" t="s">
        <v>239</v>
      </c>
      <c r="D6487" s="20" t="s">
        <v>1002</v>
      </c>
      <c r="E6487" s="26">
        <v>42856</v>
      </c>
      <c r="F6487" s="20">
        <v>1</v>
      </c>
      <c r="G6487" s="20">
        <v>4</v>
      </c>
      <c r="H6487" s="20">
        <v>0.25</v>
      </c>
      <c r="I6487" s="20">
        <v>2</v>
      </c>
      <c r="J6487" s="20">
        <v>2</v>
      </c>
      <c r="K6487" s="20">
        <v>1</v>
      </c>
      <c r="L6487" s="20">
        <v>8</v>
      </c>
      <c r="M6487" s="20">
        <v>0.25</v>
      </c>
      <c r="N6487" s="20">
        <v>2</v>
      </c>
      <c r="O6487" s="20">
        <v>0.78</v>
      </c>
      <c r="P6487" s="20">
        <v>4</v>
      </c>
      <c r="Q6487" s="20">
        <v>4</v>
      </c>
      <c r="R6487" s="20">
        <v>1</v>
      </c>
      <c r="S6487" s="20">
        <v>0</v>
      </c>
      <c r="T6487" s="20">
        <v>1.125</v>
      </c>
    </row>
    <row r="6488" spans="1:20" s="20" customFormat="1" x14ac:dyDescent="0.25">
      <c r="A6488" s="177" t="s">
        <v>14176</v>
      </c>
      <c r="B6488" s="20" t="s">
        <v>14177</v>
      </c>
      <c r="C6488" s="20" t="s">
        <v>240</v>
      </c>
      <c r="D6488" s="20" t="s">
        <v>1002</v>
      </c>
      <c r="E6488" s="26">
        <v>42856</v>
      </c>
      <c r="F6488" s="20">
        <v>29</v>
      </c>
      <c r="G6488" s="20">
        <v>17</v>
      </c>
      <c r="H6488" s="20">
        <v>1.7058823529411764</v>
      </c>
      <c r="I6488" s="20">
        <v>53</v>
      </c>
      <c r="J6488" s="20">
        <v>125</v>
      </c>
      <c r="K6488" s="20">
        <v>0.42399999999999999</v>
      </c>
      <c r="L6488" s="20">
        <v>48</v>
      </c>
      <c r="M6488" s="20">
        <v>2.6041666666666665</v>
      </c>
      <c r="N6488" s="20">
        <v>44</v>
      </c>
      <c r="P6488" s="20">
        <v>0</v>
      </c>
      <c r="Q6488" s="20">
        <v>2</v>
      </c>
      <c r="R6488" s="20">
        <v>0</v>
      </c>
      <c r="S6488" s="20">
        <v>9</v>
      </c>
      <c r="T6488" s="20">
        <v>0.89999999999999991</v>
      </c>
    </row>
    <row r="6489" spans="1:20" s="20" customFormat="1" x14ac:dyDescent="0.25">
      <c r="A6489" s="177" t="s">
        <v>14353</v>
      </c>
      <c r="B6489" s="20" t="s">
        <v>14354</v>
      </c>
      <c r="C6489" s="20" t="s">
        <v>241</v>
      </c>
      <c r="D6489" s="20" t="s">
        <v>1002</v>
      </c>
      <c r="E6489" s="26">
        <v>42856</v>
      </c>
      <c r="F6489" s="20">
        <v>61</v>
      </c>
      <c r="G6489" s="20">
        <v>58</v>
      </c>
      <c r="H6489" s="20">
        <v>1.0517241379310345</v>
      </c>
      <c r="I6489" s="20">
        <v>524</v>
      </c>
      <c r="J6489" s="20">
        <v>611</v>
      </c>
      <c r="K6489" s="20">
        <v>0.85761047463175122</v>
      </c>
      <c r="L6489" s="20">
        <v>635</v>
      </c>
      <c r="M6489" s="20">
        <v>0.96220472440944882</v>
      </c>
      <c r="N6489" s="20">
        <v>506</v>
      </c>
      <c r="P6489" s="20">
        <v>5</v>
      </c>
      <c r="Q6489" s="20">
        <v>13</v>
      </c>
      <c r="R6489" s="20">
        <v>0.38461538461538464</v>
      </c>
      <c r="S6489" s="20">
        <v>19</v>
      </c>
      <c r="T6489" s="20">
        <v>0.875</v>
      </c>
    </row>
    <row r="6490" spans="1:20" s="20" customFormat="1" x14ac:dyDescent="0.25">
      <c r="A6490" s="177" t="s">
        <v>14465</v>
      </c>
      <c r="B6490" s="20" t="s">
        <v>14466</v>
      </c>
      <c r="C6490" s="20" t="s">
        <v>318</v>
      </c>
      <c r="D6490" s="20" t="s">
        <v>1002</v>
      </c>
      <c r="E6490" s="26">
        <v>42856</v>
      </c>
      <c r="F6490" s="20">
        <v>25</v>
      </c>
      <c r="G6490" s="20">
        <v>18</v>
      </c>
      <c r="H6490" s="20">
        <v>1.3888888888888888</v>
      </c>
      <c r="I6490" s="20">
        <v>55</v>
      </c>
      <c r="J6490" s="20">
        <v>75</v>
      </c>
      <c r="K6490" s="20">
        <v>0.73333333333333328</v>
      </c>
      <c r="L6490" s="20">
        <v>67</v>
      </c>
      <c r="M6490" s="20">
        <v>1.1194029850746268</v>
      </c>
      <c r="N6490" s="20">
        <v>49</v>
      </c>
      <c r="P6490" s="20">
        <v>0</v>
      </c>
      <c r="Q6490" s="20">
        <v>2</v>
      </c>
      <c r="R6490" s="20">
        <v>0</v>
      </c>
      <c r="S6490" s="20">
        <v>6</v>
      </c>
      <c r="T6490" s="20">
        <v>0.97500000000000009</v>
      </c>
    </row>
    <row r="6491" spans="1:20" s="20" customFormat="1" x14ac:dyDescent="0.25">
      <c r="A6491" s="177" t="s">
        <v>14682</v>
      </c>
      <c r="B6491" s="20" t="s">
        <v>14683</v>
      </c>
      <c r="C6491" s="20" t="s">
        <v>199</v>
      </c>
      <c r="D6491" s="20" t="s">
        <v>1000</v>
      </c>
      <c r="E6491" s="26">
        <v>42856</v>
      </c>
      <c r="F6491" s="20">
        <v>23</v>
      </c>
      <c r="G6491" s="20">
        <v>14</v>
      </c>
      <c r="H6491" s="20">
        <v>1.6428571428571428</v>
      </c>
      <c r="I6491" s="20">
        <v>153</v>
      </c>
      <c r="J6491" s="20">
        <v>195</v>
      </c>
      <c r="K6491" s="20">
        <v>0.7846153846153846</v>
      </c>
      <c r="L6491" s="20">
        <v>112</v>
      </c>
      <c r="M6491" s="20">
        <v>1.7410714285714286</v>
      </c>
      <c r="N6491" s="20">
        <v>149</v>
      </c>
      <c r="P6491" s="20">
        <v>0</v>
      </c>
      <c r="Q6491" s="20">
        <v>2</v>
      </c>
      <c r="R6491" s="20">
        <v>0</v>
      </c>
      <c r="S6491" s="20">
        <v>4</v>
      </c>
      <c r="T6491" s="20">
        <v>0.85</v>
      </c>
    </row>
    <row r="6492" spans="1:20" s="20" customFormat="1" x14ac:dyDescent="0.25">
      <c r="A6492" s="177" t="s">
        <v>14948</v>
      </c>
      <c r="B6492" s="20" t="s">
        <v>14949</v>
      </c>
      <c r="C6492" s="20" t="s">
        <v>200</v>
      </c>
      <c r="D6492" s="20" t="s">
        <v>1002</v>
      </c>
      <c r="E6492" s="26">
        <v>42856</v>
      </c>
      <c r="F6492" s="20">
        <v>7</v>
      </c>
      <c r="G6492" s="20">
        <v>5</v>
      </c>
      <c r="H6492" s="20">
        <v>1.4</v>
      </c>
      <c r="I6492" s="20">
        <v>10</v>
      </c>
      <c r="J6492" s="20">
        <v>35</v>
      </c>
      <c r="K6492" s="20">
        <v>0.2857142857142857</v>
      </c>
      <c r="L6492" s="20">
        <v>12</v>
      </c>
      <c r="M6492" s="20">
        <v>2.9166666666666665</v>
      </c>
      <c r="N6492" s="20">
        <v>8</v>
      </c>
      <c r="P6492" s="20">
        <v>0</v>
      </c>
      <c r="Q6492" s="20">
        <v>2</v>
      </c>
      <c r="R6492" s="20">
        <v>0</v>
      </c>
      <c r="S6492" s="20">
        <v>2</v>
      </c>
      <c r="T6492" s="20">
        <v>0.97500000000000009</v>
      </c>
    </row>
    <row r="6493" spans="1:20" s="20" customFormat="1" x14ac:dyDescent="0.25">
      <c r="A6493" s="177" t="s">
        <v>15125</v>
      </c>
      <c r="B6493" s="20" t="s">
        <v>15126</v>
      </c>
      <c r="C6493" s="20" t="s">
        <v>202</v>
      </c>
      <c r="D6493" s="20" t="s">
        <v>1002</v>
      </c>
      <c r="E6493" s="26">
        <v>42856</v>
      </c>
      <c r="F6493" s="20">
        <v>16</v>
      </c>
      <c r="G6493" s="20">
        <v>9</v>
      </c>
      <c r="H6493" s="20">
        <v>1.7777777777777777</v>
      </c>
      <c r="I6493" s="20">
        <v>143</v>
      </c>
      <c r="J6493" s="20">
        <v>160</v>
      </c>
      <c r="K6493" s="20">
        <v>0.89375000000000004</v>
      </c>
      <c r="L6493" s="20">
        <v>100</v>
      </c>
      <c r="M6493" s="20">
        <v>1.6</v>
      </c>
      <c r="N6493" s="20">
        <v>141</v>
      </c>
      <c r="P6493" s="20">
        <v>0</v>
      </c>
      <c r="Q6493" s="20">
        <v>0</v>
      </c>
      <c r="R6493" s="20" t="e">
        <v>#DIV/0!</v>
      </c>
      <c r="S6493" s="20">
        <v>2</v>
      </c>
      <c r="T6493" s="20">
        <v>1.1000000000000001</v>
      </c>
    </row>
    <row r="6494" spans="1:20" s="20" customFormat="1" x14ac:dyDescent="0.25">
      <c r="A6494" s="177" t="s">
        <v>15207</v>
      </c>
      <c r="B6494" s="20" t="s">
        <v>15208</v>
      </c>
      <c r="C6494" s="20" t="s">
        <v>348</v>
      </c>
      <c r="D6494" s="20" t="s">
        <v>1000</v>
      </c>
      <c r="E6494" s="26">
        <v>42856</v>
      </c>
      <c r="F6494" s="20">
        <v>12</v>
      </c>
      <c r="G6494" s="20">
        <v>10</v>
      </c>
      <c r="H6494" s="20">
        <v>1.2</v>
      </c>
      <c r="I6494" s="20">
        <v>16</v>
      </c>
      <c r="J6494" s="20">
        <v>35</v>
      </c>
      <c r="K6494" s="20">
        <v>0.45714285714285713</v>
      </c>
      <c r="L6494" s="20">
        <v>50</v>
      </c>
      <c r="M6494" s="20">
        <v>0.7</v>
      </c>
      <c r="N6494" s="20">
        <v>16</v>
      </c>
      <c r="P6494" s="20">
        <v>0</v>
      </c>
      <c r="Q6494" s="20">
        <v>5</v>
      </c>
      <c r="R6494" s="20">
        <v>0</v>
      </c>
      <c r="S6494" s="20">
        <v>0</v>
      </c>
      <c r="T6494" s="20">
        <v>1.0249999999999999</v>
      </c>
    </row>
    <row r="6495" spans="1:20" s="20" customFormat="1" x14ac:dyDescent="0.25">
      <c r="A6495" s="177" t="s">
        <v>15291</v>
      </c>
      <c r="B6495" s="20" t="s">
        <v>15292</v>
      </c>
      <c r="C6495" s="20" t="s">
        <v>347</v>
      </c>
      <c r="D6495" s="20" t="s">
        <v>1002</v>
      </c>
      <c r="E6495" s="26">
        <v>42856</v>
      </c>
      <c r="F6495" s="20">
        <v>3</v>
      </c>
      <c r="G6495" s="20">
        <v>5</v>
      </c>
      <c r="H6495" s="20">
        <v>0.6</v>
      </c>
      <c r="I6495" s="20">
        <v>3</v>
      </c>
      <c r="J6495" s="20">
        <v>8</v>
      </c>
      <c r="K6495" s="20">
        <v>0.375</v>
      </c>
      <c r="L6495" s="20">
        <v>25</v>
      </c>
      <c r="M6495" s="20">
        <v>0.32</v>
      </c>
      <c r="N6495" s="20">
        <v>3</v>
      </c>
      <c r="P6495" s="20">
        <v>0</v>
      </c>
      <c r="Q6495" s="20">
        <v>3</v>
      </c>
      <c r="R6495" s="20">
        <v>0</v>
      </c>
      <c r="S6495" s="20">
        <v>0</v>
      </c>
      <c r="T6495" s="20">
        <v>1.075</v>
      </c>
    </row>
    <row r="6496" spans="1:20" s="20" customFormat="1" x14ac:dyDescent="0.25">
      <c r="A6496" s="177" t="s">
        <v>15367</v>
      </c>
      <c r="B6496" s="20" t="s">
        <v>15368</v>
      </c>
      <c r="C6496" s="20" t="s">
        <v>351</v>
      </c>
      <c r="D6496" s="20" t="s">
        <v>1002</v>
      </c>
      <c r="E6496" s="26">
        <v>42856</v>
      </c>
      <c r="F6496" s="20">
        <v>9</v>
      </c>
      <c r="G6496" s="20">
        <v>5</v>
      </c>
      <c r="H6496" s="20">
        <v>1.8</v>
      </c>
      <c r="I6496" s="20">
        <v>13</v>
      </c>
      <c r="J6496" s="20">
        <v>27</v>
      </c>
      <c r="K6496" s="20">
        <v>0.48148148148148145</v>
      </c>
      <c r="L6496" s="20">
        <v>25</v>
      </c>
      <c r="M6496" s="20">
        <v>1.08</v>
      </c>
      <c r="N6496" s="20">
        <v>13</v>
      </c>
      <c r="P6496" s="20">
        <v>0</v>
      </c>
      <c r="Q6496" s="20">
        <v>2</v>
      </c>
      <c r="R6496" s="20">
        <v>0</v>
      </c>
      <c r="S6496" s="20">
        <v>0</v>
      </c>
      <c r="T6496" s="20">
        <v>1</v>
      </c>
    </row>
    <row r="6497" spans="1:20" s="20" customFormat="1" x14ac:dyDescent="0.25">
      <c r="A6497" s="177" t="s">
        <v>15491</v>
      </c>
      <c r="B6497" s="20" t="s">
        <v>15492</v>
      </c>
      <c r="C6497" s="20" t="s">
        <v>352</v>
      </c>
      <c r="D6497" s="20" t="s">
        <v>1002</v>
      </c>
      <c r="E6497" s="26">
        <v>42856</v>
      </c>
      <c r="F6497" s="20">
        <v>1</v>
      </c>
      <c r="G6497" s="20">
        <v>1</v>
      </c>
      <c r="H6497" s="20">
        <v>1</v>
      </c>
      <c r="I6497" s="20">
        <v>3</v>
      </c>
      <c r="J6497" s="20">
        <v>3</v>
      </c>
      <c r="K6497" s="20">
        <v>1</v>
      </c>
      <c r="L6497" s="20">
        <v>2</v>
      </c>
      <c r="M6497" s="20">
        <v>1.5</v>
      </c>
      <c r="N6497" s="20">
        <v>1</v>
      </c>
      <c r="P6497" s="20">
        <v>0</v>
      </c>
      <c r="Q6497" s="20">
        <v>0</v>
      </c>
      <c r="R6497" s="20" t="e">
        <v>#DIV/0!</v>
      </c>
      <c r="S6497" s="20">
        <v>2</v>
      </c>
      <c r="T6497" s="20">
        <v>1.1000000000000001</v>
      </c>
    </row>
    <row r="6498" spans="1:20" s="20" customFormat="1" x14ac:dyDescent="0.25">
      <c r="A6498" s="177" t="s">
        <v>15652</v>
      </c>
      <c r="B6498" s="20" t="s">
        <v>15653</v>
      </c>
      <c r="C6498" s="20" t="s">
        <v>228</v>
      </c>
      <c r="D6498" s="20" t="s">
        <v>1002</v>
      </c>
      <c r="E6498" s="26">
        <v>42856</v>
      </c>
      <c r="F6498" s="20">
        <v>1</v>
      </c>
      <c r="G6498" s="20">
        <v>1</v>
      </c>
      <c r="H6498" s="20">
        <v>1</v>
      </c>
      <c r="I6498" s="20">
        <v>4</v>
      </c>
      <c r="J6498" s="20">
        <v>5</v>
      </c>
      <c r="K6498" s="20">
        <v>0.8</v>
      </c>
      <c r="L6498" s="20">
        <v>5</v>
      </c>
      <c r="M6498" s="20">
        <v>1</v>
      </c>
      <c r="N6498" s="20">
        <v>3</v>
      </c>
      <c r="P6498" s="20">
        <v>0</v>
      </c>
      <c r="Q6498" s="20">
        <v>2</v>
      </c>
      <c r="R6498" s="20">
        <v>0</v>
      </c>
      <c r="S6498" s="20">
        <v>1</v>
      </c>
      <c r="T6498" s="20">
        <v>1.1499999999999999</v>
      </c>
    </row>
    <row r="6499" spans="1:20" s="20" customFormat="1" x14ac:dyDescent="0.25">
      <c r="A6499" s="177" t="s">
        <v>15829</v>
      </c>
      <c r="B6499" s="20" t="s">
        <v>15830</v>
      </c>
      <c r="C6499" s="20" t="s">
        <v>227</v>
      </c>
      <c r="D6499" s="20" t="s">
        <v>1000</v>
      </c>
      <c r="E6499" s="26">
        <v>42856</v>
      </c>
      <c r="F6499" s="20">
        <v>1</v>
      </c>
      <c r="G6499" s="20">
        <v>1</v>
      </c>
      <c r="H6499" s="20">
        <v>1</v>
      </c>
      <c r="I6499" s="20">
        <v>4</v>
      </c>
      <c r="J6499" s="20">
        <v>5</v>
      </c>
      <c r="K6499" s="20">
        <v>0.8</v>
      </c>
      <c r="L6499" s="20">
        <v>5</v>
      </c>
      <c r="M6499" s="20">
        <v>1</v>
      </c>
      <c r="N6499" s="20">
        <v>3</v>
      </c>
      <c r="P6499" s="20">
        <v>0</v>
      </c>
      <c r="Q6499" s="20">
        <v>2</v>
      </c>
      <c r="R6499" s="20">
        <v>0</v>
      </c>
      <c r="S6499" s="20">
        <v>1</v>
      </c>
      <c r="T6499" s="20">
        <v>1.0249999999999999</v>
      </c>
    </row>
    <row r="6500" spans="1:20" s="20" customFormat="1" x14ac:dyDescent="0.25">
      <c r="A6500" s="177" t="s">
        <v>16006</v>
      </c>
      <c r="B6500" s="20" t="s">
        <v>16007</v>
      </c>
      <c r="C6500" s="20" t="s">
        <v>203</v>
      </c>
      <c r="D6500" s="20" t="s">
        <v>1000</v>
      </c>
      <c r="E6500" s="26">
        <v>42856</v>
      </c>
      <c r="F6500" s="20">
        <v>19</v>
      </c>
      <c r="G6500" s="20">
        <v>10</v>
      </c>
      <c r="H6500" s="20">
        <v>1.9</v>
      </c>
      <c r="I6500" s="20">
        <v>36</v>
      </c>
      <c r="J6500" s="20">
        <v>85</v>
      </c>
      <c r="K6500" s="20">
        <v>0.42352941176470588</v>
      </c>
      <c r="L6500" s="20">
        <v>45</v>
      </c>
      <c r="M6500" s="20">
        <v>1.8888888888888888</v>
      </c>
      <c r="N6500" s="20">
        <v>27</v>
      </c>
      <c r="P6500" s="20">
        <v>1</v>
      </c>
      <c r="Q6500" s="20">
        <v>3</v>
      </c>
      <c r="R6500" s="20">
        <v>0.33333333333333331</v>
      </c>
      <c r="S6500" s="20">
        <v>9</v>
      </c>
      <c r="T6500" s="20">
        <v>0.97500000000000009</v>
      </c>
    </row>
    <row r="6501" spans="1:20" s="20" customFormat="1" x14ac:dyDescent="0.25">
      <c r="A6501" s="177" t="s">
        <v>16185</v>
      </c>
      <c r="B6501" s="20" t="s">
        <v>16186</v>
      </c>
      <c r="C6501" s="20" t="s">
        <v>205</v>
      </c>
      <c r="D6501" s="20" t="s">
        <v>1002</v>
      </c>
      <c r="E6501" s="26">
        <v>42856</v>
      </c>
      <c r="F6501" s="20">
        <v>2</v>
      </c>
      <c r="G6501" s="20">
        <v>3</v>
      </c>
      <c r="H6501" s="20">
        <v>0.66666666666666663</v>
      </c>
      <c r="I6501" s="20">
        <v>12</v>
      </c>
      <c r="J6501" s="20">
        <v>14</v>
      </c>
      <c r="K6501" s="20">
        <v>0.8571428571428571</v>
      </c>
      <c r="L6501" s="20">
        <v>20</v>
      </c>
      <c r="M6501" s="20">
        <v>0.7</v>
      </c>
      <c r="N6501" s="20">
        <v>8</v>
      </c>
      <c r="O6501" s="20">
        <v>0.875</v>
      </c>
      <c r="P6501" s="20">
        <v>1</v>
      </c>
      <c r="Q6501" s="20">
        <v>3</v>
      </c>
      <c r="R6501" s="20">
        <v>0.33333333333333331</v>
      </c>
      <c r="S6501" s="20">
        <v>4</v>
      </c>
      <c r="T6501" s="20">
        <v>1.2</v>
      </c>
    </row>
    <row r="6502" spans="1:20" s="20" customFormat="1" x14ac:dyDescent="0.25">
      <c r="A6502" s="177" t="s">
        <v>16362</v>
      </c>
      <c r="B6502" s="20" t="s">
        <v>16363</v>
      </c>
      <c r="C6502" s="20" t="s">
        <v>204</v>
      </c>
      <c r="D6502" s="20" t="s">
        <v>1002</v>
      </c>
      <c r="E6502" s="26">
        <v>42856</v>
      </c>
      <c r="F6502" s="20">
        <v>10</v>
      </c>
      <c r="G6502" s="20">
        <v>4</v>
      </c>
      <c r="H6502" s="20">
        <v>2.5</v>
      </c>
      <c r="I6502" s="20">
        <v>11</v>
      </c>
      <c r="J6502" s="20">
        <v>50</v>
      </c>
      <c r="K6502" s="20">
        <v>0.22</v>
      </c>
      <c r="L6502" s="20">
        <v>10</v>
      </c>
      <c r="M6502" s="20">
        <v>5</v>
      </c>
      <c r="N6502" s="20">
        <v>9</v>
      </c>
      <c r="P6502" s="20">
        <v>0</v>
      </c>
      <c r="Q6502" s="20">
        <v>0</v>
      </c>
      <c r="R6502" s="20" t="e">
        <v>#DIV/0!</v>
      </c>
      <c r="S6502" s="20">
        <v>2</v>
      </c>
      <c r="T6502" s="20">
        <v>1.05</v>
      </c>
    </row>
    <row r="6503" spans="1:20" s="20" customFormat="1" x14ac:dyDescent="0.25">
      <c r="A6503" s="177" t="s">
        <v>16503</v>
      </c>
      <c r="B6503" s="20" t="s">
        <v>16504</v>
      </c>
      <c r="C6503" s="20" t="s">
        <v>353</v>
      </c>
      <c r="D6503" s="20" t="s">
        <v>1002</v>
      </c>
      <c r="E6503" s="26">
        <v>42856</v>
      </c>
      <c r="F6503" s="20">
        <v>7</v>
      </c>
      <c r="G6503" s="20">
        <v>3</v>
      </c>
      <c r="H6503" s="20">
        <v>2.3333333333333335</v>
      </c>
      <c r="I6503" s="20">
        <v>13</v>
      </c>
      <c r="J6503" s="20">
        <v>21</v>
      </c>
      <c r="K6503" s="20">
        <v>0.61904761904761907</v>
      </c>
      <c r="L6503" s="20">
        <v>15</v>
      </c>
      <c r="M6503" s="20">
        <v>1.4</v>
      </c>
      <c r="N6503" s="20">
        <v>10</v>
      </c>
      <c r="P6503" s="20">
        <v>0</v>
      </c>
      <c r="Q6503" s="20">
        <v>0</v>
      </c>
      <c r="R6503" s="20" t="e">
        <v>#DIV/0!</v>
      </c>
      <c r="S6503" s="20">
        <v>3</v>
      </c>
      <c r="T6503" s="20">
        <v>1.075</v>
      </c>
    </row>
    <row r="6504" spans="1:20" s="20" customFormat="1" x14ac:dyDescent="0.25">
      <c r="A6504" s="177" t="s">
        <v>16680</v>
      </c>
      <c r="B6504" s="20" t="s">
        <v>16681</v>
      </c>
      <c r="C6504" s="20" t="s">
        <v>223</v>
      </c>
      <c r="D6504" s="20" t="s">
        <v>1000</v>
      </c>
      <c r="E6504" s="26">
        <v>42856</v>
      </c>
      <c r="F6504" s="20">
        <v>7</v>
      </c>
      <c r="G6504" s="20">
        <v>6</v>
      </c>
      <c r="H6504" s="20">
        <v>1.1666666666666667</v>
      </c>
      <c r="I6504" s="20">
        <v>65</v>
      </c>
      <c r="J6504" s="20">
        <v>105</v>
      </c>
      <c r="K6504" s="20">
        <v>0.61904761904761907</v>
      </c>
      <c r="L6504" s="20">
        <v>90</v>
      </c>
      <c r="M6504" s="20">
        <v>1.1666666666666667</v>
      </c>
      <c r="N6504" s="20">
        <v>63</v>
      </c>
      <c r="P6504" s="20">
        <v>0</v>
      </c>
      <c r="Q6504" s="20">
        <v>0</v>
      </c>
      <c r="R6504" s="20" t="e">
        <v>#DIV/0!</v>
      </c>
      <c r="S6504" s="20">
        <v>3</v>
      </c>
      <c r="T6504" s="20">
        <v>1.125</v>
      </c>
    </row>
    <row r="6505" spans="1:20" s="20" customFormat="1" x14ac:dyDescent="0.25">
      <c r="A6505" s="177" t="s">
        <v>16859</v>
      </c>
      <c r="B6505" s="20" t="s">
        <v>16860</v>
      </c>
      <c r="C6505" s="20" t="s">
        <v>224</v>
      </c>
      <c r="D6505" s="20" t="s">
        <v>1002</v>
      </c>
      <c r="E6505" s="26">
        <v>42856</v>
      </c>
      <c r="F6505" s="20">
        <v>7</v>
      </c>
      <c r="G6505" s="20">
        <v>6</v>
      </c>
      <c r="H6505" s="20">
        <v>1.1666666666666667</v>
      </c>
      <c r="I6505" s="20">
        <v>65</v>
      </c>
      <c r="J6505" s="20">
        <v>105</v>
      </c>
      <c r="K6505" s="20">
        <v>0.61904761904761907</v>
      </c>
      <c r="L6505" s="20">
        <v>90</v>
      </c>
      <c r="M6505" s="20">
        <v>1.1666666666666667</v>
      </c>
      <c r="N6505" s="20">
        <v>63</v>
      </c>
      <c r="P6505" s="20">
        <v>0</v>
      </c>
      <c r="Q6505" s="20">
        <v>0</v>
      </c>
      <c r="R6505" s="20" t="e">
        <v>#DIV/0!</v>
      </c>
      <c r="S6505" s="20">
        <v>3</v>
      </c>
      <c r="T6505" s="20">
        <v>1.1599999999999999</v>
      </c>
    </row>
    <row r="6506" spans="1:20" s="20" customFormat="1" x14ac:dyDescent="0.25">
      <c r="A6506" s="177" t="s">
        <v>16985</v>
      </c>
      <c r="B6506" s="20" t="s">
        <v>16986</v>
      </c>
      <c r="C6506" s="20" t="s">
        <v>346</v>
      </c>
      <c r="D6506" s="20" t="s">
        <v>1000</v>
      </c>
      <c r="E6506" s="26">
        <v>42856</v>
      </c>
      <c r="F6506" s="20">
        <v>0</v>
      </c>
      <c r="G6506" s="20">
        <v>0</v>
      </c>
      <c r="H6506" s="20" t="e">
        <v>#DIV/0!</v>
      </c>
      <c r="I6506" s="20">
        <v>0</v>
      </c>
      <c r="J6506" s="20">
        <v>0</v>
      </c>
      <c r="K6506" s="20" t="e">
        <v>#DIV/0!</v>
      </c>
      <c r="L6506" s="20">
        <v>0</v>
      </c>
      <c r="M6506" s="20" t="e">
        <v>#DIV/0!</v>
      </c>
      <c r="N6506" s="20">
        <v>0</v>
      </c>
      <c r="P6506" s="20">
        <v>0</v>
      </c>
      <c r="Q6506" s="20">
        <v>0</v>
      </c>
      <c r="R6506" s="20" t="e">
        <v>#DIV/0!</v>
      </c>
      <c r="S6506" s="20">
        <v>0</v>
      </c>
      <c r="T6506" s="20">
        <v>1.325</v>
      </c>
    </row>
    <row r="6507" spans="1:20" s="20" customFormat="1" x14ac:dyDescent="0.25">
      <c r="A6507" s="177" t="s">
        <v>17081</v>
      </c>
      <c r="B6507" s="20" t="s">
        <v>17082</v>
      </c>
      <c r="C6507" s="20" t="s">
        <v>345</v>
      </c>
      <c r="D6507" s="20" t="s">
        <v>1002</v>
      </c>
      <c r="E6507" s="26">
        <v>42856</v>
      </c>
      <c r="F6507" s="20">
        <v>0</v>
      </c>
      <c r="G6507" s="20">
        <v>0</v>
      </c>
      <c r="H6507" s="20" t="e">
        <v>#DIV/0!</v>
      </c>
      <c r="I6507" s="20">
        <v>0</v>
      </c>
      <c r="J6507" s="20">
        <v>0</v>
      </c>
      <c r="K6507" s="20" t="e">
        <v>#DIV/0!</v>
      </c>
      <c r="L6507" s="20">
        <v>0</v>
      </c>
      <c r="M6507" s="20" t="e">
        <v>#DIV/0!</v>
      </c>
      <c r="N6507" s="20">
        <v>0</v>
      </c>
      <c r="P6507" s="20">
        <v>0</v>
      </c>
      <c r="Q6507" s="20">
        <v>0</v>
      </c>
      <c r="R6507" s="20" t="e">
        <v>#DIV/0!</v>
      </c>
      <c r="S6507" s="20">
        <v>0</v>
      </c>
      <c r="T6507" s="20">
        <v>0.82499999999999996</v>
      </c>
    </row>
    <row r="6508" spans="1:20" s="20" customFormat="1" x14ac:dyDescent="0.25">
      <c r="A6508" s="177" t="s">
        <v>17296</v>
      </c>
      <c r="B6508" s="20" t="s">
        <v>17297</v>
      </c>
      <c r="C6508" s="20" t="s">
        <v>225</v>
      </c>
      <c r="D6508" s="20" t="s">
        <v>1000</v>
      </c>
      <c r="E6508" s="26">
        <v>42856</v>
      </c>
      <c r="F6508" s="20">
        <v>5</v>
      </c>
      <c r="G6508" s="20">
        <v>7</v>
      </c>
      <c r="H6508" s="20">
        <v>0.7142857142857143</v>
      </c>
      <c r="I6508" s="20">
        <v>30</v>
      </c>
      <c r="J6508" s="20">
        <v>40</v>
      </c>
      <c r="K6508" s="20">
        <v>0.75</v>
      </c>
      <c r="L6508" s="20">
        <v>105</v>
      </c>
      <c r="M6508" s="20">
        <v>0.38095238095238093</v>
      </c>
      <c r="N6508" s="20">
        <v>30</v>
      </c>
      <c r="P6508" s="20">
        <v>0</v>
      </c>
      <c r="Q6508" s="20">
        <v>0</v>
      </c>
      <c r="R6508" s="20" t="e">
        <v>#DIV/0!</v>
      </c>
      <c r="S6508" s="20">
        <v>0</v>
      </c>
      <c r="T6508" s="20">
        <v>0.8125</v>
      </c>
    </row>
    <row r="6509" spans="1:20" s="20" customFormat="1" x14ac:dyDescent="0.25">
      <c r="A6509" s="177" t="s">
        <v>17503</v>
      </c>
      <c r="B6509" s="20" t="s">
        <v>17504</v>
      </c>
      <c r="C6509" s="20" t="s">
        <v>226</v>
      </c>
      <c r="D6509" s="20" t="s">
        <v>1002</v>
      </c>
      <c r="E6509" s="26">
        <v>42856</v>
      </c>
      <c r="F6509" s="20">
        <v>5</v>
      </c>
      <c r="G6509" s="20">
        <v>7</v>
      </c>
      <c r="H6509" s="20">
        <v>0.7142857142857143</v>
      </c>
      <c r="I6509" s="20">
        <v>30</v>
      </c>
      <c r="J6509" s="20">
        <v>40</v>
      </c>
      <c r="K6509" s="20">
        <v>0.75</v>
      </c>
      <c r="L6509" s="20">
        <v>105</v>
      </c>
      <c r="M6509" s="20">
        <v>0.38095238095238093</v>
      </c>
      <c r="N6509" s="20">
        <v>30</v>
      </c>
      <c r="P6509" s="20">
        <v>0</v>
      </c>
      <c r="Q6509" s="20">
        <v>0</v>
      </c>
      <c r="R6509" s="20" t="e">
        <v>#DIV/0!</v>
      </c>
      <c r="S6509" s="20">
        <v>0</v>
      </c>
      <c r="T6509" s="20">
        <v>1.05</v>
      </c>
    </row>
    <row r="6510" spans="1:20" s="20" customFormat="1" x14ac:dyDescent="0.25">
      <c r="A6510" s="177" t="s">
        <v>17680</v>
      </c>
      <c r="B6510" s="20" t="s">
        <v>17681</v>
      </c>
      <c r="C6510" s="20" t="s">
        <v>232</v>
      </c>
      <c r="D6510" s="20" t="s">
        <v>1000</v>
      </c>
      <c r="E6510" s="26">
        <v>42856</v>
      </c>
      <c r="F6510" s="20">
        <v>10</v>
      </c>
      <c r="G6510" s="20">
        <v>15</v>
      </c>
      <c r="H6510" s="20">
        <v>0.66666666666666663</v>
      </c>
      <c r="I6510" s="20">
        <v>128</v>
      </c>
      <c r="J6510" s="20">
        <v>108</v>
      </c>
      <c r="K6510" s="20">
        <v>1.1851851851851851</v>
      </c>
      <c r="L6510" s="20">
        <v>180</v>
      </c>
      <c r="M6510" s="20">
        <v>0.6</v>
      </c>
      <c r="N6510" s="20">
        <v>126</v>
      </c>
      <c r="P6510" s="20">
        <v>2</v>
      </c>
      <c r="Q6510" s="20">
        <v>5</v>
      </c>
      <c r="R6510" s="20">
        <v>0.4</v>
      </c>
      <c r="S6510" s="20">
        <v>2</v>
      </c>
      <c r="T6510" s="20">
        <v>0.7</v>
      </c>
    </row>
    <row r="6511" spans="1:20" s="20" customFormat="1" x14ac:dyDescent="0.25">
      <c r="A6511" s="177" t="s">
        <v>17877</v>
      </c>
      <c r="B6511" s="20" t="s">
        <v>17878</v>
      </c>
      <c r="C6511" s="20" t="s">
        <v>231</v>
      </c>
      <c r="D6511" s="20" t="s">
        <v>1002</v>
      </c>
      <c r="E6511" s="26">
        <v>42856</v>
      </c>
      <c r="F6511" s="20">
        <v>10</v>
      </c>
      <c r="G6511" s="20">
        <v>15</v>
      </c>
      <c r="H6511" s="20">
        <v>0.66666666666666663</v>
      </c>
      <c r="I6511" s="20">
        <v>128</v>
      </c>
      <c r="J6511" s="20">
        <v>108</v>
      </c>
      <c r="K6511" s="20">
        <v>1.1851851851851851</v>
      </c>
      <c r="L6511" s="20">
        <v>180</v>
      </c>
      <c r="M6511" s="20">
        <v>0.6</v>
      </c>
      <c r="N6511" s="20">
        <v>126</v>
      </c>
      <c r="P6511" s="20">
        <v>2</v>
      </c>
      <c r="Q6511" s="20">
        <v>5</v>
      </c>
      <c r="R6511" s="20">
        <v>0.4</v>
      </c>
      <c r="S6511" s="20">
        <v>2</v>
      </c>
      <c r="T6511" s="20">
        <v>0.92500000000000004</v>
      </c>
    </row>
    <row r="6512" spans="1:20" s="20" customFormat="1" x14ac:dyDescent="0.25">
      <c r="A6512" s="177" t="s">
        <v>18054</v>
      </c>
      <c r="B6512" s="20" t="s">
        <v>18055</v>
      </c>
      <c r="C6512" s="20" t="s">
        <v>317</v>
      </c>
      <c r="D6512" s="20" t="s">
        <v>1000</v>
      </c>
      <c r="E6512" s="26">
        <v>42856</v>
      </c>
      <c r="F6512" s="20">
        <v>15</v>
      </c>
      <c r="G6512" s="20">
        <v>12</v>
      </c>
      <c r="H6512" s="20">
        <v>1.25</v>
      </c>
      <c r="I6512" s="20">
        <v>34</v>
      </c>
      <c r="J6512" s="20">
        <v>45</v>
      </c>
      <c r="K6512" s="20">
        <v>0.75555555555555554</v>
      </c>
      <c r="L6512" s="20">
        <v>26</v>
      </c>
      <c r="M6512" s="20">
        <v>1.7307692307692308</v>
      </c>
      <c r="N6512" s="20">
        <v>29</v>
      </c>
      <c r="P6512" s="20">
        <v>0</v>
      </c>
      <c r="Q6512" s="20">
        <v>0</v>
      </c>
      <c r="R6512" s="20" t="e">
        <v>#DIV/0!</v>
      </c>
      <c r="S6512" s="20">
        <v>5</v>
      </c>
      <c r="T6512" s="20">
        <v>0.85</v>
      </c>
    </row>
    <row r="6513" spans="1:20" s="20" customFormat="1" x14ac:dyDescent="0.25">
      <c r="A6513" s="177" t="s">
        <v>18233</v>
      </c>
      <c r="B6513" s="20" t="s">
        <v>18234</v>
      </c>
      <c r="C6513" s="20" t="s">
        <v>316</v>
      </c>
      <c r="D6513" s="20" t="s">
        <v>1002</v>
      </c>
      <c r="E6513" s="26">
        <v>42856</v>
      </c>
      <c r="F6513" s="20">
        <v>10</v>
      </c>
      <c r="G6513" s="20">
        <v>6</v>
      </c>
      <c r="H6513" s="20">
        <v>1.6666666666666667</v>
      </c>
      <c r="I6513" s="20">
        <v>21</v>
      </c>
      <c r="J6513" s="20">
        <v>30</v>
      </c>
      <c r="K6513" s="20">
        <v>0.7</v>
      </c>
      <c r="L6513" s="20">
        <v>16</v>
      </c>
      <c r="M6513" s="20">
        <v>1.875</v>
      </c>
      <c r="N6513" s="20">
        <v>16</v>
      </c>
      <c r="P6513" s="20">
        <v>0</v>
      </c>
      <c r="Q6513" s="20">
        <v>0</v>
      </c>
      <c r="R6513" s="20" t="e">
        <v>#DIV/0!</v>
      </c>
      <c r="S6513" s="20">
        <v>5</v>
      </c>
      <c r="T6513" s="20">
        <v>1.3</v>
      </c>
    </row>
    <row r="6514" spans="1:20" s="20" customFormat="1" x14ac:dyDescent="0.25">
      <c r="A6514" s="177" t="s">
        <v>18309</v>
      </c>
      <c r="B6514" s="20" t="s">
        <v>18310</v>
      </c>
      <c r="C6514" s="20" t="s">
        <v>355</v>
      </c>
      <c r="D6514" s="20" t="s">
        <v>1002</v>
      </c>
      <c r="E6514" s="26">
        <v>42856</v>
      </c>
      <c r="F6514" s="20">
        <v>5</v>
      </c>
      <c r="G6514" s="20">
        <v>6</v>
      </c>
      <c r="H6514" s="20">
        <v>0.83333333333333337</v>
      </c>
      <c r="I6514" s="20">
        <v>13</v>
      </c>
      <c r="J6514" s="20">
        <v>15</v>
      </c>
      <c r="K6514" s="20">
        <v>0.8666666666666667</v>
      </c>
      <c r="L6514" s="20">
        <v>10</v>
      </c>
      <c r="M6514" s="20">
        <v>1.5</v>
      </c>
      <c r="N6514" s="20">
        <v>13</v>
      </c>
      <c r="P6514" s="20">
        <v>0</v>
      </c>
      <c r="Q6514" s="20">
        <v>0</v>
      </c>
      <c r="R6514" s="20" t="e">
        <v>#DIV/0!</v>
      </c>
      <c r="S6514" s="20">
        <v>0</v>
      </c>
      <c r="T6514" s="20">
        <v>1.0625</v>
      </c>
    </row>
    <row r="6515" spans="1:20" s="20" customFormat="1" x14ac:dyDescent="0.25">
      <c r="A6515" s="177" t="s">
        <v>18486</v>
      </c>
      <c r="B6515" s="20" t="s">
        <v>18487</v>
      </c>
      <c r="C6515" s="20" t="s">
        <v>214</v>
      </c>
      <c r="D6515" s="20" t="s">
        <v>1000</v>
      </c>
      <c r="E6515" s="26">
        <v>42856</v>
      </c>
      <c r="F6515" s="20">
        <v>19</v>
      </c>
      <c r="G6515" s="20">
        <v>13</v>
      </c>
      <c r="H6515" s="20">
        <v>1.4615384615384615</v>
      </c>
      <c r="I6515" s="20">
        <v>98</v>
      </c>
      <c r="J6515" s="20">
        <v>152</v>
      </c>
      <c r="K6515" s="20">
        <v>0.64473684210526316</v>
      </c>
      <c r="L6515" s="20">
        <v>92</v>
      </c>
      <c r="M6515" s="20">
        <v>1.6521739130434783</v>
      </c>
      <c r="N6515" s="20">
        <v>76</v>
      </c>
      <c r="P6515" s="20">
        <v>12</v>
      </c>
      <c r="Q6515" s="20">
        <v>15</v>
      </c>
      <c r="R6515" s="20">
        <v>0.8</v>
      </c>
      <c r="S6515" s="20">
        <v>22</v>
      </c>
      <c r="T6515" s="20">
        <v>1.2250000000000001</v>
      </c>
    </row>
    <row r="6516" spans="1:20" s="20" customFormat="1" x14ac:dyDescent="0.25">
      <c r="A6516" s="177" t="s">
        <v>18665</v>
      </c>
      <c r="B6516" s="20" t="s">
        <v>18666</v>
      </c>
      <c r="C6516" s="20" t="s">
        <v>215</v>
      </c>
      <c r="D6516" s="20" t="s">
        <v>1002</v>
      </c>
      <c r="E6516" s="26">
        <v>42856</v>
      </c>
      <c r="F6516" s="20">
        <v>6</v>
      </c>
      <c r="G6516" s="20">
        <v>7</v>
      </c>
      <c r="H6516" s="20">
        <v>0.8571428571428571</v>
      </c>
      <c r="I6516" s="20">
        <v>36</v>
      </c>
      <c r="J6516" s="20">
        <v>42</v>
      </c>
      <c r="K6516" s="20">
        <v>0.8571428571428571</v>
      </c>
      <c r="L6516" s="20">
        <v>47</v>
      </c>
      <c r="M6516" s="20">
        <v>0.8936170212765957</v>
      </c>
      <c r="N6516" s="20">
        <v>19</v>
      </c>
      <c r="O6516" s="20">
        <v>1.125</v>
      </c>
      <c r="P6516" s="20">
        <v>9</v>
      </c>
      <c r="Q6516" s="20">
        <v>11</v>
      </c>
      <c r="R6516" s="20">
        <v>0.81818181818181823</v>
      </c>
      <c r="S6516" s="20">
        <v>17</v>
      </c>
      <c r="T6516" s="20">
        <v>1.0325</v>
      </c>
    </row>
    <row r="6517" spans="1:20" s="20" customFormat="1" x14ac:dyDescent="0.25">
      <c r="A6517" s="177" t="s">
        <v>18842</v>
      </c>
      <c r="B6517" s="20" t="s">
        <v>18843</v>
      </c>
      <c r="C6517" s="20" t="s">
        <v>216</v>
      </c>
      <c r="D6517" s="20" t="s">
        <v>1002</v>
      </c>
      <c r="E6517" s="26">
        <v>42856</v>
      </c>
      <c r="F6517" s="20">
        <v>13</v>
      </c>
      <c r="G6517" s="20">
        <v>6</v>
      </c>
      <c r="H6517" s="20">
        <v>2.1666666666666665</v>
      </c>
      <c r="I6517" s="20">
        <v>62</v>
      </c>
      <c r="J6517" s="20">
        <v>110</v>
      </c>
      <c r="K6517" s="20">
        <v>0.5636363636363636</v>
      </c>
      <c r="L6517" s="20">
        <v>45</v>
      </c>
      <c r="M6517" s="20">
        <v>2.4444444444444446</v>
      </c>
      <c r="N6517" s="20">
        <v>57</v>
      </c>
      <c r="P6517" s="20">
        <v>3</v>
      </c>
      <c r="Q6517" s="20">
        <v>4</v>
      </c>
      <c r="R6517" s="20">
        <v>0.75</v>
      </c>
      <c r="S6517" s="20">
        <v>5</v>
      </c>
      <c r="T6517" s="20">
        <v>1.05</v>
      </c>
    </row>
    <row r="6518" spans="1:20" s="20" customFormat="1" x14ac:dyDescent="0.25">
      <c r="A6518" s="177" t="s">
        <v>19019</v>
      </c>
      <c r="B6518" s="20" t="s">
        <v>19020</v>
      </c>
      <c r="C6518" s="20" t="s">
        <v>229</v>
      </c>
      <c r="D6518" s="20" t="s">
        <v>1002</v>
      </c>
      <c r="E6518" s="26">
        <v>42856</v>
      </c>
      <c r="F6518" s="20">
        <v>1</v>
      </c>
      <c r="G6518" s="20">
        <v>1</v>
      </c>
      <c r="H6518" s="20">
        <v>1</v>
      </c>
      <c r="I6518" s="20">
        <v>7</v>
      </c>
      <c r="J6518" s="20">
        <v>5</v>
      </c>
      <c r="K6518" s="20">
        <v>1.4</v>
      </c>
      <c r="L6518" s="20">
        <v>10</v>
      </c>
      <c r="M6518" s="20">
        <v>0.5</v>
      </c>
      <c r="N6518" s="20">
        <v>6</v>
      </c>
      <c r="P6518" s="20">
        <v>1</v>
      </c>
      <c r="Q6518" s="20">
        <v>1</v>
      </c>
      <c r="R6518" s="20">
        <v>1</v>
      </c>
      <c r="S6518" s="20">
        <v>1</v>
      </c>
      <c r="T6518" s="20">
        <v>1.075</v>
      </c>
    </row>
    <row r="6519" spans="1:20" s="20" customFormat="1" x14ac:dyDescent="0.25">
      <c r="A6519" s="177" t="s">
        <v>19196</v>
      </c>
      <c r="B6519" s="20" t="s">
        <v>19197</v>
      </c>
      <c r="C6519" s="20" t="s">
        <v>230</v>
      </c>
      <c r="D6519" s="20" t="s">
        <v>1000</v>
      </c>
      <c r="E6519" s="26">
        <v>42856</v>
      </c>
      <c r="F6519" s="20">
        <v>1</v>
      </c>
      <c r="G6519" s="20">
        <v>1</v>
      </c>
      <c r="H6519" s="20">
        <v>1</v>
      </c>
      <c r="I6519" s="20">
        <v>7</v>
      </c>
      <c r="J6519" s="20">
        <v>5</v>
      </c>
      <c r="K6519" s="20">
        <v>1.4</v>
      </c>
      <c r="L6519" s="20">
        <v>10</v>
      </c>
      <c r="M6519" s="20">
        <v>0.5</v>
      </c>
      <c r="N6519" s="20">
        <v>6</v>
      </c>
      <c r="P6519" s="20">
        <v>1</v>
      </c>
      <c r="Q6519" s="20">
        <v>1</v>
      </c>
      <c r="R6519" s="20">
        <v>1</v>
      </c>
      <c r="S6519" s="20">
        <v>1</v>
      </c>
      <c r="T6519" s="20">
        <v>1</v>
      </c>
    </row>
    <row r="6520" spans="1:20" s="20" customFormat="1" x14ac:dyDescent="0.25">
      <c r="A6520" s="177" t="s">
        <v>19375</v>
      </c>
      <c r="B6520" s="20" t="s">
        <v>19376</v>
      </c>
      <c r="C6520" s="20" t="s">
        <v>234</v>
      </c>
      <c r="D6520" s="20" t="s">
        <v>1000</v>
      </c>
      <c r="E6520" s="26">
        <v>42856</v>
      </c>
      <c r="F6520" s="20">
        <v>3</v>
      </c>
      <c r="G6520" s="20">
        <v>6</v>
      </c>
      <c r="H6520" s="20">
        <v>0.5</v>
      </c>
      <c r="I6520" s="20">
        <v>65</v>
      </c>
      <c r="J6520" s="20">
        <v>40</v>
      </c>
      <c r="K6520" s="20">
        <v>1.625</v>
      </c>
      <c r="L6520" s="20">
        <v>50</v>
      </c>
      <c r="M6520" s="20">
        <v>0.8</v>
      </c>
      <c r="N6520" s="20">
        <v>61</v>
      </c>
      <c r="P6520" s="20">
        <v>0</v>
      </c>
      <c r="Q6520" s="20">
        <v>1</v>
      </c>
      <c r="R6520" s="20">
        <v>0</v>
      </c>
      <c r="S6520" s="20">
        <v>4</v>
      </c>
    </row>
    <row r="6521" spans="1:20" s="20" customFormat="1" x14ac:dyDescent="0.25">
      <c r="A6521" s="177" t="s">
        <v>19554</v>
      </c>
      <c r="B6521" s="20" t="s">
        <v>19555</v>
      </c>
      <c r="C6521" s="20" t="s">
        <v>233</v>
      </c>
      <c r="D6521" s="20" t="s">
        <v>1002</v>
      </c>
      <c r="E6521" s="26">
        <v>42856</v>
      </c>
      <c r="F6521" s="20">
        <v>3</v>
      </c>
      <c r="G6521" s="20">
        <v>6</v>
      </c>
      <c r="H6521" s="20">
        <v>0.5</v>
      </c>
      <c r="I6521" s="20">
        <v>65</v>
      </c>
      <c r="J6521" s="20">
        <v>40</v>
      </c>
      <c r="K6521" s="20">
        <v>1.625</v>
      </c>
      <c r="L6521" s="20">
        <v>50</v>
      </c>
      <c r="M6521" s="20">
        <v>0.8</v>
      </c>
      <c r="N6521" s="20">
        <v>61</v>
      </c>
      <c r="P6521" s="20">
        <v>0</v>
      </c>
      <c r="Q6521" s="20">
        <v>1</v>
      </c>
      <c r="R6521" s="20">
        <v>0</v>
      </c>
      <c r="S6521" s="20">
        <v>4</v>
      </c>
    </row>
    <row r="6522" spans="1:20" s="20" customFormat="1" x14ac:dyDescent="0.25">
      <c r="A6522" s="177" t="s">
        <v>19652</v>
      </c>
      <c r="B6522" s="20" t="s">
        <v>19653</v>
      </c>
      <c r="C6522" s="20" t="s">
        <v>342</v>
      </c>
      <c r="D6522" s="20" t="s">
        <v>1000</v>
      </c>
      <c r="E6522" s="26">
        <v>42856</v>
      </c>
      <c r="F6522" s="20">
        <v>4</v>
      </c>
      <c r="G6522" s="20">
        <v>4</v>
      </c>
      <c r="H6522" s="20">
        <v>1</v>
      </c>
      <c r="I6522" s="20">
        <v>28</v>
      </c>
      <c r="J6522" s="20">
        <v>40</v>
      </c>
      <c r="K6522" s="20">
        <v>0.7</v>
      </c>
      <c r="L6522" s="20">
        <v>40</v>
      </c>
      <c r="M6522" s="20">
        <v>1</v>
      </c>
      <c r="N6522" s="20">
        <v>25</v>
      </c>
      <c r="P6522" s="20">
        <v>0</v>
      </c>
      <c r="Q6522" s="20">
        <v>0</v>
      </c>
      <c r="R6522" s="20" t="e">
        <v>#DIV/0!</v>
      </c>
      <c r="S6522" s="20">
        <v>3</v>
      </c>
      <c r="T6522" s="20">
        <v>1.1875</v>
      </c>
    </row>
    <row r="6523" spans="1:20" s="20" customFormat="1" x14ac:dyDescent="0.25">
      <c r="A6523" s="177" t="s">
        <v>19752</v>
      </c>
      <c r="B6523" s="20" t="s">
        <v>19753</v>
      </c>
      <c r="C6523" s="20" t="s">
        <v>340</v>
      </c>
      <c r="D6523" s="20" t="s">
        <v>1002</v>
      </c>
      <c r="E6523" s="26">
        <v>42856</v>
      </c>
      <c r="F6523" s="20">
        <v>4</v>
      </c>
      <c r="G6523" s="20">
        <v>4</v>
      </c>
      <c r="H6523" s="20">
        <v>1</v>
      </c>
      <c r="I6523" s="20">
        <v>28</v>
      </c>
      <c r="J6523" s="20">
        <v>40</v>
      </c>
      <c r="K6523" s="20">
        <v>0.7</v>
      </c>
      <c r="L6523" s="20">
        <v>40</v>
      </c>
      <c r="M6523" s="20">
        <v>1</v>
      </c>
      <c r="N6523" s="20">
        <v>25</v>
      </c>
      <c r="P6523" s="20">
        <v>0</v>
      </c>
      <c r="Q6523" s="20">
        <v>0</v>
      </c>
      <c r="R6523" s="20" t="e">
        <v>#DIV/0!</v>
      </c>
      <c r="S6523" s="20">
        <v>3</v>
      </c>
    </row>
    <row r="6524" spans="1:20" s="20" customFormat="1" x14ac:dyDescent="0.25">
      <c r="A6524" s="177" t="s">
        <v>19929</v>
      </c>
      <c r="B6524" s="20" t="s">
        <v>19930</v>
      </c>
      <c r="C6524" s="20" t="s">
        <v>220</v>
      </c>
      <c r="D6524" s="20" t="s">
        <v>1000</v>
      </c>
      <c r="E6524" s="26">
        <v>42856</v>
      </c>
      <c r="F6524" s="20">
        <v>3</v>
      </c>
      <c r="G6524" s="20">
        <v>16</v>
      </c>
      <c r="H6524" s="20">
        <v>0.1875</v>
      </c>
      <c r="I6524" s="20">
        <v>5</v>
      </c>
      <c r="J6524" s="20">
        <v>8</v>
      </c>
      <c r="K6524" s="20">
        <v>0.625</v>
      </c>
      <c r="L6524" s="20">
        <v>48</v>
      </c>
      <c r="M6524" s="20">
        <v>0.16666666666666666</v>
      </c>
      <c r="N6524" s="20">
        <v>5</v>
      </c>
      <c r="P6524" s="20">
        <v>7</v>
      </c>
      <c r="Q6524" s="20">
        <v>9</v>
      </c>
      <c r="R6524" s="20">
        <v>0.77777777777777779</v>
      </c>
      <c r="S6524" s="20">
        <v>0</v>
      </c>
      <c r="T6524" s="20">
        <v>0.875</v>
      </c>
    </row>
    <row r="6525" spans="1:20" s="20" customFormat="1" x14ac:dyDescent="0.25">
      <c r="A6525" s="177" t="s">
        <v>20108</v>
      </c>
      <c r="B6525" s="20" t="s">
        <v>20109</v>
      </c>
      <c r="C6525" s="20" t="s">
        <v>221</v>
      </c>
      <c r="D6525" s="20" t="s">
        <v>1002</v>
      </c>
      <c r="E6525" s="26">
        <v>42856</v>
      </c>
      <c r="F6525" s="20">
        <v>2</v>
      </c>
      <c r="G6525" s="20">
        <v>12</v>
      </c>
      <c r="H6525" s="20">
        <v>0.16666666666666666</v>
      </c>
      <c r="I6525" s="20">
        <v>3</v>
      </c>
      <c r="J6525" s="20">
        <v>6</v>
      </c>
      <c r="K6525" s="20">
        <v>0.5</v>
      </c>
      <c r="L6525" s="20">
        <v>40</v>
      </c>
      <c r="M6525" s="20">
        <v>0.15</v>
      </c>
      <c r="N6525" s="20">
        <v>3</v>
      </c>
      <c r="O6525" s="20">
        <v>0.82</v>
      </c>
      <c r="P6525" s="20">
        <v>3</v>
      </c>
      <c r="Q6525" s="20">
        <v>5</v>
      </c>
      <c r="R6525" s="20">
        <v>0.6</v>
      </c>
      <c r="S6525" s="20">
        <v>0</v>
      </c>
      <c r="T6525" s="20">
        <v>0.93</v>
      </c>
    </row>
    <row r="6526" spans="1:20" s="20" customFormat="1" x14ac:dyDescent="0.25">
      <c r="A6526" s="177" t="s">
        <v>20285</v>
      </c>
      <c r="B6526" s="20" t="s">
        <v>20286</v>
      </c>
      <c r="C6526" s="20" t="s">
        <v>222</v>
      </c>
      <c r="D6526" s="20" t="s">
        <v>1002</v>
      </c>
      <c r="E6526" s="26">
        <v>42856</v>
      </c>
      <c r="F6526" s="20">
        <v>1</v>
      </c>
      <c r="G6526" s="20">
        <v>4</v>
      </c>
      <c r="H6526" s="20">
        <v>0.25</v>
      </c>
      <c r="I6526" s="20">
        <v>2</v>
      </c>
      <c r="J6526" s="20">
        <v>2</v>
      </c>
      <c r="K6526" s="20">
        <v>1</v>
      </c>
      <c r="L6526" s="20">
        <v>8</v>
      </c>
      <c r="M6526" s="20">
        <v>0.25</v>
      </c>
      <c r="N6526" s="20">
        <v>2</v>
      </c>
      <c r="O6526" s="20">
        <v>0.78</v>
      </c>
      <c r="P6526" s="20">
        <v>4</v>
      </c>
      <c r="Q6526" s="20">
        <v>4</v>
      </c>
      <c r="R6526" s="20">
        <v>1</v>
      </c>
      <c r="S6526" s="20">
        <v>0</v>
      </c>
      <c r="T6526" s="20">
        <v>0.87</v>
      </c>
    </row>
    <row r="6527" spans="1:20" s="20" customFormat="1" x14ac:dyDescent="0.25">
      <c r="A6527" s="177" t="s">
        <v>20462</v>
      </c>
      <c r="B6527" s="20" t="s">
        <v>20463</v>
      </c>
      <c r="C6527" s="20" t="s">
        <v>211</v>
      </c>
      <c r="D6527" s="20" t="s">
        <v>1002</v>
      </c>
      <c r="E6527" s="26">
        <v>42856</v>
      </c>
      <c r="F6527" s="20">
        <v>1</v>
      </c>
      <c r="G6527" s="20">
        <v>2</v>
      </c>
      <c r="H6527" s="20">
        <v>0.5</v>
      </c>
      <c r="I6527" s="20">
        <v>59</v>
      </c>
      <c r="J6527" s="20">
        <v>15</v>
      </c>
      <c r="K6527" s="20">
        <v>3.9333333333333331</v>
      </c>
      <c r="L6527" s="20">
        <v>30</v>
      </c>
      <c r="M6527" s="20">
        <v>0.5</v>
      </c>
      <c r="N6527" s="20">
        <v>51</v>
      </c>
      <c r="P6527" s="20">
        <v>0</v>
      </c>
      <c r="Q6527" s="20">
        <v>0</v>
      </c>
      <c r="R6527" s="20" t="e">
        <v>#DIV/0!</v>
      </c>
      <c r="S6527" s="20">
        <v>8</v>
      </c>
      <c r="T6527" s="20">
        <v>0.95</v>
      </c>
    </row>
    <row r="6528" spans="1:20" s="20" customFormat="1" x14ac:dyDescent="0.25">
      <c r="A6528" s="177" t="s">
        <v>20639</v>
      </c>
      <c r="B6528" s="20" t="s">
        <v>20640</v>
      </c>
      <c r="C6528" s="20" t="s">
        <v>207</v>
      </c>
      <c r="D6528" s="20" t="s">
        <v>1000</v>
      </c>
      <c r="E6528" s="26">
        <v>42856</v>
      </c>
      <c r="F6528" s="20">
        <v>6</v>
      </c>
      <c r="G6528" s="20">
        <v>9</v>
      </c>
      <c r="H6528" s="20">
        <v>0.66666666666666663</v>
      </c>
      <c r="I6528" s="20">
        <v>89</v>
      </c>
      <c r="J6528" s="20">
        <v>38</v>
      </c>
      <c r="K6528" s="20">
        <v>2.3421052631578947</v>
      </c>
      <c r="L6528" s="20">
        <v>80</v>
      </c>
      <c r="M6528" s="20">
        <v>0.47499999999999998</v>
      </c>
      <c r="N6528" s="20">
        <v>80</v>
      </c>
      <c r="P6528" s="20">
        <v>4</v>
      </c>
      <c r="Q6528" s="20">
        <v>5</v>
      </c>
      <c r="R6528" s="20">
        <v>0.8</v>
      </c>
      <c r="S6528" s="20">
        <v>9</v>
      </c>
      <c r="T6528" s="20">
        <v>1.05</v>
      </c>
    </row>
    <row r="6529" spans="1:20" s="20" customFormat="1" x14ac:dyDescent="0.25">
      <c r="A6529" s="177" t="s">
        <v>20883</v>
      </c>
      <c r="B6529" s="20" t="s">
        <v>20884</v>
      </c>
      <c r="C6529" s="20" t="s">
        <v>210</v>
      </c>
      <c r="D6529" s="20" t="s">
        <v>1002</v>
      </c>
      <c r="E6529" s="26">
        <v>42856</v>
      </c>
      <c r="F6529" s="20">
        <v>1</v>
      </c>
      <c r="G6529" s="20">
        <v>3</v>
      </c>
      <c r="H6529" s="20">
        <v>0.33333333333333331</v>
      </c>
      <c r="I6529" s="20">
        <v>8</v>
      </c>
      <c r="J6529" s="20">
        <v>7</v>
      </c>
      <c r="K6529" s="20">
        <v>1.1428571428571428</v>
      </c>
      <c r="L6529" s="20">
        <v>30</v>
      </c>
      <c r="M6529" s="20">
        <v>0.23333333333333334</v>
      </c>
      <c r="N6529" s="20">
        <v>8</v>
      </c>
      <c r="O6529" s="20">
        <v>0.6875</v>
      </c>
      <c r="P6529" s="20">
        <v>4</v>
      </c>
      <c r="Q6529" s="20">
        <v>5</v>
      </c>
      <c r="R6529" s="20">
        <v>0.8</v>
      </c>
      <c r="S6529" s="20">
        <v>0</v>
      </c>
      <c r="T6529" s="20">
        <v>0.875</v>
      </c>
    </row>
    <row r="6530" spans="1:20" s="20" customFormat="1" x14ac:dyDescent="0.25">
      <c r="A6530" s="177" t="s">
        <v>21060</v>
      </c>
      <c r="B6530" s="20" t="s">
        <v>21061</v>
      </c>
      <c r="C6530" s="20" t="s">
        <v>208</v>
      </c>
      <c r="D6530" s="20" t="s">
        <v>1002</v>
      </c>
      <c r="E6530" s="26">
        <v>42856</v>
      </c>
      <c r="F6530" s="20">
        <v>2</v>
      </c>
      <c r="G6530" s="20">
        <v>2</v>
      </c>
      <c r="H6530" s="20">
        <v>1</v>
      </c>
      <c r="I6530" s="20">
        <v>11</v>
      </c>
      <c r="J6530" s="20">
        <v>10</v>
      </c>
      <c r="K6530" s="20">
        <v>1.1000000000000001</v>
      </c>
      <c r="L6530" s="20">
        <v>10</v>
      </c>
      <c r="M6530" s="20">
        <v>1</v>
      </c>
      <c r="N6530" s="20">
        <v>11</v>
      </c>
      <c r="P6530" s="20">
        <v>0</v>
      </c>
      <c r="Q6530" s="20">
        <v>0</v>
      </c>
      <c r="R6530" s="20" t="e">
        <v>#DIV/0!</v>
      </c>
      <c r="S6530" s="20">
        <v>0</v>
      </c>
      <c r="T6530" s="20">
        <v>0.75</v>
      </c>
    </row>
    <row r="6531" spans="1:20" s="20" customFormat="1" x14ac:dyDescent="0.25">
      <c r="A6531" s="177" t="s">
        <v>21136</v>
      </c>
      <c r="B6531" s="20" t="s">
        <v>21137</v>
      </c>
      <c r="C6531" s="20" t="s">
        <v>354</v>
      </c>
      <c r="D6531" s="20" t="s">
        <v>1002</v>
      </c>
      <c r="E6531" s="26">
        <v>42856</v>
      </c>
      <c r="F6531" s="20">
        <v>2</v>
      </c>
      <c r="G6531" s="20">
        <v>2</v>
      </c>
      <c r="H6531" s="20">
        <v>1</v>
      </c>
      <c r="I6531" s="20">
        <v>11</v>
      </c>
      <c r="J6531" s="20">
        <v>6</v>
      </c>
      <c r="K6531" s="20">
        <v>1.8333333333333333</v>
      </c>
      <c r="L6531" s="20">
        <v>10</v>
      </c>
      <c r="M6531" s="20">
        <v>0.6</v>
      </c>
      <c r="N6531" s="20">
        <v>10</v>
      </c>
      <c r="P6531" s="20">
        <v>0</v>
      </c>
      <c r="Q6531" s="20">
        <v>0</v>
      </c>
      <c r="R6531" s="20" t="e">
        <v>#DIV/0!</v>
      </c>
      <c r="S6531" s="20">
        <v>1</v>
      </c>
      <c r="T6531" s="20">
        <v>0.7</v>
      </c>
    </row>
    <row r="6532" spans="1:20" s="20" customFormat="1" x14ac:dyDescent="0.25">
      <c r="A6532" s="177" t="s">
        <v>21315</v>
      </c>
      <c r="B6532" s="20" t="s">
        <v>21316</v>
      </c>
      <c r="C6532" s="20" t="s">
        <v>213</v>
      </c>
      <c r="D6532" s="20" t="s">
        <v>1002</v>
      </c>
      <c r="E6532" s="26">
        <v>42856</v>
      </c>
      <c r="F6532" s="20">
        <v>2</v>
      </c>
      <c r="G6532" s="20">
        <v>3</v>
      </c>
      <c r="H6532" s="20">
        <v>0.66666666666666663</v>
      </c>
      <c r="I6532" s="20">
        <v>15</v>
      </c>
      <c r="J6532" s="20">
        <v>18</v>
      </c>
      <c r="K6532" s="20">
        <v>0.83333333333333337</v>
      </c>
      <c r="L6532" s="20">
        <v>30</v>
      </c>
      <c r="M6532" s="20">
        <v>0.6</v>
      </c>
      <c r="N6532" s="20">
        <v>12</v>
      </c>
      <c r="P6532" s="20">
        <v>3</v>
      </c>
      <c r="Q6532" s="20">
        <v>6</v>
      </c>
      <c r="R6532" s="20">
        <v>0.5</v>
      </c>
      <c r="S6532" s="20">
        <v>3</v>
      </c>
      <c r="T6532" s="20">
        <v>0.9</v>
      </c>
    </row>
    <row r="6533" spans="1:20" s="20" customFormat="1" x14ac:dyDescent="0.25">
      <c r="A6533" s="177" t="s">
        <v>21557</v>
      </c>
      <c r="B6533" s="20" t="s">
        <v>21558</v>
      </c>
      <c r="C6533" s="20" t="s">
        <v>212</v>
      </c>
      <c r="D6533" s="20" t="s">
        <v>1000</v>
      </c>
      <c r="E6533" s="26">
        <v>42856</v>
      </c>
      <c r="F6533" s="20">
        <v>2</v>
      </c>
      <c r="G6533" s="20">
        <v>3</v>
      </c>
      <c r="H6533" s="20">
        <v>0.66666666666666663</v>
      </c>
      <c r="I6533" s="20">
        <v>15</v>
      </c>
      <c r="J6533" s="20">
        <v>18</v>
      </c>
      <c r="K6533" s="20">
        <v>0.83333333333333337</v>
      </c>
      <c r="L6533" s="20">
        <v>30</v>
      </c>
      <c r="M6533" s="20">
        <v>0.6</v>
      </c>
      <c r="N6533" s="20">
        <v>12</v>
      </c>
      <c r="P6533" s="20">
        <v>3</v>
      </c>
      <c r="Q6533" s="20">
        <v>6</v>
      </c>
      <c r="R6533" s="20">
        <v>0.5</v>
      </c>
      <c r="S6533" s="20">
        <v>3</v>
      </c>
      <c r="T6533" s="20">
        <v>0.7</v>
      </c>
    </row>
    <row r="6534" spans="1:20" s="20" customFormat="1" x14ac:dyDescent="0.25">
      <c r="A6534" s="177" t="s">
        <v>21766</v>
      </c>
      <c r="B6534" s="20" t="s">
        <v>21767</v>
      </c>
      <c r="C6534" s="20" t="s">
        <v>217</v>
      </c>
      <c r="D6534" s="20" t="s">
        <v>1000</v>
      </c>
      <c r="E6534" s="26">
        <v>42856</v>
      </c>
      <c r="F6534" s="20">
        <v>0</v>
      </c>
      <c r="G6534" s="20">
        <v>0</v>
      </c>
      <c r="H6534" s="20" t="e">
        <v>#DIV/0!</v>
      </c>
      <c r="I6534" s="20">
        <v>0</v>
      </c>
      <c r="J6534" s="20">
        <v>0</v>
      </c>
      <c r="K6534" s="20" t="e">
        <v>#DIV/0!</v>
      </c>
      <c r="L6534" s="20">
        <v>0</v>
      </c>
      <c r="M6534" s="20" t="e">
        <v>#DIV/0!</v>
      </c>
      <c r="N6534" s="20">
        <v>0</v>
      </c>
      <c r="P6534" s="20">
        <v>0</v>
      </c>
      <c r="Q6534" s="20">
        <v>0</v>
      </c>
      <c r="R6534" s="20" t="e">
        <v>#DIV/0!</v>
      </c>
      <c r="S6534" s="20">
        <v>0</v>
      </c>
    </row>
    <row r="6535" spans="1:20" s="20" customFormat="1" x14ac:dyDescent="0.25">
      <c r="A6535" s="177" t="s">
        <v>22010</v>
      </c>
      <c r="B6535" s="20" t="s">
        <v>22011</v>
      </c>
      <c r="C6535" s="20" t="s">
        <v>218</v>
      </c>
      <c r="D6535" s="20" t="s">
        <v>1002</v>
      </c>
      <c r="E6535" s="26">
        <v>42856</v>
      </c>
      <c r="F6535" s="20">
        <v>0</v>
      </c>
      <c r="G6535" s="20">
        <v>0</v>
      </c>
      <c r="H6535" s="20" t="e">
        <v>#DIV/0!</v>
      </c>
      <c r="I6535" s="20">
        <v>0</v>
      </c>
      <c r="J6535" s="20">
        <v>0</v>
      </c>
      <c r="K6535" s="20" t="e">
        <v>#DIV/0!</v>
      </c>
      <c r="L6535" s="20">
        <v>0</v>
      </c>
      <c r="M6535" s="20" t="e">
        <v>#DIV/0!</v>
      </c>
      <c r="N6535" s="20">
        <v>0</v>
      </c>
      <c r="P6535" s="20">
        <v>0</v>
      </c>
      <c r="Q6535" s="20">
        <v>0</v>
      </c>
      <c r="R6535" s="20" t="e">
        <v>#DIV/0!</v>
      </c>
      <c r="S6535" s="20">
        <v>0</v>
      </c>
    </row>
    <row r="6536" spans="1:20" s="20" customFormat="1" x14ac:dyDescent="0.25">
      <c r="A6536" s="177" t="s">
        <v>22187</v>
      </c>
      <c r="B6536" s="20" t="s">
        <v>22188</v>
      </c>
      <c r="C6536" s="20" t="s">
        <v>219</v>
      </c>
      <c r="D6536" s="20" t="s">
        <v>1002</v>
      </c>
      <c r="E6536" s="26">
        <v>42856</v>
      </c>
      <c r="F6536" s="20">
        <v>0</v>
      </c>
      <c r="G6536" s="20">
        <v>0</v>
      </c>
      <c r="H6536" s="20" t="e">
        <v>#DIV/0!</v>
      </c>
      <c r="I6536" s="20">
        <v>0</v>
      </c>
      <c r="J6536" s="20">
        <v>0</v>
      </c>
      <c r="K6536" s="20" t="e">
        <v>#DIV/0!</v>
      </c>
      <c r="L6536" s="20">
        <v>0</v>
      </c>
      <c r="M6536" s="20" t="e">
        <v>#DIV/0!</v>
      </c>
      <c r="N6536" s="20">
        <v>0</v>
      </c>
      <c r="P6536" s="20">
        <v>0</v>
      </c>
      <c r="Q6536" s="20">
        <v>0</v>
      </c>
      <c r="R6536" s="20" t="e">
        <v>#DIV/0!</v>
      </c>
      <c r="S6536" s="20">
        <v>0</v>
      </c>
    </row>
    <row r="6537" spans="1:20" s="20" customFormat="1" x14ac:dyDescent="0.25">
      <c r="A6537" s="177" t="s">
        <v>11104</v>
      </c>
      <c r="B6537" s="20" t="s">
        <v>11105</v>
      </c>
      <c r="C6537" s="20" t="s">
        <v>228</v>
      </c>
      <c r="D6537" s="20" t="s">
        <v>1000</v>
      </c>
      <c r="E6537" s="26">
        <v>42887</v>
      </c>
      <c r="F6537" s="20">
        <v>1</v>
      </c>
      <c r="G6537" s="20">
        <v>1</v>
      </c>
      <c r="H6537" s="20">
        <v>1</v>
      </c>
      <c r="I6537" s="20">
        <v>4</v>
      </c>
      <c r="J6537" s="20">
        <v>5</v>
      </c>
      <c r="K6537" s="20">
        <v>0.8</v>
      </c>
      <c r="L6537" s="20">
        <v>5</v>
      </c>
      <c r="M6537" s="20">
        <v>1</v>
      </c>
      <c r="N6537" s="20">
        <v>2</v>
      </c>
      <c r="P6537" s="20">
        <v>1</v>
      </c>
      <c r="Q6537" s="20">
        <v>2</v>
      </c>
      <c r="R6537" s="20">
        <v>0.5</v>
      </c>
      <c r="S6537" s="20">
        <v>2</v>
      </c>
    </row>
    <row r="6538" spans="1:20" s="20" customFormat="1" x14ac:dyDescent="0.25">
      <c r="A6538" s="177" t="s">
        <v>9357</v>
      </c>
      <c r="B6538" s="20" t="s">
        <v>9358</v>
      </c>
      <c r="C6538" s="20" t="s">
        <v>211</v>
      </c>
      <c r="D6538" s="20" t="s">
        <v>1000</v>
      </c>
      <c r="E6538" s="26">
        <v>42887</v>
      </c>
      <c r="F6538" s="20">
        <v>1</v>
      </c>
      <c r="G6538" s="20">
        <v>2</v>
      </c>
      <c r="H6538" s="20">
        <v>0.5</v>
      </c>
      <c r="I6538" s="20">
        <v>67</v>
      </c>
      <c r="J6538" s="20">
        <v>15</v>
      </c>
      <c r="K6538" s="20">
        <v>4.4666666666666668</v>
      </c>
      <c r="L6538" s="20">
        <v>30</v>
      </c>
      <c r="M6538" s="20">
        <v>0.5</v>
      </c>
      <c r="N6538" s="20">
        <v>59</v>
      </c>
      <c r="P6538" s="20">
        <v>0</v>
      </c>
      <c r="Q6538" s="20">
        <v>0</v>
      </c>
      <c r="R6538" s="20" t="e">
        <v>#DIV/0!</v>
      </c>
      <c r="S6538" s="20">
        <v>8</v>
      </c>
    </row>
    <row r="6539" spans="1:20" s="20" customFormat="1" x14ac:dyDescent="0.25">
      <c r="A6539" s="177" t="s">
        <v>8518</v>
      </c>
      <c r="B6539" s="20" t="s">
        <v>8519</v>
      </c>
      <c r="C6539" s="20" t="s">
        <v>213</v>
      </c>
      <c r="D6539" s="20" t="s">
        <v>1000</v>
      </c>
      <c r="E6539" s="26">
        <v>42887</v>
      </c>
      <c r="F6539" s="20">
        <v>1</v>
      </c>
      <c r="G6539" s="20">
        <v>3</v>
      </c>
      <c r="H6539" s="20">
        <v>0.33333333333333331</v>
      </c>
      <c r="I6539" s="20">
        <v>11</v>
      </c>
      <c r="J6539" s="20">
        <v>10</v>
      </c>
      <c r="K6539" s="20">
        <v>1.1000000000000001</v>
      </c>
      <c r="L6539" s="20">
        <v>30</v>
      </c>
      <c r="M6539" s="20">
        <v>0.33333333333333331</v>
      </c>
      <c r="N6539" s="20">
        <v>8</v>
      </c>
      <c r="P6539" s="20">
        <v>6</v>
      </c>
      <c r="Q6539" s="20">
        <v>6</v>
      </c>
      <c r="R6539" s="20">
        <v>1</v>
      </c>
      <c r="S6539" s="20">
        <v>3</v>
      </c>
    </row>
    <row r="6540" spans="1:20" s="20" customFormat="1" x14ac:dyDescent="0.25">
      <c r="A6540" s="177" t="s">
        <v>5094</v>
      </c>
      <c r="B6540" s="20" t="s">
        <v>5095</v>
      </c>
      <c r="C6540" s="20" t="s">
        <v>229</v>
      </c>
      <c r="D6540" s="20" t="s">
        <v>1000</v>
      </c>
      <c r="E6540" s="26">
        <v>42887</v>
      </c>
      <c r="F6540" s="20">
        <v>1</v>
      </c>
      <c r="G6540" s="20">
        <v>1</v>
      </c>
      <c r="H6540" s="20">
        <v>1</v>
      </c>
      <c r="I6540" s="20">
        <v>7</v>
      </c>
      <c r="J6540" s="20">
        <v>10</v>
      </c>
      <c r="K6540" s="20">
        <v>0.7</v>
      </c>
      <c r="L6540" s="20">
        <v>10</v>
      </c>
      <c r="M6540" s="20">
        <v>1</v>
      </c>
      <c r="N6540" s="20">
        <v>6</v>
      </c>
      <c r="P6540" s="20">
        <v>1</v>
      </c>
      <c r="Q6540" s="20">
        <v>1</v>
      </c>
      <c r="R6540" s="20">
        <v>1</v>
      </c>
      <c r="S6540" s="20">
        <v>1</v>
      </c>
    </row>
    <row r="6541" spans="1:20" s="20" customFormat="1" x14ac:dyDescent="0.25">
      <c r="A6541" s="177" t="s">
        <v>13236</v>
      </c>
      <c r="B6541" s="20" t="s">
        <v>13148</v>
      </c>
      <c r="C6541" s="20" t="s">
        <v>1051</v>
      </c>
      <c r="D6541" s="20" t="s">
        <v>1002</v>
      </c>
      <c r="E6541" s="26">
        <v>42887</v>
      </c>
      <c r="F6541" s="20">
        <v>0</v>
      </c>
      <c r="G6541" s="20">
        <v>0</v>
      </c>
      <c r="H6541" s="20" t="e">
        <v>#DIV/0!</v>
      </c>
      <c r="I6541" s="20">
        <v>0</v>
      </c>
      <c r="J6541" s="20">
        <v>0</v>
      </c>
      <c r="K6541" s="20" t="e">
        <v>#DIV/0!</v>
      </c>
      <c r="L6541" s="20">
        <v>0</v>
      </c>
      <c r="M6541" s="20" t="e">
        <v>#DIV/0!</v>
      </c>
      <c r="N6541" s="20">
        <v>0</v>
      </c>
      <c r="P6541" s="20">
        <v>0</v>
      </c>
      <c r="Q6541" s="20">
        <v>0</v>
      </c>
      <c r="R6541" s="20" t="e">
        <v>#DIV/0!</v>
      </c>
      <c r="S6541" s="20">
        <v>0</v>
      </c>
    </row>
    <row r="6542" spans="1:20" s="20" customFormat="1" x14ac:dyDescent="0.25">
      <c r="A6542" s="177" t="s">
        <v>5718</v>
      </c>
      <c r="B6542" s="20" t="s">
        <v>5719</v>
      </c>
      <c r="C6542" s="20" t="s">
        <v>1047</v>
      </c>
      <c r="D6542" s="20" t="s">
        <v>1000</v>
      </c>
      <c r="E6542" s="26">
        <v>42887</v>
      </c>
      <c r="F6542" s="20">
        <v>7</v>
      </c>
      <c r="G6542" s="20">
        <v>6</v>
      </c>
      <c r="H6542" s="20">
        <v>1.1666666666666667</v>
      </c>
      <c r="I6542" s="20">
        <v>29</v>
      </c>
      <c r="J6542" s="20">
        <v>37</v>
      </c>
      <c r="K6542" s="20">
        <v>0.78378378378378377</v>
      </c>
      <c r="L6542" s="20">
        <v>32</v>
      </c>
      <c r="M6542" s="20">
        <v>1.15625</v>
      </c>
      <c r="N6542" s="20">
        <v>27</v>
      </c>
      <c r="P6542" s="20">
        <v>2</v>
      </c>
      <c r="Q6542" s="20">
        <v>2</v>
      </c>
      <c r="R6542" s="20">
        <v>1</v>
      </c>
      <c r="S6542" s="20">
        <v>2</v>
      </c>
    </row>
    <row r="6543" spans="1:20" s="20" customFormat="1" x14ac:dyDescent="0.25">
      <c r="A6543" s="177" t="s">
        <v>10595</v>
      </c>
      <c r="B6543" s="20" t="s">
        <v>10596</v>
      </c>
      <c r="C6543" s="20" t="s">
        <v>205</v>
      </c>
      <c r="D6543" s="20" t="s">
        <v>1000</v>
      </c>
      <c r="E6543" s="26">
        <v>42887</v>
      </c>
      <c r="F6543" s="20">
        <v>3</v>
      </c>
      <c r="G6543" s="20">
        <v>3</v>
      </c>
      <c r="H6543" s="20">
        <v>1</v>
      </c>
      <c r="I6543" s="20">
        <v>9</v>
      </c>
      <c r="J6543" s="20">
        <v>20</v>
      </c>
      <c r="K6543" s="20">
        <v>0.45</v>
      </c>
      <c r="L6543" s="20">
        <v>20</v>
      </c>
      <c r="M6543" s="20">
        <v>1</v>
      </c>
      <c r="N6543" s="20">
        <v>7</v>
      </c>
      <c r="O6543" s="20">
        <v>0.75</v>
      </c>
      <c r="P6543" s="20">
        <v>4</v>
      </c>
      <c r="Q6543" s="20">
        <v>5</v>
      </c>
      <c r="R6543" s="20">
        <v>0.8</v>
      </c>
      <c r="S6543" s="20">
        <v>2</v>
      </c>
    </row>
    <row r="6544" spans="1:20" s="20" customFormat="1" x14ac:dyDescent="0.25">
      <c r="A6544" s="177" t="s">
        <v>8942</v>
      </c>
      <c r="B6544" s="20" t="s">
        <v>8943</v>
      </c>
      <c r="C6544" s="20" t="s">
        <v>210</v>
      </c>
      <c r="D6544" s="20" t="s">
        <v>1000</v>
      </c>
      <c r="E6544" s="26">
        <v>42887</v>
      </c>
      <c r="F6544" s="20">
        <v>1</v>
      </c>
      <c r="G6544" s="20">
        <v>3</v>
      </c>
      <c r="H6544" s="20">
        <v>0.33333333333333331</v>
      </c>
      <c r="I6544" s="20">
        <v>5</v>
      </c>
      <c r="J6544" s="20">
        <v>10</v>
      </c>
      <c r="K6544" s="20">
        <v>0.5</v>
      </c>
      <c r="L6544" s="20">
        <v>30</v>
      </c>
      <c r="M6544" s="20">
        <v>0.33333333333333331</v>
      </c>
      <c r="N6544" s="20">
        <v>5</v>
      </c>
      <c r="O6544" s="20">
        <v>0.85</v>
      </c>
      <c r="P6544" s="20">
        <v>0</v>
      </c>
      <c r="Q6544" s="20">
        <v>2</v>
      </c>
      <c r="R6544" s="20">
        <v>0</v>
      </c>
      <c r="S6544" s="20">
        <v>0</v>
      </c>
    </row>
    <row r="6545" spans="1:19" s="20" customFormat="1" x14ac:dyDescent="0.25">
      <c r="A6545" s="177" t="s">
        <v>6137</v>
      </c>
      <c r="B6545" s="20" t="s">
        <v>6138</v>
      </c>
      <c r="C6545" s="20" t="s">
        <v>215</v>
      </c>
      <c r="D6545" s="20" t="s">
        <v>1000</v>
      </c>
      <c r="E6545" s="26">
        <v>42887</v>
      </c>
      <c r="F6545" s="20">
        <v>6</v>
      </c>
      <c r="G6545" s="20">
        <v>7</v>
      </c>
      <c r="H6545" s="20">
        <v>0.8571428571428571</v>
      </c>
      <c r="I6545" s="20">
        <v>35</v>
      </c>
      <c r="J6545" s="20">
        <v>40</v>
      </c>
      <c r="K6545" s="20">
        <v>0.875</v>
      </c>
      <c r="L6545" s="20">
        <v>47</v>
      </c>
      <c r="M6545" s="20">
        <v>0.85106382978723405</v>
      </c>
      <c r="N6545" s="20">
        <v>26</v>
      </c>
      <c r="O6545" s="20">
        <v>1.125</v>
      </c>
      <c r="P6545" s="20">
        <v>7</v>
      </c>
      <c r="Q6545" s="20">
        <v>12</v>
      </c>
      <c r="R6545" s="20">
        <v>0.58333333333333337</v>
      </c>
      <c r="S6545" s="20">
        <v>9</v>
      </c>
    </row>
    <row r="6546" spans="1:19" s="20" customFormat="1" x14ac:dyDescent="0.25">
      <c r="A6546" s="177" t="s">
        <v>3437</v>
      </c>
      <c r="B6546" s="20" t="s">
        <v>3438</v>
      </c>
      <c r="C6546" s="20" t="s">
        <v>221</v>
      </c>
      <c r="D6546" s="20" t="s">
        <v>1000</v>
      </c>
      <c r="E6546" s="26">
        <v>42887</v>
      </c>
      <c r="F6546" s="20">
        <v>0</v>
      </c>
      <c r="G6546" s="20">
        <v>0</v>
      </c>
      <c r="H6546" s="20" t="e">
        <v>#DIV/0!</v>
      </c>
      <c r="I6546" s="20">
        <v>0</v>
      </c>
      <c r="J6546" s="20">
        <v>0</v>
      </c>
      <c r="K6546" s="20" t="e">
        <v>#DIV/0!</v>
      </c>
      <c r="L6546" s="20">
        <v>0</v>
      </c>
      <c r="M6546" s="20" t="e">
        <v>#DIV/0!</v>
      </c>
      <c r="N6546" s="20">
        <v>0</v>
      </c>
      <c r="O6546" s="20">
        <v>0.96</v>
      </c>
      <c r="P6546" s="20">
        <v>3</v>
      </c>
      <c r="Q6546" s="20">
        <v>3</v>
      </c>
      <c r="R6546" s="20">
        <v>1</v>
      </c>
      <c r="S6546" s="20">
        <v>0</v>
      </c>
    </row>
    <row r="6547" spans="1:19" s="20" customFormat="1" x14ac:dyDescent="0.25">
      <c r="A6547" s="177" t="s">
        <v>3262</v>
      </c>
      <c r="B6547" s="20" t="s">
        <v>3263</v>
      </c>
      <c r="C6547" s="20" t="s">
        <v>222</v>
      </c>
      <c r="D6547" s="20" t="s">
        <v>1000</v>
      </c>
      <c r="E6547" s="26">
        <v>42887</v>
      </c>
      <c r="F6547" s="20">
        <v>0</v>
      </c>
      <c r="G6547" s="20">
        <v>0</v>
      </c>
      <c r="H6547" s="20" t="e">
        <v>#DIV/0!</v>
      </c>
      <c r="I6547" s="20">
        <v>0</v>
      </c>
      <c r="J6547" s="20">
        <v>0</v>
      </c>
      <c r="K6547" s="20" t="e">
        <v>#DIV/0!</v>
      </c>
      <c r="L6547" s="20">
        <v>0</v>
      </c>
      <c r="M6547" s="20" t="e">
        <v>#DIV/0!</v>
      </c>
      <c r="N6547" s="20">
        <v>0</v>
      </c>
      <c r="O6547" s="20">
        <v>0.73</v>
      </c>
      <c r="P6547" s="20">
        <v>1</v>
      </c>
      <c r="Q6547" s="20">
        <v>2</v>
      </c>
      <c r="R6547" s="20">
        <v>0.5</v>
      </c>
      <c r="S6547" s="20">
        <v>0</v>
      </c>
    </row>
    <row r="6548" spans="1:19" s="20" customFormat="1" x14ac:dyDescent="0.25">
      <c r="A6548" s="177" t="s">
        <v>7307</v>
      </c>
      <c r="B6548" s="20" t="s">
        <v>7308</v>
      </c>
      <c r="C6548" s="20" t="s">
        <v>1052</v>
      </c>
      <c r="D6548" s="20" t="s">
        <v>1000</v>
      </c>
      <c r="E6548" s="26">
        <v>42887</v>
      </c>
      <c r="F6548" s="20">
        <v>6</v>
      </c>
      <c r="G6548" s="20">
        <v>5</v>
      </c>
      <c r="H6548" s="20">
        <v>1.2</v>
      </c>
      <c r="I6548" s="20">
        <v>37</v>
      </c>
      <c r="J6548" s="20">
        <v>41</v>
      </c>
      <c r="K6548" s="20">
        <v>0.90243902439024393</v>
      </c>
      <c r="L6548" s="20">
        <v>34</v>
      </c>
      <c r="M6548" s="20">
        <v>1.2058823529411764</v>
      </c>
      <c r="N6548" s="20">
        <v>37</v>
      </c>
      <c r="P6548" s="20">
        <v>2</v>
      </c>
      <c r="Q6548" s="20">
        <v>3</v>
      </c>
      <c r="R6548" s="20">
        <v>0.66666666666666663</v>
      </c>
      <c r="S6548" s="20">
        <v>0</v>
      </c>
    </row>
    <row r="6549" spans="1:19" s="20" customFormat="1" x14ac:dyDescent="0.25">
      <c r="A6549" s="177" t="s">
        <v>5299</v>
      </c>
      <c r="B6549" s="20" t="s">
        <v>5300</v>
      </c>
      <c r="C6549" s="20" t="s">
        <v>1053</v>
      </c>
      <c r="D6549" s="20" t="s">
        <v>1000</v>
      </c>
      <c r="E6549" s="26">
        <v>42887</v>
      </c>
      <c r="F6549" s="20">
        <v>5</v>
      </c>
      <c r="G6549" s="20">
        <v>5</v>
      </c>
      <c r="H6549" s="20">
        <v>1</v>
      </c>
      <c r="I6549" s="20">
        <v>11</v>
      </c>
      <c r="J6549" s="20">
        <v>12</v>
      </c>
      <c r="K6549" s="20">
        <v>0.91666666666666663</v>
      </c>
      <c r="L6549" s="20">
        <v>12</v>
      </c>
      <c r="M6549" s="20">
        <v>1</v>
      </c>
      <c r="N6549" s="20">
        <v>11</v>
      </c>
      <c r="P6549" s="20">
        <v>0</v>
      </c>
      <c r="Q6549" s="20">
        <v>0</v>
      </c>
      <c r="R6549" s="20" t="e">
        <v>#DIV/0!</v>
      </c>
      <c r="S6549" s="20">
        <v>0</v>
      </c>
    </row>
    <row r="6550" spans="1:19" s="20" customFormat="1" x14ac:dyDescent="0.25">
      <c r="A6550" s="177" t="s">
        <v>12298</v>
      </c>
      <c r="B6550" s="20" t="s">
        <v>12299</v>
      </c>
      <c r="C6550" s="20" t="s">
        <v>200</v>
      </c>
      <c r="D6550" s="20" t="s">
        <v>1000</v>
      </c>
      <c r="E6550" s="26">
        <v>42887</v>
      </c>
      <c r="F6550" s="20">
        <v>8</v>
      </c>
      <c r="G6550" s="20">
        <v>5</v>
      </c>
      <c r="H6550" s="20">
        <v>1.6</v>
      </c>
      <c r="I6550" s="20">
        <v>12</v>
      </c>
      <c r="J6550" s="20">
        <v>19</v>
      </c>
      <c r="K6550" s="20">
        <v>0.63157894736842102</v>
      </c>
      <c r="L6550" s="20">
        <v>12</v>
      </c>
      <c r="M6550" s="20">
        <v>1.5833333333333333</v>
      </c>
      <c r="N6550" s="20">
        <v>8</v>
      </c>
      <c r="P6550" s="20">
        <v>0</v>
      </c>
      <c r="Q6550" s="20">
        <v>3</v>
      </c>
      <c r="R6550" s="20">
        <v>0</v>
      </c>
      <c r="S6550" s="20">
        <v>4</v>
      </c>
    </row>
    <row r="6551" spans="1:19" s="20" customFormat="1" x14ac:dyDescent="0.25">
      <c r="A6551" s="177" t="s">
        <v>10419</v>
      </c>
      <c r="B6551" s="20" t="s">
        <v>10420</v>
      </c>
      <c r="C6551" s="20" t="s">
        <v>204</v>
      </c>
      <c r="D6551" s="20" t="s">
        <v>1000</v>
      </c>
      <c r="E6551" s="26">
        <v>42887</v>
      </c>
      <c r="F6551" s="20">
        <v>10</v>
      </c>
      <c r="G6551" s="20">
        <v>4</v>
      </c>
      <c r="H6551" s="20">
        <v>2.5</v>
      </c>
      <c r="I6551" s="20">
        <v>12</v>
      </c>
      <c r="J6551" s="20">
        <v>25</v>
      </c>
      <c r="K6551" s="20">
        <v>0.48</v>
      </c>
      <c r="L6551" s="20">
        <v>10</v>
      </c>
      <c r="M6551" s="20">
        <v>2.5</v>
      </c>
      <c r="N6551" s="20">
        <v>10</v>
      </c>
      <c r="P6551" s="20">
        <v>0</v>
      </c>
      <c r="Q6551" s="20">
        <v>1</v>
      </c>
      <c r="R6551" s="20">
        <v>0</v>
      </c>
      <c r="S6551" s="20">
        <v>2</v>
      </c>
    </row>
    <row r="6552" spans="1:19" s="20" customFormat="1" x14ac:dyDescent="0.25">
      <c r="A6552" s="177" t="s">
        <v>8767</v>
      </c>
      <c r="B6552" s="20" t="s">
        <v>8768</v>
      </c>
      <c r="C6552" s="20" t="s">
        <v>208</v>
      </c>
      <c r="D6552" s="20" t="s">
        <v>1000</v>
      </c>
      <c r="E6552" s="26">
        <v>42887</v>
      </c>
      <c r="F6552" s="20">
        <v>2</v>
      </c>
      <c r="G6552" s="20">
        <v>2</v>
      </c>
      <c r="H6552" s="20">
        <v>1</v>
      </c>
      <c r="I6552" s="20">
        <v>9</v>
      </c>
      <c r="J6552" s="20">
        <v>10</v>
      </c>
      <c r="K6552" s="20">
        <v>0.9</v>
      </c>
      <c r="L6552" s="20">
        <v>10</v>
      </c>
      <c r="M6552" s="20">
        <v>1</v>
      </c>
      <c r="N6552" s="20">
        <v>9</v>
      </c>
      <c r="P6552" s="20">
        <v>0</v>
      </c>
      <c r="Q6552" s="20">
        <v>3</v>
      </c>
      <c r="R6552" s="20">
        <v>0</v>
      </c>
      <c r="S6552" s="20">
        <v>0</v>
      </c>
    </row>
    <row r="6553" spans="1:19" s="20" customFormat="1" x14ac:dyDescent="0.25">
      <c r="A6553" s="177" t="s">
        <v>6561</v>
      </c>
      <c r="B6553" s="20" t="s">
        <v>6562</v>
      </c>
      <c r="C6553" s="20" t="s">
        <v>316</v>
      </c>
      <c r="D6553" s="20" t="s">
        <v>1000</v>
      </c>
      <c r="E6553" s="26">
        <v>42887</v>
      </c>
      <c r="F6553" s="20">
        <v>8</v>
      </c>
      <c r="G6553" s="20">
        <v>6</v>
      </c>
      <c r="H6553" s="20">
        <v>1.3333333333333333</v>
      </c>
      <c r="I6553" s="20">
        <v>23</v>
      </c>
      <c r="J6553" s="20">
        <v>21</v>
      </c>
      <c r="K6553" s="20">
        <v>1.0952380952380953</v>
      </c>
      <c r="L6553" s="20">
        <v>16</v>
      </c>
      <c r="M6553" s="20">
        <v>1.3125</v>
      </c>
      <c r="N6553" s="20">
        <v>18</v>
      </c>
      <c r="P6553" s="20">
        <v>2</v>
      </c>
      <c r="Q6553" s="20">
        <v>2</v>
      </c>
      <c r="R6553" s="20">
        <v>1</v>
      </c>
      <c r="S6553" s="20">
        <v>5</v>
      </c>
    </row>
    <row r="6554" spans="1:19" s="20" customFormat="1" x14ac:dyDescent="0.25">
      <c r="A6554" s="177" t="s">
        <v>4154</v>
      </c>
      <c r="B6554" s="20" t="s">
        <v>4155</v>
      </c>
      <c r="C6554" s="20" t="s">
        <v>218</v>
      </c>
      <c r="D6554" s="20" t="s">
        <v>1000</v>
      </c>
      <c r="E6554" s="26">
        <v>42887</v>
      </c>
      <c r="F6554" s="20">
        <v>0</v>
      </c>
      <c r="G6554" s="20">
        <v>0</v>
      </c>
      <c r="H6554" s="20" t="e">
        <v>#DIV/0!</v>
      </c>
      <c r="I6554" s="20">
        <v>0</v>
      </c>
      <c r="J6554" s="20">
        <v>0</v>
      </c>
      <c r="K6554" s="20" t="e">
        <v>#DIV/0!</v>
      </c>
      <c r="L6554" s="20">
        <v>0</v>
      </c>
      <c r="M6554" s="20" t="e">
        <v>#DIV/0!</v>
      </c>
      <c r="N6554" s="20">
        <v>0</v>
      </c>
      <c r="P6554" s="20">
        <v>0</v>
      </c>
      <c r="Q6554" s="20">
        <v>0</v>
      </c>
      <c r="R6554" s="20" t="e">
        <v>#DIV/0!</v>
      </c>
      <c r="S6554" s="20">
        <v>0</v>
      </c>
    </row>
    <row r="6555" spans="1:19" s="20" customFormat="1" x14ac:dyDescent="0.25">
      <c r="A6555" s="177" t="s">
        <v>12583</v>
      </c>
      <c r="B6555" s="20" t="s">
        <v>12584</v>
      </c>
      <c r="C6555" s="20" t="s">
        <v>202</v>
      </c>
      <c r="D6555" s="20" t="s">
        <v>1000</v>
      </c>
      <c r="E6555" s="26">
        <v>42887</v>
      </c>
      <c r="F6555" s="20">
        <v>16</v>
      </c>
      <c r="G6555" s="20">
        <v>9</v>
      </c>
      <c r="H6555" s="20">
        <v>1.7777777777777777</v>
      </c>
      <c r="I6555" s="20">
        <v>143</v>
      </c>
      <c r="J6555" s="20">
        <v>178</v>
      </c>
      <c r="K6555" s="20">
        <v>0.8033707865168539</v>
      </c>
      <c r="L6555" s="20">
        <v>100</v>
      </c>
      <c r="M6555" s="20">
        <v>1.78</v>
      </c>
      <c r="N6555" s="20">
        <v>143</v>
      </c>
      <c r="P6555" s="20">
        <v>0</v>
      </c>
      <c r="Q6555" s="20">
        <v>0</v>
      </c>
      <c r="R6555" s="20" t="e">
        <v>#DIV/0!</v>
      </c>
      <c r="S6555" s="20">
        <v>0</v>
      </c>
    </row>
    <row r="6556" spans="1:19" s="20" customFormat="1" x14ac:dyDescent="0.25">
      <c r="A6556" s="177" t="s">
        <v>12408</v>
      </c>
      <c r="B6556" s="20" t="s">
        <v>12409</v>
      </c>
      <c r="C6556" s="20" t="s">
        <v>347</v>
      </c>
      <c r="D6556" s="20" t="s">
        <v>1000</v>
      </c>
      <c r="E6556" s="26">
        <v>42887</v>
      </c>
      <c r="F6556" s="20">
        <v>3</v>
      </c>
      <c r="G6556" s="20">
        <v>5</v>
      </c>
      <c r="H6556" s="20">
        <v>0.6</v>
      </c>
      <c r="I6556" s="20">
        <v>4</v>
      </c>
      <c r="J6556" s="20">
        <v>15</v>
      </c>
      <c r="K6556" s="20">
        <v>0.26666666666666666</v>
      </c>
      <c r="L6556" s="20">
        <v>25</v>
      </c>
      <c r="M6556" s="20">
        <v>0.6</v>
      </c>
      <c r="N6556" s="20">
        <v>2</v>
      </c>
      <c r="P6556" s="20">
        <v>0</v>
      </c>
      <c r="Q6556" s="20">
        <v>0</v>
      </c>
      <c r="R6556" s="20" t="e">
        <v>#DIV/0!</v>
      </c>
      <c r="S6556" s="20">
        <v>2</v>
      </c>
    </row>
    <row r="6557" spans="1:19" s="20" customFormat="1" x14ac:dyDescent="0.25">
      <c r="A6557" s="177" t="s">
        <v>9748</v>
      </c>
      <c r="B6557" s="20" t="s">
        <v>9749</v>
      </c>
      <c r="C6557" s="20" t="s">
        <v>224</v>
      </c>
      <c r="D6557" s="20" t="s">
        <v>1000</v>
      </c>
      <c r="E6557" s="26">
        <v>42887</v>
      </c>
      <c r="F6557" s="20">
        <v>4</v>
      </c>
      <c r="G6557" s="20">
        <v>6</v>
      </c>
      <c r="H6557" s="20">
        <v>0.66666666666666663</v>
      </c>
      <c r="I6557" s="20">
        <v>67</v>
      </c>
      <c r="J6557" s="20">
        <v>60</v>
      </c>
      <c r="K6557" s="20">
        <v>1.1166666666666667</v>
      </c>
      <c r="L6557" s="20">
        <v>90</v>
      </c>
      <c r="M6557" s="20">
        <v>0.66666666666666663</v>
      </c>
      <c r="N6557" s="20">
        <v>66</v>
      </c>
      <c r="P6557" s="20">
        <v>1</v>
      </c>
      <c r="Q6557" s="20">
        <v>1</v>
      </c>
      <c r="R6557" s="20">
        <v>1</v>
      </c>
      <c r="S6557" s="20">
        <v>2</v>
      </c>
    </row>
    <row r="6558" spans="1:19" s="20" customFormat="1" x14ac:dyDescent="0.25">
      <c r="A6558" s="177" t="s">
        <v>9449</v>
      </c>
      <c r="B6558" s="20" t="s">
        <v>9450</v>
      </c>
      <c r="C6558" s="20" t="s">
        <v>345</v>
      </c>
      <c r="D6558" s="20" t="s">
        <v>1000</v>
      </c>
      <c r="E6558" s="26">
        <v>42887</v>
      </c>
      <c r="F6558" s="20">
        <v>0</v>
      </c>
      <c r="G6558" s="20">
        <v>0</v>
      </c>
      <c r="H6558" s="20" t="e">
        <v>#DIV/0!</v>
      </c>
      <c r="I6558" s="20">
        <v>0</v>
      </c>
      <c r="J6558" s="20">
        <v>0</v>
      </c>
      <c r="K6558" s="20" t="e">
        <v>#DIV/0!</v>
      </c>
      <c r="L6558" s="20">
        <v>0</v>
      </c>
      <c r="M6558" s="20" t="e">
        <v>#DIV/0!</v>
      </c>
      <c r="N6558" s="20">
        <v>0</v>
      </c>
      <c r="P6558" s="20">
        <v>0</v>
      </c>
      <c r="Q6558" s="20">
        <v>0</v>
      </c>
      <c r="R6558" s="20" t="e">
        <v>#DIV/0!</v>
      </c>
      <c r="S6558" s="20">
        <v>0</v>
      </c>
    </row>
    <row r="6559" spans="1:19" s="20" customFormat="1" x14ac:dyDescent="0.25">
      <c r="A6559" s="177" t="s">
        <v>7841</v>
      </c>
      <c r="B6559" s="20" t="s">
        <v>7842</v>
      </c>
      <c r="C6559" s="20" t="s">
        <v>226</v>
      </c>
      <c r="D6559" s="20" t="s">
        <v>1000</v>
      </c>
      <c r="E6559" s="26">
        <v>42887</v>
      </c>
      <c r="F6559" s="20">
        <v>5</v>
      </c>
      <c r="G6559" s="20">
        <v>7</v>
      </c>
      <c r="H6559" s="20">
        <v>0.7142857142857143</v>
      </c>
      <c r="I6559" s="20">
        <v>31</v>
      </c>
      <c r="J6559" s="20">
        <v>75</v>
      </c>
      <c r="K6559" s="20">
        <v>0.41333333333333333</v>
      </c>
      <c r="L6559" s="20">
        <v>105</v>
      </c>
      <c r="M6559" s="20">
        <v>0.7142857142857143</v>
      </c>
      <c r="N6559" s="20">
        <v>24</v>
      </c>
      <c r="P6559" s="20">
        <v>1</v>
      </c>
      <c r="Q6559" s="20">
        <v>2</v>
      </c>
      <c r="R6559" s="20">
        <v>0.5</v>
      </c>
      <c r="S6559" s="20">
        <v>7</v>
      </c>
    </row>
    <row r="6560" spans="1:19" s="20" customFormat="1" x14ac:dyDescent="0.25">
      <c r="A6560" s="177" t="s">
        <v>6911</v>
      </c>
      <c r="B6560" s="20" t="s">
        <v>6912</v>
      </c>
      <c r="C6560" s="20" t="s">
        <v>231</v>
      </c>
      <c r="D6560" s="20" t="s">
        <v>1000</v>
      </c>
      <c r="E6560" s="26">
        <v>42887</v>
      </c>
      <c r="F6560" s="20">
        <v>7</v>
      </c>
      <c r="G6560" s="20">
        <v>15</v>
      </c>
      <c r="H6560" s="20">
        <v>0.46666666666666667</v>
      </c>
      <c r="I6560" s="20">
        <v>117</v>
      </c>
      <c r="J6560" s="20">
        <v>84</v>
      </c>
      <c r="K6560" s="20">
        <v>1.3928571428571428</v>
      </c>
      <c r="L6560" s="20">
        <v>180</v>
      </c>
      <c r="M6560" s="20">
        <v>0.46666666666666667</v>
      </c>
      <c r="N6560" s="20">
        <v>108</v>
      </c>
      <c r="P6560" s="20">
        <v>0</v>
      </c>
      <c r="Q6560" s="20">
        <v>2</v>
      </c>
      <c r="R6560" s="20">
        <v>0</v>
      </c>
      <c r="S6560" s="20">
        <v>9</v>
      </c>
    </row>
    <row r="6561" spans="1:19" s="20" customFormat="1" x14ac:dyDescent="0.25">
      <c r="A6561" s="177" t="s">
        <v>5962</v>
      </c>
      <c r="B6561" s="20" t="s">
        <v>5963</v>
      </c>
      <c r="C6561" s="20" t="s">
        <v>216</v>
      </c>
      <c r="D6561" s="20" t="s">
        <v>1000</v>
      </c>
      <c r="E6561" s="26">
        <v>42887</v>
      </c>
      <c r="F6561" s="20">
        <v>13</v>
      </c>
      <c r="G6561" s="20">
        <v>6</v>
      </c>
      <c r="H6561" s="20">
        <v>2.1666666666666665</v>
      </c>
      <c r="I6561" s="20">
        <v>52</v>
      </c>
      <c r="J6561" s="20">
        <v>98</v>
      </c>
      <c r="K6561" s="20">
        <v>0.53061224489795922</v>
      </c>
      <c r="L6561" s="20">
        <v>45</v>
      </c>
      <c r="M6561" s="20">
        <v>2.1777777777777776</v>
      </c>
      <c r="N6561" s="20">
        <v>45</v>
      </c>
      <c r="P6561" s="20">
        <v>14</v>
      </c>
      <c r="Q6561" s="20">
        <v>16</v>
      </c>
      <c r="R6561" s="20">
        <v>0.875</v>
      </c>
      <c r="S6561" s="20">
        <v>7</v>
      </c>
    </row>
    <row r="6562" spans="1:19" s="20" customFormat="1" x14ac:dyDescent="0.25">
      <c r="A6562" s="177" t="s">
        <v>4569</v>
      </c>
      <c r="B6562" s="20" t="s">
        <v>4570</v>
      </c>
      <c r="C6562" s="20" t="s">
        <v>233</v>
      </c>
      <c r="D6562" s="20" t="s">
        <v>1000</v>
      </c>
      <c r="E6562" s="26">
        <v>42887</v>
      </c>
      <c r="F6562" s="20">
        <v>3</v>
      </c>
      <c r="G6562" s="20">
        <v>6</v>
      </c>
      <c r="H6562" s="20">
        <v>0.5</v>
      </c>
      <c r="I6562" s="20">
        <v>64</v>
      </c>
      <c r="J6562" s="20">
        <v>25</v>
      </c>
      <c r="K6562" s="20">
        <v>2.56</v>
      </c>
      <c r="L6562" s="20">
        <v>50</v>
      </c>
      <c r="M6562" s="20">
        <v>0.5</v>
      </c>
      <c r="N6562" s="20">
        <v>62</v>
      </c>
      <c r="P6562" s="20">
        <v>0</v>
      </c>
      <c r="Q6562" s="20">
        <v>1</v>
      </c>
      <c r="R6562" s="20">
        <v>0</v>
      </c>
      <c r="S6562" s="20">
        <v>2</v>
      </c>
    </row>
    <row r="6563" spans="1:19" s="20" customFormat="1" x14ac:dyDescent="0.25">
      <c r="A6563" s="177" t="s">
        <v>3979</v>
      </c>
      <c r="B6563" s="20" t="s">
        <v>3980</v>
      </c>
      <c r="C6563" s="20" t="s">
        <v>219</v>
      </c>
      <c r="D6563" s="20" t="s">
        <v>1000</v>
      </c>
      <c r="E6563" s="26">
        <v>42887</v>
      </c>
      <c r="F6563" s="20">
        <v>0</v>
      </c>
      <c r="G6563" s="20">
        <v>0</v>
      </c>
      <c r="H6563" s="20" t="e">
        <v>#DIV/0!</v>
      </c>
      <c r="I6563" s="20">
        <v>0</v>
      </c>
      <c r="J6563" s="20">
        <v>0</v>
      </c>
      <c r="K6563" s="20" t="e">
        <v>#DIV/0!</v>
      </c>
      <c r="L6563" s="20">
        <v>0</v>
      </c>
      <c r="M6563" s="20" t="e">
        <v>#DIV/0!</v>
      </c>
      <c r="N6563" s="20">
        <v>0</v>
      </c>
      <c r="P6563" s="20">
        <v>0</v>
      </c>
      <c r="Q6563" s="20">
        <v>0</v>
      </c>
      <c r="R6563" s="20" t="e">
        <v>#DIV/0!</v>
      </c>
      <c r="S6563" s="20">
        <v>0</v>
      </c>
    </row>
    <row r="6564" spans="1:19" s="20" customFormat="1" x14ac:dyDescent="0.25">
      <c r="A6564" s="177" t="s">
        <v>3708</v>
      </c>
      <c r="B6564" s="20" t="s">
        <v>3709</v>
      </c>
      <c r="C6564" s="20" t="s">
        <v>340</v>
      </c>
      <c r="D6564" s="20" t="s">
        <v>1000</v>
      </c>
      <c r="E6564" s="26">
        <v>42887</v>
      </c>
      <c r="F6564" s="20">
        <v>4</v>
      </c>
      <c r="G6564" s="20">
        <v>4</v>
      </c>
      <c r="H6564" s="20">
        <v>1</v>
      </c>
      <c r="I6564" s="20">
        <v>23</v>
      </c>
      <c r="J6564" s="20">
        <v>40</v>
      </c>
      <c r="K6564" s="20">
        <v>0.57499999999999996</v>
      </c>
      <c r="L6564" s="20">
        <v>40</v>
      </c>
      <c r="M6564" s="20">
        <v>1</v>
      </c>
      <c r="N6564" s="20">
        <v>23</v>
      </c>
      <c r="P6564" s="20">
        <v>2</v>
      </c>
      <c r="Q6564" s="20">
        <v>3</v>
      </c>
      <c r="R6564" s="20">
        <v>0.66666666666666663</v>
      </c>
      <c r="S6564" s="20">
        <v>0</v>
      </c>
    </row>
    <row r="6565" spans="1:19" s="20" customFormat="1" x14ac:dyDescent="0.25">
      <c r="A6565" s="177" t="s">
        <v>11274</v>
      </c>
      <c r="B6565" s="20" t="s">
        <v>11275</v>
      </c>
      <c r="C6565" s="20" t="s">
        <v>350</v>
      </c>
      <c r="D6565" s="20" t="s">
        <v>1000</v>
      </c>
      <c r="E6565" s="26">
        <v>42887</v>
      </c>
      <c r="F6565" s="20">
        <v>1</v>
      </c>
      <c r="G6565" s="20">
        <v>1</v>
      </c>
      <c r="H6565" s="20">
        <v>1</v>
      </c>
      <c r="I6565" s="20">
        <v>2</v>
      </c>
      <c r="J6565" s="20">
        <v>5</v>
      </c>
      <c r="K6565" s="20">
        <v>0.4</v>
      </c>
      <c r="L6565" s="20">
        <v>5</v>
      </c>
      <c r="M6565" s="20">
        <v>1</v>
      </c>
      <c r="N6565" s="20">
        <v>2</v>
      </c>
      <c r="P6565" s="20">
        <v>0</v>
      </c>
      <c r="Q6565" s="20">
        <v>0</v>
      </c>
      <c r="R6565" s="20" t="e">
        <v>#DIV/0!</v>
      </c>
      <c r="S6565" s="20">
        <v>0</v>
      </c>
    </row>
    <row r="6566" spans="1:19" s="20" customFormat="1" x14ac:dyDescent="0.25">
      <c r="A6566" s="177" t="s">
        <v>11276</v>
      </c>
      <c r="B6566" s="20" t="s">
        <v>11277</v>
      </c>
      <c r="C6566" s="20" t="s">
        <v>351</v>
      </c>
      <c r="D6566" s="20" t="s">
        <v>1000</v>
      </c>
      <c r="E6566" s="26">
        <v>42887</v>
      </c>
      <c r="F6566" s="20">
        <v>7</v>
      </c>
      <c r="G6566" s="20">
        <v>5</v>
      </c>
      <c r="H6566" s="20">
        <v>1.4</v>
      </c>
      <c r="I6566" s="20">
        <v>12</v>
      </c>
      <c r="J6566" s="20">
        <v>35</v>
      </c>
      <c r="K6566" s="20">
        <v>0.34285714285714286</v>
      </c>
      <c r="L6566" s="20">
        <v>25</v>
      </c>
      <c r="M6566" s="20">
        <v>1.4</v>
      </c>
      <c r="N6566" s="20">
        <v>12</v>
      </c>
      <c r="P6566" s="20">
        <v>0</v>
      </c>
      <c r="Q6566" s="20">
        <v>1</v>
      </c>
      <c r="R6566" s="20">
        <v>0</v>
      </c>
      <c r="S6566" s="20">
        <v>0</v>
      </c>
    </row>
    <row r="6567" spans="1:19" s="20" customFormat="1" x14ac:dyDescent="0.25">
      <c r="A6567" s="177" t="s">
        <v>11178</v>
      </c>
      <c r="B6567" s="20" t="s">
        <v>11179</v>
      </c>
      <c r="C6567" s="20" t="s">
        <v>352</v>
      </c>
      <c r="D6567" s="20" t="s">
        <v>1000</v>
      </c>
      <c r="E6567" s="26">
        <v>42887</v>
      </c>
      <c r="F6567" s="20">
        <v>1</v>
      </c>
      <c r="G6567" s="20">
        <v>1</v>
      </c>
      <c r="H6567" s="20">
        <v>1</v>
      </c>
      <c r="I6567" s="20">
        <v>3</v>
      </c>
      <c r="J6567" s="20">
        <v>2</v>
      </c>
      <c r="K6567" s="20">
        <v>1.5</v>
      </c>
      <c r="L6567" s="20">
        <v>2</v>
      </c>
      <c r="M6567" s="20">
        <v>1</v>
      </c>
      <c r="N6567" s="20">
        <v>3</v>
      </c>
      <c r="P6567" s="20">
        <v>0</v>
      </c>
      <c r="Q6567" s="20">
        <v>0</v>
      </c>
      <c r="R6567" s="20" t="e">
        <v>#DIV/0!</v>
      </c>
      <c r="S6567" s="20">
        <v>0</v>
      </c>
    </row>
    <row r="6568" spans="1:19" s="20" customFormat="1" x14ac:dyDescent="0.25">
      <c r="A6568" s="177" t="s">
        <v>10179</v>
      </c>
      <c r="B6568" s="20" t="s">
        <v>10180</v>
      </c>
      <c r="C6568" s="20" t="s">
        <v>353</v>
      </c>
      <c r="D6568" s="20" t="s">
        <v>1000</v>
      </c>
      <c r="E6568" s="26">
        <v>42887</v>
      </c>
      <c r="F6568" s="20">
        <v>9</v>
      </c>
      <c r="G6568" s="20">
        <v>3</v>
      </c>
      <c r="H6568" s="20">
        <v>3</v>
      </c>
      <c r="I6568" s="20">
        <v>15</v>
      </c>
      <c r="J6568" s="20">
        <v>45</v>
      </c>
      <c r="K6568" s="20">
        <v>0.33333333333333331</v>
      </c>
      <c r="L6568" s="20">
        <v>15</v>
      </c>
      <c r="M6568" s="20">
        <v>3</v>
      </c>
      <c r="N6568" s="20">
        <v>13</v>
      </c>
      <c r="P6568" s="20">
        <v>0</v>
      </c>
      <c r="Q6568" s="20">
        <v>0</v>
      </c>
      <c r="R6568" s="20" t="e">
        <v>#DIV/0!</v>
      </c>
      <c r="S6568" s="20">
        <v>2</v>
      </c>
    </row>
    <row r="6569" spans="1:19" s="20" customFormat="1" x14ac:dyDescent="0.25">
      <c r="A6569" s="177" t="s">
        <v>8592</v>
      </c>
      <c r="B6569" s="20" t="s">
        <v>8593</v>
      </c>
      <c r="C6569" s="20" t="s">
        <v>354</v>
      </c>
      <c r="D6569" s="20" t="s">
        <v>1000</v>
      </c>
      <c r="E6569" s="26">
        <v>42887</v>
      </c>
      <c r="F6569" s="20">
        <v>2</v>
      </c>
      <c r="G6569" s="20">
        <v>2</v>
      </c>
      <c r="H6569" s="20">
        <v>1</v>
      </c>
      <c r="I6569" s="20">
        <v>11</v>
      </c>
      <c r="J6569" s="20">
        <v>10</v>
      </c>
      <c r="K6569" s="20">
        <v>1.1000000000000001</v>
      </c>
      <c r="L6569" s="20">
        <v>10</v>
      </c>
      <c r="M6569" s="20">
        <v>1</v>
      </c>
      <c r="N6569" s="20">
        <v>11</v>
      </c>
      <c r="P6569" s="20">
        <v>0</v>
      </c>
      <c r="Q6569" s="20">
        <v>0</v>
      </c>
      <c r="R6569" s="20" t="e">
        <v>#DIV/0!</v>
      </c>
      <c r="S6569" s="20">
        <v>0</v>
      </c>
    </row>
    <row r="6570" spans="1:19" s="20" customFormat="1" x14ac:dyDescent="0.25">
      <c r="A6570" s="177" t="s">
        <v>6386</v>
      </c>
      <c r="B6570" s="20" t="s">
        <v>6387</v>
      </c>
      <c r="C6570" s="20" t="s">
        <v>355</v>
      </c>
      <c r="D6570" s="20" t="s">
        <v>1000</v>
      </c>
      <c r="E6570" s="26">
        <v>42887</v>
      </c>
      <c r="F6570" s="20">
        <v>5</v>
      </c>
      <c r="G6570" s="20">
        <v>6</v>
      </c>
      <c r="H6570" s="20">
        <v>0.83333333333333337</v>
      </c>
      <c r="I6570" s="20">
        <v>13</v>
      </c>
      <c r="J6570" s="20">
        <v>8</v>
      </c>
      <c r="K6570" s="20">
        <v>1.625</v>
      </c>
      <c r="L6570" s="20">
        <v>10</v>
      </c>
      <c r="M6570" s="20">
        <v>0.8</v>
      </c>
      <c r="N6570" s="20">
        <v>13</v>
      </c>
      <c r="P6570" s="20">
        <v>0</v>
      </c>
      <c r="Q6570" s="20">
        <v>0</v>
      </c>
      <c r="R6570" s="20" t="e">
        <v>#DIV/0!</v>
      </c>
      <c r="S6570" s="20">
        <v>0</v>
      </c>
    </row>
    <row r="6571" spans="1:19" s="20" customFormat="1" x14ac:dyDescent="0.25">
      <c r="A6571" s="177" t="s">
        <v>11749</v>
      </c>
      <c r="B6571" s="20" t="s">
        <v>11750</v>
      </c>
      <c r="C6571" s="20" t="s">
        <v>198</v>
      </c>
      <c r="D6571" s="20" t="s">
        <v>1002</v>
      </c>
      <c r="E6571" s="26">
        <v>42887</v>
      </c>
      <c r="F6571" s="20">
        <v>1</v>
      </c>
      <c r="G6571" s="20">
        <v>1</v>
      </c>
      <c r="H6571" s="20">
        <v>1</v>
      </c>
      <c r="I6571" s="20">
        <v>2</v>
      </c>
      <c r="J6571" s="20">
        <v>5</v>
      </c>
      <c r="K6571" s="20">
        <v>0.4</v>
      </c>
      <c r="L6571" s="20">
        <v>5</v>
      </c>
      <c r="M6571" s="20">
        <v>1</v>
      </c>
      <c r="N6571" s="20">
        <v>2</v>
      </c>
      <c r="P6571" s="20">
        <v>0</v>
      </c>
      <c r="Q6571" s="20">
        <v>0</v>
      </c>
      <c r="R6571" s="20" t="e">
        <v>#DIV/0!</v>
      </c>
      <c r="S6571" s="20">
        <v>0</v>
      </c>
    </row>
    <row r="6572" spans="1:19" s="20" customFormat="1" x14ac:dyDescent="0.25">
      <c r="A6572" s="177" t="s">
        <v>11751</v>
      </c>
      <c r="B6572" s="20" t="s">
        <v>11752</v>
      </c>
      <c r="C6572" s="20" t="s">
        <v>199</v>
      </c>
      <c r="D6572" s="20" t="s">
        <v>1002</v>
      </c>
      <c r="E6572" s="26">
        <v>42887</v>
      </c>
      <c r="F6572" s="20">
        <v>24</v>
      </c>
      <c r="G6572" s="20">
        <v>14</v>
      </c>
      <c r="H6572" s="20">
        <v>1.7142857142857142</v>
      </c>
      <c r="I6572" s="20">
        <v>155</v>
      </c>
      <c r="J6572" s="20">
        <v>197</v>
      </c>
      <c r="K6572" s="20">
        <v>0.78680203045685282</v>
      </c>
      <c r="L6572" s="20">
        <v>112</v>
      </c>
      <c r="M6572" s="20">
        <v>1.7589285714285714</v>
      </c>
      <c r="N6572" s="20">
        <v>151</v>
      </c>
      <c r="P6572" s="20">
        <v>0</v>
      </c>
      <c r="Q6572" s="20">
        <v>3</v>
      </c>
      <c r="R6572" s="20">
        <v>0</v>
      </c>
      <c r="S6572" s="20">
        <v>4</v>
      </c>
    </row>
    <row r="6573" spans="1:19" s="20" customFormat="1" x14ac:dyDescent="0.25">
      <c r="A6573" s="177" t="s">
        <v>11753</v>
      </c>
      <c r="B6573" s="20" t="s">
        <v>11754</v>
      </c>
      <c r="C6573" s="20" t="s">
        <v>348</v>
      </c>
      <c r="D6573" s="20" t="s">
        <v>1002</v>
      </c>
      <c r="E6573" s="26">
        <v>42887</v>
      </c>
      <c r="F6573" s="20">
        <v>10</v>
      </c>
      <c r="G6573" s="20">
        <v>10</v>
      </c>
      <c r="H6573" s="20">
        <v>1</v>
      </c>
      <c r="I6573" s="20">
        <v>16</v>
      </c>
      <c r="J6573" s="20">
        <v>50</v>
      </c>
      <c r="K6573" s="20">
        <v>0.32</v>
      </c>
      <c r="L6573" s="20">
        <v>50</v>
      </c>
      <c r="M6573" s="20">
        <v>1</v>
      </c>
      <c r="N6573" s="20">
        <v>14</v>
      </c>
      <c r="P6573" s="20">
        <v>0</v>
      </c>
      <c r="Q6573" s="20">
        <v>1</v>
      </c>
      <c r="R6573" s="20">
        <v>0</v>
      </c>
      <c r="S6573" s="20">
        <v>2</v>
      </c>
    </row>
    <row r="6574" spans="1:19" s="20" customFormat="1" x14ac:dyDescent="0.25">
      <c r="A6574" s="177" t="s">
        <v>11755</v>
      </c>
      <c r="B6574" s="20" t="s">
        <v>11756</v>
      </c>
      <c r="C6574" s="20" t="s">
        <v>357</v>
      </c>
      <c r="D6574" s="20" t="s">
        <v>1002</v>
      </c>
      <c r="E6574" s="26">
        <v>42887</v>
      </c>
      <c r="F6574" s="20">
        <v>1</v>
      </c>
      <c r="G6574" s="20">
        <v>1</v>
      </c>
      <c r="H6574" s="20">
        <v>1</v>
      </c>
      <c r="I6574" s="20">
        <v>3</v>
      </c>
      <c r="J6574" s="20">
        <v>2</v>
      </c>
      <c r="K6574" s="20">
        <v>1.5</v>
      </c>
      <c r="L6574" s="20">
        <v>2</v>
      </c>
      <c r="M6574" s="20">
        <v>1</v>
      </c>
      <c r="N6574" s="20">
        <v>3</v>
      </c>
      <c r="P6574" s="20">
        <v>0</v>
      </c>
      <c r="Q6574" s="20">
        <v>0</v>
      </c>
      <c r="R6574" s="20" t="e">
        <v>#DIV/0!</v>
      </c>
      <c r="S6574" s="20">
        <v>0</v>
      </c>
    </row>
    <row r="6575" spans="1:19" s="20" customFormat="1" x14ac:dyDescent="0.25">
      <c r="A6575" s="177" t="s">
        <v>10945</v>
      </c>
      <c r="B6575" s="20" t="s">
        <v>10946</v>
      </c>
      <c r="C6575" s="20" t="s">
        <v>227</v>
      </c>
      <c r="D6575" s="20" t="s">
        <v>1002</v>
      </c>
      <c r="E6575" s="26">
        <v>42887</v>
      </c>
      <c r="F6575" s="20">
        <v>1</v>
      </c>
      <c r="G6575" s="20">
        <v>1</v>
      </c>
      <c r="H6575" s="20">
        <v>1</v>
      </c>
      <c r="I6575" s="20">
        <v>4</v>
      </c>
      <c r="J6575" s="20">
        <v>5</v>
      </c>
      <c r="K6575" s="20">
        <v>0.8</v>
      </c>
      <c r="L6575" s="20">
        <v>5</v>
      </c>
      <c r="M6575" s="20">
        <v>1</v>
      </c>
      <c r="N6575" s="20">
        <v>2</v>
      </c>
      <c r="P6575" s="20">
        <v>1</v>
      </c>
      <c r="Q6575" s="20">
        <v>2</v>
      </c>
      <c r="R6575" s="20">
        <v>0.5</v>
      </c>
      <c r="S6575" s="20">
        <v>2</v>
      </c>
    </row>
    <row r="6576" spans="1:19" s="20" customFormat="1" x14ac:dyDescent="0.25">
      <c r="A6576" s="177" t="s">
        <v>10770</v>
      </c>
      <c r="B6576" s="20" t="s">
        <v>10771</v>
      </c>
      <c r="C6576" s="20" t="s">
        <v>203</v>
      </c>
      <c r="D6576" s="20" t="s">
        <v>1002</v>
      </c>
      <c r="E6576" s="26">
        <v>42887</v>
      </c>
      <c r="F6576" s="20">
        <v>22</v>
      </c>
      <c r="G6576" s="20">
        <v>10</v>
      </c>
      <c r="H6576" s="20">
        <v>2.2000000000000002</v>
      </c>
      <c r="I6576" s="20">
        <v>36</v>
      </c>
      <c r="J6576" s="20">
        <v>90</v>
      </c>
      <c r="K6576" s="20">
        <v>0.4</v>
      </c>
      <c r="L6576" s="20">
        <v>45</v>
      </c>
      <c r="M6576" s="20">
        <v>2</v>
      </c>
      <c r="N6576" s="20">
        <v>30</v>
      </c>
      <c r="P6576" s="20">
        <v>4</v>
      </c>
      <c r="Q6576" s="20">
        <v>6</v>
      </c>
      <c r="R6576" s="20">
        <v>0.66666666666666663</v>
      </c>
      <c r="S6576" s="20">
        <v>6</v>
      </c>
    </row>
    <row r="6577" spans="1:19" s="20" customFormat="1" x14ac:dyDescent="0.25">
      <c r="A6577" s="177" t="s">
        <v>9923</v>
      </c>
      <c r="B6577" s="20" t="s">
        <v>9924</v>
      </c>
      <c r="C6577" s="20" t="s">
        <v>223</v>
      </c>
      <c r="D6577" s="20" t="s">
        <v>1002</v>
      </c>
      <c r="E6577" s="26">
        <v>42887</v>
      </c>
      <c r="F6577" s="20">
        <v>4</v>
      </c>
      <c r="G6577" s="20">
        <v>6</v>
      </c>
      <c r="H6577" s="20">
        <v>0.66666666666666663</v>
      </c>
      <c r="I6577" s="20">
        <v>67</v>
      </c>
      <c r="J6577" s="20">
        <v>60</v>
      </c>
      <c r="K6577" s="20">
        <v>1.1166666666666667</v>
      </c>
      <c r="L6577" s="20">
        <v>90</v>
      </c>
      <c r="M6577" s="20">
        <v>0.66666666666666663</v>
      </c>
      <c r="N6577" s="20">
        <v>66</v>
      </c>
      <c r="P6577" s="20">
        <v>1</v>
      </c>
      <c r="Q6577" s="20">
        <v>1</v>
      </c>
      <c r="R6577" s="20">
        <v>1</v>
      </c>
      <c r="S6577" s="20">
        <v>2</v>
      </c>
    </row>
    <row r="6578" spans="1:19" s="20" customFormat="1" x14ac:dyDescent="0.25">
      <c r="A6578" s="177" t="s">
        <v>9541</v>
      </c>
      <c r="B6578" s="20" t="s">
        <v>9542</v>
      </c>
      <c r="C6578" s="20" t="s">
        <v>346</v>
      </c>
      <c r="D6578" s="20" t="s">
        <v>1002</v>
      </c>
      <c r="E6578" s="26">
        <v>42887</v>
      </c>
      <c r="F6578" s="20">
        <v>0</v>
      </c>
      <c r="G6578" s="20">
        <v>0</v>
      </c>
      <c r="H6578" s="20" t="e">
        <v>#DIV/0!</v>
      </c>
      <c r="I6578" s="20">
        <v>0</v>
      </c>
      <c r="J6578" s="20">
        <v>0</v>
      </c>
      <c r="K6578" s="20" t="e">
        <v>#DIV/0!</v>
      </c>
      <c r="L6578" s="20">
        <v>0</v>
      </c>
      <c r="M6578" s="20" t="e">
        <v>#DIV/0!</v>
      </c>
      <c r="N6578" s="20">
        <v>0</v>
      </c>
      <c r="P6578" s="20">
        <v>0</v>
      </c>
      <c r="Q6578" s="20">
        <v>0</v>
      </c>
      <c r="R6578" s="20" t="e">
        <v>#DIV/0!</v>
      </c>
      <c r="S6578" s="20">
        <v>0</v>
      </c>
    </row>
    <row r="6579" spans="1:19" s="20" customFormat="1" x14ac:dyDescent="0.25">
      <c r="A6579" s="177" t="s">
        <v>9182</v>
      </c>
      <c r="B6579" s="20" t="s">
        <v>9183</v>
      </c>
      <c r="C6579" s="20" t="s">
        <v>207</v>
      </c>
      <c r="D6579" s="20" t="s">
        <v>1002</v>
      </c>
      <c r="E6579" s="26">
        <v>42887</v>
      </c>
      <c r="F6579" s="20">
        <v>6</v>
      </c>
      <c r="G6579" s="20">
        <v>9</v>
      </c>
      <c r="H6579" s="20">
        <v>0.66666666666666663</v>
      </c>
      <c r="I6579" s="20">
        <v>92</v>
      </c>
      <c r="J6579" s="20">
        <v>45</v>
      </c>
      <c r="K6579" s="20">
        <v>2.0444444444444443</v>
      </c>
      <c r="L6579" s="20">
        <v>80</v>
      </c>
      <c r="M6579" s="20">
        <v>0.5625</v>
      </c>
      <c r="N6579" s="20">
        <v>84</v>
      </c>
      <c r="P6579" s="20">
        <v>0</v>
      </c>
      <c r="Q6579" s="20">
        <v>5</v>
      </c>
      <c r="R6579" s="20">
        <v>0</v>
      </c>
      <c r="S6579" s="20">
        <v>8</v>
      </c>
    </row>
    <row r="6580" spans="1:19" s="20" customFormat="1" x14ac:dyDescent="0.25">
      <c r="A6580" s="177" t="s">
        <v>8343</v>
      </c>
      <c r="B6580" s="20" t="s">
        <v>8344</v>
      </c>
      <c r="C6580" s="20" t="s">
        <v>212</v>
      </c>
      <c r="D6580" s="20" t="s">
        <v>1002</v>
      </c>
      <c r="E6580" s="26">
        <v>42887</v>
      </c>
      <c r="F6580" s="20">
        <v>1</v>
      </c>
      <c r="G6580" s="20">
        <v>3</v>
      </c>
      <c r="H6580" s="20">
        <v>0.33333333333333331</v>
      </c>
      <c r="I6580" s="20">
        <v>11</v>
      </c>
      <c r="J6580" s="20">
        <v>10</v>
      </c>
      <c r="K6580" s="20">
        <v>1.1000000000000001</v>
      </c>
      <c r="L6580" s="20">
        <v>30</v>
      </c>
      <c r="M6580" s="20">
        <v>0.33333333333333331</v>
      </c>
      <c r="N6580" s="20">
        <v>8</v>
      </c>
      <c r="P6580" s="20">
        <v>6</v>
      </c>
      <c r="Q6580" s="20">
        <v>6</v>
      </c>
      <c r="R6580" s="20">
        <v>1</v>
      </c>
      <c r="S6580" s="20">
        <v>3</v>
      </c>
    </row>
    <row r="6581" spans="1:19" s="20" customFormat="1" x14ac:dyDescent="0.25">
      <c r="A6581" s="177" t="s">
        <v>8042</v>
      </c>
      <c r="B6581" s="20" t="s">
        <v>8043</v>
      </c>
      <c r="C6581" s="20" t="s">
        <v>225</v>
      </c>
      <c r="D6581" s="20" t="s">
        <v>1002</v>
      </c>
      <c r="E6581" s="26">
        <v>42887</v>
      </c>
      <c r="F6581" s="20">
        <v>5</v>
      </c>
      <c r="G6581" s="20">
        <v>7</v>
      </c>
      <c r="H6581" s="20">
        <v>0.7142857142857143</v>
      </c>
      <c r="I6581" s="20">
        <v>31</v>
      </c>
      <c r="J6581" s="20">
        <v>75</v>
      </c>
      <c r="K6581" s="20">
        <v>0.41333333333333333</v>
      </c>
      <c r="L6581" s="20">
        <v>105</v>
      </c>
      <c r="M6581" s="20">
        <v>0.7142857142857143</v>
      </c>
      <c r="N6581" s="20">
        <v>24</v>
      </c>
      <c r="P6581" s="20">
        <v>1</v>
      </c>
      <c r="Q6581" s="20">
        <v>2</v>
      </c>
      <c r="R6581" s="20">
        <v>0.5</v>
      </c>
      <c r="S6581" s="20">
        <v>7</v>
      </c>
    </row>
    <row r="6582" spans="1:19" s="20" customFormat="1" x14ac:dyDescent="0.25">
      <c r="A6582" s="177" t="s">
        <v>7654</v>
      </c>
      <c r="B6582" s="20" t="s">
        <v>7655</v>
      </c>
      <c r="C6582" s="20" t="s">
        <v>901</v>
      </c>
      <c r="D6582" s="20" t="s">
        <v>1000</v>
      </c>
      <c r="E6582" s="26">
        <v>42887</v>
      </c>
      <c r="F6582" s="20">
        <v>6</v>
      </c>
      <c r="G6582" s="20">
        <v>5</v>
      </c>
      <c r="H6582" s="20">
        <v>1.2</v>
      </c>
      <c r="I6582" s="20">
        <v>37</v>
      </c>
      <c r="J6582" s="20">
        <v>41</v>
      </c>
      <c r="K6582" s="20">
        <v>0.90243902439024393</v>
      </c>
      <c r="L6582" s="20">
        <v>34</v>
      </c>
      <c r="M6582" s="20">
        <v>1.2058823529411764</v>
      </c>
      <c r="N6582" s="20">
        <v>37</v>
      </c>
      <c r="P6582" s="20">
        <v>2</v>
      </c>
      <c r="Q6582" s="20">
        <v>3</v>
      </c>
      <c r="R6582" s="20">
        <v>0.66666666666666663</v>
      </c>
      <c r="S6582" s="20">
        <v>0</v>
      </c>
    </row>
    <row r="6583" spans="1:19" s="20" customFormat="1" x14ac:dyDescent="0.25">
      <c r="A6583" s="177" t="s">
        <v>7102</v>
      </c>
      <c r="B6583" s="20" t="s">
        <v>7103</v>
      </c>
      <c r="C6583" s="20" t="s">
        <v>232</v>
      </c>
      <c r="D6583" s="20" t="s">
        <v>1002</v>
      </c>
      <c r="E6583" s="26">
        <v>42887</v>
      </c>
      <c r="F6583" s="20">
        <v>7</v>
      </c>
      <c r="G6583" s="20">
        <v>15</v>
      </c>
      <c r="H6583" s="20">
        <v>0.46666666666666667</v>
      </c>
      <c r="I6583" s="20">
        <v>117</v>
      </c>
      <c r="J6583" s="20">
        <v>84</v>
      </c>
      <c r="K6583" s="20">
        <v>1.3928571428571428</v>
      </c>
      <c r="L6583" s="20">
        <v>180</v>
      </c>
      <c r="M6583" s="20">
        <v>0.46666666666666667</v>
      </c>
      <c r="N6583" s="20">
        <v>108</v>
      </c>
      <c r="P6583" s="20">
        <v>0</v>
      </c>
      <c r="Q6583" s="20">
        <v>2</v>
      </c>
      <c r="R6583" s="20">
        <v>0</v>
      </c>
      <c r="S6583" s="20">
        <v>9</v>
      </c>
    </row>
    <row r="6584" spans="1:19" s="20" customFormat="1" x14ac:dyDescent="0.25">
      <c r="A6584" s="177" t="s">
        <v>6736</v>
      </c>
      <c r="B6584" s="20" t="s">
        <v>6737</v>
      </c>
      <c r="C6584" s="20" t="s">
        <v>317</v>
      </c>
      <c r="D6584" s="20" t="s">
        <v>1002</v>
      </c>
      <c r="E6584" s="26">
        <v>42887</v>
      </c>
      <c r="F6584" s="20">
        <v>13</v>
      </c>
      <c r="G6584" s="20">
        <v>12</v>
      </c>
      <c r="H6584" s="20">
        <v>1.0833333333333333</v>
      </c>
      <c r="I6584" s="20">
        <v>36</v>
      </c>
      <c r="J6584" s="20">
        <v>29</v>
      </c>
      <c r="K6584" s="20">
        <v>1.2413793103448276</v>
      </c>
      <c r="L6584" s="20">
        <v>26</v>
      </c>
      <c r="M6584" s="20">
        <v>1.1153846153846154</v>
      </c>
      <c r="N6584" s="20">
        <v>31</v>
      </c>
      <c r="P6584" s="20">
        <v>2</v>
      </c>
      <c r="Q6584" s="20">
        <v>2</v>
      </c>
      <c r="R6584" s="20">
        <v>1</v>
      </c>
      <c r="S6584" s="20">
        <v>5</v>
      </c>
    </row>
    <row r="6585" spans="1:19" s="20" customFormat="1" x14ac:dyDescent="0.25">
      <c r="A6585" s="177" t="s">
        <v>6312</v>
      </c>
      <c r="B6585" s="20" t="s">
        <v>6313</v>
      </c>
      <c r="C6585" s="20" t="s">
        <v>214</v>
      </c>
      <c r="D6585" s="20" t="s">
        <v>1002</v>
      </c>
      <c r="E6585" s="26">
        <v>42887</v>
      </c>
      <c r="F6585" s="20">
        <v>19</v>
      </c>
      <c r="G6585" s="20">
        <v>13</v>
      </c>
      <c r="H6585" s="20">
        <v>1.4615384615384615</v>
      </c>
      <c r="I6585" s="20">
        <v>87</v>
      </c>
      <c r="J6585" s="20">
        <v>138</v>
      </c>
      <c r="K6585" s="20">
        <v>0.63043478260869568</v>
      </c>
      <c r="L6585" s="20">
        <v>92</v>
      </c>
      <c r="M6585" s="20">
        <v>1.5</v>
      </c>
      <c r="N6585" s="20">
        <v>71</v>
      </c>
      <c r="P6585" s="20">
        <v>21</v>
      </c>
      <c r="Q6585" s="20">
        <v>28</v>
      </c>
      <c r="R6585" s="20">
        <v>0.75</v>
      </c>
      <c r="S6585" s="20">
        <v>16</v>
      </c>
    </row>
    <row r="6586" spans="1:19" s="20" customFormat="1" x14ac:dyDescent="0.25">
      <c r="A6586" s="177" t="s">
        <v>5534</v>
      </c>
      <c r="B6586" s="20" t="s">
        <v>5535</v>
      </c>
      <c r="C6586" s="20" t="s">
        <v>903</v>
      </c>
      <c r="D6586" s="20" t="s">
        <v>1000</v>
      </c>
      <c r="E6586" s="26">
        <v>42887</v>
      </c>
      <c r="F6586" s="20">
        <v>12</v>
      </c>
      <c r="G6586" s="20">
        <v>11</v>
      </c>
      <c r="H6586" s="20">
        <v>1.0909090909090908</v>
      </c>
      <c r="I6586" s="20">
        <v>40</v>
      </c>
      <c r="J6586" s="20">
        <v>49</v>
      </c>
      <c r="K6586" s="20">
        <v>0.81632653061224492</v>
      </c>
      <c r="L6586" s="20">
        <v>44</v>
      </c>
      <c r="M6586" s="20">
        <v>1.1136363636363635</v>
      </c>
      <c r="N6586" s="20">
        <v>38</v>
      </c>
      <c r="P6586" s="20">
        <v>2</v>
      </c>
      <c r="Q6586" s="20">
        <v>2</v>
      </c>
      <c r="R6586" s="20">
        <v>1</v>
      </c>
      <c r="S6586" s="20">
        <v>2</v>
      </c>
    </row>
    <row r="6587" spans="1:19" s="20" customFormat="1" x14ac:dyDescent="0.25">
      <c r="A6587" s="177" t="s">
        <v>4919</v>
      </c>
      <c r="B6587" s="20" t="s">
        <v>4920</v>
      </c>
      <c r="C6587" s="20" t="s">
        <v>230</v>
      </c>
      <c r="D6587" s="20" t="s">
        <v>1002</v>
      </c>
      <c r="E6587" s="26">
        <v>42887</v>
      </c>
      <c r="F6587" s="20">
        <v>1</v>
      </c>
      <c r="G6587" s="20">
        <v>1</v>
      </c>
      <c r="H6587" s="20">
        <v>1</v>
      </c>
      <c r="I6587" s="20">
        <v>7</v>
      </c>
      <c r="J6587" s="20">
        <v>10</v>
      </c>
      <c r="K6587" s="20">
        <v>0.7</v>
      </c>
      <c r="L6587" s="20">
        <v>10</v>
      </c>
      <c r="M6587" s="20">
        <v>1</v>
      </c>
      <c r="N6587" s="20">
        <v>6</v>
      </c>
      <c r="P6587" s="20">
        <v>1</v>
      </c>
      <c r="Q6587" s="20">
        <v>1</v>
      </c>
      <c r="R6587" s="20">
        <v>1</v>
      </c>
      <c r="S6587" s="20">
        <v>1</v>
      </c>
    </row>
    <row r="6588" spans="1:19" s="20" customFormat="1" x14ac:dyDescent="0.25">
      <c r="A6588" s="177" t="s">
        <v>4744</v>
      </c>
      <c r="B6588" s="20" t="s">
        <v>4745</v>
      </c>
      <c r="C6588" s="20" t="s">
        <v>234</v>
      </c>
      <c r="D6588" s="20" t="s">
        <v>1002</v>
      </c>
      <c r="E6588" s="26">
        <v>42887</v>
      </c>
      <c r="F6588" s="20">
        <v>3</v>
      </c>
      <c r="G6588" s="20">
        <v>6</v>
      </c>
      <c r="H6588" s="20">
        <v>0.5</v>
      </c>
      <c r="I6588" s="20">
        <v>64</v>
      </c>
      <c r="J6588" s="20">
        <v>25</v>
      </c>
      <c r="K6588" s="20">
        <v>2.56</v>
      </c>
      <c r="L6588" s="20">
        <v>50</v>
      </c>
      <c r="M6588" s="20">
        <v>0.5</v>
      </c>
      <c r="N6588" s="20">
        <v>62</v>
      </c>
      <c r="P6588" s="20">
        <v>0</v>
      </c>
      <c r="Q6588" s="20">
        <v>1</v>
      </c>
      <c r="R6588" s="20">
        <v>0</v>
      </c>
      <c r="S6588" s="20">
        <v>2</v>
      </c>
    </row>
    <row r="6589" spans="1:19" s="20" customFormat="1" x14ac:dyDescent="0.25">
      <c r="A6589" s="177" t="s">
        <v>4394</v>
      </c>
      <c r="B6589" s="20" t="s">
        <v>4395</v>
      </c>
      <c r="C6589" s="20" t="s">
        <v>217</v>
      </c>
      <c r="D6589" s="20" t="s">
        <v>1002</v>
      </c>
      <c r="E6589" s="26">
        <v>42887</v>
      </c>
      <c r="F6589" s="20">
        <v>0</v>
      </c>
      <c r="G6589" s="20">
        <v>0</v>
      </c>
      <c r="H6589" s="20" t="e">
        <v>#DIV/0!</v>
      </c>
      <c r="I6589" s="20">
        <v>0</v>
      </c>
      <c r="J6589" s="20">
        <v>0</v>
      </c>
      <c r="K6589" s="20" t="e">
        <v>#DIV/0!</v>
      </c>
      <c r="L6589" s="20">
        <v>0</v>
      </c>
      <c r="M6589" s="20" t="e">
        <v>#DIV/0!</v>
      </c>
      <c r="N6589" s="20">
        <v>0</v>
      </c>
      <c r="P6589" s="20">
        <v>0</v>
      </c>
      <c r="Q6589" s="20">
        <v>0</v>
      </c>
      <c r="R6589" s="20" t="e">
        <v>#DIV/0!</v>
      </c>
      <c r="S6589" s="20">
        <v>0</v>
      </c>
    </row>
    <row r="6590" spans="1:19" s="20" customFormat="1" x14ac:dyDescent="0.25">
      <c r="A6590" s="177" t="s">
        <v>3804</v>
      </c>
      <c r="B6590" s="20" t="s">
        <v>3805</v>
      </c>
      <c r="C6590" s="20" t="s">
        <v>342</v>
      </c>
      <c r="D6590" s="20" t="s">
        <v>1002</v>
      </c>
      <c r="E6590" s="26">
        <v>42887</v>
      </c>
      <c r="F6590" s="20">
        <v>4</v>
      </c>
      <c r="G6590" s="20">
        <v>4</v>
      </c>
      <c r="H6590" s="20">
        <v>1</v>
      </c>
      <c r="I6590" s="20">
        <v>23</v>
      </c>
      <c r="J6590" s="20">
        <v>40</v>
      </c>
      <c r="K6590" s="20">
        <v>0.57499999999999996</v>
      </c>
      <c r="L6590" s="20">
        <v>40</v>
      </c>
      <c r="M6590" s="20">
        <v>1</v>
      </c>
      <c r="N6590" s="20">
        <v>23</v>
      </c>
      <c r="P6590" s="20">
        <v>2</v>
      </c>
      <c r="Q6590" s="20">
        <v>3</v>
      </c>
      <c r="R6590" s="20">
        <v>0.66666666666666663</v>
      </c>
      <c r="S6590" s="20">
        <v>0</v>
      </c>
    </row>
    <row r="6591" spans="1:19" s="20" customFormat="1" x14ac:dyDescent="0.25">
      <c r="A6591" s="177" t="s">
        <v>3612</v>
      </c>
      <c r="B6591" s="20" t="s">
        <v>3613</v>
      </c>
      <c r="C6591" s="20" t="s">
        <v>220</v>
      </c>
      <c r="D6591" s="20" t="s">
        <v>1002</v>
      </c>
      <c r="E6591" s="26">
        <v>42887</v>
      </c>
      <c r="F6591" s="20">
        <v>0</v>
      </c>
      <c r="G6591" s="20">
        <v>0</v>
      </c>
      <c r="H6591" s="20" t="e">
        <v>#DIV/0!</v>
      </c>
      <c r="I6591" s="20">
        <v>0</v>
      </c>
      <c r="J6591" s="20">
        <v>0</v>
      </c>
      <c r="K6591" s="20" t="e">
        <v>#DIV/0!</v>
      </c>
      <c r="L6591" s="20">
        <v>0</v>
      </c>
      <c r="M6591" s="20" t="e">
        <v>#DIV/0!</v>
      </c>
      <c r="N6591" s="20">
        <v>0</v>
      </c>
      <c r="P6591" s="20">
        <v>4</v>
      </c>
      <c r="Q6591" s="20">
        <v>5</v>
      </c>
      <c r="R6591" s="20">
        <v>0.8</v>
      </c>
      <c r="S6591" s="20">
        <v>0</v>
      </c>
    </row>
    <row r="6592" spans="1:19" s="20" customFormat="1" x14ac:dyDescent="0.25">
      <c r="A6592" s="177" t="s">
        <v>3087</v>
      </c>
      <c r="B6592" s="20" t="s">
        <v>3088</v>
      </c>
      <c r="C6592" s="20" t="s">
        <v>242</v>
      </c>
      <c r="D6592" s="20" t="s">
        <v>1000</v>
      </c>
      <c r="E6592" s="26">
        <v>42887</v>
      </c>
      <c r="F6592" s="20">
        <v>4</v>
      </c>
      <c r="G6592" s="20">
        <v>7</v>
      </c>
      <c r="H6592" s="20">
        <v>0.5714285714285714</v>
      </c>
      <c r="I6592" s="20">
        <v>89</v>
      </c>
      <c r="J6592" s="20">
        <v>40</v>
      </c>
      <c r="K6592" s="20">
        <v>2.2250000000000001</v>
      </c>
      <c r="L6592" s="20">
        <v>75</v>
      </c>
      <c r="M6592" s="20">
        <v>0.53333333333333333</v>
      </c>
      <c r="N6592" s="20">
        <v>75</v>
      </c>
      <c r="P6592" s="20">
        <v>8</v>
      </c>
      <c r="Q6592" s="20">
        <v>9</v>
      </c>
      <c r="R6592" s="20">
        <v>0.88888888888888884</v>
      </c>
      <c r="S6592" s="20">
        <v>14</v>
      </c>
    </row>
    <row r="6593" spans="1:20" s="20" customFormat="1" x14ac:dyDescent="0.25">
      <c r="A6593" s="177" t="s">
        <v>2912</v>
      </c>
      <c r="B6593" s="20" t="s">
        <v>2913</v>
      </c>
      <c r="C6593" s="20" t="s">
        <v>2724</v>
      </c>
      <c r="D6593" s="20" t="s">
        <v>1000</v>
      </c>
      <c r="E6593" s="26">
        <v>42887</v>
      </c>
      <c r="F6593" s="20">
        <v>7</v>
      </c>
      <c r="G6593" s="20">
        <v>6</v>
      </c>
      <c r="H6593" s="20">
        <v>1.1666666666666667</v>
      </c>
      <c r="I6593" s="20">
        <v>29</v>
      </c>
      <c r="J6593" s="20">
        <v>37</v>
      </c>
      <c r="K6593" s="20">
        <v>0.78378378378378377</v>
      </c>
      <c r="L6593" s="20">
        <v>32</v>
      </c>
      <c r="M6593" s="20">
        <v>1.15625</v>
      </c>
      <c r="N6593" s="20">
        <v>27</v>
      </c>
      <c r="P6593" s="20">
        <v>2</v>
      </c>
      <c r="Q6593" s="20">
        <v>2</v>
      </c>
      <c r="R6593" s="20">
        <v>1</v>
      </c>
      <c r="S6593" s="20">
        <v>2</v>
      </c>
    </row>
    <row r="6594" spans="1:20" s="20" customFormat="1" x14ac:dyDescent="0.25">
      <c r="A6594" s="177" t="s">
        <v>2667</v>
      </c>
      <c r="B6594" s="20" t="s">
        <v>2668</v>
      </c>
      <c r="C6594" s="20" t="s">
        <v>237</v>
      </c>
      <c r="D6594" s="20" t="s">
        <v>1000</v>
      </c>
      <c r="E6594" s="26">
        <v>42887</v>
      </c>
      <c r="F6594" s="20">
        <v>10</v>
      </c>
      <c r="G6594" s="20">
        <v>13</v>
      </c>
      <c r="H6594" s="20">
        <v>0.76923076923076927</v>
      </c>
      <c r="I6594" s="20">
        <v>49</v>
      </c>
      <c r="J6594" s="20">
        <v>70</v>
      </c>
      <c r="K6594" s="20">
        <v>0.7</v>
      </c>
      <c r="L6594" s="20">
        <v>97</v>
      </c>
      <c r="M6594" s="20">
        <v>0.72164948453608246</v>
      </c>
      <c r="N6594" s="20">
        <v>38</v>
      </c>
      <c r="O6594" s="20">
        <v>0.90833333333333333</v>
      </c>
      <c r="P6594" s="20">
        <v>11</v>
      </c>
      <c r="Q6594" s="20">
        <v>19</v>
      </c>
      <c r="R6594" s="20">
        <v>0.57894736842105265</v>
      </c>
      <c r="S6594" s="20">
        <v>11</v>
      </c>
    </row>
    <row r="6595" spans="1:20" s="20" customFormat="1" x14ac:dyDescent="0.25">
      <c r="A6595" s="177" t="s">
        <v>2492</v>
      </c>
      <c r="B6595" s="20" t="s">
        <v>2493</v>
      </c>
      <c r="C6595" s="20" t="s">
        <v>238</v>
      </c>
      <c r="D6595" s="20" t="s">
        <v>1000</v>
      </c>
      <c r="E6595" s="26">
        <v>42887</v>
      </c>
      <c r="F6595" s="20">
        <v>0</v>
      </c>
      <c r="G6595" s="20">
        <v>0</v>
      </c>
      <c r="H6595" s="20" t="e">
        <v>#DIV/0!</v>
      </c>
      <c r="I6595" s="20">
        <v>0</v>
      </c>
      <c r="J6595" s="20">
        <v>0</v>
      </c>
      <c r="K6595" s="20" t="e">
        <v>#DIV/0!</v>
      </c>
      <c r="L6595" s="20">
        <v>0</v>
      </c>
      <c r="M6595" s="20" t="e">
        <v>#DIV/0!</v>
      </c>
      <c r="N6595" s="20">
        <v>0</v>
      </c>
      <c r="O6595" s="20">
        <v>0.96</v>
      </c>
      <c r="P6595" s="20">
        <v>3</v>
      </c>
      <c r="Q6595" s="20">
        <v>3</v>
      </c>
      <c r="R6595" s="20">
        <v>1</v>
      </c>
      <c r="S6595" s="20">
        <v>0</v>
      </c>
    </row>
    <row r="6596" spans="1:20" s="20" customFormat="1" x14ac:dyDescent="0.25">
      <c r="A6596" s="177" t="s">
        <v>2319</v>
      </c>
      <c r="B6596" s="20" t="s">
        <v>2320</v>
      </c>
      <c r="C6596" s="20" t="s">
        <v>239</v>
      </c>
      <c r="D6596" s="20" t="s">
        <v>1000</v>
      </c>
      <c r="E6596" s="26">
        <v>42887</v>
      </c>
      <c r="F6596" s="20">
        <v>0</v>
      </c>
      <c r="G6596" s="20">
        <v>0</v>
      </c>
      <c r="H6596" s="20" t="e">
        <v>#DIV/0!</v>
      </c>
      <c r="I6596" s="20">
        <v>0</v>
      </c>
      <c r="J6596" s="20">
        <v>0</v>
      </c>
      <c r="K6596" s="20" t="e">
        <v>#DIV/0!</v>
      </c>
      <c r="L6596" s="20">
        <v>0</v>
      </c>
      <c r="M6596" s="20" t="e">
        <v>#DIV/0!</v>
      </c>
      <c r="N6596" s="20">
        <v>0</v>
      </c>
      <c r="O6596" s="20">
        <v>0.73</v>
      </c>
      <c r="P6596" s="20">
        <v>1</v>
      </c>
      <c r="Q6596" s="20">
        <v>2</v>
      </c>
      <c r="R6596" s="20">
        <v>0.5</v>
      </c>
      <c r="S6596" s="20">
        <v>0</v>
      </c>
    </row>
    <row r="6597" spans="1:20" s="20" customFormat="1" x14ac:dyDescent="0.25">
      <c r="A6597" s="177" t="s">
        <v>2144</v>
      </c>
      <c r="B6597" s="20" t="s">
        <v>2145</v>
      </c>
      <c r="C6597" s="20" t="s">
        <v>1988</v>
      </c>
      <c r="D6597" s="20" t="s">
        <v>1000</v>
      </c>
      <c r="E6597" s="26">
        <v>42887</v>
      </c>
      <c r="F6597" s="20">
        <v>11</v>
      </c>
      <c r="G6597" s="20">
        <v>10</v>
      </c>
      <c r="H6597" s="20">
        <v>1.1000000000000001</v>
      </c>
      <c r="I6597" s="20">
        <v>48</v>
      </c>
      <c r="J6597" s="20">
        <v>53</v>
      </c>
      <c r="K6597" s="20">
        <v>0.90566037735849059</v>
      </c>
      <c r="L6597" s="20">
        <v>46</v>
      </c>
      <c r="M6597" s="20">
        <v>1.1521739130434783</v>
      </c>
      <c r="N6597" s="20">
        <v>48</v>
      </c>
      <c r="P6597" s="20">
        <v>2</v>
      </c>
      <c r="Q6597" s="20">
        <v>3</v>
      </c>
      <c r="R6597" s="20">
        <v>0.66666666666666663</v>
      </c>
      <c r="S6597" s="20">
        <v>0</v>
      </c>
      <c r="T6597" s="20">
        <v>0.92500000000000004</v>
      </c>
    </row>
    <row r="6598" spans="1:20" s="20" customFormat="1" x14ac:dyDescent="0.25">
      <c r="A6598" s="177" t="s">
        <v>1896</v>
      </c>
      <c r="B6598" s="20" t="s">
        <v>1897</v>
      </c>
      <c r="C6598" s="20" t="s">
        <v>240</v>
      </c>
      <c r="D6598" s="20" t="s">
        <v>1000</v>
      </c>
      <c r="E6598" s="26">
        <v>42887</v>
      </c>
      <c r="F6598" s="20">
        <v>28</v>
      </c>
      <c r="G6598" s="20">
        <v>17</v>
      </c>
      <c r="H6598" s="20">
        <v>1.6470588235294117</v>
      </c>
      <c r="I6598" s="20">
        <v>56</v>
      </c>
      <c r="J6598" s="20">
        <v>75</v>
      </c>
      <c r="K6598" s="20">
        <v>0.7466666666666667</v>
      </c>
      <c r="L6598" s="20">
        <v>48</v>
      </c>
      <c r="M6598" s="20">
        <v>1.5625</v>
      </c>
      <c r="N6598" s="20">
        <v>45</v>
      </c>
      <c r="P6598" s="20">
        <v>2</v>
      </c>
      <c r="Q6598" s="20">
        <v>9</v>
      </c>
      <c r="R6598" s="20">
        <v>0.22222222222222221</v>
      </c>
      <c r="S6598" s="20">
        <v>11</v>
      </c>
      <c r="T6598" s="20">
        <v>0.83250000000000002</v>
      </c>
    </row>
    <row r="6599" spans="1:20" s="20" customFormat="1" x14ac:dyDescent="0.25">
      <c r="A6599" s="177" t="s">
        <v>1721</v>
      </c>
      <c r="B6599" s="20" t="s">
        <v>1722</v>
      </c>
      <c r="C6599" s="20" t="s">
        <v>241</v>
      </c>
      <c r="D6599" s="20" t="s">
        <v>1000</v>
      </c>
      <c r="E6599" s="26">
        <v>42887</v>
      </c>
      <c r="F6599" s="20">
        <v>55</v>
      </c>
      <c r="G6599" s="20">
        <v>58</v>
      </c>
      <c r="H6599" s="20">
        <v>0.94827586206896552</v>
      </c>
      <c r="I6599" s="20">
        <v>501</v>
      </c>
      <c r="J6599" s="20">
        <v>575</v>
      </c>
      <c r="K6599" s="20">
        <v>0.87130434782608701</v>
      </c>
      <c r="L6599" s="20">
        <v>635</v>
      </c>
      <c r="M6599" s="20">
        <v>0.90551181102362199</v>
      </c>
      <c r="N6599" s="20">
        <v>473</v>
      </c>
      <c r="P6599" s="20">
        <v>18</v>
      </c>
      <c r="Q6599" s="20">
        <v>25</v>
      </c>
      <c r="R6599" s="20">
        <v>0.72</v>
      </c>
      <c r="S6599" s="20">
        <v>29</v>
      </c>
      <c r="T6599" s="20">
        <v>0.84567999999999999</v>
      </c>
    </row>
    <row r="6600" spans="1:20" s="20" customFormat="1" x14ac:dyDescent="0.25">
      <c r="A6600" s="177" t="s">
        <v>1546</v>
      </c>
      <c r="B6600" s="20" t="s">
        <v>1547</v>
      </c>
      <c r="C6600" s="20" t="s">
        <v>318</v>
      </c>
      <c r="D6600" s="20" t="s">
        <v>1000</v>
      </c>
      <c r="E6600" s="26">
        <v>42887</v>
      </c>
      <c r="F6600" s="20">
        <v>25</v>
      </c>
      <c r="G6600" s="20">
        <v>18</v>
      </c>
      <c r="H6600" s="20">
        <v>1.3888888888888888</v>
      </c>
      <c r="I6600" s="20">
        <v>56</v>
      </c>
      <c r="J6600" s="20">
        <v>105</v>
      </c>
      <c r="K6600" s="20">
        <v>0.53333333333333333</v>
      </c>
      <c r="L6600" s="20">
        <v>67</v>
      </c>
      <c r="M6600" s="20">
        <v>1.5671641791044777</v>
      </c>
      <c r="N6600" s="20">
        <v>54</v>
      </c>
      <c r="P6600" s="20">
        <v>0</v>
      </c>
      <c r="Q6600" s="20">
        <v>1</v>
      </c>
      <c r="R6600" s="20">
        <v>0</v>
      </c>
      <c r="S6600" s="20">
        <v>2</v>
      </c>
      <c r="T6600" s="20">
        <v>0.83010000000000006</v>
      </c>
    </row>
    <row r="6601" spans="1:20" s="20" customFormat="1" x14ac:dyDescent="0.25">
      <c r="A6601" s="177" t="s">
        <v>12636</v>
      </c>
      <c r="B6601" s="20" t="s">
        <v>1448</v>
      </c>
      <c r="C6601" s="20" t="s">
        <v>896</v>
      </c>
      <c r="D6601" s="20" t="s">
        <v>1000</v>
      </c>
      <c r="E6601" s="26">
        <v>42887</v>
      </c>
      <c r="F6601" s="20">
        <v>140</v>
      </c>
      <c r="G6601" s="20">
        <v>129</v>
      </c>
      <c r="H6601" s="20">
        <v>1.0852713178294573</v>
      </c>
      <c r="I6601" s="20">
        <v>828</v>
      </c>
      <c r="J6601" s="20">
        <v>955</v>
      </c>
      <c r="K6601" s="20">
        <v>0.8670157068062827</v>
      </c>
      <c r="L6601" s="20">
        <v>1000</v>
      </c>
      <c r="M6601" s="20">
        <v>0.95499999999999996</v>
      </c>
      <c r="N6601" s="20">
        <v>760</v>
      </c>
      <c r="P6601" s="20">
        <v>47</v>
      </c>
      <c r="Q6601" s="20">
        <v>73</v>
      </c>
      <c r="R6601" s="20">
        <v>0.64383561643835618</v>
      </c>
      <c r="S6601" s="20">
        <v>69</v>
      </c>
      <c r="T6601" s="20">
        <v>0.80317391304347818</v>
      </c>
    </row>
    <row r="6602" spans="1:20" s="20" customFormat="1" x14ac:dyDescent="0.25">
      <c r="A6602" s="177" t="s">
        <v>1123</v>
      </c>
      <c r="B6602" s="20" t="s">
        <v>1210</v>
      </c>
      <c r="C6602" s="20" t="s">
        <v>235</v>
      </c>
      <c r="D6602" s="20" t="s">
        <v>1002</v>
      </c>
      <c r="E6602" s="26">
        <v>42887</v>
      </c>
      <c r="F6602" s="20">
        <v>140</v>
      </c>
      <c r="G6602" s="20">
        <v>129</v>
      </c>
      <c r="H6602" s="20">
        <v>1.0852713178294573</v>
      </c>
      <c r="I6602" s="20">
        <v>828</v>
      </c>
      <c r="J6602" s="20">
        <v>955</v>
      </c>
      <c r="K6602" s="20">
        <v>0.8670157068062827</v>
      </c>
      <c r="L6602" s="20">
        <v>1000</v>
      </c>
      <c r="M6602" s="20">
        <v>0.95499999999999996</v>
      </c>
      <c r="N6602" s="20">
        <v>760</v>
      </c>
      <c r="P6602" s="20">
        <v>47</v>
      </c>
      <c r="Q6602" s="20">
        <v>73</v>
      </c>
      <c r="R6602" s="20">
        <v>0.64383561643835618</v>
      </c>
      <c r="S6602" s="20">
        <v>69</v>
      </c>
      <c r="T6602" s="20">
        <v>0.74015789473684201</v>
      </c>
    </row>
    <row r="6603" spans="1:20" s="20" customFormat="1" x14ac:dyDescent="0.25">
      <c r="A6603" s="177" t="s">
        <v>12096</v>
      </c>
      <c r="B6603" s="20" t="s">
        <v>12097</v>
      </c>
      <c r="C6603" s="20" t="s">
        <v>1051</v>
      </c>
      <c r="D6603" s="20" t="s">
        <v>1000</v>
      </c>
      <c r="E6603" s="26">
        <v>42887</v>
      </c>
      <c r="F6603" s="20">
        <v>0</v>
      </c>
      <c r="G6603" s="20">
        <v>0</v>
      </c>
      <c r="H6603" s="20" t="e">
        <v>#DIV/0!</v>
      </c>
      <c r="I6603" s="20">
        <v>0</v>
      </c>
      <c r="J6603" s="20">
        <v>0</v>
      </c>
      <c r="K6603" s="20" t="e">
        <v>#DIV/0!</v>
      </c>
      <c r="L6603" s="20">
        <v>0</v>
      </c>
      <c r="M6603" s="20" t="e">
        <v>#DIV/0!</v>
      </c>
      <c r="N6603" s="20">
        <v>0</v>
      </c>
      <c r="P6603" s="20">
        <v>0</v>
      </c>
      <c r="Q6603" s="20">
        <v>0</v>
      </c>
      <c r="R6603" s="20" t="e">
        <v>#DIV/0!</v>
      </c>
      <c r="S6603" s="20">
        <v>0</v>
      </c>
      <c r="T6603" s="20">
        <v>0.78755000000000008</v>
      </c>
    </row>
    <row r="6604" spans="1:20" s="20" customFormat="1" x14ac:dyDescent="0.25">
      <c r="A6604" s="177" t="s">
        <v>13285</v>
      </c>
      <c r="B6604" s="20" t="s">
        <v>13286</v>
      </c>
      <c r="C6604" s="20" t="s">
        <v>350</v>
      </c>
      <c r="D6604" s="20" t="s">
        <v>1002</v>
      </c>
      <c r="E6604" s="26">
        <v>42887</v>
      </c>
      <c r="F6604" s="20">
        <v>1</v>
      </c>
      <c r="G6604" s="20">
        <v>1</v>
      </c>
      <c r="H6604" s="20">
        <v>1</v>
      </c>
      <c r="I6604" s="20">
        <v>2</v>
      </c>
      <c r="J6604" s="20">
        <v>5</v>
      </c>
      <c r="K6604" s="20">
        <v>0.4</v>
      </c>
      <c r="L6604" s="20">
        <v>5</v>
      </c>
      <c r="M6604" s="20">
        <v>1</v>
      </c>
      <c r="N6604" s="20">
        <v>2</v>
      </c>
      <c r="P6604" s="20">
        <v>0</v>
      </c>
      <c r="Q6604" s="20">
        <v>0</v>
      </c>
      <c r="R6604" s="20" t="e">
        <v>#DIV/0!</v>
      </c>
      <c r="S6604" s="20">
        <v>0</v>
      </c>
      <c r="T6604" s="20">
        <v>0.80210526315789477</v>
      </c>
    </row>
    <row r="6605" spans="1:20" s="20" customFormat="1" x14ac:dyDescent="0.25">
      <c r="A6605" s="177" t="s">
        <v>13462</v>
      </c>
      <c r="B6605" s="20" t="s">
        <v>13463</v>
      </c>
      <c r="C6605" s="20" t="s">
        <v>242</v>
      </c>
      <c r="D6605" s="20" t="s">
        <v>1002</v>
      </c>
      <c r="E6605" s="26">
        <v>42887</v>
      </c>
      <c r="F6605" s="20">
        <v>4</v>
      </c>
      <c r="G6605" s="20">
        <v>7</v>
      </c>
      <c r="H6605" s="20">
        <v>0.5714285714285714</v>
      </c>
      <c r="I6605" s="20">
        <v>89</v>
      </c>
      <c r="J6605" s="20">
        <v>40</v>
      </c>
      <c r="K6605" s="20">
        <v>2.2250000000000001</v>
      </c>
      <c r="L6605" s="20">
        <v>75</v>
      </c>
      <c r="M6605" s="20">
        <v>0.53333333333333333</v>
      </c>
      <c r="N6605" s="20">
        <v>75</v>
      </c>
      <c r="P6605" s="20">
        <v>8</v>
      </c>
      <c r="Q6605" s="20">
        <v>9</v>
      </c>
      <c r="R6605" s="20">
        <v>0.88888888888888884</v>
      </c>
      <c r="S6605" s="20">
        <v>14</v>
      </c>
      <c r="T6605" s="20">
        <v>0.77949999999999997</v>
      </c>
    </row>
    <row r="6606" spans="1:20" s="20" customFormat="1" x14ac:dyDescent="0.25">
      <c r="A6606" s="177" t="s">
        <v>13639</v>
      </c>
      <c r="B6606" s="20" t="s">
        <v>13640</v>
      </c>
      <c r="C6606" s="20" t="s">
        <v>237</v>
      </c>
      <c r="D6606" s="20" t="s">
        <v>1002</v>
      </c>
      <c r="E6606" s="26">
        <v>42887</v>
      </c>
      <c r="F6606" s="20">
        <v>10</v>
      </c>
      <c r="G6606" s="20">
        <v>13</v>
      </c>
      <c r="H6606" s="20">
        <v>0.76923076923076927</v>
      </c>
      <c r="I6606" s="20">
        <v>49</v>
      </c>
      <c r="J6606" s="20">
        <v>70</v>
      </c>
      <c r="K6606" s="20">
        <v>0.7</v>
      </c>
      <c r="L6606" s="20">
        <v>97</v>
      </c>
      <c r="M6606" s="20">
        <v>0.72164948453608246</v>
      </c>
      <c r="N6606" s="20">
        <v>38</v>
      </c>
      <c r="O6606" s="20">
        <v>0.90833333333333333</v>
      </c>
      <c r="P6606" s="20">
        <v>11</v>
      </c>
      <c r="Q6606" s="20">
        <v>19</v>
      </c>
      <c r="R6606" s="20">
        <v>0.57894736842105265</v>
      </c>
      <c r="S6606" s="20">
        <v>11</v>
      </c>
      <c r="T6606" s="20">
        <v>0.71530625000000003</v>
      </c>
    </row>
    <row r="6607" spans="1:20" s="20" customFormat="1" x14ac:dyDescent="0.25">
      <c r="A6607" s="177" t="s">
        <v>13814</v>
      </c>
      <c r="B6607" s="20" t="s">
        <v>13815</v>
      </c>
      <c r="C6607" s="20" t="s">
        <v>238</v>
      </c>
      <c r="D6607" s="20" t="s">
        <v>1002</v>
      </c>
      <c r="E6607" s="26">
        <v>42887</v>
      </c>
      <c r="F6607" s="20">
        <v>0</v>
      </c>
      <c r="G6607" s="20">
        <v>0</v>
      </c>
      <c r="H6607" s="20" t="e">
        <v>#DIV/0!</v>
      </c>
      <c r="I6607" s="20">
        <v>0</v>
      </c>
      <c r="J6607" s="20">
        <v>0</v>
      </c>
      <c r="K6607" s="20" t="e">
        <v>#DIV/0!</v>
      </c>
      <c r="L6607" s="20">
        <v>0</v>
      </c>
      <c r="M6607" s="20" t="e">
        <v>#DIV/0!</v>
      </c>
      <c r="N6607" s="20">
        <v>0</v>
      </c>
      <c r="O6607" s="20">
        <v>0.96</v>
      </c>
      <c r="P6607" s="20">
        <v>3</v>
      </c>
      <c r="Q6607" s="20">
        <v>3</v>
      </c>
      <c r="R6607" s="20">
        <v>1</v>
      </c>
      <c r="S6607" s="20">
        <v>0</v>
      </c>
      <c r="T6607" s="20">
        <v>1.075</v>
      </c>
    </row>
    <row r="6608" spans="1:20" s="20" customFormat="1" x14ac:dyDescent="0.25">
      <c r="A6608" s="177" t="s">
        <v>13991</v>
      </c>
      <c r="B6608" s="20" t="s">
        <v>13992</v>
      </c>
      <c r="C6608" s="20" t="s">
        <v>239</v>
      </c>
      <c r="D6608" s="20" t="s">
        <v>1002</v>
      </c>
      <c r="E6608" s="26">
        <v>42887</v>
      </c>
      <c r="F6608" s="20">
        <v>0</v>
      </c>
      <c r="G6608" s="20">
        <v>0</v>
      </c>
      <c r="H6608" s="20" t="e">
        <v>#DIV/0!</v>
      </c>
      <c r="I6608" s="20">
        <v>0</v>
      </c>
      <c r="J6608" s="20">
        <v>0</v>
      </c>
      <c r="K6608" s="20" t="e">
        <v>#DIV/0!</v>
      </c>
      <c r="L6608" s="20">
        <v>0</v>
      </c>
      <c r="M6608" s="20" t="e">
        <v>#DIV/0!</v>
      </c>
      <c r="N6608" s="20">
        <v>0</v>
      </c>
      <c r="O6608" s="20">
        <v>0.73</v>
      </c>
      <c r="P6608" s="20">
        <v>1</v>
      </c>
      <c r="Q6608" s="20">
        <v>2</v>
      </c>
      <c r="R6608" s="20">
        <v>0.5</v>
      </c>
      <c r="S6608" s="20">
        <v>0</v>
      </c>
      <c r="T6608" s="20">
        <v>0.95</v>
      </c>
    </row>
    <row r="6609" spans="1:20" s="20" customFormat="1" x14ac:dyDescent="0.25">
      <c r="A6609" s="177" t="s">
        <v>14178</v>
      </c>
      <c r="B6609" s="20" t="s">
        <v>14179</v>
      </c>
      <c r="C6609" s="20" t="s">
        <v>240</v>
      </c>
      <c r="D6609" s="20" t="s">
        <v>1002</v>
      </c>
      <c r="E6609" s="26">
        <v>42887</v>
      </c>
      <c r="F6609" s="20">
        <v>28</v>
      </c>
      <c r="G6609" s="20">
        <v>17</v>
      </c>
      <c r="H6609" s="20">
        <v>1.6470588235294117</v>
      </c>
      <c r="I6609" s="20">
        <v>56</v>
      </c>
      <c r="J6609" s="20">
        <v>75</v>
      </c>
      <c r="K6609" s="20">
        <v>0.7466666666666667</v>
      </c>
      <c r="L6609" s="20">
        <v>48</v>
      </c>
      <c r="M6609" s="20">
        <v>1.5625</v>
      </c>
      <c r="N6609" s="20">
        <v>45</v>
      </c>
      <c r="P6609" s="20">
        <v>2</v>
      </c>
      <c r="Q6609" s="20">
        <v>9</v>
      </c>
      <c r="R6609" s="20">
        <v>0.22222222222222221</v>
      </c>
      <c r="S6609" s="20">
        <v>11</v>
      </c>
      <c r="T6609" s="20">
        <v>1</v>
      </c>
    </row>
    <row r="6610" spans="1:20" s="20" customFormat="1" x14ac:dyDescent="0.25">
      <c r="A6610" s="177" t="s">
        <v>14355</v>
      </c>
      <c r="B6610" s="20" t="s">
        <v>14356</v>
      </c>
      <c r="C6610" s="20" t="s">
        <v>241</v>
      </c>
      <c r="D6610" s="20" t="s">
        <v>1002</v>
      </c>
      <c r="E6610" s="26">
        <v>42887</v>
      </c>
      <c r="F6610" s="20">
        <v>55</v>
      </c>
      <c r="G6610" s="20">
        <v>58</v>
      </c>
      <c r="H6610" s="20">
        <v>0.94827586206896552</v>
      </c>
      <c r="I6610" s="20">
        <v>501</v>
      </c>
      <c r="J6610" s="20">
        <v>575</v>
      </c>
      <c r="K6610" s="20">
        <v>0.87130434782608701</v>
      </c>
      <c r="L6610" s="20">
        <v>635</v>
      </c>
      <c r="M6610" s="20">
        <v>0.90551181102362199</v>
      </c>
      <c r="N6610" s="20">
        <v>473</v>
      </c>
      <c r="P6610" s="20">
        <v>18</v>
      </c>
      <c r="Q6610" s="20">
        <v>25</v>
      </c>
      <c r="R6610" s="20">
        <v>0.72</v>
      </c>
      <c r="S6610" s="20">
        <v>29</v>
      </c>
      <c r="T6610" s="20">
        <v>1.075</v>
      </c>
    </row>
    <row r="6611" spans="1:20" s="20" customFormat="1" x14ac:dyDescent="0.25">
      <c r="A6611" s="177" t="s">
        <v>14467</v>
      </c>
      <c r="B6611" s="20" t="s">
        <v>14468</v>
      </c>
      <c r="C6611" s="20" t="s">
        <v>318</v>
      </c>
      <c r="D6611" s="20" t="s">
        <v>1002</v>
      </c>
      <c r="E6611" s="26">
        <v>42887</v>
      </c>
      <c r="F6611" s="20">
        <v>25</v>
      </c>
      <c r="G6611" s="20">
        <v>18</v>
      </c>
      <c r="H6611" s="20">
        <v>1.3888888888888888</v>
      </c>
      <c r="I6611" s="20">
        <v>56</v>
      </c>
      <c r="J6611" s="20">
        <v>105</v>
      </c>
      <c r="K6611" s="20">
        <v>0.53333333333333333</v>
      </c>
      <c r="L6611" s="20">
        <v>67</v>
      </c>
      <c r="M6611" s="20">
        <v>1.5671641791044777</v>
      </c>
      <c r="N6611" s="20">
        <v>54</v>
      </c>
      <c r="P6611" s="20">
        <v>0</v>
      </c>
      <c r="Q6611" s="20">
        <v>1</v>
      </c>
      <c r="R6611" s="20">
        <v>0</v>
      </c>
      <c r="S6611" s="20">
        <v>2</v>
      </c>
      <c r="T6611" s="20">
        <v>1.05</v>
      </c>
    </row>
    <row r="6612" spans="1:20" s="20" customFormat="1" x14ac:dyDescent="0.25">
      <c r="A6612" s="177" t="s">
        <v>14684</v>
      </c>
      <c r="B6612" s="20" t="s">
        <v>14685</v>
      </c>
      <c r="C6612" s="20" t="s">
        <v>199</v>
      </c>
      <c r="D6612" s="20" t="s">
        <v>1000</v>
      </c>
      <c r="E6612" s="26">
        <v>42887</v>
      </c>
      <c r="F6612" s="20">
        <v>24</v>
      </c>
      <c r="G6612" s="20">
        <v>14</v>
      </c>
      <c r="H6612" s="20">
        <v>1.7142857142857142</v>
      </c>
      <c r="I6612" s="20">
        <v>155</v>
      </c>
      <c r="J6612" s="20">
        <v>197</v>
      </c>
      <c r="K6612" s="20">
        <v>0.78680203045685282</v>
      </c>
      <c r="L6612" s="20">
        <v>112</v>
      </c>
      <c r="M6612" s="20">
        <v>1.7589285714285714</v>
      </c>
      <c r="N6612" s="20">
        <v>151</v>
      </c>
      <c r="P6612" s="20">
        <v>0</v>
      </c>
      <c r="Q6612" s="20">
        <v>3</v>
      </c>
      <c r="R6612" s="20">
        <v>0</v>
      </c>
      <c r="S6612" s="20">
        <v>4</v>
      </c>
      <c r="T6612" s="20">
        <v>0.92500000000000004</v>
      </c>
    </row>
    <row r="6613" spans="1:20" s="20" customFormat="1" x14ac:dyDescent="0.25">
      <c r="A6613" s="177" t="s">
        <v>14950</v>
      </c>
      <c r="B6613" s="20" t="s">
        <v>14951</v>
      </c>
      <c r="C6613" s="20" t="s">
        <v>200</v>
      </c>
      <c r="D6613" s="20" t="s">
        <v>1002</v>
      </c>
      <c r="E6613" s="26">
        <v>42887</v>
      </c>
      <c r="F6613" s="20">
        <v>8</v>
      </c>
      <c r="G6613" s="20">
        <v>5</v>
      </c>
      <c r="H6613" s="20">
        <v>1.6</v>
      </c>
      <c r="I6613" s="20">
        <v>12</v>
      </c>
      <c r="J6613" s="20">
        <v>19</v>
      </c>
      <c r="K6613" s="20">
        <v>0.63157894736842102</v>
      </c>
      <c r="L6613" s="20">
        <v>12</v>
      </c>
      <c r="M6613" s="20">
        <v>1.5833333333333333</v>
      </c>
      <c r="N6613" s="20">
        <v>8</v>
      </c>
      <c r="P6613" s="20">
        <v>0</v>
      </c>
      <c r="Q6613" s="20">
        <v>3</v>
      </c>
      <c r="R6613" s="20">
        <v>0</v>
      </c>
      <c r="S6613" s="20">
        <v>4</v>
      </c>
      <c r="T6613" s="20">
        <v>1.075</v>
      </c>
    </row>
    <row r="6614" spans="1:20" s="20" customFormat="1" x14ac:dyDescent="0.25">
      <c r="A6614" s="177" t="s">
        <v>15127</v>
      </c>
      <c r="B6614" s="20" t="s">
        <v>15128</v>
      </c>
      <c r="C6614" s="20" t="s">
        <v>202</v>
      </c>
      <c r="D6614" s="20" t="s">
        <v>1002</v>
      </c>
      <c r="E6614" s="26">
        <v>42887</v>
      </c>
      <c r="F6614" s="20">
        <v>16</v>
      </c>
      <c r="G6614" s="20">
        <v>9</v>
      </c>
      <c r="H6614" s="20">
        <v>1.7777777777777777</v>
      </c>
      <c r="I6614" s="20">
        <v>143</v>
      </c>
      <c r="J6614" s="20">
        <v>178</v>
      </c>
      <c r="K6614" s="20">
        <v>0.8033707865168539</v>
      </c>
      <c r="L6614" s="20">
        <v>100</v>
      </c>
      <c r="M6614" s="20">
        <v>1.78</v>
      </c>
      <c r="N6614" s="20">
        <v>143</v>
      </c>
      <c r="P6614" s="20">
        <v>0</v>
      </c>
      <c r="Q6614" s="20">
        <v>0</v>
      </c>
      <c r="R6614" s="20" t="e">
        <v>#DIV/0!</v>
      </c>
      <c r="S6614" s="20">
        <v>0</v>
      </c>
      <c r="T6614" s="20">
        <v>1.2</v>
      </c>
    </row>
    <row r="6615" spans="1:20" s="20" customFormat="1" x14ac:dyDescent="0.25">
      <c r="A6615" s="177" t="s">
        <v>15209</v>
      </c>
      <c r="B6615" s="20" t="s">
        <v>15210</v>
      </c>
      <c r="C6615" s="20" t="s">
        <v>348</v>
      </c>
      <c r="D6615" s="20" t="s">
        <v>1000</v>
      </c>
      <c r="E6615" s="26">
        <v>42887</v>
      </c>
      <c r="F6615" s="20">
        <v>10</v>
      </c>
      <c r="G6615" s="20">
        <v>10</v>
      </c>
      <c r="H6615" s="20">
        <v>1</v>
      </c>
      <c r="I6615" s="20">
        <v>16</v>
      </c>
      <c r="J6615" s="20">
        <v>50</v>
      </c>
      <c r="K6615" s="20">
        <v>0.32</v>
      </c>
      <c r="L6615" s="20">
        <v>50</v>
      </c>
      <c r="M6615" s="20">
        <v>1</v>
      </c>
      <c r="N6615" s="20">
        <v>14</v>
      </c>
      <c r="P6615" s="20">
        <v>0</v>
      </c>
      <c r="Q6615" s="20">
        <v>1</v>
      </c>
      <c r="R6615" s="20">
        <v>0</v>
      </c>
      <c r="S6615" s="20">
        <v>2</v>
      </c>
      <c r="T6615" s="20">
        <v>0.9</v>
      </c>
    </row>
    <row r="6616" spans="1:20" s="20" customFormat="1" x14ac:dyDescent="0.25">
      <c r="A6616" s="177" t="s">
        <v>15293</v>
      </c>
      <c r="B6616" s="20" t="s">
        <v>15294</v>
      </c>
      <c r="C6616" s="20" t="s">
        <v>347</v>
      </c>
      <c r="D6616" s="20" t="s">
        <v>1002</v>
      </c>
      <c r="E6616" s="26">
        <v>42887</v>
      </c>
      <c r="F6616" s="20">
        <v>3</v>
      </c>
      <c r="G6616" s="20">
        <v>5</v>
      </c>
      <c r="H6616" s="20">
        <v>0.6</v>
      </c>
      <c r="I6616" s="20">
        <v>4</v>
      </c>
      <c r="J6616" s="20">
        <v>15</v>
      </c>
      <c r="K6616" s="20">
        <v>0.26666666666666666</v>
      </c>
      <c r="L6616" s="20">
        <v>25</v>
      </c>
      <c r="M6616" s="20">
        <v>0.6</v>
      </c>
      <c r="N6616" s="20">
        <v>2</v>
      </c>
      <c r="P6616" s="20">
        <v>0</v>
      </c>
      <c r="Q6616" s="20">
        <v>0</v>
      </c>
      <c r="R6616" s="20" t="e">
        <v>#DIV/0!</v>
      </c>
      <c r="S6616" s="20">
        <v>2</v>
      </c>
      <c r="T6616" s="20">
        <v>0.9</v>
      </c>
    </row>
    <row r="6617" spans="1:20" s="20" customFormat="1" x14ac:dyDescent="0.25">
      <c r="A6617" s="177" t="s">
        <v>15369</v>
      </c>
      <c r="B6617" s="20" t="s">
        <v>15370</v>
      </c>
      <c r="C6617" s="20" t="s">
        <v>351</v>
      </c>
      <c r="D6617" s="20" t="s">
        <v>1002</v>
      </c>
      <c r="E6617" s="26">
        <v>42887</v>
      </c>
      <c r="F6617" s="20">
        <v>7</v>
      </c>
      <c r="G6617" s="20">
        <v>5</v>
      </c>
      <c r="H6617" s="20">
        <v>1.4</v>
      </c>
      <c r="I6617" s="20">
        <v>12</v>
      </c>
      <c r="J6617" s="20">
        <v>35</v>
      </c>
      <c r="K6617" s="20">
        <v>0.34285714285714286</v>
      </c>
      <c r="L6617" s="20">
        <v>25</v>
      </c>
      <c r="M6617" s="20">
        <v>1.4</v>
      </c>
      <c r="N6617" s="20">
        <v>12</v>
      </c>
      <c r="P6617" s="20">
        <v>0</v>
      </c>
      <c r="Q6617" s="20">
        <v>1</v>
      </c>
      <c r="R6617" s="20">
        <v>0</v>
      </c>
      <c r="S6617" s="20">
        <v>0</v>
      </c>
      <c r="T6617" s="20">
        <v>0.97499999999999998</v>
      </c>
    </row>
    <row r="6618" spans="1:20" s="20" customFormat="1" x14ac:dyDescent="0.25">
      <c r="A6618" s="177" t="s">
        <v>15493</v>
      </c>
      <c r="B6618" s="20" t="s">
        <v>15494</v>
      </c>
      <c r="C6618" s="20" t="s">
        <v>352</v>
      </c>
      <c r="D6618" s="20" t="s">
        <v>1002</v>
      </c>
      <c r="E6618" s="26">
        <v>42887</v>
      </c>
      <c r="F6618" s="20">
        <v>1</v>
      </c>
      <c r="G6618" s="20">
        <v>1</v>
      </c>
      <c r="H6618" s="20">
        <v>1</v>
      </c>
      <c r="I6618" s="20">
        <v>3</v>
      </c>
      <c r="J6618" s="20">
        <v>2</v>
      </c>
      <c r="K6618" s="20">
        <v>1.5</v>
      </c>
      <c r="L6618" s="20">
        <v>2</v>
      </c>
      <c r="M6618" s="20">
        <v>1</v>
      </c>
      <c r="N6618" s="20">
        <v>3</v>
      </c>
      <c r="P6618" s="20">
        <v>0</v>
      </c>
      <c r="Q6618" s="20">
        <v>0</v>
      </c>
      <c r="R6618" s="20" t="e">
        <v>#DIV/0!</v>
      </c>
      <c r="S6618" s="20">
        <v>0</v>
      </c>
      <c r="T6618" s="20">
        <v>1.05</v>
      </c>
    </row>
    <row r="6619" spans="1:20" s="20" customFormat="1" x14ac:dyDescent="0.25">
      <c r="A6619" s="177" t="s">
        <v>15654</v>
      </c>
      <c r="B6619" s="20" t="s">
        <v>15655</v>
      </c>
      <c r="C6619" s="20" t="s">
        <v>228</v>
      </c>
      <c r="D6619" s="20" t="s">
        <v>1002</v>
      </c>
      <c r="E6619" s="26">
        <v>42887</v>
      </c>
      <c r="F6619" s="20">
        <v>1</v>
      </c>
      <c r="G6619" s="20">
        <v>1</v>
      </c>
      <c r="H6619" s="20">
        <v>1</v>
      </c>
      <c r="I6619" s="20">
        <v>4</v>
      </c>
      <c r="J6619" s="20">
        <v>5</v>
      </c>
      <c r="K6619" s="20">
        <v>0.8</v>
      </c>
      <c r="L6619" s="20">
        <v>5</v>
      </c>
      <c r="M6619" s="20">
        <v>1</v>
      </c>
      <c r="N6619" s="20">
        <v>2</v>
      </c>
      <c r="P6619" s="20">
        <v>1</v>
      </c>
      <c r="Q6619" s="20">
        <v>2</v>
      </c>
      <c r="R6619" s="20">
        <v>0.5</v>
      </c>
      <c r="S6619" s="20">
        <v>2</v>
      </c>
      <c r="T6619" s="20">
        <v>1.1000000000000001</v>
      </c>
    </row>
    <row r="6620" spans="1:20" s="20" customFormat="1" x14ac:dyDescent="0.25">
      <c r="A6620" s="177" t="s">
        <v>15831</v>
      </c>
      <c r="B6620" s="20" t="s">
        <v>15832</v>
      </c>
      <c r="C6620" s="20" t="s">
        <v>227</v>
      </c>
      <c r="D6620" s="20" t="s">
        <v>1000</v>
      </c>
      <c r="E6620" s="26">
        <v>42887</v>
      </c>
      <c r="F6620" s="20">
        <v>1</v>
      </c>
      <c r="G6620" s="20">
        <v>1</v>
      </c>
      <c r="H6620" s="20">
        <v>1</v>
      </c>
      <c r="I6620" s="20">
        <v>4</v>
      </c>
      <c r="J6620" s="20">
        <v>5</v>
      </c>
      <c r="K6620" s="20">
        <v>0.8</v>
      </c>
      <c r="L6620" s="20">
        <v>5</v>
      </c>
      <c r="M6620" s="20">
        <v>1</v>
      </c>
      <c r="N6620" s="20">
        <v>2</v>
      </c>
      <c r="P6620" s="20">
        <v>1</v>
      </c>
      <c r="Q6620" s="20">
        <v>2</v>
      </c>
      <c r="R6620" s="20">
        <v>0.5</v>
      </c>
      <c r="S6620" s="20">
        <v>2</v>
      </c>
      <c r="T6620" s="20">
        <v>1.1200000000000001</v>
      </c>
    </row>
    <row r="6621" spans="1:20" s="20" customFormat="1" x14ac:dyDescent="0.25">
      <c r="A6621" s="177" t="s">
        <v>16008</v>
      </c>
      <c r="B6621" s="20" t="s">
        <v>16009</v>
      </c>
      <c r="C6621" s="20" t="s">
        <v>203</v>
      </c>
      <c r="D6621" s="20" t="s">
        <v>1000</v>
      </c>
      <c r="E6621" s="26">
        <v>42887</v>
      </c>
      <c r="F6621" s="20">
        <v>22</v>
      </c>
      <c r="G6621" s="20">
        <v>10</v>
      </c>
      <c r="H6621" s="20">
        <v>2.2000000000000002</v>
      </c>
      <c r="I6621" s="20">
        <v>36</v>
      </c>
      <c r="J6621" s="20">
        <v>90</v>
      </c>
      <c r="K6621" s="20">
        <v>0.4</v>
      </c>
      <c r="L6621" s="20">
        <v>45</v>
      </c>
      <c r="M6621" s="20">
        <v>2</v>
      </c>
      <c r="N6621" s="20">
        <v>30</v>
      </c>
      <c r="P6621" s="20">
        <v>4</v>
      </c>
      <c r="Q6621" s="20">
        <v>6</v>
      </c>
      <c r="R6621" s="20">
        <v>0.66666666666666663</v>
      </c>
      <c r="S6621" s="20">
        <v>6</v>
      </c>
      <c r="T6621" s="20">
        <v>1.1200000000000001</v>
      </c>
    </row>
    <row r="6622" spans="1:20" s="20" customFormat="1" x14ac:dyDescent="0.25">
      <c r="A6622" s="177" t="s">
        <v>16187</v>
      </c>
      <c r="B6622" s="20" t="s">
        <v>16188</v>
      </c>
      <c r="C6622" s="20" t="s">
        <v>205</v>
      </c>
      <c r="D6622" s="20" t="s">
        <v>1002</v>
      </c>
      <c r="E6622" s="26">
        <v>42887</v>
      </c>
      <c r="F6622" s="20">
        <v>3</v>
      </c>
      <c r="G6622" s="20">
        <v>3</v>
      </c>
      <c r="H6622" s="20">
        <v>1</v>
      </c>
      <c r="I6622" s="20">
        <v>9</v>
      </c>
      <c r="J6622" s="20">
        <v>20</v>
      </c>
      <c r="K6622" s="20">
        <v>0.45</v>
      </c>
      <c r="L6622" s="20">
        <v>20</v>
      </c>
      <c r="M6622" s="20">
        <v>1</v>
      </c>
      <c r="N6622" s="20">
        <v>7</v>
      </c>
      <c r="O6622" s="20">
        <v>0.75</v>
      </c>
      <c r="P6622" s="20">
        <v>4</v>
      </c>
      <c r="Q6622" s="20">
        <v>5</v>
      </c>
      <c r="R6622" s="20">
        <v>0.8</v>
      </c>
      <c r="S6622" s="20">
        <v>2</v>
      </c>
      <c r="T6622" s="20">
        <v>0.95</v>
      </c>
    </row>
    <row r="6623" spans="1:20" s="20" customFormat="1" x14ac:dyDescent="0.25">
      <c r="A6623" s="177" t="s">
        <v>16364</v>
      </c>
      <c r="B6623" s="20" t="s">
        <v>16365</v>
      </c>
      <c r="C6623" s="20" t="s">
        <v>204</v>
      </c>
      <c r="D6623" s="20" t="s">
        <v>1002</v>
      </c>
      <c r="E6623" s="26">
        <v>42887</v>
      </c>
      <c r="F6623" s="20">
        <v>10</v>
      </c>
      <c r="G6623" s="20">
        <v>4</v>
      </c>
      <c r="H6623" s="20">
        <v>2.5</v>
      </c>
      <c r="I6623" s="20">
        <v>12</v>
      </c>
      <c r="J6623" s="20">
        <v>25</v>
      </c>
      <c r="K6623" s="20">
        <v>0.48</v>
      </c>
      <c r="L6623" s="20">
        <v>10</v>
      </c>
      <c r="M6623" s="20">
        <v>2.5</v>
      </c>
      <c r="N6623" s="20">
        <v>10</v>
      </c>
      <c r="P6623" s="20">
        <v>0</v>
      </c>
      <c r="Q6623" s="20">
        <v>1</v>
      </c>
      <c r="R6623" s="20">
        <v>0</v>
      </c>
      <c r="S6623" s="20">
        <v>2</v>
      </c>
      <c r="T6623" s="20">
        <v>1.125</v>
      </c>
    </row>
    <row r="6624" spans="1:20" s="20" customFormat="1" x14ac:dyDescent="0.25">
      <c r="A6624" s="177" t="s">
        <v>16505</v>
      </c>
      <c r="B6624" s="20" t="s">
        <v>16506</v>
      </c>
      <c r="C6624" s="20" t="s">
        <v>353</v>
      </c>
      <c r="D6624" s="20" t="s">
        <v>1002</v>
      </c>
      <c r="E6624" s="26">
        <v>42887</v>
      </c>
      <c r="F6624" s="20">
        <v>9</v>
      </c>
      <c r="G6624" s="20">
        <v>3</v>
      </c>
      <c r="H6624" s="20">
        <v>3</v>
      </c>
      <c r="I6624" s="20">
        <v>15</v>
      </c>
      <c r="J6624" s="20">
        <v>45</v>
      </c>
      <c r="K6624" s="20">
        <v>0.33333333333333331</v>
      </c>
      <c r="L6624" s="20">
        <v>15</v>
      </c>
      <c r="M6624" s="20">
        <v>3</v>
      </c>
      <c r="N6624" s="20">
        <v>13</v>
      </c>
      <c r="P6624" s="20">
        <v>0</v>
      </c>
      <c r="Q6624" s="20">
        <v>0</v>
      </c>
      <c r="R6624" s="20" t="e">
        <v>#DIV/0!</v>
      </c>
      <c r="S6624" s="20">
        <v>2</v>
      </c>
      <c r="T6624" s="20">
        <v>1.125</v>
      </c>
    </row>
    <row r="6625" spans="1:20" s="20" customFormat="1" x14ac:dyDescent="0.25">
      <c r="A6625" s="177" t="s">
        <v>16682</v>
      </c>
      <c r="B6625" s="20" t="s">
        <v>16683</v>
      </c>
      <c r="C6625" s="20" t="s">
        <v>223</v>
      </c>
      <c r="D6625" s="20" t="s">
        <v>1000</v>
      </c>
      <c r="E6625" s="26">
        <v>42887</v>
      </c>
      <c r="F6625" s="20">
        <v>4</v>
      </c>
      <c r="G6625" s="20">
        <v>6</v>
      </c>
      <c r="H6625" s="20">
        <v>0.66666666666666663</v>
      </c>
      <c r="I6625" s="20">
        <v>67</v>
      </c>
      <c r="J6625" s="20">
        <v>60</v>
      </c>
      <c r="K6625" s="20">
        <v>1.1166666666666667</v>
      </c>
      <c r="L6625" s="20">
        <v>90</v>
      </c>
      <c r="M6625" s="20">
        <v>0.66666666666666663</v>
      </c>
      <c r="N6625" s="20">
        <v>66</v>
      </c>
      <c r="P6625" s="20">
        <v>1</v>
      </c>
      <c r="Q6625" s="20">
        <v>1</v>
      </c>
      <c r="R6625" s="20">
        <v>1</v>
      </c>
      <c r="S6625" s="20">
        <v>2</v>
      </c>
      <c r="T6625" s="20">
        <v>1.05</v>
      </c>
    </row>
    <row r="6626" spans="1:20" s="20" customFormat="1" x14ac:dyDescent="0.25">
      <c r="A6626" s="177" t="s">
        <v>16861</v>
      </c>
      <c r="B6626" s="20" t="s">
        <v>16862</v>
      </c>
      <c r="C6626" s="20" t="s">
        <v>224</v>
      </c>
      <c r="D6626" s="20" t="s">
        <v>1002</v>
      </c>
      <c r="E6626" s="26">
        <v>42887</v>
      </c>
      <c r="F6626" s="20">
        <v>4</v>
      </c>
      <c r="G6626" s="20">
        <v>6</v>
      </c>
      <c r="H6626" s="20">
        <v>0.66666666666666663</v>
      </c>
      <c r="I6626" s="20">
        <v>67</v>
      </c>
      <c r="J6626" s="20">
        <v>60</v>
      </c>
      <c r="K6626" s="20">
        <v>1.1166666666666667</v>
      </c>
      <c r="L6626" s="20">
        <v>90</v>
      </c>
      <c r="M6626" s="20">
        <v>0.66666666666666663</v>
      </c>
      <c r="N6626" s="20">
        <v>66</v>
      </c>
      <c r="P6626" s="20">
        <v>1</v>
      </c>
      <c r="Q6626" s="20">
        <v>1</v>
      </c>
      <c r="R6626" s="20">
        <v>1</v>
      </c>
      <c r="S6626" s="20">
        <v>2</v>
      </c>
      <c r="T6626" s="20">
        <v>1</v>
      </c>
    </row>
    <row r="6627" spans="1:20" s="20" customFormat="1" x14ac:dyDescent="0.25">
      <c r="A6627" s="177" t="s">
        <v>16987</v>
      </c>
      <c r="B6627" s="20" t="s">
        <v>16988</v>
      </c>
      <c r="C6627" s="20" t="s">
        <v>346</v>
      </c>
      <c r="D6627" s="20" t="s">
        <v>1000</v>
      </c>
      <c r="E6627" s="26">
        <v>42887</v>
      </c>
      <c r="F6627" s="20">
        <v>0</v>
      </c>
      <c r="G6627" s="20">
        <v>0</v>
      </c>
      <c r="H6627" s="20" t="e">
        <v>#DIV/0!</v>
      </c>
      <c r="I6627" s="20">
        <v>0</v>
      </c>
      <c r="J6627" s="20">
        <v>0</v>
      </c>
      <c r="K6627" s="20" t="e">
        <v>#DIV/0!</v>
      </c>
      <c r="L6627" s="20">
        <v>0</v>
      </c>
      <c r="M6627" s="20" t="e">
        <v>#DIV/0!</v>
      </c>
      <c r="N6627" s="20">
        <v>0</v>
      </c>
      <c r="P6627" s="20">
        <v>0</v>
      </c>
      <c r="Q6627" s="20">
        <v>0</v>
      </c>
      <c r="R6627" s="20" t="e">
        <v>#DIV/0!</v>
      </c>
      <c r="S6627" s="20">
        <v>0</v>
      </c>
      <c r="T6627" s="20">
        <v>1</v>
      </c>
    </row>
    <row r="6628" spans="1:20" s="20" customFormat="1" x14ac:dyDescent="0.25">
      <c r="A6628" s="177" t="s">
        <v>17083</v>
      </c>
      <c r="B6628" s="20" t="s">
        <v>17084</v>
      </c>
      <c r="C6628" s="20" t="s">
        <v>345</v>
      </c>
      <c r="D6628" s="20" t="s">
        <v>1002</v>
      </c>
      <c r="E6628" s="26">
        <v>42887</v>
      </c>
      <c r="F6628" s="20">
        <v>0</v>
      </c>
      <c r="G6628" s="20">
        <v>0</v>
      </c>
      <c r="H6628" s="20" t="e">
        <v>#DIV/0!</v>
      </c>
      <c r="I6628" s="20">
        <v>0</v>
      </c>
      <c r="J6628" s="20">
        <v>0</v>
      </c>
      <c r="K6628" s="20" t="e">
        <v>#DIV/0!</v>
      </c>
      <c r="L6628" s="20">
        <v>0</v>
      </c>
      <c r="M6628" s="20" t="e">
        <v>#DIV/0!</v>
      </c>
      <c r="N6628" s="20">
        <v>0</v>
      </c>
      <c r="P6628" s="20">
        <v>0</v>
      </c>
      <c r="Q6628" s="20">
        <v>0</v>
      </c>
      <c r="R6628" s="20" t="e">
        <v>#DIV/0!</v>
      </c>
      <c r="S6628" s="20">
        <v>0</v>
      </c>
    </row>
    <row r="6629" spans="1:20" s="20" customFormat="1" x14ac:dyDescent="0.25">
      <c r="A6629" s="177" t="s">
        <v>17298</v>
      </c>
      <c r="B6629" s="20" t="s">
        <v>17299</v>
      </c>
      <c r="C6629" s="20" t="s">
        <v>225</v>
      </c>
      <c r="D6629" s="20" t="s">
        <v>1000</v>
      </c>
      <c r="E6629" s="26">
        <v>42887</v>
      </c>
      <c r="F6629" s="20">
        <v>5</v>
      </c>
      <c r="G6629" s="20">
        <v>7</v>
      </c>
      <c r="H6629" s="20">
        <v>0.7142857142857143</v>
      </c>
      <c r="I6629" s="20">
        <v>31</v>
      </c>
      <c r="J6629" s="20">
        <v>75</v>
      </c>
      <c r="K6629" s="20">
        <v>0.41333333333333333</v>
      </c>
      <c r="L6629" s="20">
        <v>105</v>
      </c>
      <c r="M6629" s="20">
        <v>0.7142857142857143</v>
      </c>
      <c r="N6629" s="20">
        <v>24</v>
      </c>
      <c r="P6629" s="20">
        <v>1</v>
      </c>
      <c r="Q6629" s="20">
        <v>2</v>
      </c>
      <c r="R6629" s="20">
        <v>0.5</v>
      </c>
      <c r="S6629" s="20">
        <v>7</v>
      </c>
    </row>
    <row r="6630" spans="1:20" s="20" customFormat="1" x14ac:dyDescent="0.25">
      <c r="A6630" s="177" t="s">
        <v>17505</v>
      </c>
      <c r="B6630" s="20" t="s">
        <v>17506</v>
      </c>
      <c r="C6630" s="20" t="s">
        <v>226</v>
      </c>
      <c r="D6630" s="20" t="s">
        <v>1002</v>
      </c>
      <c r="E6630" s="26">
        <v>42887</v>
      </c>
      <c r="F6630" s="20">
        <v>5</v>
      </c>
      <c r="G6630" s="20">
        <v>7</v>
      </c>
      <c r="H6630" s="20">
        <v>0.7142857142857143</v>
      </c>
      <c r="I6630" s="20">
        <v>31</v>
      </c>
      <c r="J6630" s="20">
        <v>75</v>
      </c>
      <c r="K6630" s="20">
        <v>0.41333333333333333</v>
      </c>
      <c r="L6630" s="20">
        <v>105</v>
      </c>
      <c r="M6630" s="20">
        <v>0.7142857142857143</v>
      </c>
      <c r="N6630" s="20">
        <v>24</v>
      </c>
      <c r="P6630" s="20">
        <v>1</v>
      </c>
      <c r="Q6630" s="20">
        <v>2</v>
      </c>
      <c r="R6630" s="20">
        <v>0.5</v>
      </c>
      <c r="S6630" s="20">
        <v>7</v>
      </c>
    </row>
    <row r="6631" spans="1:20" s="20" customFormat="1" x14ac:dyDescent="0.25">
      <c r="A6631" s="177" t="s">
        <v>17682</v>
      </c>
      <c r="B6631" s="20" t="s">
        <v>17683</v>
      </c>
      <c r="C6631" s="20" t="s">
        <v>232</v>
      </c>
      <c r="D6631" s="20" t="s">
        <v>1000</v>
      </c>
      <c r="E6631" s="26">
        <v>42887</v>
      </c>
      <c r="F6631" s="20">
        <v>7</v>
      </c>
      <c r="G6631" s="20">
        <v>15</v>
      </c>
      <c r="H6631" s="20">
        <v>0.46666666666666667</v>
      </c>
      <c r="I6631" s="20">
        <v>117</v>
      </c>
      <c r="J6631" s="20">
        <v>84</v>
      </c>
      <c r="K6631" s="20">
        <v>1.3928571428571428</v>
      </c>
      <c r="L6631" s="20">
        <v>180</v>
      </c>
      <c r="M6631" s="20">
        <v>0.46666666666666667</v>
      </c>
      <c r="N6631" s="20">
        <v>108</v>
      </c>
      <c r="P6631" s="20">
        <v>0</v>
      </c>
      <c r="Q6631" s="20">
        <v>2</v>
      </c>
      <c r="R6631" s="20">
        <v>0</v>
      </c>
      <c r="S6631" s="20">
        <v>9</v>
      </c>
    </row>
    <row r="6632" spans="1:20" s="20" customFormat="1" x14ac:dyDescent="0.25">
      <c r="A6632" s="177" t="s">
        <v>17879</v>
      </c>
      <c r="B6632" s="20" t="s">
        <v>17880</v>
      </c>
      <c r="C6632" s="20" t="s">
        <v>231</v>
      </c>
      <c r="D6632" s="20" t="s">
        <v>1002</v>
      </c>
      <c r="E6632" s="26">
        <v>42887</v>
      </c>
      <c r="F6632" s="20">
        <v>7</v>
      </c>
      <c r="G6632" s="20">
        <v>15</v>
      </c>
      <c r="H6632" s="20">
        <v>0.46666666666666667</v>
      </c>
      <c r="I6632" s="20">
        <v>117</v>
      </c>
      <c r="J6632" s="20">
        <v>84</v>
      </c>
      <c r="K6632" s="20">
        <v>1.3928571428571428</v>
      </c>
      <c r="L6632" s="20">
        <v>180</v>
      </c>
      <c r="M6632" s="20">
        <v>0.46666666666666667</v>
      </c>
      <c r="N6632" s="20">
        <v>108</v>
      </c>
      <c r="P6632" s="20">
        <v>0</v>
      </c>
      <c r="Q6632" s="20">
        <v>2</v>
      </c>
      <c r="R6632" s="20">
        <v>0</v>
      </c>
      <c r="S6632" s="20">
        <v>9</v>
      </c>
    </row>
    <row r="6633" spans="1:20" s="20" customFormat="1" x14ac:dyDescent="0.25">
      <c r="A6633" s="177" t="s">
        <v>18056</v>
      </c>
      <c r="B6633" s="20" t="s">
        <v>18057</v>
      </c>
      <c r="C6633" s="20" t="s">
        <v>317</v>
      </c>
      <c r="D6633" s="20" t="s">
        <v>1000</v>
      </c>
      <c r="E6633" s="26">
        <v>42887</v>
      </c>
      <c r="F6633" s="20">
        <v>13</v>
      </c>
      <c r="G6633" s="20">
        <v>12</v>
      </c>
      <c r="H6633" s="20">
        <v>1.0833333333333333</v>
      </c>
      <c r="I6633" s="20">
        <v>36</v>
      </c>
      <c r="J6633" s="20">
        <v>29</v>
      </c>
      <c r="K6633" s="20">
        <v>1.2413793103448276</v>
      </c>
      <c r="L6633" s="20">
        <v>26</v>
      </c>
      <c r="M6633" s="20">
        <v>1.1153846153846154</v>
      </c>
      <c r="N6633" s="20">
        <v>31</v>
      </c>
      <c r="P6633" s="20">
        <v>2</v>
      </c>
      <c r="Q6633" s="20">
        <v>2</v>
      </c>
      <c r="R6633" s="20">
        <v>1</v>
      </c>
      <c r="S6633" s="20">
        <v>5</v>
      </c>
    </row>
    <row r="6634" spans="1:20" s="20" customFormat="1" x14ac:dyDescent="0.25">
      <c r="A6634" s="177" t="s">
        <v>18235</v>
      </c>
      <c r="B6634" s="20" t="s">
        <v>18236</v>
      </c>
      <c r="C6634" s="20" t="s">
        <v>316</v>
      </c>
      <c r="D6634" s="20" t="s">
        <v>1002</v>
      </c>
      <c r="E6634" s="26">
        <v>42887</v>
      </c>
      <c r="F6634" s="20">
        <v>8</v>
      </c>
      <c r="G6634" s="20">
        <v>6</v>
      </c>
      <c r="H6634" s="20">
        <v>1.3333333333333333</v>
      </c>
      <c r="I6634" s="20">
        <v>23</v>
      </c>
      <c r="J6634" s="20">
        <v>21</v>
      </c>
      <c r="K6634" s="20">
        <v>1.0952380952380953</v>
      </c>
      <c r="L6634" s="20">
        <v>16</v>
      </c>
      <c r="M6634" s="20">
        <v>1.3125</v>
      </c>
      <c r="N6634" s="20">
        <v>18</v>
      </c>
      <c r="P6634" s="20">
        <v>2</v>
      </c>
      <c r="Q6634" s="20">
        <v>2</v>
      </c>
      <c r="R6634" s="20">
        <v>1</v>
      </c>
      <c r="S6634" s="20">
        <v>5</v>
      </c>
    </row>
    <row r="6635" spans="1:20" s="20" customFormat="1" x14ac:dyDescent="0.25">
      <c r="A6635" s="177" t="s">
        <v>18311</v>
      </c>
      <c r="B6635" s="20" t="s">
        <v>18312</v>
      </c>
      <c r="C6635" s="20" t="s">
        <v>355</v>
      </c>
      <c r="D6635" s="20" t="s">
        <v>1002</v>
      </c>
      <c r="E6635" s="26">
        <v>42887</v>
      </c>
      <c r="F6635" s="20">
        <v>5</v>
      </c>
      <c r="G6635" s="20">
        <v>6</v>
      </c>
      <c r="H6635" s="20">
        <v>0.83333333333333337</v>
      </c>
      <c r="I6635" s="20">
        <v>13</v>
      </c>
      <c r="J6635" s="20">
        <v>8</v>
      </c>
      <c r="K6635" s="20">
        <v>1.625</v>
      </c>
      <c r="L6635" s="20">
        <v>10</v>
      </c>
      <c r="M6635" s="20">
        <v>0.8</v>
      </c>
      <c r="N6635" s="20">
        <v>13</v>
      </c>
      <c r="P6635" s="20">
        <v>0</v>
      </c>
      <c r="Q6635" s="20">
        <v>0</v>
      </c>
      <c r="R6635" s="20" t="e">
        <v>#DIV/0!</v>
      </c>
      <c r="S6635" s="20">
        <v>0</v>
      </c>
    </row>
    <row r="6636" spans="1:20" s="20" customFormat="1" x14ac:dyDescent="0.25">
      <c r="A6636" s="177" t="s">
        <v>18488</v>
      </c>
      <c r="B6636" s="20" t="s">
        <v>18489</v>
      </c>
      <c r="C6636" s="20" t="s">
        <v>214</v>
      </c>
      <c r="D6636" s="20" t="s">
        <v>1000</v>
      </c>
      <c r="E6636" s="26">
        <v>42887</v>
      </c>
      <c r="F6636" s="20">
        <v>19</v>
      </c>
      <c r="G6636" s="20">
        <v>13</v>
      </c>
      <c r="H6636" s="20">
        <v>1.4615384615384615</v>
      </c>
      <c r="I6636" s="20">
        <v>87</v>
      </c>
      <c r="J6636" s="20">
        <v>138</v>
      </c>
      <c r="K6636" s="20">
        <v>0.63043478260869568</v>
      </c>
      <c r="L6636" s="20">
        <v>92</v>
      </c>
      <c r="M6636" s="20">
        <v>1.5</v>
      </c>
      <c r="N6636" s="20">
        <v>71</v>
      </c>
      <c r="P6636" s="20">
        <v>21</v>
      </c>
      <c r="Q6636" s="20">
        <v>28</v>
      </c>
      <c r="R6636" s="20">
        <v>0.75</v>
      </c>
      <c r="S6636" s="20">
        <v>16</v>
      </c>
    </row>
    <row r="6637" spans="1:20" s="20" customFormat="1" x14ac:dyDescent="0.25">
      <c r="A6637" s="177" t="s">
        <v>18667</v>
      </c>
      <c r="B6637" s="20" t="s">
        <v>18668</v>
      </c>
      <c r="C6637" s="20" t="s">
        <v>215</v>
      </c>
      <c r="D6637" s="20" t="s">
        <v>1002</v>
      </c>
      <c r="E6637" s="26">
        <v>42887</v>
      </c>
      <c r="F6637" s="20">
        <v>6</v>
      </c>
      <c r="G6637" s="20">
        <v>7</v>
      </c>
      <c r="H6637" s="20">
        <v>0.8571428571428571</v>
      </c>
      <c r="I6637" s="20">
        <v>35</v>
      </c>
      <c r="J6637" s="20">
        <v>40</v>
      </c>
      <c r="K6637" s="20">
        <v>0.875</v>
      </c>
      <c r="L6637" s="20">
        <v>47</v>
      </c>
      <c r="M6637" s="20">
        <v>0.85106382978723405</v>
      </c>
      <c r="N6637" s="20">
        <v>26</v>
      </c>
      <c r="O6637" s="20">
        <v>1.125</v>
      </c>
      <c r="P6637" s="20">
        <v>7</v>
      </c>
      <c r="Q6637" s="20">
        <v>12</v>
      </c>
      <c r="R6637" s="20">
        <v>0.58333333333333337</v>
      </c>
      <c r="S6637" s="20">
        <v>9</v>
      </c>
    </row>
    <row r="6638" spans="1:20" s="20" customFormat="1" x14ac:dyDescent="0.25">
      <c r="A6638" s="177" t="s">
        <v>18844</v>
      </c>
      <c r="B6638" s="20" t="s">
        <v>18845</v>
      </c>
      <c r="C6638" s="20" t="s">
        <v>216</v>
      </c>
      <c r="D6638" s="20" t="s">
        <v>1002</v>
      </c>
      <c r="E6638" s="26">
        <v>42887</v>
      </c>
      <c r="F6638" s="20">
        <v>13</v>
      </c>
      <c r="G6638" s="20">
        <v>6</v>
      </c>
      <c r="H6638" s="20">
        <v>2.1666666666666665</v>
      </c>
      <c r="I6638" s="20">
        <v>52</v>
      </c>
      <c r="J6638" s="20">
        <v>98</v>
      </c>
      <c r="K6638" s="20">
        <v>0.53061224489795922</v>
      </c>
      <c r="L6638" s="20">
        <v>45</v>
      </c>
      <c r="M6638" s="20">
        <v>2.1777777777777776</v>
      </c>
      <c r="N6638" s="20">
        <v>45</v>
      </c>
      <c r="P6638" s="20">
        <v>14</v>
      </c>
      <c r="Q6638" s="20">
        <v>16</v>
      </c>
      <c r="R6638" s="20">
        <v>0.875</v>
      </c>
      <c r="S6638" s="20">
        <v>7</v>
      </c>
    </row>
    <row r="6639" spans="1:20" s="20" customFormat="1" x14ac:dyDescent="0.25">
      <c r="A6639" s="177" t="s">
        <v>19021</v>
      </c>
      <c r="B6639" s="20" t="s">
        <v>19022</v>
      </c>
      <c r="C6639" s="20" t="s">
        <v>229</v>
      </c>
      <c r="D6639" s="20" t="s">
        <v>1002</v>
      </c>
      <c r="E6639" s="26">
        <v>42887</v>
      </c>
      <c r="F6639" s="20">
        <v>1</v>
      </c>
      <c r="G6639" s="20">
        <v>1</v>
      </c>
      <c r="H6639" s="20">
        <v>1</v>
      </c>
      <c r="I6639" s="20">
        <v>7</v>
      </c>
      <c r="J6639" s="20">
        <v>10</v>
      </c>
      <c r="K6639" s="20">
        <v>0.7</v>
      </c>
      <c r="L6639" s="20">
        <v>10</v>
      </c>
      <c r="M6639" s="20">
        <v>1</v>
      </c>
      <c r="N6639" s="20">
        <v>6</v>
      </c>
      <c r="P6639" s="20">
        <v>1</v>
      </c>
      <c r="Q6639" s="20">
        <v>1</v>
      </c>
      <c r="R6639" s="20">
        <v>1</v>
      </c>
      <c r="S6639" s="20">
        <v>1</v>
      </c>
    </row>
    <row r="6640" spans="1:20" s="20" customFormat="1" x14ac:dyDescent="0.25">
      <c r="A6640" s="177" t="s">
        <v>19198</v>
      </c>
      <c r="B6640" s="20" t="s">
        <v>19199</v>
      </c>
      <c r="C6640" s="20" t="s">
        <v>230</v>
      </c>
      <c r="D6640" s="20" t="s">
        <v>1000</v>
      </c>
      <c r="E6640" s="26">
        <v>42887</v>
      </c>
      <c r="F6640" s="20">
        <v>1</v>
      </c>
      <c r="G6640" s="20">
        <v>1</v>
      </c>
      <c r="H6640" s="20">
        <v>1</v>
      </c>
      <c r="I6640" s="20">
        <v>7</v>
      </c>
      <c r="J6640" s="20">
        <v>10</v>
      </c>
      <c r="K6640" s="20">
        <v>0.7</v>
      </c>
      <c r="L6640" s="20">
        <v>10</v>
      </c>
      <c r="M6640" s="20">
        <v>1</v>
      </c>
      <c r="N6640" s="20">
        <v>6</v>
      </c>
      <c r="P6640" s="20">
        <v>1</v>
      </c>
      <c r="Q6640" s="20">
        <v>1</v>
      </c>
      <c r="R6640" s="20">
        <v>1</v>
      </c>
      <c r="S6640" s="20">
        <v>1</v>
      </c>
    </row>
    <row r="6641" spans="1:19" s="20" customFormat="1" x14ac:dyDescent="0.25">
      <c r="A6641" s="177" t="s">
        <v>19377</v>
      </c>
      <c r="B6641" s="20" t="s">
        <v>19378</v>
      </c>
      <c r="C6641" s="20" t="s">
        <v>234</v>
      </c>
      <c r="D6641" s="20" t="s">
        <v>1000</v>
      </c>
      <c r="E6641" s="26">
        <v>42887</v>
      </c>
      <c r="F6641" s="20">
        <v>3</v>
      </c>
      <c r="G6641" s="20">
        <v>6</v>
      </c>
      <c r="H6641" s="20">
        <v>0.5</v>
      </c>
      <c r="I6641" s="20">
        <v>64</v>
      </c>
      <c r="J6641" s="20">
        <v>25</v>
      </c>
      <c r="K6641" s="20">
        <v>2.56</v>
      </c>
      <c r="L6641" s="20">
        <v>50</v>
      </c>
      <c r="M6641" s="20">
        <v>0.5</v>
      </c>
      <c r="N6641" s="20">
        <v>62</v>
      </c>
      <c r="P6641" s="20">
        <v>0</v>
      </c>
      <c r="Q6641" s="20">
        <v>1</v>
      </c>
      <c r="R6641" s="20">
        <v>0</v>
      </c>
      <c r="S6641" s="20">
        <v>2</v>
      </c>
    </row>
    <row r="6642" spans="1:19" s="20" customFormat="1" x14ac:dyDescent="0.25">
      <c r="A6642" s="177" t="s">
        <v>19556</v>
      </c>
      <c r="B6642" s="20" t="s">
        <v>19557</v>
      </c>
      <c r="C6642" s="20" t="s">
        <v>233</v>
      </c>
      <c r="D6642" s="20" t="s">
        <v>1002</v>
      </c>
      <c r="E6642" s="26">
        <v>42887</v>
      </c>
      <c r="F6642" s="20">
        <v>3</v>
      </c>
      <c r="G6642" s="20">
        <v>6</v>
      </c>
      <c r="H6642" s="20">
        <v>0.5</v>
      </c>
      <c r="I6642" s="20">
        <v>64</v>
      </c>
      <c r="J6642" s="20">
        <v>25</v>
      </c>
      <c r="K6642" s="20">
        <v>2.56</v>
      </c>
      <c r="L6642" s="20">
        <v>50</v>
      </c>
      <c r="M6642" s="20">
        <v>0.5</v>
      </c>
      <c r="N6642" s="20">
        <v>62</v>
      </c>
      <c r="P6642" s="20">
        <v>0</v>
      </c>
      <c r="Q6642" s="20">
        <v>1</v>
      </c>
      <c r="R6642" s="20">
        <v>0</v>
      </c>
      <c r="S6642" s="20">
        <v>2</v>
      </c>
    </row>
    <row r="6643" spans="1:19" s="20" customFormat="1" x14ac:dyDescent="0.25">
      <c r="A6643" s="177" t="s">
        <v>19654</v>
      </c>
      <c r="B6643" s="20" t="s">
        <v>19655</v>
      </c>
      <c r="C6643" s="20" t="s">
        <v>342</v>
      </c>
      <c r="D6643" s="20" t="s">
        <v>1000</v>
      </c>
      <c r="E6643" s="26">
        <v>42887</v>
      </c>
      <c r="F6643" s="20">
        <v>4</v>
      </c>
      <c r="G6643" s="20">
        <v>4</v>
      </c>
      <c r="H6643" s="20">
        <v>1</v>
      </c>
      <c r="I6643" s="20">
        <v>23</v>
      </c>
      <c r="J6643" s="20">
        <v>40</v>
      </c>
      <c r="K6643" s="20">
        <v>0.57499999999999996</v>
      </c>
      <c r="L6643" s="20">
        <v>40</v>
      </c>
      <c r="M6643" s="20">
        <v>1</v>
      </c>
      <c r="N6643" s="20">
        <v>23</v>
      </c>
      <c r="P6643" s="20">
        <v>2</v>
      </c>
      <c r="Q6643" s="20">
        <v>3</v>
      </c>
      <c r="R6643" s="20">
        <v>0.66666666666666663</v>
      </c>
      <c r="S6643" s="20">
        <v>0</v>
      </c>
    </row>
    <row r="6644" spans="1:19" s="20" customFormat="1" x14ac:dyDescent="0.25">
      <c r="A6644" s="177" t="s">
        <v>19754</v>
      </c>
      <c r="B6644" s="20" t="s">
        <v>19755</v>
      </c>
      <c r="C6644" s="20" t="s">
        <v>340</v>
      </c>
      <c r="D6644" s="20" t="s">
        <v>1002</v>
      </c>
      <c r="E6644" s="26">
        <v>42887</v>
      </c>
      <c r="F6644" s="20">
        <v>4</v>
      </c>
      <c r="G6644" s="20">
        <v>4</v>
      </c>
      <c r="H6644" s="20">
        <v>1</v>
      </c>
      <c r="I6644" s="20">
        <v>23</v>
      </c>
      <c r="J6644" s="20">
        <v>40</v>
      </c>
      <c r="K6644" s="20">
        <v>0.57499999999999996</v>
      </c>
      <c r="L6644" s="20">
        <v>40</v>
      </c>
      <c r="M6644" s="20">
        <v>1</v>
      </c>
      <c r="N6644" s="20">
        <v>23</v>
      </c>
      <c r="P6644" s="20">
        <v>2</v>
      </c>
      <c r="Q6644" s="20">
        <v>3</v>
      </c>
      <c r="R6644" s="20">
        <v>0.66666666666666663</v>
      </c>
      <c r="S6644" s="20">
        <v>0</v>
      </c>
    </row>
    <row r="6645" spans="1:19" s="20" customFormat="1" x14ac:dyDescent="0.25">
      <c r="A6645" s="177" t="s">
        <v>19931</v>
      </c>
      <c r="B6645" s="20" t="s">
        <v>19932</v>
      </c>
      <c r="C6645" s="20" t="s">
        <v>220</v>
      </c>
      <c r="D6645" s="20" t="s">
        <v>1000</v>
      </c>
      <c r="E6645" s="26">
        <v>42887</v>
      </c>
      <c r="F6645" s="20">
        <v>0</v>
      </c>
      <c r="G6645" s="20">
        <v>0</v>
      </c>
      <c r="H6645" s="20" t="e">
        <v>#DIV/0!</v>
      </c>
      <c r="I6645" s="20">
        <v>0</v>
      </c>
      <c r="J6645" s="20">
        <v>0</v>
      </c>
      <c r="K6645" s="20" t="e">
        <v>#DIV/0!</v>
      </c>
      <c r="L6645" s="20">
        <v>0</v>
      </c>
      <c r="M6645" s="20" t="e">
        <v>#DIV/0!</v>
      </c>
      <c r="N6645" s="20">
        <v>0</v>
      </c>
      <c r="P6645" s="20">
        <v>4</v>
      </c>
      <c r="Q6645" s="20">
        <v>5</v>
      </c>
      <c r="R6645" s="20">
        <v>0.8</v>
      </c>
      <c r="S6645" s="20">
        <v>0</v>
      </c>
    </row>
    <row r="6646" spans="1:19" s="20" customFormat="1" x14ac:dyDescent="0.25">
      <c r="A6646" s="177" t="s">
        <v>20110</v>
      </c>
      <c r="B6646" s="20" t="s">
        <v>20111</v>
      </c>
      <c r="C6646" s="20" t="s">
        <v>221</v>
      </c>
      <c r="D6646" s="20" t="s">
        <v>1002</v>
      </c>
      <c r="E6646" s="26">
        <v>42887</v>
      </c>
      <c r="F6646" s="20">
        <v>0</v>
      </c>
      <c r="G6646" s="20">
        <v>0</v>
      </c>
      <c r="H6646" s="20" t="e">
        <v>#DIV/0!</v>
      </c>
      <c r="I6646" s="20">
        <v>0</v>
      </c>
      <c r="J6646" s="20">
        <v>0</v>
      </c>
      <c r="K6646" s="20" t="e">
        <v>#DIV/0!</v>
      </c>
      <c r="L6646" s="20">
        <v>0</v>
      </c>
      <c r="M6646" s="20" t="e">
        <v>#DIV/0!</v>
      </c>
      <c r="N6646" s="20">
        <v>0</v>
      </c>
      <c r="O6646" s="20">
        <v>0.96</v>
      </c>
      <c r="P6646" s="20">
        <v>3</v>
      </c>
      <c r="Q6646" s="20">
        <v>3</v>
      </c>
      <c r="R6646" s="20">
        <v>1</v>
      </c>
      <c r="S6646" s="20">
        <v>0</v>
      </c>
    </row>
    <row r="6647" spans="1:19" s="20" customFormat="1" x14ac:dyDescent="0.25">
      <c r="A6647" s="177" t="s">
        <v>20287</v>
      </c>
      <c r="B6647" s="20" t="s">
        <v>20288</v>
      </c>
      <c r="C6647" s="20" t="s">
        <v>222</v>
      </c>
      <c r="D6647" s="20" t="s">
        <v>1002</v>
      </c>
      <c r="E6647" s="26">
        <v>42887</v>
      </c>
      <c r="F6647" s="20">
        <v>0</v>
      </c>
      <c r="G6647" s="20">
        <v>0</v>
      </c>
      <c r="H6647" s="20" t="e">
        <v>#DIV/0!</v>
      </c>
      <c r="I6647" s="20">
        <v>0</v>
      </c>
      <c r="J6647" s="20">
        <v>0</v>
      </c>
      <c r="K6647" s="20" t="e">
        <v>#DIV/0!</v>
      </c>
      <c r="L6647" s="20">
        <v>0</v>
      </c>
      <c r="M6647" s="20" t="e">
        <v>#DIV/0!</v>
      </c>
      <c r="N6647" s="20">
        <v>0</v>
      </c>
      <c r="O6647" s="20">
        <v>0.73</v>
      </c>
      <c r="P6647" s="20">
        <v>1</v>
      </c>
      <c r="Q6647" s="20">
        <v>2</v>
      </c>
      <c r="R6647" s="20">
        <v>0.5</v>
      </c>
      <c r="S6647" s="20">
        <v>0</v>
      </c>
    </row>
    <row r="6648" spans="1:19" s="20" customFormat="1" x14ac:dyDescent="0.25">
      <c r="A6648" s="177" t="s">
        <v>20464</v>
      </c>
      <c r="B6648" s="20" t="s">
        <v>20465</v>
      </c>
      <c r="C6648" s="20" t="s">
        <v>211</v>
      </c>
      <c r="D6648" s="20" t="s">
        <v>1002</v>
      </c>
      <c r="E6648" s="26">
        <v>42887</v>
      </c>
      <c r="F6648" s="20">
        <v>1</v>
      </c>
      <c r="G6648" s="20">
        <v>2</v>
      </c>
      <c r="H6648" s="20">
        <v>0.5</v>
      </c>
      <c r="I6648" s="20">
        <v>67</v>
      </c>
      <c r="J6648" s="20">
        <v>15</v>
      </c>
      <c r="K6648" s="20">
        <v>4.4666666666666668</v>
      </c>
      <c r="L6648" s="20">
        <v>30</v>
      </c>
      <c r="M6648" s="20">
        <v>0.5</v>
      </c>
      <c r="N6648" s="20">
        <v>59</v>
      </c>
      <c r="P6648" s="20">
        <v>0</v>
      </c>
      <c r="Q6648" s="20">
        <v>0</v>
      </c>
      <c r="R6648" s="20" t="e">
        <v>#DIV/0!</v>
      </c>
      <c r="S6648" s="20">
        <v>8</v>
      </c>
    </row>
    <row r="6649" spans="1:19" s="20" customFormat="1" x14ac:dyDescent="0.25">
      <c r="A6649" s="177" t="s">
        <v>20641</v>
      </c>
      <c r="B6649" s="20" t="s">
        <v>20642</v>
      </c>
      <c r="C6649" s="20" t="s">
        <v>207</v>
      </c>
      <c r="D6649" s="20" t="s">
        <v>1000</v>
      </c>
      <c r="E6649" s="26">
        <v>42887</v>
      </c>
      <c r="F6649" s="20">
        <v>6</v>
      </c>
      <c r="G6649" s="20">
        <v>9</v>
      </c>
      <c r="H6649" s="20">
        <v>0.66666666666666663</v>
      </c>
      <c r="I6649" s="20">
        <v>92</v>
      </c>
      <c r="J6649" s="20">
        <v>45</v>
      </c>
      <c r="K6649" s="20">
        <v>2.0444444444444443</v>
      </c>
      <c r="L6649" s="20">
        <v>80</v>
      </c>
      <c r="M6649" s="20">
        <v>0.5625</v>
      </c>
      <c r="N6649" s="20">
        <v>84</v>
      </c>
      <c r="P6649" s="20">
        <v>0</v>
      </c>
      <c r="Q6649" s="20">
        <v>5</v>
      </c>
      <c r="R6649" s="20">
        <v>0</v>
      </c>
      <c r="S6649" s="20">
        <v>8</v>
      </c>
    </row>
    <row r="6650" spans="1:19" s="20" customFormat="1" x14ac:dyDescent="0.25">
      <c r="A6650" s="177" t="s">
        <v>20885</v>
      </c>
      <c r="B6650" s="20" t="s">
        <v>20886</v>
      </c>
      <c r="C6650" s="20" t="s">
        <v>210</v>
      </c>
      <c r="D6650" s="20" t="s">
        <v>1002</v>
      </c>
      <c r="E6650" s="26">
        <v>42887</v>
      </c>
      <c r="F6650" s="20">
        <v>1</v>
      </c>
      <c r="G6650" s="20">
        <v>3</v>
      </c>
      <c r="H6650" s="20">
        <v>0.33333333333333331</v>
      </c>
      <c r="I6650" s="20">
        <v>5</v>
      </c>
      <c r="J6650" s="20">
        <v>10</v>
      </c>
      <c r="K6650" s="20">
        <v>0.5</v>
      </c>
      <c r="L6650" s="20">
        <v>30</v>
      </c>
      <c r="M6650" s="20">
        <v>0.33333333333333331</v>
      </c>
      <c r="N6650" s="20">
        <v>5</v>
      </c>
      <c r="O6650" s="20">
        <v>0.85</v>
      </c>
      <c r="P6650" s="20">
        <v>0</v>
      </c>
      <c r="Q6650" s="20">
        <v>2</v>
      </c>
      <c r="R6650" s="20">
        <v>0</v>
      </c>
      <c r="S6650" s="20">
        <v>0</v>
      </c>
    </row>
    <row r="6651" spans="1:19" s="20" customFormat="1" x14ac:dyDescent="0.25">
      <c r="A6651" s="177" t="s">
        <v>21062</v>
      </c>
      <c r="B6651" s="20" t="s">
        <v>21063</v>
      </c>
      <c r="C6651" s="20" t="s">
        <v>208</v>
      </c>
      <c r="D6651" s="20" t="s">
        <v>1002</v>
      </c>
      <c r="E6651" s="26">
        <v>42887</v>
      </c>
      <c r="F6651" s="20">
        <v>2</v>
      </c>
      <c r="G6651" s="20">
        <v>2</v>
      </c>
      <c r="H6651" s="20">
        <v>1</v>
      </c>
      <c r="I6651" s="20">
        <v>9</v>
      </c>
      <c r="J6651" s="20">
        <v>10</v>
      </c>
      <c r="K6651" s="20">
        <v>0.9</v>
      </c>
      <c r="L6651" s="20">
        <v>10</v>
      </c>
      <c r="M6651" s="20">
        <v>1</v>
      </c>
      <c r="N6651" s="20">
        <v>9</v>
      </c>
      <c r="P6651" s="20">
        <v>0</v>
      </c>
      <c r="Q6651" s="20">
        <v>3</v>
      </c>
      <c r="R6651" s="20">
        <v>0</v>
      </c>
      <c r="S6651" s="20">
        <v>0</v>
      </c>
    </row>
    <row r="6652" spans="1:19" s="20" customFormat="1" x14ac:dyDescent="0.25">
      <c r="A6652" s="177" t="s">
        <v>21138</v>
      </c>
      <c r="B6652" s="20" t="s">
        <v>21139</v>
      </c>
      <c r="C6652" s="20" t="s">
        <v>354</v>
      </c>
      <c r="D6652" s="20" t="s">
        <v>1002</v>
      </c>
      <c r="E6652" s="26">
        <v>42887</v>
      </c>
      <c r="F6652" s="20">
        <v>2</v>
      </c>
      <c r="G6652" s="20">
        <v>2</v>
      </c>
      <c r="H6652" s="20">
        <v>1</v>
      </c>
      <c r="I6652" s="20">
        <v>11</v>
      </c>
      <c r="J6652" s="20">
        <v>10</v>
      </c>
      <c r="K6652" s="20">
        <v>1.1000000000000001</v>
      </c>
      <c r="L6652" s="20">
        <v>10</v>
      </c>
      <c r="M6652" s="20">
        <v>1</v>
      </c>
      <c r="N6652" s="20">
        <v>11</v>
      </c>
      <c r="P6652" s="20">
        <v>0</v>
      </c>
      <c r="Q6652" s="20">
        <v>0</v>
      </c>
      <c r="R6652" s="20" t="e">
        <v>#DIV/0!</v>
      </c>
      <c r="S6652" s="20">
        <v>0</v>
      </c>
    </row>
    <row r="6653" spans="1:19" s="20" customFormat="1" x14ac:dyDescent="0.25">
      <c r="A6653" s="177" t="s">
        <v>21317</v>
      </c>
      <c r="B6653" s="20" t="s">
        <v>21318</v>
      </c>
      <c r="C6653" s="20" t="s">
        <v>213</v>
      </c>
      <c r="D6653" s="20" t="s">
        <v>1002</v>
      </c>
      <c r="E6653" s="26">
        <v>42887</v>
      </c>
      <c r="F6653" s="20">
        <v>1</v>
      </c>
      <c r="G6653" s="20">
        <v>3</v>
      </c>
      <c r="H6653" s="20">
        <v>0.33333333333333331</v>
      </c>
      <c r="I6653" s="20">
        <v>11</v>
      </c>
      <c r="J6653" s="20">
        <v>10</v>
      </c>
      <c r="K6653" s="20">
        <v>1.1000000000000001</v>
      </c>
      <c r="L6653" s="20">
        <v>30</v>
      </c>
      <c r="M6653" s="20">
        <v>0.33333333333333331</v>
      </c>
      <c r="N6653" s="20">
        <v>8</v>
      </c>
      <c r="P6653" s="20">
        <v>6</v>
      </c>
      <c r="Q6653" s="20">
        <v>6</v>
      </c>
      <c r="R6653" s="20">
        <v>1</v>
      </c>
      <c r="S6653" s="20">
        <v>3</v>
      </c>
    </row>
    <row r="6654" spans="1:19" s="20" customFormat="1" x14ac:dyDescent="0.25">
      <c r="A6654" s="177" t="s">
        <v>21559</v>
      </c>
      <c r="B6654" s="20" t="s">
        <v>21560</v>
      </c>
      <c r="C6654" s="20" t="s">
        <v>212</v>
      </c>
      <c r="D6654" s="20" t="s">
        <v>1000</v>
      </c>
      <c r="E6654" s="26">
        <v>42887</v>
      </c>
      <c r="F6654" s="20">
        <v>1</v>
      </c>
      <c r="G6654" s="20">
        <v>3</v>
      </c>
      <c r="H6654" s="20">
        <v>0.33333333333333331</v>
      </c>
      <c r="I6654" s="20">
        <v>11</v>
      </c>
      <c r="J6654" s="20">
        <v>10</v>
      </c>
      <c r="K6654" s="20">
        <v>1.1000000000000001</v>
      </c>
      <c r="L6654" s="20">
        <v>30</v>
      </c>
      <c r="M6654" s="20">
        <v>0.33333333333333331</v>
      </c>
      <c r="N6654" s="20">
        <v>8</v>
      </c>
      <c r="P6654" s="20">
        <v>6</v>
      </c>
      <c r="Q6654" s="20">
        <v>6</v>
      </c>
      <c r="R6654" s="20">
        <v>1</v>
      </c>
      <c r="S6654" s="20">
        <v>3</v>
      </c>
    </row>
    <row r="6655" spans="1:19" s="20" customFormat="1" x14ac:dyDescent="0.25">
      <c r="A6655" s="177" t="s">
        <v>21768</v>
      </c>
      <c r="B6655" s="20" t="s">
        <v>21769</v>
      </c>
      <c r="C6655" s="20" t="s">
        <v>217</v>
      </c>
      <c r="D6655" s="20" t="s">
        <v>1000</v>
      </c>
      <c r="E6655" s="26">
        <v>42887</v>
      </c>
      <c r="F6655" s="20">
        <v>0</v>
      </c>
      <c r="G6655" s="20">
        <v>0</v>
      </c>
      <c r="H6655" s="20" t="e">
        <v>#DIV/0!</v>
      </c>
      <c r="I6655" s="20">
        <v>0</v>
      </c>
      <c r="J6655" s="20">
        <v>0</v>
      </c>
      <c r="K6655" s="20" t="e">
        <v>#DIV/0!</v>
      </c>
      <c r="L6655" s="20">
        <v>0</v>
      </c>
      <c r="M6655" s="20" t="e">
        <v>#DIV/0!</v>
      </c>
      <c r="N6655" s="20">
        <v>0</v>
      </c>
      <c r="P6655" s="20">
        <v>0</v>
      </c>
      <c r="Q6655" s="20">
        <v>0</v>
      </c>
      <c r="R6655" s="20" t="e">
        <v>#DIV/0!</v>
      </c>
      <c r="S6655" s="20">
        <v>0</v>
      </c>
    </row>
    <row r="6656" spans="1:19" s="20" customFormat="1" x14ac:dyDescent="0.25">
      <c r="A6656" s="177" t="s">
        <v>22012</v>
      </c>
      <c r="B6656" s="20" t="s">
        <v>22013</v>
      </c>
      <c r="C6656" s="20" t="s">
        <v>218</v>
      </c>
      <c r="D6656" s="20" t="s">
        <v>1002</v>
      </c>
      <c r="E6656" s="26">
        <v>42887</v>
      </c>
      <c r="F6656" s="20">
        <v>0</v>
      </c>
      <c r="G6656" s="20">
        <v>0</v>
      </c>
      <c r="H6656" s="20" t="e">
        <v>#DIV/0!</v>
      </c>
      <c r="I6656" s="20">
        <v>0</v>
      </c>
      <c r="J6656" s="20">
        <v>0</v>
      </c>
      <c r="K6656" s="20" t="e">
        <v>#DIV/0!</v>
      </c>
      <c r="L6656" s="20">
        <v>0</v>
      </c>
      <c r="M6656" s="20" t="e">
        <v>#DIV/0!</v>
      </c>
      <c r="N6656" s="20">
        <v>0</v>
      </c>
      <c r="P6656" s="20">
        <v>0</v>
      </c>
      <c r="Q6656" s="20">
        <v>0</v>
      </c>
      <c r="R6656" s="20" t="e">
        <v>#DIV/0!</v>
      </c>
      <c r="S6656" s="20">
        <v>0</v>
      </c>
    </row>
    <row r="6657" spans="1:19" s="20" customFormat="1" x14ac:dyDescent="0.25">
      <c r="A6657" s="177" t="s">
        <v>22189</v>
      </c>
      <c r="B6657" s="20" t="s">
        <v>22190</v>
      </c>
      <c r="C6657" s="20" t="s">
        <v>219</v>
      </c>
      <c r="D6657" s="20" t="s">
        <v>1002</v>
      </c>
      <c r="E6657" s="26">
        <v>42887</v>
      </c>
      <c r="F6657" s="20">
        <v>0</v>
      </c>
      <c r="G6657" s="20">
        <v>0</v>
      </c>
      <c r="H6657" s="20" t="e">
        <v>#DIV/0!</v>
      </c>
      <c r="I6657" s="20">
        <v>0</v>
      </c>
      <c r="J6657" s="20">
        <v>0</v>
      </c>
      <c r="K6657" s="20" t="e">
        <v>#DIV/0!</v>
      </c>
      <c r="L6657" s="20">
        <v>0</v>
      </c>
      <c r="M6657" s="20" t="e">
        <v>#DIV/0!</v>
      </c>
      <c r="N6657" s="20">
        <v>0</v>
      </c>
      <c r="P6657" s="20">
        <v>0</v>
      </c>
      <c r="Q6657" s="20">
        <v>0</v>
      </c>
      <c r="R6657" s="20" t="e">
        <v>#DIV/0!</v>
      </c>
      <c r="S6657" s="20">
        <v>0</v>
      </c>
    </row>
    <row r="6658" spans="1:19" s="20" customFormat="1" x14ac:dyDescent="0.25">
      <c r="A6658" s="177" t="s">
        <v>11106</v>
      </c>
      <c r="B6658" s="20" t="s">
        <v>11107</v>
      </c>
      <c r="C6658" s="20" t="s">
        <v>228</v>
      </c>
      <c r="D6658" s="20" t="s">
        <v>1000</v>
      </c>
      <c r="E6658" s="26">
        <v>42917</v>
      </c>
      <c r="F6658" s="20">
        <v>0</v>
      </c>
      <c r="G6658" s="20">
        <v>1</v>
      </c>
      <c r="H6658" s="20">
        <v>0</v>
      </c>
      <c r="I6658" s="20">
        <v>0</v>
      </c>
      <c r="J6658" s="20">
        <v>0</v>
      </c>
      <c r="K6658" s="20" t="e">
        <v>#DIV/0!</v>
      </c>
      <c r="L6658" s="20">
        <v>5</v>
      </c>
      <c r="M6658" s="20">
        <v>0</v>
      </c>
      <c r="N6658" s="20">
        <v>0</v>
      </c>
      <c r="P6658" s="20">
        <v>0</v>
      </c>
      <c r="Q6658" s="20">
        <v>3</v>
      </c>
      <c r="R6658" s="20">
        <v>0</v>
      </c>
      <c r="S6658" s="20">
        <v>0</v>
      </c>
    </row>
    <row r="6659" spans="1:19" s="20" customFormat="1" x14ac:dyDescent="0.25">
      <c r="A6659" s="177" t="s">
        <v>9359</v>
      </c>
      <c r="B6659" s="20" t="s">
        <v>9360</v>
      </c>
      <c r="C6659" s="20" t="s">
        <v>211</v>
      </c>
      <c r="D6659" s="20" t="s">
        <v>1000</v>
      </c>
      <c r="E6659" s="26">
        <v>42917</v>
      </c>
      <c r="F6659" s="20">
        <v>2</v>
      </c>
      <c r="G6659" s="20">
        <v>2</v>
      </c>
      <c r="H6659" s="20">
        <v>1</v>
      </c>
      <c r="I6659" s="20">
        <v>31</v>
      </c>
      <c r="J6659" s="20">
        <v>30</v>
      </c>
      <c r="K6659" s="20">
        <v>1.0333333333333334</v>
      </c>
      <c r="L6659" s="20">
        <v>30</v>
      </c>
      <c r="M6659" s="20">
        <v>1</v>
      </c>
      <c r="N6659" s="20">
        <v>31</v>
      </c>
      <c r="P6659" s="20">
        <v>0</v>
      </c>
      <c r="Q6659" s="20">
        <v>0</v>
      </c>
      <c r="R6659" s="20" t="e">
        <v>#DIV/0!</v>
      </c>
      <c r="S6659" s="20">
        <v>0</v>
      </c>
    </row>
    <row r="6660" spans="1:19" s="20" customFormat="1" x14ac:dyDescent="0.25">
      <c r="A6660" s="177" t="s">
        <v>8520</v>
      </c>
      <c r="B6660" s="20" t="s">
        <v>8521</v>
      </c>
      <c r="C6660" s="20" t="s">
        <v>213</v>
      </c>
      <c r="D6660" s="20" t="s">
        <v>1000</v>
      </c>
      <c r="E6660" s="26">
        <v>42917</v>
      </c>
      <c r="F6660" s="20">
        <v>1</v>
      </c>
      <c r="G6660" s="20">
        <v>3</v>
      </c>
      <c r="H6660" s="20">
        <v>0.33333333333333331</v>
      </c>
      <c r="I6660" s="20">
        <v>11</v>
      </c>
      <c r="J6660" s="20">
        <v>10</v>
      </c>
      <c r="K6660" s="20">
        <v>1.1000000000000001</v>
      </c>
      <c r="L6660" s="20">
        <v>30</v>
      </c>
      <c r="M6660" s="20">
        <v>0.33333333333333331</v>
      </c>
      <c r="N6660" s="20">
        <v>10</v>
      </c>
      <c r="P6660" s="20">
        <v>1</v>
      </c>
      <c r="Q6660" s="20">
        <v>1</v>
      </c>
      <c r="R6660" s="20">
        <v>1</v>
      </c>
      <c r="S6660" s="20">
        <v>1</v>
      </c>
    </row>
    <row r="6661" spans="1:19" s="20" customFormat="1" x14ac:dyDescent="0.25">
      <c r="A6661" s="177" t="s">
        <v>5096</v>
      </c>
      <c r="B6661" s="20" t="s">
        <v>5097</v>
      </c>
      <c r="C6661" s="20" t="s">
        <v>229</v>
      </c>
      <c r="D6661" s="20" t="s">
        <v>1000</v>
      </c>
      <c r="E6661" s="26">
        <v>42917</v>
      </c>
      <c r="F6661" s="20">
        <v>1</v>
      </c>
      <c r="G6661" s="20">
        <v>1</v>
      </c>
      <c r="H6661" s="20">
        <v>1</v>
      </c>
      <c r="I6661" s="20">
        <v>8</v>
      </c>
      <c r="J6661" s="20">
        <v>10</v>
      </c>
      <c r="K6661" s="20">
        <v>0.8</v>
      </c>
      <c r="L6661" s="20">
        <v>10</v>
      </c>
      <c r="M6661" s="20">
        <v>1</v>
      </c>
      <c r="N6661" s="20">
        <v>4</v>
      </c>
      <c r="P6661" s="20">
        <v>3</v>
      </c>
      <c r="Q6661" s="20">
        <v>3</v>
      </c>
      <c r="R6661" s="20">
        <v>1</v>
      </c>
      <c r="S6661" s="20">
        <v>4</v>
      </c>
    </row>
    <row r="6662" spans="1:19" s="20" customFormat="1" x14ac:dyDescent="0.25">
      <c r="A6662" s="177" t="s">
        <v>13237</v>
      </c>
      <c r="B6662" s="20" t="s">
        <v>13149</v>
      </c>
      <c r="C6662" s="20" t="s">
        <v>1051</v>
      </c>
      <c r="D6662" s="20" t="s">
        <v>1002</v>
      </c>
      <c r="E6662" s="26">
        <v>42917</v>
      </c>
      <c r="F6662" s="20">
        <v>0</v>
      </c>
      <c r="G6662" s="20">
        <v>0</v>
      </c>
      <c r="H6662" s="20" t="e">
        <v>#DIV/0!</v>
      </c>
      <c r="I6662" s="20">
        <v>0</v>
      </c>
      <c r="J6662" s="20">
        <v>0</v>
      </c>
      <c r="K6662" s="20" t="e">
        <v>#DIV/0!</v>
      </c>
      <c r="L6662" s="20">
        <v>0</v>
      </c>
      <c r="M6662" s="20" t="e">
        <v>#DIV/0!</v>
      </c>
      <c r="N6662" s="20">
        <v>0</v>
      </c>
      <c r="P6662" s="20">
        <v>0</v>
      </c>
      <c r="Q6662" s="20">
        <v>0</v>
      </c>
      <c r="R6662" s="20" t="e">
        <v>#DIV/0!</v>
      </c>
      <c r="S6662" s="20">
        <v>0</v>
      </c>
    </row>
    <row r="6663" spans="1:19" s="20" customFormat="1" x14ac:dyDescent="0.25">
      <c r="A6663" s="177" t="s">
        <v>5720</v>
      </c>
      <c r="B6663" s="20" t="s">
        <v>5721</v>
      </c>
      <c r="C6663" s="20" t="s">
        <v>1047</v>
      </c>
      <c r="D6663" s="20" t="s">
        <v>1000</v>
      </c>
      <c r="E6663" s="26">
        <v>42917</v>
      </c>
      <c r="F6663" s="20">
        <v>7</v>
      </c>
      <c r="G6663" s="20">
        <v>6</v>
      </c>
      <c r="H6663" s="20">
        <v>1.1666666666666667</v>
      </c>
      <c r="I6663" s="20">
        <v>30</v>
      </c>
      <c r="J6663" s="20">
        <v>37</v>
      </c>
      <c r="K6663" s="20">
        <v>0.81081081081081086</v>
      </c>
      <c r="L6663" s="20">
        <v>32</v>
      </c>
      <c r="M6663" s="20">
        <v>1.15625</v>
      </c>
      <c r="N6663" s="20">
        <v>29</v>
      </c>
      <c r="P6663" s="20">
        <v>0</v>
      </c>
      <c r="Q6663" s="20">
        <v>0</v>
      </c>
      <c r="R6663" s="20" t="e">
        <v>#DIV/0!</v>
      </c>
      <c r="S6663" s="20">
        <v>1</v>
      </c>
    </row>
    <row r="6664" spans="1:19" s="20" customFormat="1" x14ac:dyDescent="0.25">
      <c r="A6664" s="177" t="s">
        <v>10597</v>
      </c>
      <c r="B6664" s="20" t="s">
        <v>10598</v>
      </c>
      <c r="C6664" s="20" t="s">
        <v>205</v>
      </c>
      <c r="D6664" s="20" t="s">
        <v>1000</v>
      </c>
      <c r="E6664" s="26">
        <v>42917</v>
      </c>
      <c r="F6664" s="20">
        <v>3</v>
      </c>
      <c r="G6664" s="20">
        <v>3</v>
      </c>
      <c r="H6664" s="20">
        <v>1</v>
      </c>
      <c r="I6664" s="20">
        <v>7</v>
      </c>
      <c r="J6664" s="20">
        <v>20</v>
      </c>
      <c r="K6664" s="20">
        <v>0.35</v>
      </c>
      <c r="L6664" s="20">
        <v>20</v>
      </c>
      <c r="M6664" s="20">
        <v>1</v>
      </c>
      <c r="N6664" s="20">
        <v>5</v>
      </c>
      <c r="O6664" s="20">
        <v>0.7</v>
      </c>
      <c r="P6664" s="20">
        <v>1</v>
      </c>
      <c r="Q6664" s="20">
        <v>6</v>
      </c>
      <c r="R6664" s="20">
        <v>0.16666666666666666</v>
      </c>
      <c r="S6664" s="20">
        <v>2</v>
      </c>
    </row>
    <row r="6665" spans="1:19" s="20" customFormat="1" x14ac:dyDescent="0.25">
      <c r="A6665" s="177" t="s">
        <v>8944</v>
      </c>
      <c r="B6665" s="20" t="s">
        <v>8945</v>
      </c>
      <c r="C6665" s="20" t="s">
        <v>210</v>
      </c>
      <c r="D6665" s="20" t="s">
        <v>1000</v>
      </c>
      <c r="E6665" s="26">
        <v>42917</v>
      </c>
      <c r="F6665" s="20">
        <v>1</v>
      </c>
      <c r="G6665" s="20">
        <v>3</v>
      </c>
      <c r="H6665" s="20">
        <v>0.33333333333333331</v>
      </c>
      <c r="I6665" s="20">
        <v>4</v>
      </c>
      <c r="J6665" s="20">
        <v>10</v>
      </c>
      <c r="K6665" s="20">
        <v>0.4</v>
      </c>
      <c r="L6665" s="20">
        <v>30</v>
      </c>
      <c r="M6665" s="20">
        <v>0.33333333333333331</v>
      </c>
      <c r="N6665" s="20">
        <v>4</v>
      </c>
      <c r="O6665" s="20">
        <v>0.75</v>
      </c>
      <c r="P6665" s="20">
        <v>1</v>
      </c>
      <c r="Q6665" s="20">
        <v>1</v>
      </c>
      <c r="R6665" s="20">
        <v>1</v>
      </c>
      <c r="S6665" s="20">
        <v>0</v>
      </c>
    </row>
    <row r="6666" spans="1:19" s="20" customFormat="1" x14ac:dyDescent="0.25">
      <c r="A6666" s="177" t="s">
        <v>6139</v>
      </c>
      <c r="B6666" s="20" t="s">
        <v>6140</v>
      </c>
      <c r="C6666" s="20" t="s">
        <v>215</v>
      </c>
      <c r="D6666" s="20" t="s">
        <v>1000</v>
      </c>
      <c r="E6666" s="26">
        <v>42917</v>
      </c>
      <c r="F6666" s="20">
        <v>6</v>
      </c>
      <c r="G6666" s="20">
        <v>7</v>
      </c>
      <c r="H6666" s="20">
        <v>0.8571428571428571</v>
      </c>
      <c r="I6666" s="20">
        <v>34</v>
      </c>
      <c r="J6666" s="20">
        <v>40</v>
      </c>
      <c r="K6666" s="20">
        <v>0.85</v>
      </c>
      <c r="L6666" s="20">
        <v>47</v>
      </c>
      <c r="M6666" s="20">
        <v>0.85106382978723405</v>
      </c>
      <c r="N6666" s="20">
        <v>28</v>
      </c>
      <c r="O6666" s="20">
        <v>1.05</v>
      </c>
      <c r="P6666" s="20">
        <v>7</v>
      </c>
      <c r="Q6666" s="20">
        <v>7</v>
      </c>
      <c r="R6666" s="20">
        <v>1</v>
      </c>
      <c r="S6666" s="20">
        <v>6</v>
      </c>
    </row>
    <row r="6667" spans="1:19" s="20" customFormat="1" x14ac:dyDescent="0.25">
      <c r="A6667" s="177" t="s">
        <v>3439</v>
      </c>
      <c r="B6667" s="20" t="s">
        <v>3440</v>
      </c>
      <c r="C6667" s="20" t="s">
        <v>221</v>
      </c>
      <c r="D6667" s="20" t="s">
        <v>1000</v>
      </c>
      <c r="E6667" s="26">
        <v>42917</v>
      </c>
      <c r="F6667" s="20">
        <v>0</v>
      </c>
      <c r="G6667" s="20">
        <v>0</v>
      </c>
      <c r="H6667" s="20" t="e">
        <v>#DIV/0!</v>
      </c>
      <c r="I6667" s="20">
        <v>0</v>
      </c>
      <c r="J6667" s="20">
        <v>0</v>
      </c>
      <c r="K6667" s="20" t="e">
        <v>#DIV/0!</v>
      </c>
      <c r="L6667" s="20">
        <v>0</v>
      </c>
      <c r="M6667" s="20" t="e">
        <v>#DIV/0!</v>
      </c>
      <c r="N6667" s="20">
        <v>0</v>
      </c>
      <c r="P6667" s="20">
        <v>0</v>
      </c>
      <c r="Q6667" s="20">
        <v>0</v>
      </c>
      <c r="R6667" s="20" t="e">
        <v>#DIV/0!</v>
      </c>
      <c r="S6667" s="20">
        <v>0</v>
      </c>
    </row>
    <row r="6668" spans="1:19" s="20" customFormat="1" x14ac:dyDescent="0.25">
      <c r="A6668" s="177" t="s">
        <v>3264</v>
      </c>
      <c r="B6668" s="20" t="s">
        <v>3265</v>
      </c>
      <c r="C6668" s="20" t="s">
        <v>222</v>
      </c>
      <c r="D6668" s="20" t="s">
        <v>1000</v>
      </c>
      <c r="E6668" s="26">
        <v>42917</v>
      </c>
      <c r="F6668" s="20">
        <v>0</v>
      </c>
      <c r="G6668" s="20">
        <v>0</v>
      </c>
      <c r="H6668" s="20" t="e">
        <v>#DIV/0!</v>
      </c>
      <c r="I6668" s="20">
        <v>0</v>
      </c>
      <c r="J6668" s="20">
        <v>0</v>
      </c>
      <c r="K6668" s="20" t="e">
        <v>#DIV/0!</v>
      </c>
      <c r="L6668" s="20">
        <v>0</v>
      </c>
      <c r="M6668" s="20" t="e">
        <v>#DIV/0!</v>
      </c>
      <c r="N6668" s="20">
        <v>0</v>
      </c>
      <c r="P6668" s="20">
        <v>0</v>
      </c>
      <c r="Q6668" s="20">
        <v>0</v>
      </c>
      <c r="R6668" s="20" t="e">
        <v>#DIV/0!</v>
      </c>
      <c r="S6668" s="20">
        <v>0</v>
      </c>
    </row>
    <row r="6669" spans="1:19" s="20" customFormat="1" x14ac:dyDescent="0.25">
      <c r="A6669" s="177" t="s">
        <v>7309</v>
      </c>
      <c r="B6669" s="20" t="s">
        <v>7310</v>
      </c>
      <c r="C6669" s="20" t="s">
        <v>1052</v>
      </c>
      <c r="D6669" s="20" t="s">
        <v>1000</v>
      </c>
      <c r="E6669" s="26">
        <v>42917</v>
      </c>
      <c r="F6669" s="20">
        <v>8</v>
      </c>
      <c r="G6669" s="20">
        <v>5</v>
      </c>
      <c r="H6669" s="20">
        <v>1.6</v>
      </c>
      <c r="I6669" s="20">
        <v>44</v>
      </c>
      <c r="J6669" s="20">
        <v>54</v>
      </c>
      <c r="K6669" s="20">
        <v>0.81481481481481477</v>
      </c>
      <c r="L6669" s="20">
        <v>34</v>
      </c>
      <c r="M6669" s="20">
        <v>1.588235294117647</v>
      </c>
      <c r="N6669" s="20">
        <v>38</v>
      </c>
      <c r="P6669" s="20">
        <v>1</v>
      </c>
      <c r="Q6669" s="20">
        <v>1</v>
      </c>
      <c r="R6669" s="20">
        <v>1</v>
      </c>
      <c r="S6669" s="20">
        <v>6</v>
      </c>
    </row>
    <row r="6670" spans="1:19" s="20" customFormat="1" x14ac:dyDescent="0.25">
      <c r="A6670" s="177" t="s">
        <v>5301</v>
      </c>
      <c r="B6670" s="20" t="s">
        <v>5302</v>
      </c>
      <c r="C6670" s="20" t="s">
        <v>1053</v>
      </c>
      <c r="D6670" s="20" t="s">
        <v>1000</v>
      </c>
      <c r="E6670" s="26">
        <v>42917</v>
      </c>
      <c r="F6670" s="20">
        <v>5</v>
      </c>
      <c r="G6670" s="20">
        <v>5</v>
      </c>
      <c r="H6670" s="20">
        <v>1</v>
      </c>
      <c r="I6670" s="20">
        <v>13</v>
      </c>
      <c r="J6670" s="20">
        <v>12</v>
      </c>
      <c r="K6670" s="20">
        <v>1.0833333333333333</v>
      </c>
      <c r="L6670" s="20">
        <v>12</v>
      </c>
      <c r="M6670" s="20">
        <v>1</v>
      </c>
      <c r="N6670" s="20">
        <v>12</v>
      </c>
      <c r="P6670" s="20">
        <v>0</v>
      </c>
      <c r="Q6670" s="20">
        <v>0</v>
      </c>
      <c r="R6670" s="20" t="e">
        <v>#DIV/0!</v>
      </c>
      <c r="S6670" s="20">
        <v>1</v>
      </c>
    </row>
    <row r="6671" spans="1:19" s="20" customFormat="1" x14ac:dyDescent="0.25">
      <c r="A6671" s="177" t="s">
        <v>12300</v>
      </c>
      <c r="B6671" s="20" t="s">
        <v>12301</v>
      </c>
      <c r="C6671" s="20" t="s">
        <v>200</v>
      </c>
      <c r="D6671" s="20" t="s">
        <v>1000</v>
      </c>
      <c r="E6671" s="26">
        <v>42917</v>
      </c>
      <c r="F6671" s="20">
        <v>8</v>
      </c>
      <c r="G6671" s="20">
        <v>5</v>
      </c>
      <c r="H6671" s="20">
        <v>1.6</v>
      </c>
      <c r="I6671" s="20">
        <v>13</v>
      </c>
      <c r="J6671" s="20">
        <v>19</v>
      </c>
      <c r="K6671" s="20">
        <v>0.68421052631578949</v>
      </c>
      <c r="L6671" s="20">
        <v>12</v>
      </c>
      <c r="M6671" s="20">
        <v>1.5833333333333333</v>
      </c>
      <c r="N6671" s="20">
        <v>12</v>
      </c>
      <c r="P6671" s="20">
        <v>0</v>
      </c>
      <c r="Q6671" s="20">
        <v>0</v>
      </c>
      <c r="R6671" s="20" t="e">
        <v>#DIV/0!</v>
      </c>
      <c r="S6671" s="20">
        <v>1</v>
      </c>
    </row>
    <row r="6672" spans="1:19" s="20" customFormat="1" x14ac:dyDescent="0.25">
      <c r="A6672" s="177" t="s">
        <v>10421</v>
      </c>
      <c r="B6672" s="20" t="s">
        <v>10422</v>
      </c>
      <c r="C6672" s="20" t="s">
        <v>204</v>
      </c>
      <c r="D6672" s="20" t="s">
        <v>1000</v>
      </c>
      <c r="E6672" s="26">
        <v>42917</v>
      </c>
      <c r="F6672" s="20">
        <v>11</v>
      </c>
      <c r="G6672" s="20">
        <v>4</v>
      </c>
      <c r="H6672" s="20">
        <v>2.75</v>
      </c>
      <c r="I6672" s="20">
        <v>14</v>
      </c>
      <c r="J6672" s="20">
        <v>28</v>
      </c>
      <c r="K6672" s="20">
        <v>0.5</v>
      </c>
      <c r="L6672" s="20">
        <v>10</v>
      </c>
      <c r="M6672" s="20">
        <v>2.8</v>
      </c>
      <c r="N6672" s="20">
        <v>12</v>
      </c>
      <c r="P6672" s="20">
        <v>1</v>
      </c>
      <c r="Q6672" s="20">
        <v>2</v>
      </c>
      <c r="R6672" s="20">
        <v>0.5</v>
      </c>
      <c r="S6672" s="20">
        <v>2</v>
      </c>
    </row>
    <row r="6673" spans="1:20" s="20" customFormat="1" x14ac:dyDescent="0.25">
      <c r="A6673" s="177" t="s">
        <v>8769</v>
      </c>
      <c r="B6673" s="20" t="s">
        <v>8770</v>
      </c>
      <c r="C6673" s="20" t="s">
        <v>208</v>
      </c>
      <c r="D6673" s="20" t="s">
        <v>1000</v>
      </c>
      <c r="E6673" s="26">
        <v>42917</v>
      </c>
      <c r="F6673" s="20">
        <v>2</v>
      </c>
      <c r="G6673" s="20">
        <v>2</v>
      </c>
      <c r="H6673" s="20">
        <v>1</v>
      </c>
      <c r="I6673" s="20">
        <v>8</v>
      </c>
      <c r="J6673" s="20">
        <v>10</v>
      </c>
      <c r="K6673" s="20">
        <v>0.8</v>
      </c>
      <c r="L6673" s="20">
        <v>10</v>
      </c>
      <c r="M6673" s="20">
        <v>1</v>
      </c>
      <c r="N6673" s="20">
        <v>8</v>
      </c>
      <c r="P6673" s="20">
        <v>0</v>
      </c>
      <c r="Q6673" s="20">
        <v>0</v>
      </c>
      <c r="R6673" s="20" t="e">
        <v>#DIV/0!</v>
      </c>
      <c r="S6673" s="20">
        <v>0</v>
      </c>
    </row>
    <row r="6674" spans="1:20" s="20" customFormat="1" x14ac:dyDescent="0.25">
      <c r="A6674" s="177" t="s">
        <v>6563</v>
      </c>
      <c r="B6674" s="20" t="s">
        <v>6564</v>
      </c>
      <c r="C6674" s="20" t="s">
        <v>316</v>
      </c>
      <c r="D6674" s="20" t="s">
        <v>1000</v>
      </c>
      <c r="E6674" s="26">
        <v>42917</v>
      </c>
      <c r="F6674" s="20">
        <v>10</v>
      </c>
      <c r="G6674" s="20">
        <v>6</v>
      </c>
      <c r="H6674" s="20">
        <v>1.6666666666666667</v>
      </c>
      <c r="I6674" s="20">
        <v>28</v>
      </c>
      <c r="J6674" s="20">
        <v>27</v>
      </c>
      <c r="K6674" s="20">
        <v>1.037037037037037</v>
      </c>
      <c r="L6674" s="20">
        <v>16</v>
      </c>
      <c r="M6674" s="20">
        <v>1.6875</v>
      </c>
      <c r="N6674" s="20">
        <v>23</v>
      </c>
      <c r="P6674" s="20">
        <v>1</v>
      </c>
      <c r="Q6674" s="20">
        <v>1</v>
      </c>
      <c r="R6674" s="20">
        <v>1</v>
      </c>
      <c r="S6674" s="20">
        <v>5</v>
      </c>
    </row>
    <row r="6675" spans="1:20" s="20" customFormat="1" x14ac:dyDescent="0.25">
      <c r="A6675" s="177" t="s">
        <v>4156</v>
      </c>
      <c r="B6675" s="20" t="s">
        <v>4157</v>
      </c>
      <c r="C6675" s="20" t="s">
        <v>218</v>
      </c>
      <c r="D6675" s="20" t="s">
        <v>1000</v>
      </c>
      <c r="E6675" s="26">
        <v>42917</v>
      </c>
      <c r="F6675" s="20">
        <v>0</v>
      </c>
      <c r="G6675" s="20">
        <v>0</v>
      </c>
      <c r="H6675" s="20" t="e">
        <v>#DIV/0!</v>
      </c>
      <c r="I6675" s="20">
        <v>0</v>
      </c>
      <c r="J6675" s="20">
        <v>0</v>
      </c>
      <c r="K6675" s="20" t="e">
        <v>#DIV/0!</v>
      </c>
      <c r="L6675" s="20">
        <v>0</v>
      </c>
      <c r="M6675" s="20" t="e">
        <v>#DIV/0!</v>
      </c>
      <c r="N6675" s="20">
        <v>0</v>
      </c>
      <c r="P6675" s="20">
        <v>0</v>
      </c>
      <c r="Q6675" s="20">
        <v>0</v>
      </c>
      <c r="R6675" s="20" t="e">
        <v>#DIV/0!</v>
      </c>
      <c r="S6675" s="20">
        <v>0</v>
      </c>
    </row>
    <row r="6676" spans="1:20" s="20" customFormat="1" x14ac:dyDescent="0.25">
      <c r="A6676" s="177" t="s">
        <v>12585</v>
      </c>
      <c r="B6676" s="20" t="s">
        <v>12586</v>
      </c>
      <c r="C6676" s="20" t="s">
        <v>202</v>
      </c>
      <c r="D6676" s="20" t="s">
        <v>1000</v>
      </c>
      <c r="E6676" s="26">
        <v>42917</v>
      </c>
      <c r="F6676" s="20">
        <v>16</v>
      </c>
      <c r="G6676" s="20">
        <v>9</v>
      </c>
      <c r="H6676" s="20">
        <v>1.7777777777777777</v>
      </c>
      <c r="I6676" s="20">
        <v>143</v>
      </c>
      <c r="J6676" s="20">
        <v>178</v>
      </c>
      <c r="K6676" s="20">
        <v>0.8033707865168539</v>
      </c>
      <c r="L6676" s="20">
        <v>100</v>
      </c>
      <c r="M6676" s="20">
        <v>1.78</v>
      </c>
      <c r="N6676" s="20">
        <v>143</v>
      </c>
      <c r="P6676" s="20">
        <v>0</v>
      </c>
      <c r="Q6676" s="20">
        <v>0</v>
      </c>
      <c r="R6676" s="20" t="e">
        <v>#DIV/0!</v>
      </c>
      <c r="S6676" s="20">
        <v>0</v>
      </c>
    </row>
    <row r="6677" spans="1:20" s="20" customFormat="1" x14ac:dyDescent="0.25">
      <c r="A6677" s="177" t="s">
        <v>12410</v>
      </c>
      <c r="B6677" s="20" t="s">
        <v>12411</v>
      </c>
      <c r="C6677" s="20" t="s">
        <v>347</v>
      </c>
      <c r="D6677" s="20" t="s">
        <v>1000</v>
      </c>
      <c r="E6677" s="26">
        <v>42917</v>
      </c>
      <c r="F6677" s="20">
        <v>3</v>
      </c>
      <c r="G6677" s="20">
        <v>5</v>
      </c>
      <c r="H6677" s="20">
        <v>0.6</v>
      </c>
      <c r="I6677" s="20">
        <v>5</v>
      </c>
      <c r="J6677" s="20">
        <v>15</v>
      </c>
      <c r="K6677" s="20">
        <v>0.33333333333333331</v>
      </c>
      <c r="L6677" s="20">
        <v>25</v>
      </c>
      <c r="M6677" s="20">
        <v>0.6</v>
      </c>
      <c r="N6677" s="20">
        <v>4</v>
      </c>
      <c r="P6677" s="20">
        <v>0</v>
      </c>
      <c r="Q6677" s="20">
        <v>0</v>
      </c>
      <c r="R6677" s="20" t="e">
        <v>#DIV/0!</v>
      </c>
      <c r="S6677" s="20">
        <v>1</v>
      </c>
    </row>
    <row r="6678" spans="1:20" s="20" customFormat="1" x14ac:dyDescent="0.25">
      <c r="A6678" s="177" t="s">
        <v>9750</v>
      </c>
      <c r="B6678" s="20" t="s">
        <v>9751</v>
      </c>
      <c r="C6678" s="20" t="s">
        <v>224</v>
      </c>
      <c r="D6678" s="20" t="s">
        <v>1000</v>
      </c>
      <c r="E6678" s="26">
        <v>42917</v>
      </c>
      <c r="F6678" s="20">
        <v>6</v>
      </c>
      <c r="G6678" s="20">
        <v>6</v>
      </c>
      <c r="H6678" s="20">
        <v>1</v>
      </c>
      <c r="I6678" s="20">
        <v>69</v>
      </c>
      <c r="J6678" s="20">
        <v>90</v>
      </c>
      <c r="K6678" s="20">
        <v>0.76666666666666672</v>
      </c>
      <c r="L6678" s="20">
        <v>90</v>
      </c>
      <c r="M6678" s="20">
        <v>1</v>
      </c>
      <c r="N6678" s="20">
        <v>67</v>
      </c>
      <c r="P6678" s="20">
        <v>1</v>
      </c>
      <c r="Q6678" s="20">
        <v>1</v>
      </c>
      <c r="R6678" s="20">
        <v>1</v>
      </c>
      <c r="S6678" s="20">
        <v>3</v>
      </c>
    </row>
    <row r="6679" spans="1:20" s="20" customFormat="1" x14ac:dyDescent="0.25">
      <c r="A6679" s="177" t="s">
        <v>9451</v>
      </c>
      <c r="B6679" s="20" t="s">
        <v>9452</v>
      </c>
      <c r="C6679" s="20" t="s">
        <v>345</v>
      </c>
      <c r="D6679" s="20" t="s">
        <v>1000</v>
      </c>
      <c r="E6679" s="26">
        <v>42917</v>
      </c>
      <c r="F6679" s="20">
        <v>0</v>
      </c>
      <c r="G6679" s="20">
        <v>0</v>
      </c>
      <c r="H6679" s="20" t="e">
        <v>#DIV/0!</v>
      </c>
      <c r="I6679" s="20">
        <v>0</v>
      </c>
      <c r="J6679" s="20">
        <v>0</v>
      </c>
      <c r="K6679" s="20" t="e">
        <v>#DIV/0!</v>
      </c>
      <c r="L6679" s="20">
        <v>0</v>
      </c>
      <c r="M6679" s="20" t="e">
        <v>#DIV/0!</v>
      </c>
      <c r="N6679" s="20">
        <v>0</v>
      </c>
      <c r="P6679" s="20">
        <v>0</v>
      </c>
      <c r="Q6679" s="20">
        <v>0</v>
      </c>
      <c r="R6679" s="20" t="e">
        <v>#DIV/0!</v>
      </c>
      <c r="S6679" s="20">
        <v>0</v>
      </c>
    </row>
    <row r="6680" spans="1:20" s="20" customFormat="1" x14ac:dyDescent="0.25">
      <c r="A6680" s="177" t="s">
        <v>7843</v>
      </c>
      <c r="B6680" s="20" t="s">
        <v>7844</v>
      </c>
      <c r="C6680" s="20" t="s">
        <v>226</v>
      </c>
      <c r="D6680" s="20" t="s">
        <v>1000</v>
      </c>
      <c r="E6680" s="26">
        <v>42917</v>
      </c>
      <c r="F6680" s="20">
        <v>5</v>
      </c>
      <c r="G6680" s="20">
        <v>7</v>
      </c>
      <c r="H6680" s="20">
        <v>0.7142857142857143</v>
      </c>
      <c r="I6680" s="20">
        <v>32</v>
      </c>
      <c r="J6680" s="20">
        <v>75</v>
      </c>
      <c r="K6680" s="20">
        <v>0.42666666666666669</v>
      </c>
      <c r="L6680" s="20">
        <v>105</v>
      </c>
      <c r="M6680" s="20">
        <v>0.7142857142857143</v>
      </c>
      <c r="N6680" s="20">
        <v>31</v>
      </c>
      <c r="P6680" s="20">
        <v>1</v>
      </c>
      <c r="Q6680" s="20">
        <v>1</v>
      </c>
      <c r="R6680" s="20">
        <v>1</v>
      </c>
      <c r="S6680" s="20">
        <v>1</v>
      </c>
    </row>
    <row r="6681" spans="1:20" s="20" customFormat="1" x14ac:dyDescent="0.25">
      <c r="A6681" s="177" t="s">
        <v>6913</v>
      </c>
      <c r="B6681" s="20" t="s">
        <v>6914</v>
      </c>
      <c r="C6681" s="20" t="s">
        <v>231</v>
      </c>
      <c r="D6681" s="20" t="s">
        <v>1000</v>
      </c>
      <c r="E6681" s="26">
        <v>42917</v>
      </c>
      <c r="F6681" s="20">
        <v>10</v>
      </c>
      <c r="G6681" s="20">
        <v>15</v>
      </c>
      <c r="H6681" s="20">
        <v>0.66666666666666663</v>
      </c>
      <c r="I6681" s="20">
        <v>117</v>
      </c>
      <c r="J6681" s="20">
        <v>120</v>
      </c>
      <c r="K6681" s="20">
        <v>0.97499999999999998</v>
      </c>
      <c r="L6681" s="20">
        <v>180</v>
      </c>
      <c r="M6681" s="20">
        <v>0.66666666666666663</v>
      </c>
      <c r="N6681" s="20">
        <v>117</v>
      </c>
      <c r="P6681" s="20">
        <v>0</v>
      </c>
      <c r="Q6681" s="20">
        <v>0</v>
      </c>
      <c r="R6681" s="20" t="e">
        <v>#DIV/0!</v>
      </c>
      <c r="S6681" s="20">
        <v>0</v>
      </c>
    </row>
    <row r="6682" spans="1:20" s="20" customFormat="1" x14ac:dyDescent="0.25">
      <c r="A6682" s="177" t="s">
        <v>5964</v>
      </c>
      <c r="B6682" s="20" t="s">
        <v>5965</v>
      </c>
      <c r="C6682" s="20" t="s">
        <v>216</v>
      </c>
      <c r="D6682" s="20" t="s">
        <v>1000</v>
      </c>
      <c r="E6682" s="26">
        <v>42917</v>
      </c>
      <c r="F6682" s="20">
        <v>13</v>
      </c>
      <c r="G6682" s="20">
        <v>6</v>
      </c>
      <c r="H6682" s="20">
        <v>2.1666666666666665</v>
      </c>
      <c r="I6682" s="20">
        <v>63</v>
      </c>
      <c r="J6682" s="20">
        <v>98</v>
      </c>
      <c r="K6682" s="20">
        <v>0.6428571428571429</v>
      </c>
      <c r="L6682" s="20">
        <v>45</v>
      </c>
      <c r="M6682" s="20">
        <v>2.1777777777777776</v>
      </c>
      <c r="N6682" s="20">
        <v>48</v>
      </c>
      <c r="P6682" s="20">
        <v>2</v>
      </c>
      <c r="Q6682" s="20">
        <v>3</v>
      </c>
      <c r="R6682" s="20">
        <v>0.66666666666666663</v>
      </c>
      <c r="S6682" s="20">
        <v>15</v>
      </c>
    </row>
    <row r="6683" spans="1:20" s="20" customFormat="1" x14ac:dyDescent="0.25">
      <c r="A6683" s="177" t="s">
        <v>4571</v>
      </c>
      <c r="B6683" s="20" t="s">
        <v>4572</v>
      </c>
      <c r="C6683" s="20" t="s">
        <v>233</v>
      </c>
      <c r="D6683" s="20" t="s">
        <v>1000</v>
      </c>
      <c r="E6683" s="26">
        <v>42917</v>
      </c>
      <c r="F6683" s="20">
        <v>3</v>
      </c>
      <c r="G6683" s="20">
        <v>6</v>
      </c>
      <c r="H6683" s="20">
        <v>0.5</v>
      </c>
      <c r="I6683" s="20">
        <v>76</v>
      </c>
      <c r="J6683" s="20">
        <v>25</v>
      </c>
      <c r="K6683" s="20">
        <v>3.04</v>
      </c>
      <c r="L6683" s="20">
        <v>50</v>
      </c>
      <c r="M6683" s="20">
        <v>0.5</v>
      </c>
      <c r="N6683" s="20">
        <v>62</v>
      </c>
      <c r="P6683" s="20">
        <v>3</v>
      </c>
      <c r="Q6683" s="20">
        <v>4</v>
      </c>
      <c r="R6683" s="20">
        <v>0.75</v>
      </c>
      <c r="S6683" s="20">
        <v>14</v>
      </c>
    </row>
    <row r="6684" spans="1:20" s="20" customFormat="1" x14ac:dyDescent="0.25">
      <c r="A6684" s="177" t="s">
        <v>3981</v>
      </c>
      <c r="B6684" s="20" t="s">
        <v>3982</v>
      </c>
      <c r="C6684" s="20" t="s">
        <v>219</v>
      </c>
      <c r="D6684" s="20" t="s">
        <v>1000</v>
      </c>
      <c r="E6684" s="26">
        <v>42917</v>
      </c>
      <c r="F6684" s="20">
        <v>0</v>
      </c>
      <c r="G6684" s="20">
        <v>0</v>
      </c>
      <c r="H6684" s="20" t="e">
        <v>#DIV/0!</v>
      </c>
      <c r="I6684" s="20">
        <v>0</v>
      </c>
      <c r="J6684" s="20">
        <v>0</v>
      </c>
      <c r="K6684" s="20" t="e">
        <v>#DIV/0!</v>
      </c>
      <c r="L6684" s="20">
        <v>0</v>
      </c>
      <c r="M6684" s="20" t="e">
        <v>#DIV/0!</v>
      </c>
      <c r="N6684" s="20">
        <v>0</v>
      </c>
      <c r="P6684" s="20">
        <v>0</v>
      </c>
      <c r="Q6684" s="20">
        <v>0</v>
      </c>
      <c r="R6684" s="20" t="e">
        <v>#DIV/0!</v>
      </c>
      <c r="S6684" s="20">
        <v>0</v>
      </c>
    </row>
    <row r="6685" spans="1:20" s="20" customFormat="1" x14ac:dyDescent="0.25">
      <c r="A6685" s="177" t="s">
        <v>3710</v>
      </c>
      <c r="B6685" s="20" t="s">
        <v>3711</v>
      </c>
      <c r="C6685" s="20" t="s">
        <v>340</v>
      </c>
      <c r="D6685" s="20" t="s">
        <v>1000</v>
      </c>
      <c r="E6685" s="26">
        <v>42917</v>
      </c>
      <c r="F6685" s="20">
        <v>4</v>
      </c>
      <c r="G6685" s="20">
        <v>4</v>
      </c>
      <c r="H6685" s="20">
        <v>1</v>
      </c>
      <c r="I6685" s="20">
        <v>21</v>
      </c>
      <c r="J6685" s="20">
        <v>40</v>
      </c>
      <c r="K6685" s="20">
        <v>0.52500000000000002</v>
      </c>
      <c r="L6685" s="20">
        <v>40</v>
      </c>
      <c r="M6685" s="20">
        <v>1</v>
      </c>
      <c r="N6685" s="20">
        <v>21</v>
      </c>
      <c r="P6685" s="20">
        <v>1</v>
      </c>
      <c r="Q6685" s="20">
        <v>2</v>
      </c>
      <c r="R6685" s="20">
        <v>0.5</v>
      </c>
      <c r="S6685" s="20">
        <v>0</v>
      </c>
    </row>
    <row r="6686" spans="1:20" s="20" customFormat="1" x14ac:dyDescent="0.25">
      <c r="A6686" s="177" t="s">
        <v>11278</v>
      </c>
      <c r="B6686" s="20" t="s">
        <v>11279</v>
      </c>
      <c r="C6686" s="20" t="s">
        <v>350</v>
      </c>
      <c r="D6686" s="20" t="s">
        <v>1000</v>
      </c>
      <c r="E6686" s="26">
        <v>42917</v>
      </c>
      <c r="F6686" s="20">
        <v>2</v>
      </c>
      <c r="G6686" s="20">
        <v>1</v>
      </c>
      <c r="H6686" s="20">
        <v>2</v>
      </c>
      <c r="I6686" s="20">
        <v>6</v>
      </c>
      <c r="J6686" s="20">
        <v>10</v>
      </c>
      <c r="K6686" s="20">
        <v>0.6</v>
      </c>
      <c r="L6686" s="20">
        <v>5</v>
      </c>
      <c r="M6686" s="20">
        <v>2</v>
      </c>
      <c r="N6686" s="20">
        <v>2</v>
      </c>
      <c r="P6686" s="20">
        <v>0</v>
      </c>
      <c r="Q6686" s="20">
        <v>0</v>
      </c>
      <c r="R6686" s="20" t="e">
        <v>#DIV/0!</v>
      </c>
      <c r="S6686" s="20">
        <v>4</v>
      </c>
      <c r="T6686" s="20">
        <v>0.69943478260869563</v>
      </c>
    </row>
    <row r="6687" spans="1:20" s="20" customFormat="1" x14ac:dyDescent="0.25">
      <c r="A6687" s="177" t="s">
        <v>11280</v>
      </c>
      <c r="B6687" s="20" t="s">
        <v>11281</v>
      </c>
      <c r="C6687" s="20" t="s">
        <v>351</v>
      </c>
      <c r="D6687" s="20" t="s">
        <v>1000</v>
      </c>
      <c r="E6687" s="26">
        <v>42917</v>
      </c>
      <c r="F6687" s="20">
        <v>6</v>
      </c>
      <c r="G6687" s="20">
        <v>5</v>
      </c>
      <c r="H6687" s="20">
        <v>1.2</v>
      </c>
      <c r="I6687" s="20">
        <v>12</v>
      </c>
      <c r="J6687" s="20">
        <v>30</v>
      </c>
      <c r="K6687" s="20">
        <v>0.4</v>
      </c>
      <c r="L6687" s="20">
        <v>25</v>
      </c>
      <c r="M6687" s="20">
        <v>1.2</v>
      </c>
      <c r="N6687" s="20">
        <v>12</v>
      </c>
      <c r="P6687" s="20">
        <v>0</v>
      </c>
      <c r="Q6687" s="20">
        <v>0</v>
      </c>
      <c r="R6687" s="20" t="e">
        <v>#DIV/0!</v>
      </c>
      <c r="S6687" s="20">
        <v>0</v>
      </c>
      <c r="T6687" s="20">
        <v>0.83652173913043482</v>
      </c>
    </row>
    <row r="6688" spans="1:20" s="20" customFormat="1" x14ac:dyDescent="0.25">
      <c r="A6688" s="177" t="s">
        <v>11180</v>
      </c>
      <c r="B6688" s="20" t="s">
        <v>11181</v>
      </c>
      <c r="C6688" s="20" t="s">
        <v>352</v>
      </c>
      <c r="D6688" s="20" t="s">
        <v>1000</v>
      </c>
      <c r="E6688" s="26">
        <v>42917</v>
      </c>
      <c r="F6688" s="20">
        <v>1</v>
      </c>
      <c r="G6688" s="20">
        <v>1</v>
      </c>
      <c r="H6688" s="20">
        <v>1</v>
      </c>
      <c r="I6688" s="20">
        <v>3</v>
      </c>
      <c r="J6688" s="20">
        <v>2</v>
      </c>
      <c r="K6688" s="20">
        <v>1.5</v>
      </c>
      <c r="L6688" s="20">
        <v>2</v>
      </c>
      <c r="M6688" s="20">
        <v>1</v>
      </c>
      <c r="N6688" s="20">
        <v>3</v>
      </c>
      <c r="P6688" s="20">
        <v>0</v>
      </c>
      <c r="Q6688" s="20">
        <v>0</v>
      </c>
      <c r="R6688" s="20" t="e">
        <v>#DIV/0!</v>
      </c>
      <c r="S6688" s="20">
        <v>0</v>
      </c>
      <c r="T6688" s="20">
        <v>0.68899999999999995</v>
      </c>
    </row>
    <row r="6689" spans="1:20" s="20" customFormat="1" x14ac:dyDescent="0.25">
      <c r="A6689" s="177" t="s">
        <v>10181</v>
      </c>
      <c r="B6689" s="20" t="s">
        <v>10182</v>
      </c>
      <c r="C6689" s="20" t="s">
        <v>353</v>
      </c>
      <c r="D6689" s="20" t="s">
        <v>1000</v>
      </c>
      <c r="E6689" s="26">
        <v>42917</v>
      </c>
      <c r="F6689" s="20">
        <v>10</v>
      </c>
      <c r="G6689" s="20">
        <v>3</v>
      </c>
      <c r="H6689" s="20">
        <v>3.3333333333333335</v>
      </c>
      <c r="I6689" s="20">
        <v>13</v>
      </c>
      <c r="J6689" s="20">
        <v>50</v>
      </c>
      <c r="K6689" s="20">
        <v>0.26</v>
      </c>
      <c r="L6689" s="20">
        <v>15</v>
      </c>
      <c r="M6689" s="20">
        <v>3.3333333333333335</v>
      </c>
      <c r="N6689" s="20">
        <v>13</v>
      </c>
      <c r="P6689" s="20">
        <v>1</v>
      </c>
      <c r="Q6689" s="20">
        <v>1</v>
      </c>
      <c r="R6689" s="20">
        <v>1</v>
      </c>
      <c r="S6689" s="20">
        <v>0</v>
      </c>
      <c r="T6689" s="20">
        <v>0.66400000000000003</v>
      </c>
    </row>
    <row r="6690" spans="1:20" s="20" customFormat="1" x14ac:dyDescent="0.25">
      <c r="A6690" s="177" t="s">
        <v>8594</v>
      </c>
      <c r="B6690" s="20" t="s">
        <v>8595</v>
      </c>
      <c r="C6690" s="20" t="s">
        <v>354</v>
      </c>
      <c r="D6690" s="20" t="s">
        <v>1000</v>
      </c>
      <c r="E6690" s="26">
        <v>42917</v>
      </c>
      <c r="F6690" s="20">
        <v>2</v>
      </c>
      <c r="G6690" s="20">
        <v>2</v>
      </c>
      <c r="H6690" s="20">
        <v>1</v>
      </c>
      <c r="I6690" s="20">
        <v>11</v>
      </c>
      <c r="J6690" s="20">
        <v>10</v>
      </c>
      <c r="K6690" s="20">
        <v>1.1000000000000001</v>
      </c>
      <c r="L6690" s="20">
        <v>10</v>
      </c>
      <c r="M6690" s="20">
        <v>1</v>
      </c>
      <c r="N6690" s="20">
        <v>11</v>
      </c>
      <c r="P6690" s="20">
        <v>0</v>
      </c>
      <c r="Q6690" s="20">
        <v>0</v>
      </c>
      <c r="R6690" s="20" t="e">
        <v>#DIV/0!</v>
      </c>
      <c r="S6690" s="20">
        <v>0</v>
      </c>
      <c r="T6690" s="20">
        <v>0.71599999999999997</v>
      </c>
    </row>
    <row r="6691" spans="1:20" s="20" customFormat="1" x14ac:dyDescent="0.25">
      <c r="A6691" s="177" t="s">
        <v>6388</v>
      </c>
      <c r="B6691" s="20" t="s">
        <v>6389</v>
      </c>
      <c r="C6691" s="20" t="s">
        <v>355</v>
      </c>
      <c r="D6691" s="20" t="s">
        <v>1000</v>
      </c>
      <c r="E6691" s="26">
        <v>42917</v>
      </c>
      <c r="F6691" s="20">
        <v>5</v>
      </c>
      <c r="G6691" s="20">
        <v>6</v>
      </c>
      <c r="H6691" s="20">
        <v>0.83333333333333337</v>
      </c>
      <c r="I6691" s="20">
        <v>11</v>
      </c>
      <c r="J6691" s="20">
        <v>8</v>
      </c>
      <c r="K6691" s="20">
        <v>1.375</v>
      </c>
      <c r="L6691" s="20">
        <v>10</v>
      </c>
      <c r="M6691" s="20">
        <v>0.8</v>
      </c>
      <c r="N6691" s="20">
        <v>11</v>
      </c>
      <c r="P6691" s="20">
        <v>1</v>
      </c>
      <c r="Q6691" s="20">
        <v>1</v>
      </c>
      <c r="R6691" s="20">
        <v>1</v>
      </c>
      <c r="S6691" s="20">
        <v>0</v>
      </c>
      <c r="T6691" s="20">
        <v>0.76700000000000002</v>
      </c>
    </row>
    <row r="6692" spans="1:20" s="20" customFormat="1" x14ac:dyDescent="0.25">
      <c r="A6692" s="177" t="s">
        <v>11757</v>
      </c>
      <c r="B6692" s="20" t="s">
        <v>11758</v>
      </c>
      <c r="C6692" s="20" t="s">
        <v>198</v>
      </c>
      <c r="D6692" s="20" t="s">
        <v>1002</v>
      </c>
      <c r="E6692" s="26">
        <v>42917</v>
      </c>
      <c r="F6692" s="20">
        <v>2</v>
      </c>
      <c r="G6692" s="20">
        <v>1</v>
      </c>
      <c r="H6692" s="20">
        <v>2</v>
      </c>
      <c r="I6692" s="20">
        <v>6</v>
      </c>
      <c r="J6692" s="20">
        <v>10</v>
      </c>
      <c r="K6692" s="20">
        <v>0.6</v>
      </c>
      <c r="L6692" s="20">
        <v>5</v>
      </c>
      <c r="M6692" s="20">
        <v>2</v>
      </c>
      <c r="N6692" s="20">
        <v>2</v>
      </c>
      <c r="P6692" s="20">
        <v>0</v>
      </c>
      <c r="Q6692" s="20">
        <v>0</v>
      </c>
      <c r="R6692" s="20" t="e">
        <v>#DIV/0!</v>
      </c>
      <c r="S6692" s="20">
        <v>4</v>
      </c>
      <c r="T6692" s="20">
        <v>0.82199999999999995</v>
      </c>
    </row>
    <row r="6693" spans="1:20" s="20" customFormat="1" x14ac:dyDescent="0.25">
      <c r="A6693" s="177" t="s">
        <v>11759</v>
      </c>
      <c r="B6693" s="20" t="s">
        <v>11760</v>
      </c>
      <c r="C6693" s="20" t="s">
        <v>199</v>
      </c>
      <c r="D6693" s="20" t="s">
        <v>1002</v>
      </c>
      <c r="E6693" s="26">
        <v>42917</v>
      </c>
      <c r="F6693" s="20">
        <v>24</v>
      </c>
      <c r="G6693" s="20">
        <v>14</v>
      </c>
      <c r="H6693" s="20">
        <v>1.7142857142857142</v>
      </c>
      <c r="I6693" s="20">
        <v>156</v>
      </c>
      <c r="J6693" s="20">
        <v>197</v>
      </c>
      <c r="K6693" s="20">
        <v>0.79187817258883253</v>
      </c>
      <c r="L6693" s="20">
        <v>112</v>
      </c>
      <c r="M6693" s="20">
        <v>1.7589285714285714</v>
      </c>
      <c r="N6693" s="20">
        <v>155</v>
      </c>
      <c r="P6693" s="20">
        <v>0</v>
      </c>
      <c r="Q6693" s="20">
        <v>0</v>
      </c>
      <c r="R6693" s="20" t="e">
        <v>#DIV/0!</v>
      </c>
      <c r="S6693" s="20">
        <v>1</v>
      </c>
      <c r="T6693" s="20">
        <v>0.86899999999999999</v>
      </c>
    </row>
    <row r="6694" spans="1:20" s="20" customFormat="1" x14ac:dyDescent="0.25">
      <c r="A6694" s="177" t="s">
        <v>11761</v>
      </c>
      <c r="B6694" s="20" t="s">
        <v>11762</v>
      </c>
      <c r="C6694" s="20" t="s">
        <v>348</v>
      </c>
      <c r="D6694" s="20" t="s">
        <v>1002</v>
      </c>
      <c r="E6694" s="26">
        <v>42917</v>
      </c>
      <c r="F6694" s="20">
        <v>9</v>
      </c>
      <c r="G6694" s="20">
        <v>10</v>
      </c>
      <c r="H6694" s="20">
        <v>0.9</v>
      </c>
      <c r="I6694" s="20">
        <v>17</v>
      </c>
      <c r="J6694" s="20">
        <v>45</v>
      </c>
      <c r="K6694" s="20">
        <v>0.37777777777777777</v>
      </c>
      <c r="L6694" s="20">
        <v>50</v>
      </c>
      <c r="M6694" s="20">
        <v>0.9</v>
      </c>
      <c r="N6694" s="20">
        <v>16</v>
      </c>
      <c r="P6694" s="20">
        <v>0</v>
      </c>
      <c r="Q6694" s="20">
        <v>0</v>
      </c>
      <c r="R6694" s="20" t="e">
        <v>#DIV/0!</v>
      </c>
      <c r="S6694" s="20">
        <v>1</v>
      </c>
      <c r="T6694" s="20">
        <v>0.83499999999999996</v>
      </c>
    </row>
    <row r="6695" spans="1:20" s="20" customFormat="1" x14ac:dyDescent="0.25">
      <c r="A6695" s="177" t="s">
        <v>11763</v>
      </c>
      <c r="B6695" s="20" t="s">
        <v>11764</v>
      </c>
      <c r="C6695" s="20" t="s">
        <v>357</v>
      </c>
      <c r="D6695" s="20" t="s">
        <v>1002</v>
      </c>
      <c r="E6695" s="26">
        <v>42917</v>
      </c>
      <c r="F6695" s="20">
        <v>1</v>
      </c>
      <c r="G6695" s="20">
        <v>1</v>
      </c>
      <c r="H6695" s="20">
        <v>1</v>
      </c>
      <c r="I6695" s="20">
        <v>3</v>
      </c>
      <c r="J6695" s="20">
        <v>2</v>
      </c>
      <c r="K6695" s="20">
        <v>1.5</v>
      </c>
      <c r="L6695" s="20">
        <v>2</v>
      </c>
      <c r="M6695" s="20">
        <v>1</v>
      </c>
      <c r="N6695" s="20">
        <v>3</v>
      </c>
      <c r="P6695" s="20">
        <v>0</v>
      </c>
      <c r="Q6695" s="20">
        <v>0</v>
      </c>
      <c r="R6695" s="20" t="e">
        <v>#DIV/0!</v>
      </c>
      <c r="S6695" s="20">
        <v>0</v>
      </c>
      <c r="T6695" s="20">
        <v>0.88890000000000002</v>
      </c>
    </row>
    <row r="6696" spans="1:20" s="20" customFormat="1" x14ac:dyDescent="0.25">
      <c r="A6696" s="177" t="s">
        <v>10947</v>
      </c>
      <c r="B6696" s="20" t="s">
        <v>10948</v>
      </c>
      <c r="C6696" s="20" t="s">
        <v>227</v>
      </c>
      <c r="D6696" s="20" t="s">
        <v>1002</v>
      </c>
      <c r="E6696" s="26">
        <v>42917</v>
      </c>
      <c r="F6696" s="20">
        <v>0</v>
      </c>
      <c r="G6696" s="20">
        <v>1</v>
      </c>
      <c r="H6696" s="20">
        <v>0</v>
      </c>
      <c r="I6696" s="20">
        <v>0</v>
      </c>
      <c r="J6696" s="20">
        <v>0</v>
      </c>
      <c r="K6696" s="20" t="e">
        <v>#DIV/0!</v>
      </c>
      <c r="L6696" s="20">
        <v>5</v>
      </c>
      <c r="M6696" s="20">
        <v>0</v>
      </c>
      <c r="N6696" s="20">
        <v>0</v>
      </c>
      <c r="P6696" s="20">
        <v>0</v>
      </c>
      <c r="Q6696" s="20">
        <v>3</v>
      </c>
      <c r="R6696" s="20">
        <v>0</v>
      </c>
      <c r="S6696" s="20">
        <v>0</v>
      </c>
      <c r="T6696" s="20">
        <v>0.71906666666666674</v>
      </c>
    </row>
    <row r="6697" spans="1:20" s="20" customFormat="1" x14ac:dyDescent="0.25">
      <c r="A6697" s="177" t="s">
        <v>10772</v>
      </c>
      <c r="B6697" s="20" t="s">
        <v>10773</v>
      </c>
      <c r="C6697" s="20" t="s">
        <v>203</v>
      </c>
      <c r="D6697" s="20" t="s">
        <v>1002</v>
      </c>
      <c r="E6697" s="26">
        <v>42917</v>
      </c>
      <c r="F6697" s="20">
        <v>24</v>
      </c>
      <c r="G6697" s="20">
        <v>10</v>
      </c>
      <c r="H6697" s="20">
        <v>2.4</v>
      </c>
      <c r="I6697" s="20">
        <v>34</v>
      </c>
      <c r="J6697" s="20">
        <v>98</v>
      </c>
      <c r="K6697" s="20">
        <v>0.34693877551020408</v>
      </c>
      <c r="L6697" s="20">
        <v>45</v>
      </c>
      <c r="M6697" s="20">
        <v>2.1777777777777776</v>
      </c>
      <c r="N6697" s="20">
        <v>30</v>
      </c>
      <c r="P6697" s="20">
        <v>3</v>
      </c>
      <c r="Q6697" s="20">
        <v>9</v>
      </c>
      <c r="R6697" s="20">
        <v>0.33333333333333331</v>
      </c>
      <c r="S6697" s="20">
        <v>4</v>
      </c>
      <c r="T6697" s="20">
        <v>0.73109090909090912</v>
      </c>
    </row>
    <row r="6698" spans="1:20" s="20" customFormat="1" x14ac:dyDescent="0.25">
      <c r="A6698" s="177" t="s">
        <v>9925</v>
      </c>
      <c r="B6698" s="20" t="s">
        <v>9926</v>
      </c>
      <c r="C6698" s="20" t="s">
        <v>223</v>
      </c>
      <c r="D6698" s="20" t="s">
        <v>1002</v>
      </c>
      <c r="E6698" s="26">
        <v>42917</v>
      </c>
      <c r="F6698" s="20">
        <v>6</v>
      </c>
      <c r="G6698" s="20">
        <v>6</v>
      </c>
      <c r="H6698" s="20">
        <v>1</v>
      </c>
      <c r="I6698" s="20">
        <v>69</v>
      </c>
      <c r="J6698" s="20">
        <v>90</v>
      </c>
      <c r="K6698" s="20">
        <v>0.76666666666666672</v>
      </c>
      <c r="L6698" s="20">
        <v>90</v>
      </c>
      <c r="M6698" s="20">
        <v>1</v>
      </c>
      <c r="N6698" s="20">
        <v>67</v>
      </c>
      <c r="P6698" s="20">
        <v>1</v>
      </c>
      <c r="Q6698" s="20">
        <v>1</v>
      </c>
      <c r="R6698" s="20">
        <v>1</v>
      </c>
      <c r="S6698" s="20">
        <v>3</v>
      </c>
      <c r="T6698" s="20">
        <v>0.73109090909090912</v>
      </c>
    </row>
    <row r="6699" spans="1:20" s="20" customFormat="1" x14ac:dyDescent="0.25">
      <c r="A6699" s="177" t="s">
        <v>9543</v>
      </c>
      <c r="B6699" s="20" t="s">
        <v>9544</v>
      </c>
      <c r="C6699" s="20" t="s">
        <v>346</v>
      </c>
      <c r="D6699" s="20" t="s">
        <v>1002</v>
      </c>
      <c r="E6699" s="26">
        <v>42917</v>
      </c>
      <c r="F6699" s="20">
        <v>0</v>
      </c>
      <c r="G6699" s="20">
        <v>0</v>
      </c>
      <c r="H6699" s="20" t="e">
        <v>#DIV/0!</v>
      </c>
      <c r="I6699" s="20">
        <v>0</v>
      </c>
      <c r="J6699" s="20">
        <v>0</v>
      </c>
      <c r="K6699" s="20" t="e">
        <v>#DIV/0!</v>
      </c>
      <c r="L6699" s="20">
        <v>0</v>
      </c>
      <c r="M6699" s="20" t="e">
        <v>#DIV/0!</v>
      </c>
      <c r="N6699" s="20">
        <v>0</v>
      </c>
      <c r="P6699" s="20">
        <v>0</v>
      </c>
      <c r="Q6699" s="20">
        <v>0</v>
      </c>
      <c r="R6699" s="20" t="e">
        <v>#DIV/0!</v>
      </c>
      <c r="S6699" s="20">
        <v>0</v>
      </c>
      <c r="T6699" s="20">
        <v>0.66644000000000003</v>
      </c>
    </row>
    <row r="6700" spans="1:20" s="20" customFormat="1" x14ac:dyDescent="0.25">
      <c r="A6700" s="177" t="s">
        <v>9184</v>
      </c>
      <c r="B6700" s="20" t="s">
        <v>9185</v>
      </c>
      <c r="C6700" s="20" t="s">
        <v>207</v>
      </c>
      <c r="D6700" s="20" t="s">
        <v>1002</v>
      </c>
      <c r="E6700" s="26">
        <v>42917</v>
      </c>
      <c r="F6700" s="20">
        <v>7</v>
      </c>
      <c r="G6700" s="20">
        <v>9</v>
      </c>
      <c r="H6700" s="20">
        <v>0.77777777777777779</v>
      </c>
      <c r="I6700" s="20">
        <v>54</v>
      </c>
      <c r="J6700" s="20">
        <v>60</v>
      </c>
      <c r="K6700" s="20">
        <v>0.9</v>
      </c>
      <c r="L6700" s="20">
        <v>80</v>
      </c>
      <c r="M6700" s="20">
        <v>0.75</v>
      </c>
      <c r="N6700" s="20">
        <v>54</v>
      </c>
      <c r="P6700" s="20">
        <v>1</v>
      </c>
      <c r="Q6700" s="20">
        <v>1</v>
      </c>
      <c r="R6700" s="20">
        <v>1</v>
      </c>
      <c r="S6700" s="20">
        <v>0</v>
      </c>
      <c r="T6700" s="20">
        <v>0.74321739130434772</v>
      </c>
    </row>
    <row r="6701" spans="1:20" s="20" customFormat="1" x14ac:dyDescent="0.25">
      <c r="A6701" s="177" t="s">
        <v>8345</v>
      </c>
      <c r="B6701" s="20" t="s">
        <v>8346</v>
      </c>
      <c r="C6701" s="20" t="s">
        <v>212</v>
      </c>
      <c r="D6701" s="20" t="s">
        <v>1002</v>
      </c>
      <c r="E6701" s="26">
        <v>42917</v>
      </c>
      <c r="F6701" s="20">
        <v>1</v>
      </c>
      <c r="G6701" s="20">
        <v>3</v>
      </c>
      <c r="H6701" s="20">
        <v>0.33333333333333331</v>
      </c>
      <c r="I6701" s="20">
        <v>11</v>
      </c>
      <c r="J6701" s="20">
        <v>10</v>
      </c>
      <c r="K6701" s="20">
        <v>1.1000000000000001</v>
      </c>
      <c r="L6701" s="20">
        <v>30</v>
      </c>
      <c r="M6701" s="20">
        <v>0.33333333333333331</v>
      </c>
      <c r="N6701" s="20">
        <v>10</v>
      </c>
      <c r="P6701" s="20">
        <v>1</v>
      </c>
      <c r="Q6701" s="20">
        <v>1</v>
      </c>
      <c r="R6701" s="20">
        <v>1</v>
      </c>
      <c r="S6701" s="20">
        <v>1</v>
      </c>
      <c r="T6701" s="20">
        <v>0.69633333333333336</v>
      </c>
    </row>
    <row r="6702" spans="1:20" s="20" customFormat="1" x14ac:dyDescent="0.25">
      <c r="A6702" s="177" t="s">
        <v>8044</v>
      </c>
      <c r="B6702" s="20" t="s">
        <v>8045</v>
      </c>
      <c r="C6702" s="20" t="s">
        <v>225</v>
      </c>
      <c r="D6702" s="20" t="s">
        <v>1002</v>
      </c>
      <c r="E6702" s="26">
        <v>42917</v>
      </c>
      <c r="F6702" s="20">
        <v>5</v>
      </c>
      <c r="G6702" s="20">
        <v>7</v>
      </c>
      <c r="H6702" s="20">
        <v>0.7142857142857143</v>
      </c>
      <c r="I6702" s="20">
        <v>32</v>
      </c>
      <c r="J6702" s="20">
        <v>75</v>
      </c>
      <c r="K6702" s="20">
        <v>0.42666666666666669</v>
      </c>
      <c r="L6702" s="20">
        <v>105</v>
      </c>
      <c r="M6702" s="20">
        <v>0.7142857142857143</v>
      </c>
      <c r="N6702" s="20">
        <v>31</v>
      </c>
      <c r="P6702" s="20">
        <v>1</v>
      </c>
      <c r="Q6702" s="20">
        <v>1</v>
      </c>
      <c r="R6702" s="20">
        <v>1</v>
      </c>
      <c r="S6702" s="20">
        <v>1</v>
      </c>
      <c r="T6702" s="20">
        <v>0.7228</v>
      </c>
    </row>
    <row r="6703" spans="1:20" s="20" customFormat="1" x14ac:dyDescent="0.25">
      <c r="A6703" s="177" t="s">
        <v>7656</v>
      </c>
      <c r="B6703" s="20" t="s">
        <v>7657</v>
      </c>
      <c r="C6703" s="20" t="s">
        <v>901</v>
      </c>
      <c r="D6703" s="20" t="s">
        <v>1000</v>
      </c>
      <c r="E6703" s="26">
        <v>42917</v>
      </c>
      <c r="F6703" s="20">
        <v>8</v>
      </c>
      <c r="G6703" s="20">
        <v>5</v>
      </c>
      <c r="H6703" s="20">
        <v>1.6</v>
      </c>
      <c r="I6703" s="20">
        <v>44</v>
      </c>
      <c r="J6703" s="20">
        <v>54</v>
      </c>
      <c r="K6703" s="20">
        <v>0.81481481481481477</v>
      </c>
      <c r="L6703" s="20">
        <v>34</v>
      </c>
      <c r="M6703" s="20">
        <v>1.588235294117647</v>
      </c>
      <c r="N6703" s="20">
        <v>38</v>
      </c>
      <c r="P6703" s="20">
        <v>1</v>
      </c>
      <c r="Q6703" s="20">
        <v>1</v>
      </c>
      <c r="R6703" s="20">
        <v>1</v>
      </c>
      <c r="S6703" s="20">
        <v>6</v>
      </c>
      <c r="T6703" s="20">
        <v>0.62427272727272731</v>
      </c>
    </row>
    <row r="6704" spans="1:20" s="20" customFormat="1" x14ac:dyDescent="0.25">
      <c r="A6704" s="177" t="s">
        <v>7104</v>
      </c>
      <c r="B6704" s="20" t="s">
        <v>7105</v>
      </c>
      <c r="C6704" s="20" t="s">
        <v>232</v>
      </c>
      <c r="D6704" s="20" t="s">
        <v>1002</v>
      </c>
      <c r="E6704" s="26">
        <v>42917</v>
      </c>
      <c r="F6704" s="20">
        <v>10</v>
      </c>
      <c r="G6704" s="20">
        <v>15</v>
      </c>
      <c r="H6704" s="20">
        <v>0.66666666666666663</v>
      </c>
      <c r="I6704" s="20">
        <v>117</v>
      </c>
      <c r="J6704" s="20">
        <v>120</v>
      </c>
      <c r="K6704" s="20">
        <v>0.97499999999999998</v>
      </c>
      <c r="L6704" s="20">
        <v>180</v>
      </c>
      <c r="M6704" s="20">
        <v>0.66666666666666663</v>
      </c>
      <c r="N6704" s="20">
        <v>117</v>
      </c>
      <c r="P6704" s="20">
        <v>0</v>
      </c>
      <c r="Q6704" s="20">
        <v>0</v>
      </c>
      <c r="R6704" s="20" t="e">
        <v>#DIV/0!</v>
      </c>
      <c r="S6704" s="20">
        <v>0</v>
      </c>
      <c r="T6704" s="20">
        <v>0.74316666666666664</v>
      </c>
    </row>
    <row r="6705" spans="1:20" s="20" customFormat="1" x14ac:dyDescent="0.25">
      <c r="A6705" s="177" t="s">
        <v>6738</v>
      </c>
      <c r="B6705" s="20" t="s">
        <v>6739</v>
      </c>
      <c r="C6705" s="20" t="s">
        <v>317</v>
      </c>
      <c r="D6705" s="20" t="s">
        <v>1002</v>
      </c>
      <c r="E6705" s="26">
        <v>42917</v>
      </c>
      <c r="F6705" s="20">
        <v>15</v>
      </c>
      <c r="G6705" s="20">
        <v>12</v>
      </c>
      <c r="H6705" s="20">
        <v>1.25</v>
      </c>
      <c r="I6705" s="20">
        <v>39</v>
      </c>
      <c r="J6705" s="20">
        <v>35</v>
      </c>
      <c r="K6705" s="20">
        <v>1.1142857142857143</v>
      </c>
      <c r="L6705" s="20">
        <v>26</v>
      </c>
      <c r="M6705" s="20">
        <v>1.3461538461538463</v>
      </c>
      <c r="N6705" s="20">
        <v>34</v>
      </c>
      <c r="P6705" s="20">
        <v>2</v>
      </c>
      <c r="Q6705" s="20">
        <v>2</v>
      </c>
      <c r="R6705" s="20">
        <v>1</v>
      </c>
      <c r="S6705" s="20">
        <v>5</v>
      </c>
      <c r="T6705" s="20">
        <v>0.85214285714285709</v>
      </c>
    </row>
    <row r="6706" spans="1:20" s="20" customFormat="1" x14ac:dyDescent="0.25">
      <c r="A6706" s="177" t="s">
        <v>6314</v>
      </c>
      <c r="B6706" s="20" t="s">
        <v>6315</v>
      </c>
      <c r="C6706" s="20" t="s">
        <v>214</v>
      </c>
      <c r="D6706" s="20" t="s">
        <v>1002</v>
      </c>
      <c r="E6706" s="26">
        <v>42917</v>
      </c>
      <c r="F6706" s="20">
        <v>19</v>
      </c>
      <c r="G6706" s="20">
        <v>13</v>
      </c>
      <c r="H6706" s="20">
        <v>1.4615384615384615</v>
      </c>
      <c r="I6706" s="20">
        <v>97</v>
      </c>
      <c r="J6706" s="20">
        <v>138</v>
      </c>
      <c r="K6706" s="20">
        <v>0.70289855072463769</v>
      </c>
      <c r="L6706" s="20">
        <v>92</v>
      </c>
      <c r="M6706" s="20">
        <v>1.5</v>
      </c>
      <c r="N6706" s="20">
        <v>76</v>
      </c>
      <c r="P6706" s="20">
        <v>9</v>
      </c>
      <c r="Q6706" s="20">
        <v>10</v>
      </c>
      <c r="R6706" s="20">
        <v>0.9</v>
      </c>
      <c r="S6706" s="20">
        <v>21</v>
      </c>
    </row>
    <row r="6707" spans="1:20" s="20" customFormat="1" x14ac:dyDescent="0.25">
      <c r="A6707" s="177" t="s">
        <v>5536</v>
      </c>
      <c r="B6707" s="20" t="s">
        <v>5537</v>
      </c>
      <c r="C6707" s="20" t="s">
        <v>903</v>
      </c>
      <c r="D6707" s="20" t="s">
        <v>1000</v>
      </c>
      <c r="E6707" s="26">
        <v>42917</v>
      </c>
      <c r="F6707" s="20">
        <v>12</v>
      </c>
      <c r="G6707" s="20">
        <v>11</v>
      </c>
      <c r="H6707" s="20">
        <v>1.0909090909090908</v>
      </c>
      <c r="I6707" s="20">
        <v>43</v>
      </c>
      <c r="J6707" s="20">
        <v>49</v>
      </c>
      <c r="K6707" s="20">
        <v>0.87755102040816324</v>
      </c>
      <c r="L6707" s="20">
        <v>44</v>
      </c>
      <c r="M6707" s="20">
        <v>1.1136363636363635</v>
      </c>
      <c r="N6707" s="20">
        <v>41</v>
      </c>
      <c r="P6707" s="20">
        <v>0</v>
      </c>
      <c r="Q6707" s="20">
        <v>0</v>
      </c>
      <c r="R6707" s="20" t="e">
        <v>#DIV/0!</v>
      </c>
      <c r="S6707" s="20">
        <v>2</v>
      </c>
      <c r="T6707" s="20">
        <v>0.69899999999999995</v>
      </c>
    </row>
    <row r="6708" spans="1:20" s="20" customFormat="1" x14ac:dyDescent="0.25">
      <c r="A6708" s="177" t="s">
        <v>4921</v>
      </c>
      <c r="B6708" s="20" t="s">
        <v>4922</v>
      </c>
      <c r="C6708" s="20" t="s">
        <v>230</v>
      </c>
      <c r="D6708" s="20" t="s">
        <v>1002</v>
      </c>
      <c r="E6708" s="26">
        <v>42917</v>
      </c>
      <c r="F6708" s="20">
        <v>1</v>
      </c>
      <c r="G6708" s="20">
        <v>1</v>
      </c>
      <c r="H6708" s="20">
        <v>1</v>
      </c>
      <c r="I6708" s="20">
        <v>8</v>
      </c>
      <c r="J6708" s="20">
        <v>10</v>
      </c>
      <c r="K6708" s="20">
        <v>0.8</v>
      </c>
      <c r="L6708" s="20">
        <v>10</v>
      </c>
      <c r="M6708" s="20">
        <v>1</v>
      </c>
      <c r="N6708" s="20">
        <v>4</v>
      </c>
      <c r="P6708" s="20">
        <v>3</v>
      </c>
      <c r="Q6708" s="20">
        <v>3</v>
      </c>
      <c r="R6708" s="20">
        <v>1</v>
      </c>
      <c r="S6708" s="20">
        <v>4</v>
      </c>
      <c r="T6708" s="20">
        <v>0.73</v>
      </c>
    </row>
    <row r="6709" spans="1:20" s="20" customFormat="1" x14ac:dyDescent="0.25">
      <c r="A6709" s="177" t="s">
        <v>4746</v>
      </c>
      <c r="B6709" s="20" t="s">
        <v>4747</v>
      </c>
      <c r="C6709" s="20" t="s">
        <v>234</v>
      </c>
      <c r="D6709" s="20" t="s">
        <v>1002</v>
      </c>
      <c r="E6709" s="26">
        <v>42917</v>
      </c>
      <c r="F6709" s="20">
        <v>3</v>
      </c>
      <c r="G6709" s="20">
        <v>6</v>
      </c>
      <c r="H6709" s="20">
        <v>0.5</v>
      </c>
      <c r="I6709" s="20">
        <v>76</v>
      </c>
      <c r="J6709" s="20">
        <v>25</v>
      </c>
      <c r="K6709" s="20">
        <v>3.04</v>
      </c>
      <c r="L6709" s="20">
        <v>50</v>
      </c>
      <c r="M6709" s="20">
        <v>0.5</v>
      </c>
      <c r="N6709" s="20">
        <v>62</v>
      </c>
      <c r="P6709" s="20">
        <v>3</v>
      </c>
      <c r="Q6709" s="20">
        <v>4</v>
      </c>
      <c r="R6709" s="20">
        <v>0.75</v>
      </c>
      <c r="S6709" s="20">
        <v>14</v>
      </c>
      <c r="T6709" s="20">
        <v>0.73</v>
      </c>
    </row>
    <row r="6710" spans="1:20" s="20" customFormat="1" x14ac:dyDescent="0.25">
      <c r="A6710" s="177" t="s">
        <v>4396</v>
      </c>
      <c r="B6710" s="20" t="s">
        <v>4397</v>
      </c>
      <c r="C6710" s="20" t="s">
        <v>217</v>
      </c>
      <c r="D6710" s="20" t="s">
        <v>1002</v>
      </c>
      <c r="E6710" s="26">
        <v>42917</v>
      </c>
      <c r="F6710" s="20">
        <v>0</v>
      </c>
      <c r="G6710" s="20">
        <v>0</v>
      </c>
      <c r="H6710" s="20" t="e">
        <v>#DIV/0!</v>
      </c>
      <c r="I6710" s="20">
        <v>0</v>
      </c>
      <c r="J6710" s="20">
        <v>0</v>
      </c>
      <c r="K6710" s="20" t="e">
        <v>#DIV/0!</v>
      </c>
      <c r="L6710" s="20">
        <v>0</v>
      </c>
      <c r="M6710" s="20" t="e">
        <v>#DIV/0!</v>
      </c>
      <c r="N6710" s="20">
        <v>0</v>
      </c>
      <c r="P6710" s="20">
        <v>0</v>
      </c>
      <c r="Q6710" s="20">
        <v>0</v>
      </c>
      <c r="R6710" s="20" t="e">
        <v>#DIV/0!</v>
      </c>
      <c r="S6710" s="20">
        <v>0</v>
      </c>
      <c r="T6710" s="20">
        <v>0.73</v>
      </c>
    </row>
    <row r="6711" spans="1:20" s="20" customFormat="1" x14ac:dyDescent="0.25">
      <c r="A6711" s="177" t="s">
        <v>3806</v>
      </c>
      <c r="B6711" s="20" t="s">
        <v>3807</v>
      </c>
      <c r="C6711" s="20" t="s">
        <v>342</v>
      </c>
      <c r="D6711" s="20" t="s">
        <v>1002</v>
      </c>
      <c r="E6711" s="26">
        <v>42917</v>
      </c>
      <c r="F6711" s="20">
        <v>4</v>
      </c>
      <c r="G6711" s="20">
        <v>4</v>
      </c>
      <c r="H6711" s="20">
        <v>1</v>
      </c>
      <c r="I6711" s="20">
        <v>21</v>
      </c>
      <c r="J6711" s="20">
        <v>40</v>
      </c>
      <c r="K6711" s="20">
        <v>0.52500000000000002</v>
      </c>
      <c r="L6711" s="20">
        <v>40</v>
      </c>
      <c r="M6711" s="20">
        <v>1</v>
      </c>
      <c r="N6711" s="20">
        <v>21</v>
      </c>
      <c r="P6711" s="20">
        <v>1</v>
      </c>
      <c r="Q6711" s="20">
        <v>2</v>
      </c>
      <c r="R6711" s="20">
        <v>0.5</v>
      </c>
      <c r="S6711" s="20">
        <v>0</v>
      </c>
      <c r="T6711" s="20">
        <v>0.84</v>
      </c>
    </row>
    <row r="6712" spans="1:20" s="20" customFormat="1" x14ac:dyDescent="0.25">
      <c r="A6712" s="177" t="s">
        <v>3614</v>
      </c>
      <c r="B6712" s="20" t="s">
        <v>3615</v>
      </c>
      <c r="C6712" s="20" t="s">
        <v>220</v>
      </c>
      <c r="D6712" s="20" t="s">
        <v>1002</v>
      </c>
      <c r="E6712" s="26">
        <v>42917</v>
      </c>
      <c r="F6712" s="20">
        <v>0</v>
      </c>
      <c r="G6712" s="20">
        <v>0</v>
      </c>
      <c r="H6712" s="20" t="e">
        <v>#DIV/0!</v>
      </c>
      <c r="I6712" s="20">
        <v>0</v>
      </c>
      <c r="J6712" s="20">
        <v>0</v>
      </c>
      <c r="K6712" s="20" t="e">
        <v>#DIV/0!</v>
      </c>
      <c r="L6712" s="20">
        <v>0</v>
      </c>
      <c r="M6712" s="20" t="e">
        <v>#DIV/0!</v>
      </c>
      <c r="N6712" s="20">
        <v>0</v>
      </c>
      <c r="P6712" s="20">
        <v>0</v>
      </c>
      <c r="Q6712" s="20">
        <v>0</v>
      </c>
      <c r="R6712" s="20" t="e">
        <v>#DIV/0!</v>
      </c>
      <c r="S6712" s="20">
        <v>0</v>
      </c>
      <c r="T6712" s="20">
        <v>0.82</v>
      </c>
    </row>
    <row r="6713" spans="1:20" s="20" customFormat="1" x14ac:dyDescent="0.25">
      <c r="A6713" s="177" t="s">
        <v>3089</v>
      </c>
      <c r="B6713" s="20" t="s">
        <v>3090</v>
      </c>
      <c r="C6713" s="20" t="s">
        <v>242</v>
      </c>
      <c r="D6713" s="20" t="s">
        <v>1000</v>
      </c>
      <c r="E6713" s="26">
        <v>42917</v>
      </c>
      <c r="F6713" s="20">
        <v>4</v>
      </c>
      <c r="G6713" s="20">
        <v>7</v>
      </c>
      <c r="H6713" s="20">
        <v>0.5714285714285714</v>
      </c>
      <c r="I6713" s="20">
        <v>50</v>
      </c>
      <c r="J6713" s="20">
        <v>50</v>
      </c>
      <c r="K6713" s="20">
        <v>1</v>
      </c>
      <c r="L6713" s="20">
        <v>75</v>
      </c>
      <c r="M6713" s="20">
        <v>0.66666666666666663</v>
      </c>
      <c r="N6713" s="20">
        <v>45</v>
      </c>
      <c r="P6713" s="20">
        <v>4</v>
      </c>
      <c r="Q6713" s="20">
        <v>7</v>
      </c>
      <c r="R6713" s="20">
        <v>0.5714285714285714</v>
      </c>
      <c r="S6713" s="20">
        <v>5</v>
      </c>
      <c r="T6713" s="20">
        <v>0.96</v>
      </c>
    </row>
    <row r="6714" spans="1:20" s="20" customFormat="1" x14ac:dyDescent="0.25">
      <c r="A6714" s="177" t="s">
        <v>2914</v>
      </c>
      <c r="B6714" s="20" t="s">
        <v>2915</v>
      </c>
      <c r="C6714" s="20" t="s">
        <v>2724</v>
      </c>
      <c r="D6714" s="20" t="s">
        <v>1000</v>
      </c>
      <c r="E6714" s="26">
        <v>42917</v>
      </c>
      <c r="F6714" s="20">
        <v>7</v>
      </c>
      <c r="G6714" s="20">
        <v>6</v>
      </c>
      <c r="H6714" s="20">
        <v>1.1666666666666667</v>
      </c>
      <c r="I6714" s="20">
        <v>30</v>
      </c>
      <c r="J6714" s="20">
        <v>37</v>
      </c>
      <c r="K6714" s="20">
        <v>0.81081081081081086</v>
      </c>
      <c r="L6714" s="20">
        <v>32</v>
      </c>
      <c r="M6714" s="20">
        <v>1.15625</v>
      </c>
      <c r="N6714" s="20">
        <v>29</v>
      </c>
      <c r="P6714" s="20">
        <v>0</v>
      </c>
      <c r="Q6714" s="20">
        <v>0</v>
      </c>
      <c r="R6714" s="20" t="e">
        <v>#DIV/0!</v>
      </c>
      <c r="S6714" s="20">
        <v>1</v>
      </c>
    </row>
    <row r="6715" spans="1:20" s="20" customFormat="1" x14ac:dyDescent="0.25">
      <c r="A6715" s="177" t="s">
        <v>2669</v>
      </c>
      <c r="B6715" s="20" t="s">
        <v>2670</v>
      </c>
      <c r="C6715" s="20" t="s">
        <v>237</v>
      </c>
      <c r="D6715" s="20" t="s">
        <v>1000</v>
      </c>
      <c r="E6715" s="26">
        <v>42917</v>
      </c>
      <c r="F6715" s="20">
        <v>10</v>
      </c>
      <c r="G6715" s="20">
        <v>13</v>
      </c>
      <c r="H6715" s="20">
        <v>0.76923076923076927</v>
      </c>
      <c r="I6715" s="20">
        <v>45</v>
      </c>
      <c r="J6715" s="20">
        <v>70</v>
      </c>
      <c r="K6715" s="20">
        <v>0.6428571428571429</v>
      </c>
      <c r="L6715" s="20">
        <v>97</v>
      </c>
      <c r="M6715" s="20">
        <v>0.72164948453608246</v>
      </c>
      <c r="N6715" s="20">
        <v>37</v>
      </c>
      <c r="O6715" s="20">
        <v>0.83333333333333337</v>
      </c>
      <c r="P6715" s="20">
        <v>9</v>
      </c>
      <c r="Q6715" s="20">
        <v>14</v>
      </c>
      <c r="R6715" s="20">
        <v>0.6428571428571429</v>
      </c>
      <c r="S6715" s="20">
        <v>8</v>
      </c>
    </row>
    <row r="6716" spans="1:20" s="20" customFormat="1" x14ac:dyDescent="0.25">
      <c r="A6716" s="177" t="s">
        <v>2494</v>
      </c>
      <c r="B6716" s="20" t="s">
        <v>2495</v>
      </c>
      <c r="C6716" s="20" t="s">
        <v>238</v>
      </c>
      <c r="D6716" s="20" t="s">
        <v>1000</v>
      </c>
      <c r="E6716" s="26">
        <v>42917</v>
      </c>
      <c r="F6716" s="20">
        <v>0</v>
      </c>
      <c r="G6716" s="20">
        <v>0</v>
      </c>
      <c r="H6716" s="20" t="e">
        <v>#DIV/0!</v>
      </c>
      <c r="I6716" s="20">
        <v>0</v>
      </c>
      <c r="J6716" s="20">
        <v>0</v>
      </c>
      <c r="K6716" s="20" t="e">
        <v>#DIV/0!</v>
      </c>
      <c r="L6716" s="20">
        <v>0</v>
      </c>
      <c r="M6716" s="20" t="e">
        <v>#DIV/0!</v>
      </c>
      <c r="N6716" s="20">
        <v>0</v>
      </c>
      <c r="P6716" s="20">
        <v>0</v>
      </c>
      <c r="Q6716" s="20">
        <v>0</v>
      </c>
      <c r="R6716" s="20" t="e">
        <v>#DIV/0!</v>
      </c>
      <c r="S6716" s="20">
        <v>0</v>
      </c>
    </row>
    <row r="6717" spans="1:20" s="20" customFormat="1" x14ac:dyDescent="0.25">
      <c r="A6717" s="177" t="s">
        <v>2321</v>
      </c>
      <c r="B6717" s="20" t="s">
        <v>2322</v>
      </c>
      <c r="C6717" s="20" t="s">
        <v>239</v>
      </c>
      <c r="D6717" s="20" t="s">
        <v>1000</v>
      </c>
      <c r="E6717" s="26">
        <v>42917</v>
      </c>
      <c r="F6717" s="20">
        <v>0</v>
      </c>
      <c r="G6717" s="20">
        <v>0</v>
      </c>
      <c r="H6717" s="20" t="e">
        <v>#DIV/0!</v>
      </c>
      <c r="I6717" s="20">
        <v>0</v>
      </c>
      <c r="J6717" s="20">
        <v>0</v>
      </c>
      <c r="K6717" s="20" t="e">
        <v>#DIV/0!</v>
      </c>
      <c r="L6717" s="20">
        <v>0</v>
      </c>
      <c r="M6717" s="20" t="e">
        <v>#DIV/0!</v>
      </c>
      <c r="N6717" s="20">
        <v>0</v>
      </c>
      <c r="P6717" s="20">
        <v>0</v>
      </c>
      <c r="Q6717" s="20">
        <v>0</v>
      </c>
      <c r="R6717" s="20" t="e">
        <v>#DIV/0!</v>
      </c>
      <c r="S6717" s="20">
        <v>0</v>
      </c>
    </row>
    <row r="6718" spans="1:20" s="20" customFormat="1" x14ac:dyDescent="0.25">
      <c r="A6718" s="177" t="s">
        <v>2146</v>
      </c>
      <c r="B6718" s="20" t="s">
        <v>2147</v>
      </c>
      <c r="C6718" s="20" t="s">
        <v>1988</v>
      </c>
      <c r="D6718" s="20" t="s">
        <v>1000</v>
      </c>
      <c r="E6718" s="26">
        <v>42917</v>
      </c>
      <c r="F6718" s="20">
        <v>13</v>
      </c>
      <c r="G6718" s="20">
        <v>10</v>
      </c>
      <c r="H6718" s="20">
        <v>1.3</v>
      </c>
      <c r="I6718" s="20">
        <v>57</v>
      </c>
      <c r="J6718" s="20">
        <v>66</v>
      </c>
      <c r="K6718" s="20">
        <v>0.86363636363636365</v>
      </c>
      <c r="L6718" s="20">
        <v>46</v>
      </c>
      <c r="M6718" s="20">
        <v>1.4347826086956521</v>
      </c>
      <c r="N6718" s="20">
        <v>50</v>
      </c>
      <c r="P6718" s="20">
        <v>1</v>
      </c>
      <c r="Q6718" s="20">
        <v>1</v>
      </c>
      <c r="R6718" s="20">
        <v>1</v>
      </c>
      <c r="S6718" s="20">
        <v>7</v>
      </c>
    </row>
    <row r="6719" spans="1:20" s="20" customFormat="1" x14ac:dyDescent="0.25">
      <c r="A6719" s="177" t="s">
        <v>1898</v>
      </c>
      <c r="B6719" s="20" t="s">
        <v>1899</v>
      </c>
      <c r="C6719" s="20" t="s">
        <v>240</v>
      </c>
      <c r="D6719" s="20" t="s">
        <v>1000</v>
      </c>
      <c r="E6719" s="26">
        <v>42917</v>
      </c>
      <c r="F6719" s="20">
        <v>31</v>
      </c>
      <c r="G6719" s="20">
        <v>17</v>
      </c>
      <c r="H6719" s="20">
        <v>1.8235294117647058</v>
      </c>
      <c r="I6719" s="20">
        <v>63</v>
      </c>
      <c r="J6719" s="20">
        <v>84</v>
      </c>
      <c r="K6719" s="20">
        <v>0.75</v>
      </c>
      <c r="L6719" s="20">
        <v>48</v>
      </c>
      <c r="M6719" s="20">
        <v>1.75</v>
      </c>
      <c r="N6719" s="20">
        <v>55</v>
      </c>
      <c r="P6719" s="20">
        <v>2</v>
      </c>
      <c r="Q6719" s="20">
        <v>3</v>
      </c>
      <c r="R6719" s="20">
        <v>0.66666666666666663</v>
      </c>
      <c r="S6719" s="20">
        <v>8</v>
      </c>
    </row>
    <row r="6720" spans="1:20" s="20" customFormat="1" x14ac:dyDescent="0.25">
      <c r="A6720" s="177" t="s">
        <v>1723</v>
      </c>
      <c r="B6720" s="20" t="s">
        <v>1724</v>
      </c>
      <c r="C6720" s="20" t="s">
        <v>241</v>
      </c>
      <c r="D6720" s="20" t="s">
        <v>1000</v>
      </c>
      <c r="E6720" s="26">
        <v>42917</v>
      </c>
      <c r="F6720" s="20">
        <v>60</v>
      </c>
      <c r="G6720" s="20">
        <v>58</v>
      </c>
      <c r="H6720" s="20">
        <v>1.0344827586206897</v>
      </c>
      <c r="I6720" s="20">
        <v>526</v>
      </c>
      <c r="J6720" s="20">
        <v>641</v>
      </c>
      <c r="K6720" s="20">
        <v>0.8205928237129485</v>
      </c>
      <c r="L6720" s="20">
        <v>635</v>
      </c>
      <c r="M6720" s="20">
        <v>1.0094488188976378</v>
      </c>
      <c r="N6720" s="20">
        <v>493</v>
      </c>
      <c r="P6720" s="20">
        <v>8</v>
      </c>
      <c r="Q6720" s="20">
        <v>11</v>
      </c>
      <c r="R6720" s="20">
        <v>0.72727272727272729</v>
      </c>
      <c r="S6720" s="20">
        <v>34</v>
      </c>
    </row>
    <row r="6721" spans="1:19" s="20" customFormat="1" x14ac:dyDescent="0.25">
      <c r="A6721" s="177" t="s">
        <v>1548</v>
      </c>
      <c r="B6721" s="20" t="s">
        <v>1549</v>
      </c>
      <c r="C6721" s="20" t="s">
        <v>318</v>
      </c>
      <c r="D6721" s="20" t="s">
        <v>1000</v>
      </c>
      <c r="E6721" s="26">
        <v>42917</v>
      </c>
      <c r="F6721" s="20">
        <v>26</v>
      </c>
      <c r="G6721" s="20">
        <v>18</v>
      </c>
      <c r="H6721" s="20">
        <v>1.4444444444444444</v>
      </c>
      <c r="I6721" s="20">
        <v>56</v>
      </c>
      <c r="J6721" s="20">
        <v>110</v>
      </c>
      <c r="K6721" s="20">
        <v>0.50909090909090904</v>
      </c>
      <c r="L6721" s="20">
        <v>67</v>
      </c>
      <c r="M6721" s="20">
        <v>1.6417910447761195</v>
      </c>
      <c r="N6721" s="20">
        <v>52</v>
      </c>
      <c r="P6721" s="20">
        <v>2</v>
      </c>
      <c r="Q6721" s="20">
        <v>2</v>
      </c>
      <c r="R6721" s="20">
        <v>1</v>
      </c>
      <c r="S6721" s="20">
        <v>4</v>
      </c>
    </row>
    <row r="6722" spans="1:19" s="20" customFormat="1" x14ac:dyDescent="0.25">
      <c r="A6722" s="177" t="s">
        <v>12637</v>
      </c>
      <c r="B6722" s="20" t="s">
        <v>1449</v>
      </c>
      <c r="C6722" s="20" t="s">
        <v>896</v>
      </c>
      <c r="D6722" s="20" t="s">
        <v>1000</v>
      </c>
      <c r="E6722" s="26">
        <v>42917</v>
      </c>
      <c r="F6722" s="20">
        <v>151</v>
      </c>
      <c r="G6722" s="20">
        <v>129</v>
      </c>
      <c r="H6722" s="20">
        <v>1.1705426356589148</v>
      </c>
      <c r="I6722" s="20">
        <v>827</v>
      </c>
      <c r="J6722" s="20">
        <v>1058</v>
      </c>
      <c r="K6722" s="20">
        <v>0.78166351606805295</v>
      </c>
      <c r="L6722" s="20">
        <v>1000</v>
      </c>
      <c r="M6722" s="20">
        <v>1.0580000000000001</v>
      </c>
      <c r="N6722" s="20">
        <v>761</v>
      </c>
      <c r="P6722" s="20">
        <v>26</v>
      </c>
      <c r="Q6722" s="20">
        <v>38</v>
      </c>
      <c r="R6722" s="20">
        <v>0.68421052631578949</v>
      </c>
      <c r="S6722" s="20">
        <v>67</v>
      </c>
    </row>
    <row r="6723" spans="1:19" s="20" customFormat="1" x14ac:dyDescent="0.25">
      <c r="A6723" s="177" t="s">
        <v>1124</v>
      </c>
      <c r="B6723" s="20" t="s">
        <v>1211</v>
      </c>
      <c r="C6723" s="20" t="s">
        <v>235</v>
      </c>
      <c r="D6723" s="20" t="s">
        <v>1002</v>
      </c>
      <c r="E6723" s="26">
        <v>42917</v>
      </c>
      <c r="F6723" s="20">
        <v>151</v>
      </c>
      <c r="G6723" s="20">
        <v>129</v>
      </c>
      <c r="H6723" s="20">
        <v>1.1705426356589148</v>
      </c>
      <c r="I6723" s="20">
        <v>827</v>
      </c>
      <c r="J6723" s="20">
        <v>1058</v>
      </c>
      <c r="K6723" s="20">
        <v>0.78166351606805295</v>
      </c>
      <c r="L6723" s="20">
        <v>1000</v>
      </c>
      <c r="M6723" s="20">
        <v>1.0580000000000001</v>
      </c>
      <c r="N6723" s="20">
        <v>761</v>
      </c>
      <c r="P6723" s="20">
        <v>26</v>
      </c>
      <c r="Q6723" s="20">
        <v>38</v>
      </c>
      <c r="R6723" s="20">
        <v>0.68421052631578949</v>
      </c>
      <c r="S6723" s="20">
        <v>67</v>
      </c>
    </row>
    <row r="6724" spans="1:19" s="20" customFormat="1" x14ac:dyDescent="0.25">
      <c r="A6724" s="177" t="s">
        <v>12098</v>
      </c>
      <c r="B6724" s="20" t="s">
        <v>12099</v>
      </c>
      <c r="C6724" s="20" t="s">
        <v>1051</v>
      </c>
      <c r="D6724" s="20" t="s">
        <v>1000</v>
      </c>
      <c r="E6724" s="26">
        <v>42917</v>
      </c>
      <c r="F6724" s="20">
        <v>0</v>
      </c>
      <c r="G6724" s="20">
        <v>0</v>
      </c>
      <c r="H6724" s="20" t="e">
        <v>#DIV/0!</v>
      </c>
      <c r="I6724" s="20">
        <v>0</v>
      </c>
      <c r="J6724" s="20">
        <v>0</v>
      </c>
      <c r="K6724" s="20" t="e">
        <v>#DIV/0!</v>
      </c>
      <c r="L6724" s="20">
        <v>0</v>
      </c>
      <c r="M6724" s="20" t="e">
        <v>#DIV/0!</v>
      </c>
      <c r="N6724" s="20">
        <v>0</v>
      </c>
      <c r="P6724" s="20">
        <v>0</v>
      </c>
      <c r="Q6724" s="20">
        <v>0</v>
      </c>
      <c r="R6724" s="20" t="e">
        <v>#DIV/0!</v>
      </c>
      <c r="S6724" s="20">
        <v>0</v>
      </c>
    </row>
    <row r="6725" spans="1:19" s="20" customFormat="1" x14ac:dyDescent="0.25">
      <c r="A6725" s="177" t="s">
        <v>13287</v>
      </c>
      <c r="B6725" s="20" t="s">
        <v>13288</v>
      </c>
      <c r="C6725" s="20" t="s">
        <v>350</v>
      </c>
      <c r="D6725" s="20" t="s">
        <v>1002</v>
      </c>
      <c r="E6725" s="26">
        <v>42917</v>
      </c>
      <c r="F6725" s="20">
        <v>2</v>
      </c>
      <c r="G6725" s="20">
        <v>1</v>
      </c>
      <c r="H6725" s="20">
        <v>2</v>
      </c>
      <c r="I6725" s="20">
        <v>6</v>
      </c>
      <c r="J6725" s="20">
        <v>10</v>
      </c>
      <c r="K6725" s="20">
        <v>0.6</v>
      </c>
      <c r="L6725" s="20">
        <v>5</v>
      </c>
      <c r="M6725" s="20">
        <v>2</v>
      </c>
      <c r="N6725" s="20">
        <v>2</v>
      </c>
      <c r="P6725" s="20">
        <v>0</v>
      </c>
      <c r="Q6725" s="20">
        <v>0</v>
      </c>
      <c r="R6725" s="20" t="e">
        <v>#DIV/0!</v>
      </c>
      <c r="S6725" s="20">
        <v>4</v>
      </c>
    </row>
    <row r="6726" spans="1:19" s="20" customFormat="1" x14ac:dyDescent="0.25">
      <c r="A6726" s="177" t="s">
        <v>13464</v>
      </c>
      <c r="B6726" s="20" t="s">
        <v>13465</v>
      </c>
      <c r="C6726" s="20" t="s">
        <v>242</v>
      </c>
      <c r="D6726" s="20" t="s">
        <v>1002</v>
      </c>
      <c r="E6726" s="26">
        <v>42917</v>
      </c>
      <c r="F6726" s="20">
        <v>4</v>
      </c>
      <c r="G6726" s="20">
        <v>7</v>
      </c>
      <c r="H6726" s="20">
        <v>0.5714285714285714</v>
      </c>
      <c r="I6726" s="20">
        <v>50</v>
      </c>
      <c r="J6726" s="20">
        <v>50</v>
      </c>
      <c r="K6726" s="20">
        <v>1</v>
      </c>
      <c r="L6726" s="20">
        <v>75</v>
      </c>
      <c r="M6726" s="20">
        <v>0.66666666666666663</v>
      </c>
      <c r="N6726" s="20">
        <v>45</v>
      </c>
      <c r="P6726" s="20">
        <v>4</v>
      </c>
      <c r="Q6726" s="20">
        <v>7</v>
      </c>
      <c r="R6726" s="20">
        <v>0.5714285714285714</v>
      </c>
      <c r="S6726" s="20">
        <v>5</v>
      </c>
    </row>
    <row r="6727" spans="1:19" s="20" customFormat="1" x14ac:dyDescent="0.25">
      <c r="A6727" s="177" t="s">
        <v>13641</v>
      </c>
      <c r="B6727" s="20" t="s">
        <v>13642</v>
      </c>
      <c r="C6727" s="20" t="s">
        <v>237</v>
      </c>
      <c r="D6727" s="20" t="s">
        <v>1002</v>
      </c>
      <c r="E6727" s="26">
        <v>42917</v>
      </c>
      <c r="F6727" s="20">
        <v>10</v>
      </c>
      <c r="G6727" s="20">
        <v>13</v>
      </c>
      <c r="H6727" s="20">
        <v>0.76923076923076927</v>
      </c>
      <c r="I6727" s="20">
        <v>45</v>
      </c>
      <c r="J6727" s="20">
        <v>70</v>
      </c>
      <c r="K6727" s="20">
        <v>0.6428571428571429</v>
      </c>
      <c r="L6727" s="20">
        <v>97</v>
      </c>
      <c r="M6727" s="20">
        <v>0.72164948453608246</v>
      </c>
      <c r="N6727" s="20">
        <v>37</v>
      </c>
      <c r="O6727" s="20">
        <v>0.83333333333333337</v>
      </c>
      <c r="P6727" s="20">
        <v>9</v>
      </c>
      <c r="Q6727" s="20">
        <v>14</v>
      </c>
      <c r="R6727" s="20">
        <v>0.6428571428571429</v>
      </c>
      <c r="S6727" s="20">
        <v>8</v>
      </c>
    </row>
    <row r="6728" spans="1:19" s="20" customFormat="1" x14ac:dyDescent="0.25">
      <c r="A6728" s="177" t="s">
        <v>13816</v>
      </c>
      <c r="B6728" s="20" t="s">
        <v>13817</v>
      </c>
      <c r="C6728" s="20" t="s">
        <v>238</v>
      </c>
      <c r="D6728" s="20" t="s">
        <v>1002</v>
      </c>
      <c r="E6728" s="26">
        <v>42917</v>
      </c>
      <c r="F6728" s="20">
        <v>0</v>
      </c>
      <c r="G6728" s="20">
        <v>0</v>
      </c>
      <c r="H6728" s="20" t="e">
        <v>#DIV/0!</v>
      </c>
      <c r="I6728" s="20">
        <v>0</v>
      </c>
      <c r="J6728" s="20">
        <v>0</v>
      </c>
      <c r="K6728" s="20" t="e">
        <v>#DIV/0!</v>
      </c>
      <c r="L6728" s="20">
        <v>0</v>
      </c>
      <c r="M6728" s="20" t="e">
        <v>#DIV/0!</v>
      </c>
      <c r="N6728" s="20">
        <v>0</v>
      </c>
      <c r="P6728" s="20">
        <v>0</v>
      </c>
      <c r="Q6728" s="20">
        <v>0</v>
      </c>
      <c r="R6728" s="20" t="e">
        <v>#DIV/0!</v>
      </c>
      <c r="S6728" s="20">
        <v>0</v>
      </c>
    </row>
    <row r="6729" spans="1:19" s="20" customFormat="1" x14ac:dyDescent="0.25">
      <c r="A6729" s="177" t="s">
        <v>13993</v>
      </c>
      <c r="B6729" s="20" t="s">
        <v>13994</v>
      </c>
      <c r="C6729" s="20" t="s">
        <v>239</v>
      </c>
      <c r="D6729" s="20" t="s">
        <v>1002</v>
      </c>
      <c r="E6729" s="26">
        <v>42917</v>
      </c>
      <c r="F6729" s="20">
        <v>0</v>
      </c>
      <c r="G6729" s="20">
        <v>0</v>
      </c>
      <c r="H6729" s="20" t="e">
        <v>#DIV/0!</v>
      </c>
      <c r="I6729" s="20">
        <v>0</v>
      </c>
      <c r="J6729" s="20">
        <v>0</v>
      </c>
      <c r="K6729" s="20" t="e">
        <v>#DIV/0!</v>
      </c>
      <c r="L6729" s="20">
        <v>0</v>
      </c>
      <c r="M6729" s="20" t="e">
        <v>#DIV/0!</v>
      </c>
      <c r="N6729" s="20">
        <v>0</v>
      </c>
      <c r="P6729" s="20">
        <v>0</v>
      </c>
      <c r="Q6729" s="20">
        <v>0</v>
      </c>
      <c r="R6729" s="20" t="e">
        <v>#DIV/0!</v>
      </c>
      <c r="S6729" s="20">
        <v>0</v>
      </c>
    </row>
    <row r="6730" spans="1:19" s="20" customFormat="1" x14ac:dyDescent="0.25">
      <c r="A6730" s="177" t="s">
        <v>14180</v>
      </c>
      <c r="B6730" s="20" t="s">
        <v>14181</v>
      </c>
      <c r="C6730" s="20" t="s">
        <v>240</v>
      </c>
      <c r="D6730" s="20" t="s">
        <v>1002</v>
      </c>
      <c r="E6730" s="26">
        <v>42917</v>
      </c>
      <c r="F6730" s="20">
        <v>31</v>
      </c>
      <c r="G6730" s="20">
        <v>17</v>
      </c>
      <c r="H6730" s="20">
        <v>1.8235294117647058</v>
      </c>
      <c r="I6730" s="20">
        <v>63</v>
      </c>
      <c r="J6730" s="20">
        <v>84</v>
      </c>
      <c r="K6730" s="20">
        <v>0.75</v>
      </c>
      <c r="L6730" s="20">
        <v>48</v>
      </c>
      <c r="M6730" s="20">
        <v>1.75</v>
      </c>
      <c r="N6730" s="20">
        <v>55</v>
      </c>
      <c r="P6730" s="20">
        <v>2</v>
      </c>
      <c r="Q6730" s="20">
        <v>3</v>
      </c>
      <c r="R6730" s="20">
        <v>0.66666666666666663</v>
      </c>
      <c r="S6730" s="20">
        <v>8</v>
      </c>
    </row>
    <row r="6731" spans="1:19" s="20" customFormat="1" x14ac:dyDescent="0.25">
      <c r="A6731" s="177" t="s">
        <v>14357</v>
      </c>
      <c r="B6731" s="20" t="s">
        <v>14358</v>
      </c>
      <c r="C6731" s="20" t="s">
        <v>241</v>
      </c>
      <c r="D6731" s="20" t="s">
        <v>1002</v>
      </c>
      <c r="E6731" s="26">
        <v>42917</v>
      </c>
      <c r="F6731" s="20">
        <v>60</v>
      </c>
      <c r="G6731" s="20">
        <v>58</v>
      </c>
      <c r="H6731" s="20">
        <v>1.0344827586206897</v>
      </c>
      <c r="I6731" s="20">
        <v>526</v>
      </c>
      <c r="J6731" s="20">
        <v>641</v>
      </c>
      <c r="K6731" s="20">
        <v>0.8205928237129485</v>
      </c>
      <c r="L6731" s="20">
        <v>635</v>
      </c>
      <c r="M6731" s="20">
        <v>1.0094488188976378</v>
      </c>
      <c r="N6731" s="20">
        <v>493</v>
      </c>
      <c r="P6731" s="20">
        <v>8</v>
      </c>
      <c r="Q6731" s="20">
        <v>11</v>
      </c>
      <c r="R6731" s="20">
        <v>0.72727272727272729</v>
      </c>
      <c r="S6731" s="20">
        <v>34</v>
      </c>
    </row>
    <row r="6732" spans="1:19" s="20" customFormat="1" x14ac:dyDescent="0.25">
      <c r="A6732" s="177" t="s">
        <v>14469</v>
      </c>
      <c r="B6732" s="20" t="s">
        <v>14470</v>
      </c>
      <c r="C6732" s="20" t="s">
        <v>318</v>
      </c>
      <c r="D6732" s="20" t="s">
        <v>1002</v>
      </c>
      <c r="E6732" s="26">
        <v>42917</v>
      </c>
      <c r="F6732" s="20">
        <v>26</v>
      </c>
      <c r="G6732" s="20">
        <v>18</v>
      </c>
      <c r="H6732" s="20">
        <v>1.4444444444444444</v>
      </c>
      <c r="I6732" s="20">
        <v>56</v>
      </c>
      <c r="J6732" s="20">
        <v>110</v>
      </c>
      <c r="K6732" s="20">
        <v>0.50909090909090904</v>
      </c>
      <c r="L6732" s="20">
        <v>67</v>
      </c>
      <c r="M6732" s="20">
        <v>1.6417910447761195</v>
      </c>
      <c r="N6732" s="20">
        <v>52</v>
      </c>
      <c r="P6732" s="20">
        <v>2</v>
      </c>
      <c r="Q6732" s="20">
        <v>2</v>
      </c>
      <c r="R6732" s="20">
        <v>1</v>
      </c>
      <c r="S6732" s="20">
        <v>4</v>
      </c>
    </row>
    <row r="6733" spans="1:19" s="20" customFormat="1" x14ac:dyDescent="0.25">
      <c r="A6733" s="177" t="s">
        <v>14686</v>
      </c>
      <c r="B6733" s="20" t="s">
        <v>14687</v>
      </c>
      <c r="C6733" s="20" t="s">
        <v>199</v>
      </c>
      <c r="D6733" s="20" t="s">
        <v>1000</v>
      </c>
      <c r="E6733" s="26">
        <v>42917</v>
      </c>
      <c r="F6733" s="20">
        <v>24</v>
      </c>
      <c r="G6733" s="20">
        <v>14</v>
      </c>
      <c r="H6733" s="20">
        <v>1.7142857142857142</v>
      </c>
      <c r="I6733" s="20">
        <v>156</v>
      </c>
      <c r="J6733" s="20">
        <v>197</v>
      </c>
      <c r="K6733" s="20">
        <v>0.79187817258883253</v>
      </c>
      <c r="L6733" s="20">
        <v>112</v>
      </c>
      <c r="M6733" s="20">
        <v>1.7589285714285714</v>
      </c>
      <c r="N6733" s="20">
        <v>155</v>
      </c>
      <c r="P6733" s="20">
        <v>0</v>
      </c>
      <c r="Q6733" s="20">
        <v>0</v>
      </c>
      <c r="R6733" s="20" t="e">
        <v>#DIV/0!</v>
      </c>
      <c r="S6733" s="20">
        <v>1</v>
      </c>
    </row>
    <row r="6734" spans="1:19" s="20" customFormat="1" x14ac:dyDescent="0.25">
      <c r="A6734" s="177" t="s">
        <v>14952</v>
      </c>
      <c r="B6734" s="20" t="s">
        <v>14953</v>
      </c>
      <c r="C6734" s="20" t="s">
        <v>200</v>
      </c>
      <c r="D6734" s="20" t="s">
        <v>1002</v>
      </c>
      <c r="E6734" s="26">
        <v>42917</v>
      </c>
      <c r="F6734" s="20">
        <v>8</v>
      </c>
      <c r="G6734" s="20">
        <v>5</v>
      </c>
      <c r="H6734" s="20">
        <v>1.6</v>
      </c>
      <c r="I6734" s="20">
        <v>13</v>
      </c>
      <c r="J6734" s="20">
        <v>19</v>
      </c>
      <c r="K6734" s="20">
        <v>0.68421052631578949</v>
      </c>
      <c r="L6734" s="20">
        <v>12</v>
      </c>
      <c r="M6734" s="20">
        <v>1.5833333333333333</v>
      </c>
      <c r="N6734" s="20">
        <v>12</v>
      </c>
      <c r="P6734" s="20">
        <v>0</v>
      </c>
      <c r="Q6734" s="20">
        <v>0</v>
      </c>
      <c r="R6734" s="20" t="e">
        <v>#DIV/0!</v>
      </c>
      <c r="S6734" s="20">
        <v>1</v>
      </c>
    </row>
    <row r="6735" spans="1:19" s="20" customFormat="1" x14ac:dyDescent="0.25">
      <c r="A6735" s="177" t="s">
        <v>15129</v>
      </c>
      <c r="B6735" s="20" t="s">
        <v>15130</v>
      </c>
      <c r="C6735" s="20" t="s">
        <v>202</v>
      </c>
      <c r="D6735" s="20" t="s">
        <v>1002</v>
      </c>
      <c r="E6735" s="26">
        <v>42917</v>
      </c>
      <c r="F6735" s="20">
        <v>16</v>
      </c>
      <c r="G6735" s="20">
        <v>9</v>
      </c>
      <c r="H6735" s="20">
        <v>1.7777777777777777</v>
      </c>
      <c r="I6735" s="20">
        <v>143</v>
      </c>
      <c r="J6735" s="20">
        <v>178</v>
      </c>
      <c r="K6735" s="20">
        <v>0.8033707865168539</v>
      </c>
      <c r="L6735" s="20">
        <v>100</v>
      </c>
      <c r="M6735" s="20">
        <v>1.78</v>
      </c>
      <c r="N6735" s="20">
        <v>143</v>
      </c>
      <c r="P6735" s="20">
        <v>0</v>
      </c>
      <c r="Q6735" s="20">
        <v>0</v>
      </c>
      <c r="R6735" s="20" t="e">
        <v>#DIV/0!</v>
      </c>
      <c r="S6735" s="20">
        <v>0</v>
      </c>
    </row>
    <row r="6736" spans="1:19" s="20" customFormat="1" x14ac:dyDescent="0.25">
      <c r="A6736" s="177" t="s">
        <v>15211</v>
      </c>
      <c r="B6736" s="20" t="s">
        <v>15212</v>
      </c>
      <c r="C6736" s="20" t="s">
        <v>348</v>
      </c>
      <c r="D6736" s="20" t="s">
        <v>1000</v>
      </c>
      <c r="E6736" s="26">
        <v>42917</v>
      </c>
      <c r="F6736" s="20">
        <v>9</v>
      </c>
      <c r="G6736" s="20">
        <v>10</v>
      </c>
      <c r="H6736" s="20">
        <v>0.9</v>
      </c>
      <c r="I6736" s="20">
        <v>17</v>
      </c>
      <c r="J6736" s="20">
        <v>45</v>
      </c>
      <c r="K6736" s="20">
        <v>0.37777777777777777</v>
      </c>
      <c r="L6736" s="20">
        <v>50</v>
      </c>
      <c r="M6736" s="20">
        <v>0.9</v>
      </c>
      <c r="N6736" s="20">
        <v>16</v>
      </c>
      <c r="P6736" s="20">
        <v>0</v>
      </c>
      <c r="Q6736" s="20">
        <v>0</v>
      </c>
      <c r="R6736" s="20" t="e">
        <v>#DIV/0!</v>
      </c>
      <c r="S6736" s="20">
        <v>1</v>
      </c>
    </row>
    <row r="6737" spans="1:20" s="20" customFormat="1" x14ac:dyDescent="0.25">
      <c r="A6737" s="177" t="s">
        <v>15295</v>
      </c>
      <c r="B6737" s="20" t="s">
        <v>15296</v>
      </c>
      <c r="C6737" s="20" t="s">
        <v>347</v>
      </c>
      <c r="D6737" s="20" t="s">
        <v>1002</v>
      </c>
      <c r="E6737" s="26">
        <v>42917</v>
      </c>
      <c r="F6737" s="20">
        <v>3</v>
      </c>
      <c r="G6737" s="20">
        <v>5</v>
      </c>
      <c r="H6737" s="20">
        <v>0.6</v>
      </c>
      <c r="I6737" s="20">
        <v>5</v>
      </c>
      <c r="J6737" s="20">
        <v>15</v>
      </c>
      <c r="K6737" s="20">
        <v>0.33333333333333331</v>
      </c>
      <c r="L6737" s="20">
        <v>25</v>
      </c>
      <c r="M6737" s="20">
        <v>0.6</v>
      </c>
      <c r="N6737" s="20">
        <v>4</v>
      </c>
      <c r="P6737" s="20">
        <v>0</v>
      </c>
      <c r="Q6737" s="20">
        <v>0</v>
      </c>
      <c r="R6737" s="20" t="e">
        <v>#DIV/0!</v>
      </c>
      <c r="S6737" s="20">
        <v>1</v>
      </c>
    </row>
    <row r="6738" spans="1:20" s="20" customFormat="1" x14ac:dyDescent="0.25">
      <c r="A6738" s="177" t="s">
        <v>15371</v>
      </c>
      <c r="B6738" s="20" t="s">
        <v>15372</v>
      </c>
      <c r="C6738" s="20" t="s">
        <v>351</v>
      </c>
      <c r="D6738" s="20" t="s">
        <v>1002</v>
      </c>
      <c r="E6738" s="26">
        <v>42917</v>
      </c>
      <c r="F6738" s="20">
        <v>6</v>
      </c>
      <c r="G6738" s="20">
        <v>5</v>
      </c>
      <c r="H6738" s="20">
        <v>1.2</v>
      </c>
      <c r="I6738" s="20">
        <v>12</v>
      </c>
      <c r="J6738" s="20">
        <v>30</v>
      </c>
      <c r="K6738" s="20">
        <v>0.4</v>
      </c>
      <c r="L6738" s="20">
        <v>25</v>
      </c>
      <c r="M6738" s="20">
        <v>1.2</v>
      </c>
      <c r="N6738" s="20">
        <v>12</v>
      </c>
      <c r="P6738" s="20">
        <v>0</v>
      </c>
      <c r="Q6738" s="20">
        <v>0</v>
      </c>
      <c r="R6738" s="20" t="e">
        <v>#DIV/0!</v>
      </c>
      <c r="S6738" s="20">
        <v>0</v>
      </c>
    </row>
    <row r="6739" spans="1:20" s="20" customFormat="1" x14ac:dyDescent="0.25">
      <c r="A6739" s="177" t="s">
        <v>15495</v>
      </c>
      <c r="B6739" s="20" t="s">
        <v>15496</v>
      </c>
      <c r="C6739" s="20" t="s">
        <v>352</v>
      </c>
      <c r="D6739" s="20" t="s">
        <v>1002</v>
      </c>
      <c r="E6739" s="26">
        <v>42917</v>
      </c>
      <c r="F6739" s="20">
        <v>1</v>
      </c>
      <c r="G6739" s="20">
        <v>1</v>
      </c>
      <c r="H6739" s="20">
        <v>1</v>
      </c>
      <c r="I6739" s="20">
        <v>3</v>
      </c>
      <c r="J6739" s="20">
        <v>2</v>
      </c>
      <c r="K6739" s="20">
        <v>1.5</v>
      </c>
      <c r="L6739" s="20">
        <v>2</v>
      </c>
      <c r="M6739" s="20">
        <v>1</v>
      </c>
      <c r="N6739" s="20">
        <v>3</v>
      </c>
      <c r="P6739" s="20">
        <v>0</v>
      </c>
      <c r="Q6739" s="20">
        <v>0</v>
      </c>
      <c r="R6739" s="20" t="e">
        <v>#DIV/0!</v>
      </c>
      <c r="S6739" s="20">
        <v>0</v>
      </c>
    </row>
    <row r="6740" spans="1:20" s="20" customFormat="1" x14ac:dyDescent="0.25">
      <c r="A6740" s="177" t="s">
        <v>15656</v>
      </c>
      <c r="B6740" s="20" t="s">
        <v>15657</v>
      </c>
      <c r="C6740" s="20" t="s">
        <v>228</v>
      </c>
      <c r="D6740" s="20" t="s">
        <v>1002</v>
      </c>
      <c r="E6740" s="26">
        <v>42917</v>
      </c>
      <c r="F6740" s="20">
        <v>0</v>
      </c>
      <c r="G6740" s="20">
        <v>1</v>
      </c>
      <c r="H6740" s="20">
        <v>0</v>
      </c>
      <c r="I6740" s="20">
        <v>0</v>
      </c>
      <c r="J6740" s="20">
        <v>0</v>
      </c>
      <c r="K6740" s="20" t="e">
        <v>#DIV/0!</v>
      </c>
      <c r="L6740" s="20">
        <v>5</v>
      </c>
      <c r="M6740" s="20">
        <v>0</v>
      </c>
      <c r="N6740" s="20">
        <v>0</v>
      </c>
      <c r="P6740" s="20">
        <v>0</v>
      </c>
      <c r="Q6740" s="20">
        <v>3</v>
      </c>
      <c r="R6740" s="20">
        <v>0</v>
      </c>
      <c r="S6740" s="20">
        <v>0</v>
      </c>
    </row>
    <row r="6741" spans="1:20" s="20" customFormat="1" x14ac:dyDescent="0.25">
      <c r="A6741" s="177" t="s">
        <v>15833</v>
      </c>
      <c r="B6741" s="20" t="s">
        <v>15834</v>
      </c>
      <c r="C6741" s="20" t="s">
        <v>227</v>
      </c>
      <c r="D6741" s="20" t="s">
        <v>1000</v>
      </c>
      <c r="E6741" s="26">
        <v>42917</v>
      </c>
      <c r="F6741" s="20">
        <v>0</v>
      </c>
      <c r="G6741" s="20">
        <v>1</v>
      </c>
      <c r="H6741" s="20">
        <v>0</v>
      </c>
      <c r="I6741" s="20">
        <v>0</v>
      </c>
      <c r="J6741" s="20">
        <v>0</v>
      </c>
      <c r="K6741" s="20" t="e">
        <v>#DIV/0!</v>
      </c>
      <c r="L6741" s="20">
        <v>5</v>
      </c>
      <c r="M6741" s="20">
        <v>0</v>
      </c>
      <c r="N6741" s="20">
        <v>0</v>
      </c>
      <c r="P6741" s="20">
        <v>0</v>
      </c>
      <c r="Q6741" s="20">
        <v>3</v>
      </c>
      <c r="R6741" s="20">
        <v>0</v>
      </c>
      <c r="S6741" s="20">
        <v>0</v>
      </c>
    </row>
    <row r="6742" spans="1:20" s="20" customFormat="1" x14ac:dyDescent="0.25">
      <c r="A6742" s="177" t="s">
        <v>16010</v>
      </c>
      <c r="B6742" s="20" t="s">
        <v>16011</v>
      </c>
      <c r="C6742" s="20" t="s">
        <v>203</v>
      </c>
      <c r="D6742" s="20" t="s">
        <v>1000</v>
      </c>
      <c r="E6742" s="26">
        <v>42917</v>
      </c>
      <c r="F6742" s="20">
        <v>24</v>
      </c>
      <c r="G6742" s="20">
        <v>10</v>
      </c>
      <c r="H6742" s="20">
        <v>2.4</v>
      </c>
      <c r="I6742" s="20">
        <v>34</v>
      </c>
      <c r="J6742" s="20">
        <v>98</v>
      </c>
      <c r="K6742" s="20">
        <v>0.34693877551020408</v>
      </c>
      <c r="L6742" s="20">
        <v>45</v>
      </c>
      <c r="M6742" s="20">
        <v>2.1777777777777776</v>
      </c>
      <c r="N6742" s="20">
        <v>30</v>
      </c>
      <c r="P6742" s="20">
        <v>3</v>
      </c>
      <c r="Q6742" s="20">
        <v>9</v>
      </c>
      <c r="R6742" s="20">
        <v>0.33333333333333331</v>
      </c>
      <c r="S6742" s="20">
        <v>4</v>
      </c>
      <c r="T6742" s="20">
        <v>0.68899999999999995</v>
      </c>
    </row>
    <row r="6743" spans="1:20" s="20" customFormat="1" x14ac:dyDescent="0.25">
      <c r="A6743" s="177" t="s">
        <v>16189</v>
      </c>
      <c r="B6743" s="20" t="s">
        <v>16190</v>
      </c>
      <c r="C6743" s="20" t="s">
        <v>205</v>
      </c>
      <c r="D6743" s="20" t="s">
        <v>1002</v>
      </c>
      <c r="E6743" s="26">
        <v>42917</v>
      </c>
      <c r="F6743" s="20">
        <v>3</v>
      </c>
      <c r="G6743" s="20">
        <v>3</v>
      </c>
      <c r="H6743" s="20">
        <v>1</v>
      </c>
      <c r="I6743" s="20">
        <v>7</v>
      </c>
      <c r="J6743" s="20">
        <v>20</v>
      </c>
      <c r="K6743" s="20">
        <v>0.35</v>
      </c>
      <c r="L6743" s="20">
        <v>20</v>
      </c>
      <c r="M6743" s="20">
        <v>1</v>
      </c>
      <c r="N6743" s="20">
        <v>5</v>
      </c>
      <c r="O6743" s="20">
        <v>0.7</v>
      </c>
      <c r="P6743" s="20">
        <v>1</v>
      </c>
      <c r="Q6743" s="20">
        <v>6</v>
      </c>
      <c r="R6743" s="20">
        <v>0.16666666666666666</v>
      </c>
      <c r="S6743" s="20">
        <v>2</v>
      </c>
      <c r="T6743" s="20">
        <v>0.66100000000000003</v>
      </c>
    </row>
    <row r="6744" spans="1:20" s="20" customFormat="1" x14ac:dyDescent="0.25">
      <c r="A6744" s="177" t="s">
        <v>16366</v>
      </c>
      <c r="B6744" s="20" t="s">
        <v>16367</v>
      </c>
      <c r="C6744" s="20" t="s">
        <v>204</v>
      </c>
      <c r="D6744" s="20" t="s">
        <v>1002</v>
      </c>
      <c r="E6744" s="26">
        <v>42917</v>
      </c>
      <c r="F6744" s="20">
        <v>11</v>
      </c>
      <c r="G6744" s="20">
        <v>4</v>
      </c>
      <c r="H6744" s="20">
        <v>2.75</v>
      </c>
      <c r="I6744" s="20">
        <v>14</v>
      </c>
      <c r="J6744" s="20">
        <v>28</v>
      </c>
      <c r="K6744" s="20">
        <v>0.5</v>
      </c>
      <c r="L6744" s="20">
        <v>10</v>
      </c>
      <c r="M6744" s="20">
        <v>2.8</v>
      </c>
      <c r="N6744" s="20">
        <v>12</v>
      </c>
      <c r="P6744" s="20">
        <v>1</v>
      </c>
      <c r="Q6744" s="20">
        <v>2</v>
      </c>
      <c r="R6744" s="20">
        <v>0.5</v>
      </c>
      <c r="S6744" s="20">
        <v>2</v>
      </c>
      <c r="T6744" s="20">
        <v>1.06</v>
      </c>
    </row>
    <row r="6745" spans="1:20" s="20" customFormat="1" x14ac:dyDescent="0.25">
      <c r="A6745" s="177" t="s">
        <v>16507</v>
      </c>
      <c r="B6745" s="20" t="s">
        <v>16508</v>
      </c>
      <c r="C6745" s="20" t="s">
        <v>353</v>
      </c>
      <c r="D6745" s="20" t="s">
        <v>1002</v>
      </c>
      <c r="E6745" s="26">
        <v>42917</v>
      </c>
      <c r="F6745" s="20">
        <v>10</v>
      </c>
      <c r="G6745" s="20">
        <v>3</v>
      </c>
      <c r="H6745" s="20">
        <v>3.3333333333333335</v>
      </c>
      <c r="I6745" s="20">
        <v>13</v>
      </c>
      <c r="J6745" s="20">
        <v>50</v>
      </c>
      <c r="K6745" s="20">
        <v>0.26</v>
      </c>
      <c r="L6745" s="20">
        <v>15</v>
      </c>
      <c r="M6745" s="20">
        <v>3.3333333333333335</v>
      </c>
      <c r="N6745" s="20">
        <v>13</v>
      </c>
      <c r="P6745" s="20">
        <v>1</v>
      </c>
      <c r="Q6745" s="20">
        <v>1</v>
      </c>
      <c r="R6745" s="20">
        <v>1</v>
      </c>
      <c r="S6745" s="20">
        <v>0</v>
      </c>
      <c r="T6745" s="20">
        <v>1.06</v>
      </c>
    </row>
    <row r="6746" spans="1:20" s="20" customFormat="1" x14ac:dyDescent="0.25">
      <c r="A6746" s="177" t="s">
        <v>16684</v>
      </c>
      <c r="B6746" s="20" t="s">
        <v>16685</v>
      </c>
      <c r="C6746" s="20" t="s">
        <v>223</v>
      </c>
      <c r="D6746" s="20" t="s">
        <v>1000</v>
      </c>
      <c r="E6746" s="26">
        <v>42917</v>
      </c>
      <c r="F6746" s="20">
        <v>6</v>
      </c>
      <c r="G6746" s="20">
        <v>6</v>
      </c>
      <c r="H6746" s="20">
        <v>1</v>
      </c>
      <c r="I6746" s="20">
        <v>69</v>
      </c>
      <c r="J6746" s="20">
        <v>90</v>
      </c>
      <c r="K6746" s="20">
        <v>0.76666666666666672</v>
      </c>
      <c r="L6746" s="20">
        <v>90</v>
      </c>
      <c r="M6746" s="20">
        <v>1</v>
      </c>
      <c r="N6746" s="20">
        <v>67</v>
      </c>
      <c r="P6746" s="20">
        <v>1</v>
      </c>
      <c r="Q6746" s="20">
        <v>1</v>
      </c>
      <c r="R6746" s="20">
        <v>1</v>
      </c>
      <c r="S6746" s="20">
        <v>3</v>
      </c>
      <c r="T6746" s="20">
        <v>1.06</v>
      </c>
    </row>
    <row r="6747" spans="1:20" s="20" customFormat="1" x14ac:dyDescent="0.25">
      <c r="A6747" s="177" t="s">
        <v>16863</v>
      </c>
      <c r="B6747" s="20" t="s">
        <v>16864</v>
      </c>
      <c r="C6747" s="20" t="s">
        <v>224</v>
      </c>
      <c r="D6747" s="20" t="s">
        <v>1002</v>
      </c>
      <c r="E6747" s="26">
        <v>42917</v>
      </c>
      <c r="F6747" s="20">
        <v>6</v>
      </c>
      <c r="G6747" s="20">
        <v>6</v>
      </c>
      <c r="H6747" s="20">
        <v>1</v>
      </c>
      <c r="I6747" s="20">
        <v>69</v>
      </c>
      <c r="J6747" s="20">
        <v>90</v>
      </c>
      <c r="K6747" s="20">
        <v>0.76666666666666672</v>
      </c>
      <c r="L6747" s="20">
        <v>90</v>
      </c>
      <c r="M6747" s="20">
        <v>1</v>
      </c>
      <c r="N6747" s="20">
        <v>67</v>
      </c>
      <c r="P6747" s="20">
        <v>1</v>
      </c>
      <c r="Q6747" s="20">
        <v>1</v>
      </c>
      <c r="R6747" s="20">
        <v>1</v>
      </c>
      <c r="S6747" s="20">
        <v>3</v>
      </c>
      <c r="T6747" s="20">
        <v>1.06</v>
      </c>
    </row>
    <row r="6748" spans="1:20" s="20" customFormat="1" x14ac:dyDescent="0.25">
      <c r="A6748" s="177" t="s">
        <v>16989</v>
      </c>
      <c r="B6748" s="20" t="s">
        <v>16990</v>
      </c>
      <c r="C6748" s="20" t="s">
        <v>346</v>
      </c>
      <c r="D6748" s="20" t="s">
        <v>1000</v>
      </c>
      <c r="E6748" s="26">
        <v>42917</v>
      </c>
      <c r="F6748" s="20">
        <v>0</v>
      </c>
      <c r="G6748" s="20">
        <v>0</v>
      </c>
      <c r="H6748" s="20" t="e">
        <v>#DIV/0!</v>
      </c>
      <c r="I6748" s="20">
        <v>0</v>
      </c>
      <c r="J6748" s="20">
        <v>0</v>
      </c>
      <c r="K6748" s="20" t="e">
        <v>#DIV/0!</v>
      </c>
      <c r="L6748" s="20">
        <v>0</v>
      </c>
      <c r="M6748" s="20" t="e">
        <v>#DIV/0!</v>
      </c>
      <c r="N6748" s="20">
        <v>0</v>
      </c>
      <c r="P6748" s="20">
        <v>0</v>
      </c>
      <c r="Q6748" s="20">
        <v>0</v>
      </c>
      <c r="R6748" s="20" t="e">
        <v>#DIV/0!</v>
      </c>
      <c r="S6748" s="20">
        <v>0</v>
      </c>
      <c r="T6748" s="20">
        <v>1.06</v>
      </c>
    </row>
    <row r="6749" spans="1:20" s="20" customFormat="1" x14ac:dyDescent="0.25">
      <c r="A6749" s="177" t="s">
        <v>17085</v>
      </c>
      <c r="B6749" s="20" t="s">
        <v>17086</v>
      </c>
      <c r="C6749" s="20" t="s">
        <v>345</v>
      </c>
      <c r="D6749" s="20" t="s">
        <v>1002</v>
      </c>
      <c r="E6749" s="26">
        <v>42917</v>
      </c>
      <c r="F6749" s="20">
        <v>0</v>
      </c>
      <c r="G6749" s="20">
        <v>0</v>
      </c>
      <c r="H6749" s="20" t="e">
        <v>#DIV/0!</v>
      </c>
      <c r="I6749" s="20">
        <v>0</v>
      </c>
      <c r="J6749" s="20">
        <v>0</v>
      </c>
      <c r="K6749" s="20" t="e">
        <v>#DIV/0!</v>
      </c>
      <c r="L6749" s="20">
        <v>0</v>
      </c>
      <c r="M6749" s="20" t="e">
        <v>#DIV/0!</v>
      </c>
      <c r="N6749" s="20">
        <v>0</v>
      </c>
      <c r="P6749" s="20">
        <v>0</v>
      </c>
      <c r="Q6749" s="20">
        <v>0</v>
      </c>
      <c r="R6749" s="20" t="e">
        <v>#DIV/0!</v>
      </c>
      <c r="S6749" s="20">
        <v>0</v>
      </c>
      <c r="T6749" s="20">
        <v>1.06</v>
      </c>
    </row>
    <row r="6750" spans="1:20" s="20" customFormat="1" x14ac:dyDescent="0.25">
      <c r="A6750" s="177" t="s">
        <v>17300</v>
      </c>
      <c r="B6750" s="20" t="s">
        <v>17301</v>
      </c>
      <c r="C6750" s="20" t="s">
        <v>225</v>
      </c>
      <c r="D6750" s="20" t="s">
        <v>1000</v>
      </c>
      <c r="E6750" s="26">
        <v>42917</v>
      </c>
      <c r="F6750" s="20">
        <v>5</v>
      </c>
      <c r="G6750" s="20">
        <v>7</v>
      </c>
      <c r="H6750" s="20">
        <v>0.7142857142857143</v>
      </c>
      <c r="I6750" s="20">
        <v>32</v>
      </c>
      <c r="J6750" s="20">
        <v>75</v>
      </c>
      <c r="K6750" s="20">
        <v>0.42666666666666669</v>
      </c>
      <c r="L6750" s="20">
        <v>105</v>
      </c>
      <c r="M6750" s="20">
        <v>0.7142857142857143</v>
      </c>
      <c r="N6750" s="20">
        <v>31</v>
      </c>
      <c r="P6750" s="20">
        <v>1</v>
      </c>
      <c r="Q6750" s="20">
        <v>1</v>
      </c>
      <c r="R6750" s="20">
        <v>1</v>
      </c>
      <c r="S6750" s="20">
        <v>1</v>
      </c>
      <c r="T6750" s="20">
        <v>1.06</v>
      </c>
    </row>
    <row r="6751" spans="1:20" s="20" customFormat="1" x14ac:dyDescent="0.25">
      <c r="A6751" s="177" t="s">
        <v>17507</v>
      </c>
      <c r="B6751" s="20" t="s">
        <v>17508</v>
      </c>
      <c r="C6751" s="20" t="s">
        <v>226</v>
      </c>
      <c r="D6751" s="20" t="s">
        <v>1002</v>
      </c>
      <c r="E6751" s="26">
        <v>42917</v>
      </c>
      <c r="F6751" s="20">
        <v>5</v>
      </c>
      <c r="G6751" s="20">
        <v>7</v>
      </c>
      <c r="H6751" s="20">
        <v>0.7142857142857143</v>
      </c>
      <c r="I6751" s="20">
        <v>32</v>
      </c>
      <c r="J6751" s="20">
        <v>75</v>
      </c>
      <c r="K6751" s="20">
        <v>0.42666666666666669</v>
      </c>
      <c r="L6751" s="20">
        <v>105</v>
      </c>
      <c r="M6751" s="20">
        <v>0.7142857142857143</v>
      </c>
      <c r="N6751" s="20">
        <v>31</v>
      </c>
      <c r="P6751" s="20">
        <v>1</v>
      </c>
      <c r="Q6751" s="20">
        <v>1</v>
      </c>
      <c r="R6751" s="20">
        <v>1</v>
      </c>
      <c r="S6751" s="20">
        <v>1</v>
      </c>
      <c r="T6751" s="20">
        <v>1.06</v>
      </c>
    </row>
    <row r="6752" spans="1:20" s="20" customFormat="1" x14ac:dyDescent="0.25">
      <c r="A6752" s="177" t="s">
        <v>17684</v>
      </c>
      <c r="B6752" s="20" t="s">
        <v>17685</v>
      </c>
      <c r="C6752" s="20" t="s">
        <v>232</v>
      </c>
      <c r="D6752" s="20" t="s">
        <v>1000</v>
      </c>
      <c r="E6752" s="26">
        <v>42917</v>
      </c>
      <c r="F6752" s="20">
        <v>10</v>
      </c>
      <c r="G6752" s="20">
        <v>15</v>
      </c>
      <c r="H6752" s="20">
        <v>0.66666666666666663</v>
      </c>
      <c r="I6752" s="20">
        <v>117</v>
      </c>
      <c r="J6752" s="20">
        <v>120</v>
      </c>
      <c r="K6752" s="20">
        <v>0.97499999999999998</v>
      </c>
      <c r="L6752" s="20">
        <v>180</v>
      </c>
      <c r="M6752" s="20">
        <v>0.66666666666666663</v>
      </c>
      <c r="N6752" s="20">
        <v>117</v>
      </c>
      <c r="P6752" s="20">
        <v>0</v>
      </c>
      <c r="Q6752" s="20">
        <v>0</v>
      </c>
      <c r="R6752" s="20" t="e">
        <v>#DIV/0!</v>
      </c>
      <c r="S6752" s="20">
        <v>0</v>
      </c>
      <c r="T6752" s="20">
        <v>0.82899999999999996</v>
      </c>
    </row>
    <row r="6753" spans="1:20" s="20" customFormat="1" x14ac:dyDescent="0.25">
      <c r="A6753" s="177" t="s">
        <v>17881</v>
      </c>
      <c r="B6753" s="20" t="s">
        <v>17882</v>
      </c>
      <c r="C6753" s="20" t="s">
        <v>231</v>
      </c>
      <c r="D6753" s="20" t="s">
        <v>1002</v>
      </c>
      <c r="E6753" s="26">
        <v>42917</v>
      </c>
      <c r="F6753" s="20">
        <v>10</v>
      </c>
      <c r="G6753" s="20">
        <v>15</v>
      </c>
      <c r="H6753" s="20">
        <v>0.66666666666666663</v>
      </c>
      <c r="I6753" s="20">
        <v>117</v>
      </c>
      <c r="J6753" s="20">
        <v>120</v>
      </c>
      <c r="K6753" s="20">
        <v>0.97499999999999998</v>
      </c>
      <c r="L6753" s="20">
        <v>180</v>
      </c>
      <c r="M6753" s="20">
        <v>0.66666666666666663</v>
      </c>
      <c r="N6753" s="20">
        <v>117</v>
      </c>
      <c r="P6753" s="20">
        <v>0</v>
      </c>
      <c r="Q6753" s="20">
        <v>0</v>
      </c>
      <c r="R6753" s="20" t="e">
        <v>#DIV/0!</v>
      </c>
      <c r="S6753" s="20">
        <v>0</v>
      </c>
      <c r="T6753" s="20">
        <v>0.83299999999999996</v>
      </c>
    </row>
    <row r="6754" spans="1:20" s="20" customFormat="1" x14ac:dyDescent="0.25">
      <c r="A6754" s="177" t="s">
        <v>18058</v>
      </c>
      <c r="B6754" s="20" t="s">
        <v>18059</v>
      </c>
      <c r="C6754" s="20" t="s">
        <v>317</v>
      </c>
      <c r="D6754" s="20" t="s">
        <v>1000</v>
      </c>
      <c r="E6754" s="26">
        <v>42917</v>
      </c>
      <c r="F6754" s="20">
        <v>15</v>
      </c>
      <c r="G6754" s="20">
        <v>12</v>
      </c>
      <c r="H6754" s="20">
        <v>1.25</v>
      </c>
      <c r="I6754" s="20">
        <v>39</v>
      </c>
      <c r="J6754" s="20">
        <v>35</v>
      </c>
      <c r="K6754" s="20">
        <v>1.1142857142857143</v>
      </c>
      <c r="L6754" s="20">
        <v>26</v>
      </c>
      <c r="M6754" s="20">
        <v>1.3461538461538463</v>
      </c>
      <c r="N6754" s="20">
        <v>34</v>
      </c>
      <c r="P6754" s="20">
        <v>2</v>
      </c>
      <c r="Q6754" s="20">
        <v>2</v>
      </c>
      <c r="R6754" s="20">
        <v>1</v>
      </c>
      <c r="S6754" s="20">
        <v>5</v>
      </c>
      <c r="T6754" s="20">
        <v>0.83299999999999996</v>
      </c>
    </row>
    <row r="6755" spans="1:20" s="20" customFormat="1" x14ac:dyDescent="0.25">
      <c r="A6755" s="177" t="s">
        <v>18237</v>
      </c>
      <c r="B6755" s="20" t="s">
        <v>18238</v>
      </c>
      <c r="C6755" s="20" t="s">
        <v>316</v>
      </c>
      <c r="D6755" s="20" t="s">
        <v>1002</v>
      </c>
      <c r="E6755" s="26">
        <v>42917</v>
      </c>
      <c r="F6755" s="20">
        <v>10</v>
      </c>
      <c r="G6755" s="20">
        <v>6</v>
      </c>
      <c r="H6755" s="20">
        <v>1.6666666666666667</v>
      </c>
      <c r="I6755" s="20">
        <v>28</v>
      </c>
      <c r="J6755" s="20">
        <v>27</v>
      </c>
      <c r="K6755" s="20">
        <v>1.037037037037037</v>
      </c>
      <c r="L6755" s="20">
        <v>16</v>
      </c>
      <c r="M6755" s="20">
        <v>1.6875</v>
      </c>
      <c r="N6755" s="20">
        <v>23</v>
      </c>
      <c r="P6755" s="20">
        <v>1</v>
      </c>
      <c r="Q6755" s="20">
        <v>1</v>
      </c>
      <c r="R6755" s="20">
        <v>1</v>
      </c>
      <c r="S6755" s="20">
        <v>5</v>
      </c>
      <c r="T6755" s="20">
        <v>0.82399999999999995</v>
      </c>
    </row>
    <row r="6756" spans="1:20" s="20" customFormat="1" x14ac:dyDescent="0.25">
      <c r="A6756" s="177" t="s">
        <v>18313</v>
      </c>
      <c r="B6756" s="20" t="s">
        <v>18314</v>
      </c>
      <c r="C6756" s="20" t="s">
        <v>355</v>
      </c>
      <c r="D6756" s="20" t="s">
        <v>1002</v>
      </c>
      <c r="E6756" s="26">
        <v>42917</v>
      </c>
      <c r="F6756" s="20">
        <v>5</v>
      </c>
      <c r="G6756" s="20">
        <v>6</v>
      </c>
      <c r="H6756" s="20">
        <v>0.83333333333333337</v>
      </c>
      <c r="I6756" s="20">
        <v>11</v>
      </c>
      <c r="J6756" s="20">
        <v>8</v>
      </c>
      <c r="K6756" s="20">
        <v>1.375</v>
      </c>
      <c r="L6756" s="20">
        <v>10</v>
      </c>
      <c r="M6756" s="20">
        <v>0.8</v>
      </c>
      <c r="N6756" s="20">
        <v>11</v>
      </c>
      <c r="P6756" s="20">
        <v>1</v>
      </c>
      <c r="Q6756" s="20">
        <v>1</v>
      </c>
      <c r="R6756" s="20">
        <v>1</v>
      </c>
      <c r="S6756" s="20">
        <v>0</v>
      </c>
      <c r="T6756" s="20">
        <v>0.84799999999999998</v>
      </c>
    </row>
    <row r="6757" spans="1:20" s="20" customFormat="1" x14ac:dyDescent="0.25">
      <c r="A6757" s="177" t="s">
        <v>18490</v>
      </c>
      <c r="B6757" s="20" t="s">
        <v>18491</v>
      </c>
      <c r="C6757" s="20" t="s">
        <v>214</v>
      </c>
      <c r="D6757" s="20" t="s">
        <v>1000</v>
      </c>
      <c r="E6757" s="26">
        <v>42917</v>
      </c>
      <c r="F6757" s="20">
        <v>19</v>
      </c>
      <c r="G6757" s="20">
        <v>13</v>
      </c>
      <c r="H6757" s="20">
        <v>1.4615384615384615</v>
      </c>
      <c r="I6757" s="20">
        <v>97</v>
      </c>
      <c r="J6757" s="20">
        <v>138</v>
      </c>
      <c r="K6757" s="20">
        <v>0.70289855072463769</v>
      </c>
      <c r="L6757" s="20">
        <v>92</v>
      </c>
      <c r="M6757" s="20">
        <v>1.5</v>
      </c>
      <c r="N6757" s="20">
        <v>76</v>
      </c>
      <c r="P6757" s="20">
        <v>9</v>
      </c>
      <c r="Q6757" s="20">
        <v>10</v>
      </c>
      <c r="R6757" s="20">
        <v>0.9</v>
      </c>
      <c r="S6757" s="20">
        <v>21</v>
      </c>
      <c r="T6757" s="20">
        <v>0.85699999999999998</v>
      </c>
    </row>
    <row r="6758" spans="1:20" s="20" customFormat="1" x14ac:dyDescent="0.25">
      <c r="A6758" s="177" t="s">
        <v>18669</v>
      </c>
      <c r="B6758" s="20" t="s">
        <v>18670</v>
      </c>
      <c r="C6758" s="20" t="s">
        <v>215</v>
      </c>
      <c r="D6758" s="20" t="s">
        <v>1002</v>
      </c>
      <c r="E6758" s="26">
        <v>42917</v>
      </c>
      <c r="F6758" s="20">
        <v>6</v>
      </c>
      <c r="G6758" s="20">
        <v>7</v>
      </c>
      <c r="H6758" s="20">
        <v>0.8571428571428571</v>
      </c>
      <c r="I6758" s="20">
        <v>34</v>
      </c>
      <c r="J6758" s="20">
        <v>40</v>
      </c>
      <c r="K6758" s="20">
        <v>0.85</v>
      </c>
      <c r="L6758" s="20">
        <v>47</v>
      </c>
      <c r="M6758" s="20">
        <v>0.85106382978723405</v>
      </c>
      <c r="N6758" s="20">
        <v>28</v>
      </c>
      <c r="O6758" s="20">
        <v>1.05</v>
      </c>
      <c r="P6758" s="20">
        <v>7</v>
      </c>
      <c r="Q6758" s="20">
        <v>7</v>
      </c>
      <c r="R6758" s="20">
        <v>1</v>
      </c>
      <c r="S6758" s="20">
        <v>6</v>
      </c>
      <c r="T6758" s="20">
        <v>0.82199999999999995</v>
      </c>
    </row>
    <row r="6759" spans="1:20" s="20" customFormat="1" x14ac:dyDescent="0.25">
      <c r="A6759" s="177" t="s">
        <v>18846</v>
      </c>
      <c r="B6759" s="20" t="s">
        <v>18847</v>
      </c>
      <c r="C6759" s="20" t="s">
        <v>216</v>
      </c>
      <c r="D6759" s="20" t="s">
        <v>1002</v>
      </c>
      <c r="E6759" s="26">
        <v>42917</v>
      </c>
      <c r="F6759" s="20">
        <v>13</v>
      </c>
      <c r="G6759" s="20">
        <v>6</v>
      </c>
      <c r="H6759" s="20">
        <v>2.1666666666666665</v>
      </c>
      <c r="I6759" s="20">
        <v>63</v>
      </c>
      <c r="J6759" s="20">
        <v>98</v>
      </c>
      <c r="K6759" s="20">
        <v>0.6428571428571429</v>
      </c>
      <c r="L6759" s="20">
        <v>45</v>
      </c>
      <c r="M6759" s="20">
        <v>2.1777777777777776</v>
      </c>
      <c r="N6759" s="20">
        <v>48</v>
      </c>
      <c r="P6759" s="20">
        <v>2</v>
      </c>
      <c r="Q6759" s="20">
        <v>3</v>
      </c>
      <c r="R6759" s="20">
        <v>0.66666666666666663</v>
      </c>
      <c r="S6759" s="20">
        <v>15</v>
      </c>
      <c r="T6759" s="20">
        <v>0.80700000000000005</v>
      </c>
    </row>
    <row r="6760" spans="1:20" s="20" customFormat="1" x14ac:dyDescent="0.25">
      <c r="A6760" s="177" t="s">
        <v>19023</v>
      </c>
      <c r="B6760" s="20" t="s">
        <v>19024</v>
      </c>
      <c r="C6760" s="20" t="s">
        <v>229</v>
      </c>
      <c r="D6760" s="20" t="s">
        <v>1002</v>
      </c>
      <c r="E6760" s="26">
        <v>42917</v>
      </c>
      <c r="F6760" s="20">
        <v>1</v>
      </c>
      <c r="G6760" s="20">
        <v>1</v>
      </c>
      <c r="H6760" s="20">
        <v>1</v>
      </c>
      <c r="I6760" s="20">
        <v>8</v>
      </c>
      <c r="J6760" s="20">
        <v>10</v>
      </c>
      <c r="K6760" s="20">
        <v>0.8</v>
      </c>
      <c r="L6760" s="20">
        <v>10</v>
      </c>
      <c r="M6760" s="20">
        <v>1</v>
      </c>
      <c r="N6760" s="20">
        <v>4</v>
      </c>
      <c r="P6760" s="20">
        <v>3</v>
      </c>
      <c r="Q6760" s="20">
        <v>3</v>
      </c>
      <c r="R6760" s="20">
        <v>1</v>
      </c>
      <c r="S6760" s="20">
        <v>4</v>
      </c>
      <c r="T6760" s="20">
        <v>0.80700000000000005</v>
      </c>
    </row>
    <row r="6761" spans="1:20" s="20" customFormat="1" x14ac:dyDescent="0.25">
      <c r="A6761" s="177" t="s">
        <v>19200</v>
      </c>
      <c r="B6761" s="20" t="s">
        <v>19201</v>
      </c>
      <c r="C6761" s="20" t="s">
        <v>230</v>
      </c>
      <c r="D6761" s="20" t="s">
        <v>1000</v>
      </c>
      <c r="E6761" s="26">
        <v>42917</v>
      </c>
      <c r="F6761" s="20">
        <v>1</v>
      </c>
      <c r="G6761" s="20">
        <v>1</v>
      </c>
      <c r="H6761" s="20">
        <v>1</v>
      </c>
      <c r="I6761" s="20">
        <v>8</v>
      </c>
      <c r="J6761" s="20">
        <v>10</v>
      </c>
      <c r="K6761" s="20">
        <v>0.8</v>
      </c>
      <c r="L6761" s="20">
        <v>10</v>
      </c>
      <c r="M6761" s="20">
        <v>1</v>
      </c>
      <c r="N6761" s="20">
        <v>4</v>
      </c>
      <c r="P6761" s="20">
        <v>3</v>
      </c>
      <c r="Q6761" s="20">
        <v>3</v>
      </c>
      <c r="R6761" s="20">
        <v>1</v>
      </c>
      <c r="S6761" s="20">
        <v>4</v>
      </c>
      <c r="T6761" s="20">
        <v>0.77500000000000002</v>
      </c>
    </row>
    <row r="6762" spans="1:20" s="20" customFormat="1" x14ac:dyDescent="0.25">
      <c r="A6762" s="177" t="s">
        <v>19379</v>
      </c>
      <c r="B6762" s="20" t="s">
        <v>19380</v>
      </c>
      <c r="C6762" s="20" t="s">
        <v>234</v>
      </c>
      <c r="D6762" s="20" t="s">
        <v>1000</v>
      </c>
      <c r="E6762" s="26">
        <v>42917</v>
      </c>
      <c r="F6762" s="20">
        <v>3</v>
      </c>
      <c r="G6762" s="20">
        <v>6</v>
      </c>
      <c r="H6762" s="20">
        <v>0.5</v>
      </c>
      <c r="I6762" s="20">
        <v>76</v>
      </c>
      <c r="J6762" s="20">
        <v>25</v>
      </c>
      <c r="K6762" s="20">
        <v>3.04</v>
      </c>
      <c r="L6762" s="20">
        <v>50</v>
      </c>
      <c r="M6762" s="20">
        <v>0.5</v>
      </c>
      <c r="N6762" s="20">
        <v>62</v>
      </c>
      <c r="P6762" s="20">
        <v>3</v>
      </c>
      <c r="Q6762" s="20">
        <v>4</v>
      </c>
      <c r="R6762" s="20">
        <v>0.75</v>
      </c>
      <c r="S6762" s="20">
        <v>14</v>
      </c>
      <c r="T6762" s="20">
        <v>0.76300000000000001</v>
      </c>
    </row>
    <row r="6763" spans="1:20" s="20" customFormat="1" x14ac:dyDescent="0.25">
      <c r="A6763" s="177" t="s">
        <v>19558</v>
      </c>
      <c r="B6763" s="20" t="s">
        <v>19559</v>
      </c>
      <c r="C6763" s="20" t="s">
        <v>233</v>
      </c>
      <c r="D6763" s="20" t="s">
        <v>1002</v>
      </c>
      <c r="E6763" s="26">
        <v>42917</v>
      </c>
      <c r="F6763" s="20">
        <v>3</v>
      </c>
      <c r="G6763" s="20">
        <v>6</v>
      </c>
      <c r="H6763" s="20">
        <v>0.5</v>
      </c>
      <c r="I6763" s="20">
        <v>76</v>
      </c>
      <c r="J6763" s="20">
        <v>25</v>
      </c>
      <c r="K6763" s="20">
        <v>3.04</v>
      </c>
      <c r="L6763" s="20">
        <v>50</v>
      </c>
      <c r="M6763" s="20">
        <v>0.5</v>
      </c>
      <c r="N6763" s="20">
        <v>62</v>
      </c>
      <c r="P6763" s="20">
        <v>3</v>
      </c>
      <c r="Q6763" s="20">
        <v>4</v>
      </c>
      <c r="R6763" s="20">
        <v>0.75</v>
      </c>
      <c r="S6763" s="20">
        <v>14</v>
      </c>
      <c r="T6763" s="20">
        <v>0.83699999999999997</v>
      </c>
    </row>
    <row r="6764" spans="1:20" s="20" customFormat="1" x14ac:dyDescent="0.25">
      <c r="A6764" s="177" t="s">
        <v>19656</v>
      </c>
      <c r="B6764" s="20" t="s">
        <v>19657</v>
      </c>
      <c r="C6764" s="20" t="s">
        <v>342</v>
      </c>
      <c r="D6764" s="20" t="s">
        <v>1000</v>
      </c>
      <c r="E6764" s="26">
        <v>42917</v>
      </c>
      <c r="F6764" s="20">
        <v>4</v>
      </c>
      <c r="G6764" s="20">
        <v>4</v>
      </c>
      <c r="H6764" s="20">
        <v>1</v>
      </c>
      <c r="I6764" s="20">
        <v>21</v>
      </c>
      <c r="J6764" s="20">
        <v>40</v>
      </c>
      <c r="K6764" s="20">
        <v>0.52500000000000002</v>
      </c>
      <c r="L6764" s="20">
        <v>40</v>
      </c>
      <c r="M6764" s="20">
        <v>1</v>
      </c>
      <c r="N6764" s="20">
        <v>21</v>
      </c>
      <c r="P6764" s="20">
        <v>1</v>
      </c>
      <c r="Q6764" s="20">
        <v>2</v>
      </c>
      <c r="R6764" s="20">
        <v>0.5</v>
      </c>
      <c r="S6764" s="20">
        <v>0</v>
      </c>
      <c r="T6764" s="20">
        <v>0.82</v>
      </c>
    </row>
    <row r="6765" spans="1:20" s="20" customFormat="1" x14ac:dyDescent="0.25">
      <c r="A6765" s="177" t="s">
        <v>19756</v>
      </c>
      <c r="B6765" s="20" t="s">
        <v>19757</v>
      </c>
      <c r="C6765" s="20" t="s">
        <v>340</v>
      </c>
      <c r="D6765" s="20" t="s">
        <v>1002</v>
      </c>
      <c r="E6765" s="26">
        <v>42917</v>
      </c>
      <c r="F6765" s="20">
        <v>4</v>
      </c>
      <c r="G6765" s="20">
        <v>4</v>
      </c>
      <c r="H6765" s="20">
        <v>1</v>
      </c>
      <c r="I6765" s="20">
        <v>21</v>
      </c>
      <c r="J6765" s="20">
        <v>40</v>
      </c>
      <c r="K6765" s="20">
        <v>0.52500000000000002</v>
      </c>
      <c r="L6765" s="20">
        <v>40</v>
      </c>
      <c r="M6765" s="20">
        <v>1</v>
      </c>
      <c r="N6765" s="20">
        <v>21</v>
      </c>
      <c r="P6765" s="20">
        <v>1</v>
      </c>
      <c r="Q6765" s="20">
        <v>2</v>
      </c>
      <c r="R6765" s="20">
        <v>0.5</v>
      </c>
      <c r="S6765" s="20">
        <v>0</v>
      </c>
      <c r="T6765" s="20">
        <v>0.82</v>
      </c>
    </row>
    <row r="6766" spans="1:20" s="20" customFormat="1" x14ac:dyDescent="0.25">
      <c r="A6766" s="177" t="s">
        <v>19933</v>
      </c>
      <c r="B6766" s="20" t="s">
        <v>19934</v>
      </c>
      <c r="C6766" s="20" t="s">
        <v>220</v>
      </c>
      <c r="D6766" s="20" t="s">
        <v>1000</v>
      </c>
      <c r="E6766" s="26">
        <v>42917</v>
      </c>
      <c r="F6766" s="20">
        <v>0</v>
      </c>
      <c r="G6766" s="20">
        <v>0</v>
      </c>
      <c r="H6766" s="20" t="e">
        <v>#DIV/0!</v>
      </c>
      <c r="I6766" s="20">
        <v>0</v>
      </c>
      <c r="J6766" s="20">
        <v>0</v>
      </c>
      <c r="K6766" s="20" t="e">
        <v>#DIV/0!</v>
      </c>
      <c r="L6766" s="20">
        <v>0</v>
      </c>
      <c r="M6766" s="20" t="e">
        <v>#DIV/0!</v>
      </c>
      <c r="N6766" s="20">
        <v>0</v>
      </c>
      <c r="P6766" s="20">
        <v>0</v>
      </c>
      <c r="Q6766" s="20">
        <v>0</v>
      </c>
      <c r="R6766" s="20" t="e">
        <v>#DIV/0!</v>
      </c>
      <c r="S6766" s="20">
        <v>0</v>
      </c>
      <c r="T6766" s="20">
        <v>0.85</v>
      </c>
    </row>
    <row r="6767" spans="1:20" s="20" customFormat="1" x14ac:dyDescent="0.25">
      <c r="A6767" s="177" t="s">
        <v>20112</v>
      </c>
      <c r="B6767" s="20" t="s">
        <v>20113</v>
      </c>
      <c r="C6767" s="20" t="s">
        <v>221</v>
      </c>
      <c r="D6767" s="20" t="s">
        <v>1002</v>
      </c>
      <c r="E6767" s="26">
        <v>42917</v>
      </c>
      <c r="F6767" s="20">
        <v>0</v>
      </c>
      <c r="G6767" s="20">
        <v>0</v>
      </c>
      <c r="H6767" s="20" t="e">
        <v>#DIV/0!</v>
      </c>
      <c r="I6767" s="20">
        <v>0</v>
      </c>
      <c r="J6767" s="20">
        <v>0</v>
      </c>
      <c r="K6767" s="20" t="e">
        <v>#DIV/0!</v>
      </c>
      <c r="L6767" s="20">
        <v>0</v>
      </c>
      <c r="M6767" s="20" t="e">
        <v>#DIV/0!</v>
      </c>
      <c r="N6767" s="20">
        <v>0</v>
      </c>
      <c r="P6767" s="20">
        <v>0</v>
      </c>
      <c r="Q6767" s="20">
        <v>0</v>
      </c>
      <c r="R6767" s="20" t="e">
        <v>#DIV/0!</v>
      </c>
      <c r="S6767" s="20">
        <v>0</v>
      </c>
      <c r="T6767" s="20">
        <v>0.76</v>
      </c>
    </row>
    <row r="6768" spans="1:20" s="20" customFormat="1" x14ac:dyDescent="0.25">
      <c r="A6768" s="177" t="s">
        <v>20289</v>
      </c>
      <c r="B6768" s="20" t="s">
        <v>20290</v>
      </c>
      <c r="C6768" s="20" t="s">
        <v>222</v>
      </c>
      <c r="D6768" s="20" t="s">
        <v>1002</v>
      </c>
      <c r="E6768" s="26">
        <v>42917</v>
      </c>
      <c r="F6768" s="20">
        <v>0</v>
      </c>
      <c r="G6768" s="20">
        <v>0</v>
      </c>
      <c r="H6768" s="20" t="e">
        <v>#DIV/0!</v>
      </c>
      <c r="I6768" s="20">
        <v>0</v>
      </c>
      <c r="J6768" s="20">
        <v>0</v>
      </c>
      <c r="K6768" s="20" t="e">
        <v>#DIV/0!</v>
      </c>
      <c r="L6768" s="20">
        <v>0</v>
      </c>
      <c r="M6768" s="20" t="e">
        <v>#DIV/0!</v>
      </c>
      <c r="N6768" s="20">
        <v>0</v>
      </c>
      <c r="P6768" s="20">
        <v>0</v>
      </c>
      <c r="Q6768" s="20">
        <v>0</v>
      </c>
      <c r="R6768" s="20" t="e">
        <v>#DIV/0!</v>
      </c>
      <c r="S6768" s="20">
        <v>0</v>
      </c>
      <c r="T6768" s="20">
        <v>0.78</v>
      </c>
    </row>
    <row r="6769" spans="1:20" s="20" customFormat="1" x14ac:dyDescent="0.25">
      <c r="A6769" s="177" t="s">
        <v>20466</v>
      </c>
      <c r="B6769" s="20" t="s">
        <v>20467</v>
      </c>
      <c r="C6769" s="20" t="s">
        <v>211</v>
      </c>
      <c r="D6769" s="20" t="s">
        <v>1002</v>
      </c>
      <c r="E6769" s="26">
        <v>42917</v>
      </c>
      <c r="F6769" s="20">
        <v>2</v>
      </c>
      <c r="G6769" s="20">
        <v>2</v>
      </c>
      <c r="H6769" s="20">
        <v>1</v>
      </c>
      <c r="I6769" s="20">
        <v>31</v>
      </c>
      <c r="J6769" s="20">
        <v>30</v>
      </c>
      <c r="K6769" s="20">
        <v>1.0333333333333334</v>
      </c>
      <c r="L6769" s="20">
        <v>30</v>
      </c>
      <c r="M6769" s="20">
        <v>1</v>
      </c>
      <c r="N6769" s="20">
        <v>31</v>
      </c>
      <c r="P6769" s="20">
        <v>0</v>
      </c>
      <c r="Q6769" s="20">
        <v>0</v>
      </c>
      <c r="R6769" s="20" t="e">
        <v>#DIV/0!</v>
      </c>
      <c r="S6769" s="20">
        <v>0</v>
      </c>
      <c r="T6769" s="20">
        <v>0.73</v>
      </c>
    </row>
    <row r="6770" spans="1:20" s="20" customFormat="1" x14ac:dyDescent="0.25">
      <c r="A6770" s="177" t="s">
        <v>20643</v>
      </c>
      <c r="B6770" s="20" t="s">
        <v>20644</v>
      </c>
      <c r="C6770" s="20" t="s">
        <v>207</v>
      </c>
      <c r="D6770" s="20" t="s">
        <v>1000</v>
      </c>
      <c r="E6770" s="26">
        <v>42917</v>
      </c>
      <c r="F6770" s="20">
        <v>7</v>
      </c>
      <c r="G6770" s="20">
        <v>9</v>
      </c>
      <c r="H6770" s="20">
        <v>0.77777777777777779</v>
      </c>
      <c r="I6770" s="20">
        <v>54</v>
      </c>
      <c r="J6770" s="20">
        <v>60</v>
      </c>
      <c r="K6770" s="20">
        <v>0.9</v>
      </c>
      <c r="L6770" s="20">
        <v>80</v>
      </c>
      <c r="M6770" s="20">
        <v>0.75</v>
      </c>
      <c r="N6770" s="20">
        <v>54</v>
      </c>
      <c r="P6770" s="20">
        <v>1</v>
      </c>
      <c r="Q6770" s="20">
        <v>1</v>
      </c>
      <c r="R6770" s="20">
        <v>1</v>
      </c>
      <c r="S6770" s="20">
        <v>0</v>
      </c>
    </row>
    <row r="6771" spans="1:20" s="20" customFormat="1" x14ac:dyDescent="0.25">
      <c r="A6771" s="177" t="s">
        <v>20887</v>
      </c>
      <c r="B6771" s="20" t="s">
        <v>20888</v>
      </c>
      <c r="C6771" s="20" t="s">
        <v>210</v>
      </c>
      <c r="D6771" s="20" t="s">
        <v>1002</v>
      </c>
      <c r="E6771" s="26">
        <v>42917</v>
      </c>
      <c r="F6771" s="20">
        <v>1</v>
      </c>
      <c r="G6771" s="20">
        <v>3</v>
      </c>
      <c r="H6771" s="20">
        <v>0.33333333333333331</v>
      </c>
      <c r="I6771" s="20">
        <v>4</v>
      </c>
      <c r="J6771" s="20">
        <v>10</v>
      </c>
      <c r="K6771" s="20">
        <v>0.4</v>
      </c>
      <c r="L6771" s="20">
        <v>30</v>
      </c>
      <c r="M6771" s="20">
        <v>0.33333333333333331</v>
      </c>
      <c r="N6771" s="20">
        <v>4</v>
      </c>
      <c r="O6771" s="20">
        <v>0.75</v>
      </c>
      <c r="P6771" s="20">
        <v>1</v>
      </c>
      <c r="Q6771" s="20">
        <v>1</v>
      </c>
      <c r="R6771" s="20">
        <v>1</v>
      </c>
      <c r="S6771" s="20">
        <v>0</v>
      </c>
    </row>
    <row r="6772" spans="1:20" s="20" customFormat="1" x14ac:dyDescent="0.25">
      <c r="A6772" s="177" t="s">
        <v>21064</v>
      </c>
      <c r="B6772" s="20" t="s">
        <v>21065</v>
      </c>
      <c r="C6772" s="20" t="s">
        <v>208</v>
      </c>
      <c r="D6772" s="20" t="s">
        <v>1002</v>
      </c>
      <c r="E6772" s="26">
        <v>42917</v>
      </c>
      <c r="F6772" s="20">
        <v>2</v>
      </c>
      <c r="G6772" s="20">
        <v>2</v>
      </c>
      <c r="H6772" s="20">
        <v>1</v>
      </c>
      <c r="I6772" s="20">
        <v>8</v>
      </c>
      <c r="J6772" s="20">
        <v>10</v>
      </c>
      <c r="K6772" s="20">
        <v>0.8</v>
      </c>
      <c r="L6772" s="20">
        <v>10</v>
      </c>
      <c r="M6772" s="20">
        <v>1</v>
      </c>
      <c r="N6772" s="20">
        <v>8</v>
      </c>
      <c r="P6772" s="20">
        <v>0</v>
      </c>
      <c r="Q6772" s="20">
        <v>0</v>
      </c>
      <c r="R6772" s="20" t="e">
        <v>#DIV/0!</v>
      </c>
      <c r="S6772" s="20">
        <v>0</v>
      </c>
    </row>
    <row r="6773" spans="1:20" s="20" customFormat="1" x14ac:dyDescent="0.25">
      <c r="A6773" s="177" t="s">
        <v>21140</v>
      </c>
      <c r="B6773" s="20" t="s">
        <v>21141</v>
      </c>
      <c r="C6773" s="20" t="s">
        <v>354</v>
      </c>
      <c r="D6773" s="20" t="s">
        <v>1002</v>
      </c>
      <c r="E6773" s="26">
        <v>42917</v>
      </c>
      <c r="F6773" s="20">
        <v>2</v>
      </c>
      <c r="G6773" s="20">
        <v>2</v>
      </c>
      <c r="H6773" s="20">
        <v>1</v>
      </c>
      <c r="I6773" s="20">
        <v>11</v>
      </c>
      <c r="J6773" s="20">
        <v>10</v>
      </c>
      <c r="K6773" s="20">
        <v>1.1000000000000001</v>
      </c>
      <c r="L6773" s="20">
        <v>10</v>
      </c>
      <c r="M6773" s="20">
        <v>1</v>
      </c>
      <c r="N6773" s="20">
        <v>11</v>
      </c>
      <c r="P6773" s="20">
        <v>0</v>
      </c>
      <c r="Q6773" s="20">
        <v>0</v>
      </c>
      <c r="R6773" s="20" t="e">
        <v>#DIV/0!</v>
      </c>
      <c r="S6773" s="20">
        <v>0</v>
      </c>
    </row>
    <row r="6774" spans="1:20" s="20" customFormat="1" x14ac:dyDescent="0.25">
      <c r="A6774" s="177" t="s">
        <v>21319</v>
      </c>
      <c r="B6774" s="20" t="s">
        <v>21320</v>
      </c>
      <c r="C6774" s="20" t="s">
        <v>213</v>
      </c>
      <c r="D6774" s="20" t="s">
        <v>1002</v>
      </c>
      <c r="E6774" s="26">
        <v>42917</v>
      </c>
      <c r="F6774" s="20">
        <v>1</v>
      </c>
      <c r="G6774" s="20">
        <v>3</v>
      </c>
      <c r="H6774" s="20">
        <v>0.33333333333333331</v>
      </c>
      <c r="I6774" s="20">
        <v>11</v>
      </c>
      <c r="J6774" s="20">
        <v>10</v>
      </c>
      <c r="K6774" s="20">
        <v>1.1000000000000001</v>
      </c>
      <c r="L6774" s="20">
        <v>30</v>
      </c>
      <c r="M6774" s="20">
        <v>0.33333333333333331</v>
      </c>
      <c r="N6774" s="20">
        <v>10</v>
      </c>
      <c r="P6774" s="20">
        <v>1</v>
      </c>
      <c r="Q6774" s="20">
        <v>1</v>
      </c>
      <c r="R6774" s="20">
        <v>1</v>
      </c>
      <c r="S6774" s="20">
        <v>1</v>
      </c>
    </row>
    <row r="6775" spans="1:20" s="20" customFormat="1" x14ac:dyDescent="0.25">
      <c r="A6775" s="177" t="s">
        <v>21561</v>
      </c>
      <c r="B6775" s="20" t="s">
        <v>21562</v>
      </c>
      <c r="C6775" s="20" t="s">
        <v>212</v>
      </c>
      <c r="D6775" s="20" t="s">
        <v>1000</v>
      </c>
      <c r="E6775" s="26">
        <v>42917</v>
      </c>
      <c r="F6775" s="20">
        <v>1</v>
      </c>
      <c r="G6775" s="20">
        <v>3</v>
      </c>
      <c r="H6775" s="20">
        <v>0.33333333333333331</v>
      </c>
      <c r="I6775" s="20">
        <v>11</v>
      </c>
      <c r="J6775" s="20">
        <v>10</v>
      </c>
      <c r="K6775" s="20">
        <v>1.1000000000000001</v>
      </c>
      <c r="L6775" s="20">
        <v>30</v>
      </c>
      <c r="M6775" s="20">
        <v>0.33333333333333331</v>
      </c>
      <c r="N6775" s="20">
        <v>10</v>
      </c>
      <c r="P6775" s="20">
        <v>1</v>
      </c>
      <c r="Q6775" s="20">
        <v>1</v>
      </c>
      <c r="R6775" s="20">
        <v>1</v>
      </c>
      <c r="S6775" s="20">
        <v>1</v>
      </c>
    </row>
    <row r="6776" spans="1:20" s="20" customFormat="1" x14ac:dyDescent="0.25">
      <c r="A6776" s="177" t="s">
        <v>21770</v>
      </c>
      <c r="B6776" s="20" t="s">
        <v>21771</v>
      </c>
      <c r="C6776" s="20" t="s">
        <v>217</v>
      </c>
      <c r="D6776" s="20" t="s">
        <v>1000</v>
      </c>
      <c r="E6776" s="26">
        <v>42917</v>
      </c>
      <c r="F6776" s="20">
        <v>0</v>
      </c>
      <c r="G6776" s="20">
        <v>0</v>
      </c>
      <c r="H6776" s="20" t="e">
        <v>#DIV/0!</v>
      </c>
      <c r="I6776" s="20">
        <v>0</v>
      </c>
      <c r="J6776" s="20">
        <v>0</v>
      </c>
      <c r="K6776" s="20" t="e">
        <v>#DIV/0!</v>
      </c>
      <c r="L6776" s="20">
        <v>0</v>
      </c>
      <c r="M6776" s="20" t="e">
        <v>#DIV/0!</v>
      </c>
      <c r="N6776" s="20">
        <v>0</v>
      </c>
      <c r="P6776" s="20">
        <v>0</v>
      </c>
      <c r="Q6776" s="20">
        <v>0</v>
      </c>
      <c r="R6776" s="20" t="e">
        <v>#DIV/0!</v>
      </c>
      <c r="S6776" s="20">
        <v>0</v>
      </c>
    </row>
    <row r="6777" spans="1:20" s="20" customFormat="1" x14ac:dyDescent="0.25">
      <c r="A6777" s="177" t="s">
        <v>22014</v>
      </c>
      <c r="B6777" s="20" t="s">
        <v>22015</v>
      </c>
      <c r="C6777" s="20" t="s">
        <v>218</v>
      </c>
      <c r="D6777" s="20" t="s">
        <v>1002</v>
      </c>
      <c r="E6777" s="26">
        <v>42917</v>
      </c>
      <c r="F6777" s="20">
        <v>0</v>
      </c>
      <c r="G6777" s="20">
        <v>0</v>
      </c>
      <c r="H6777" s="20" t="e">
        <v>#DIV/0!</v>
      </c>
      <c r="I6777" s="20">
        <v>0</v>
      </c>
      <c r="J6777" s="20">
        <v>0</v>
      </c>
      <c r="K6777" s="20" t="e">
        <v>#DIV/0!</v>
      </c>
      <c r="L6777" s="20">
        <v>0</v>
      </c>
      <c r="M6777" s="20" t="e">
        <v>#DIV/0!</v>
      </c>
      <c r="N6777" s="20">
        <v>0</v>
      </c>
      <c r="P6777" s="20">
        <v>0</v>
      </c>
      <c r="Q6777" s="20">
        <v>0</v>
      </c>
      <c r="R6777" s="20" t="e">
        <v>#DIV/0!</v>
      </c>
      <c r="S6777" s="20">
        <v>0</v>
      </c>
    </row>
    <row r="6778" spans="1:20" s="20" customFormat="1" x14ac:dyDescent="0.25">
      <c r="A6778" s="177" t="s">
        <v>22191</v>
      </c>
      <c r="B6778" s="20" t="s">
        <v>22192</v>
      </c>
      <c r="C6778" s="20" t="s">
        <v>219</v>
      </c>
      <c r="D6778" s="20" t="s">
        <v>1002</v>
      </c>
      <c r="E6778" s="26">
        <v>42917</v>
      </c>
      <c r="F6778" s="20">
        <v>0</v>
      </c>
      <c r="G6778" s="20">
        <v>0</v>
      </c>
      <c r="H6778" s="20" t="e">
        <v>#DIV/0!</v>
      </c>
      <c r="I6778" s="20">
        <v>0</v>
      </c>
      <c r="J6778" s="20">
        <v>0</v>
      </c>
      <c r="K6778" s="20" t="e">
        <v>#DIV/0!</v>
      </c>
      <c r="L6778" s="20">
        <v>0</v>
      </c>
      <c r="M6778" s="20" t="e">
        <v>#DIV/0!</v>
      </c>
      <c r="N6778" s="20">
        <v>0</v>
      </c>
      <c r="P6778" s="20">
        <v>0</v>
      </c>
      <c r="Q6778" s="20">
        <v>0</v>
      </c>
      <c r="R6778" s="20" t="e">
        <v>#DIV/0!</v>
      </c>
      <c r="S6778" s="20">
        <v>0</v>
      </c>
    </row>
    <row r="6779" spans="1:20" s="20" customFormat="1" x14ac:dyDescent="0.25">
      <c r="A6779" s="177" t="s">
        <v>11108</v>
      </c>
      <c r="B6779" s="20" t="s">
        <v>11109</v>
      </c>
      <c r="C6779" s="20" t="s">
        <v>228</v>
      </c>
      <c r="D6779" s="20" t="s">
        <v>1000</v>
      </c>
      <c r="E6779" s="26">
        <v>42948</v>
      </c>
      <c r="F6779" s="20">
        <v>1</v>
      </c>
      <c r="G6779" s="20">
        <v>1</v>
      </c>
      <c r="H6779" s="20">
        <v>1</v>
      </c>
      <c r="I6779" s="20">
        <v>3</v>
      </c>
      <c r="J6779" s="20">
        <v>5</v>
      </c>
      <c r="K6779" s="20">
        <v>0.6</v>
      </c>
      <c r="L6779" s="20">
        <v>5</v>
      </c>
      <c r="M6779" s="20">
        <v>1</v>
      </c>
      <c r="N6779" s="20">
        <v>0</v>
      </c>
      <c r="P6779" s="20">
        <v>0</v>
      </c>
      <c r="Q6779" s="20">
        <v>0</v>
      </c>
      <c r="R6779" s="20" t="e">
        <v>#DIV/0!</v>
      </c>
      <c r="S6779" s="20">
        <v>3</v>
      </c>
    </row>
    <row r="6780" spans="1:20" s="20" customFormat="1" x14ac:dyDescent="0.25">
      <c r="A6780" s="177" t="s">
        <v>9361</v>
      </c>
      <c r="B6780" s="20" t="s">
        <v>9362</v>
      </c>
      <c r="C6780" s="20" t="s">
        <v>211</v>
      </c>
      <c r="D6780" s="20" t="s">
        <v>1000</v>
      </c>
      <c r="E6780" s="26">
        <v>42948</v>
      </c>
      <c r="F6780" s="20">
        <v>2</v>
      </c>
      <c r="G6780" s="20">
        <v>2</v>
      </c>
      <c r="H6780" s="20">
        <v>1</v>
      </c>
      <c r="I6780" s="20">
        <v>33</v>
      </c>
      <c r="J6780" s="20">
        <v>30</v>
      </c>
      <c r="K6780" s="20">
        <v>1.1000000000000001</v>
      </c>
      <c r="L6780" s="20">
        <v>30</v>
      </c>
      <c r="M6780" s="20">
        <v>1</v>
      </c>
      <c r="N6780" s="20">
        <v>24</v>
      </c>
      <c r="P6780" s="20">
        <v>0</v>
      </c>
      <c r="Q6780" s="20">
        <v>7</v>
      </c>
      <c r="R6780" s="20">
        <v>0</v>
      </c>
      <c r="S6780" s="20">
        <v>9</v>
      </c>
    </row>
    <row r="6781" spans="1:20" s="20" customFormat="1" x14ac:dyDescent="0.25">
      <c r="A6781" s="177" t="s">
        <v>8522</v>
      </c>
      <c r="B6781" s="20" t="s">
        <v>8523</v>
      </c>
      <c r="C6781" s="20" t="s">
        <v>213</v>
      </c>
      <c r="D6781" s="20" t="s">
        <v>1000</v>
      </c>
      <c r="E6781" s="26">
        <v>42948</v>
      </c>
      <c r="F6781" s="20">
        <v>1</v>
      </c>
      <c r="G6781" s="20">
        <v>3</v>
      </c>
      <c r="H6781" s="20">
        <v>0.33333333333333331</v>
      </c>
      <c r="I6781" s="20">
        <v>12</v>
      </c>
      <c r="J6781" s="20">
        <v>10</v>
      </c>
      <c r="K6781" s="20">
        <v>1.2</v>
      </c>
      <c r="L6781" s="20">
        <v>30</v>
      </c>
      <c r="M6781" s="20">
        <v>0.33333333333333331</v>
      </c>
      <c r="N6781" s="20">
        <v>9</v>
      </c>
      <c r="P6781" s="20">
        <v>1</v>
      </c>
      <c r="Q6781" s="20">
        <v>1</v>
      </c>
      <c r="R6781" s="20">
        <v>1</v>
      </c>
      <c r="S6781" s="20">
        <v>3</v>
      </c>
    </row>
    <row r="6782" spans="1:20" s="20" customFormat="1" x14ac:dyDescent="0.25">
      <c r="A6782" s="177" t="s">
        <v>5098</v>
      </c>
      <c r="B6782" s="20" t="s">
        <v>5099</v>
      </c>
      <c r="C6782" s="20" t="s">
        <v>229</v>
      </c>
      <c r="D6782" s="20" t="s">
        <v>1000</v>
      </c>
      <c r="E6782" s="26">
        <v>42948</v>
      </c>
      <c r="F6782" s="20">
        <v>1</v>
      </c>
      <c r="G6782" s="20">
        <v>1</v>
      </c>
      <c r="H6782" s="20">
        <v>1</v>
      </c>
      <c r="I6782" s="20">
        <v>6</v>
      </c>
      <c r="J6782" s="20">
        <v>10</v>
      </c>
      <c r="K6782" s="20">
        <v>0.6</v>
      </c>
      <c r="L6782" s="20">
        <v>10</v>
      </c>
      <c r="M6782" s="20">
        <v>1</v>
      </c>
      <c r="N6782" s="20">
        <v>6</v>
      </c>
      <c r="P6782" s="20">
        <v>0</v>
      </c>
      <c r="Q6782" s="20">
        <v>2</v>
      </c>
      <c r="R6782" s="20">
        <v>0</v>
      </c>
      <c r="S6782" s="20">
        <v>0</v>
      </c>
    </row>
    <row r="6783" spans="1:20" s="20" customFormat="1" x14ac:dyDescent="0.25">
      <c r="A6783" s="177" t="s">
        <v>13238</v>
      </c>
      <c r="B6783" s="20" t="s">
        <v>13150</v>
      </c>
      <c r="C6783" s="20" t="s">
        <v>1051</v>
      </c>
      <c r="D6783" s="20" t="s">
        <v>1002</v>
      </c>
      <c r="E6783" s="26">
        <v>42948</v>
      </c>
      <c r="F6783" s="20">
        <v>0</v>
      </c>
      <c r="G6783" s="20">
        <v>0</v>
      </c>
      <c r="H6783" s="20" t="e">
        <v>#DIV/0!</v>
      </c>
      <c r="I6783" s="20">
        <v>0</v>
      </c>
      <c r="J6783" s="20">
        <v>0</v>
      </c>
      <c r="K6783" s="20" t="e">
        <v>#DIV/0!</v>
      </c>
      <c r="L6783" s="20">
        <v>0</v>
      </c>
      <c r="M6783" s="20" t="e">
        <v>#DIV/0!</v>
      </c>
      <c r="N6783" s="20">
        <v>0</v>
      </c>
      <c r="P6783" s="20">
        <v>0</v>
      </c>
      <c r="Q6783" s="20">
        <v>0</v>
      </c>
      <c r="R6783" s="20" t="e">
        <v>#DIV/0!</v>
      </c>
      <c r="S6783" s="20">
        <v>0</v>
      </c>
    </row>
    <row r="6784" spans="1:20" s="20" customFormat="1" x14ac:dyDescent="0.25">
      <c r="A6784" s="177" t="s">
        <v>5722</v>
      </c>
      <c r="B6784" s="20" t="s">
        <v>5723</v>
      </c>
      <c r="C6784" s="20" t="s">
        <v>1047</v>
      </c>
      <c r="D6784" s="20" t="s">
        <v>1000</v>
      </c>
      <c r="E6784" s="26">
        <v>42948</v>
      </c>
      <c r="F6784" s="20">
        <v>7</v>
      </c>
      <c r="G6784" s="20">
        <v>6</v>
      </c>
      <c r="H6784" s="20">
        <v>1.1666666666666667</v>
      </c>
      <c r="I6784" s="20">
        <v>30</v>
      </c>
      <c r="J6784" s="20">
        <v>37</v>
      </c>
      <c r="K6784" s="20">
        <v>0.81081081081081086</v>
      </c>
      <c r="L6784" s="20">
        <v>32</v>
      </c>
      <c r="M6784" s="20">
        <v>1.15625</v>
      </c>
      <c r="N6784" s="20">
        <v>30</v>
      </c>
      <c r="P6784" s="20">
        <v>0</v>
      </c>
      <c r="Q6784" s="20">
        <v>0</v>
      </c>
      <c r="R6784" s="20" t="e">
        <v>#DIV/0!</v>
      </c>
      <c r="S6784" s="20">
        <v>0</v>
      </c>
    </row>
    <row r="6785" spans="1:19" s="20" customFormat="1" x14ac:dyDescent="0.25">
      <c r="A6785" s="177" t="s">
        <v>10599</v>
      </c>
      <c r="B6785" s="20" t="s">
        <v>10600</v>
      </c>
      <c r="C6785" s="20" t="s">
        <v>205</v>
      </c>
      <c r="D6785" s="20" t="s">
        <v>1000</v>
      </c>
      <c r="E6785" s="26">
        <v>42948</v>
      </c>
      <c r="F6785" s="20">
        <v>3</v>
      </c>
      <c r="G6785" s="20">
        <v>3</v>
      </c>
      <c r="H6785" s="20">
        <v>1</v>
      </c>
      <c r="I6785" s="20">
        <v>5</v>
      </c>
      <c r="J6785" s="20">
        <v>30</v>
      </c>
      <c r="K6785" s="20">
        <v>0.16666666666666666</v>
      </c>
      <c r="L6785" s="20">
        <v>20</v>
      </c>
      <c r="M6785" s="20">
        <v>1.5</v>
      </c>
      <c r="N6785" s="20">
        <v>3</v>
      </c>
      <c r="O6785" s="20">
        <v>0.9</v>
      </c>
      <c r="P6785" s="20">
        <v>3</v>
      </c>
      <c r="Q6785" s="20">
        <v>4</v>
      </c>
      <c r="R6785" s="20">
        <v>0.75</v>
      </c>
      <c r="S6785" s="20">
        <v>2</v>
      </c>
    </row>
    <row r="6786" spans="1:19" s="20" customFormat="1" x14ac:dyDescent="0.25">
      <c r="A6786" s="177" t="s">
        <v>8946</v>
      </c>
      <c r="B6786" s="20" t="s">
        <v>8947</v>
      </c>
      <c r="C6786" s="20" t="s">
        <v>210</v>
      </c>
      <c r="D6786" s="20" t="s">
        <v>1000</v>
      </c>
      <c r="E6786" s="26">
        <v>42948</v>
      </c>
      <c r="F6786" s="20">
        <v>1</v>
      </c>
      <c r="G6786" s="20">
        <v>3</v>
      </c>
      <c r="H6786" s="20">
        <v>0.33333333333333331</v>
      </c>
      <c r="I6786" s="20">
        <v>4</v>
      </c>
      <c r="J6786" s="20">
        <v>10</v>
      </c>
      <c r="K6786" s="20">
        <v>0.4</v>
      </c>
      <c r="L6786" s="20">
        <v>30</v>
      </c>
      <c r="M6786" s="20">
        <v>0.33333333333333331</v>
      </c>
      <c r="N6786" s="20">
        <v>3</v>
      </c>
      <c r="O6786" s="20">
        <v>0.75</v>
      </c>
      <c r="P6786" s="20">
        <v>1</v>
      </c>
      <c r="Q6786" s="20">
        <v>1</v>
      </c>
      <c r="R6786" s="20">
        <v>1</v>
      </c>
      <c r="S6786" s="20">
        <v>1</v>
      </c>
    </row>
    <row r="6787" spans="1:19" s="20" customFormat="1" x14ac:dyDescent="0.25">
      <c r="A6787" s="177" t="s">
        <v>6141</v>
      </c>
      <c r="B6787" s="20" t="s">
        <v>6142</v>
      </c>
      <c r="C6787" s="20" t="s">
        <v>215</v>
      </c>
      <c r="D6787" s="20" t="s">
        <v>1000</v>
      </c>
      <c r="E6787" s="26">
        <v>42948</v>
      </c>
      <c r="F6787" s="20">
        <v>6</v>
      </c>
      <c r="G6787" s="20">
        <v>7</v>
      </c>
      <c r="H6787" s="20">
        <v>0.8571428571428571</v>
      </c>
      <c r="I6787" s="20">
        <v>26</v>
      </c>
      <c r="J6787" s="20">
        <v>40</v>
      </c>
      <c r="K6787" s="20">
        <v>0.65</v>
      </c>
      <c r="L6787" s="20">
        <v>47</v>
      </c>
      <c r="M6787" s="20">
        <v>0.85106382978723405</v>
      </c>
      <c r="N6787" s="20">
        <v>18</v>
      </c>
      <c r="O6787" s="20">
        <v>1</v>
      </c>
      <c r="P6787" s="20">
        <v>13</v>
      </c>
      <c r="Q6787" s="20">
        <v>16</v>
      </c>
      <c r="R6787" s="20">
        <v>0.8125</v>
      </c>
      <c r="S6787" s="20">
        <v>8</v>
      </c>
    </row>
    <row r="6788" spans="1:19" s="20" customFormat="1" x14ac:dyDescent="0.25">
      <c r="A6788" s="177" t="s">
        <v>3441</v>
      </c>
      <c r="B6788" s="20" t="s">
        <v>3442</v>
      </c>
      <c r="C6788" s="20" t="s">
        <v>221</v>
      </c>
      <c r="D6788" s="20" t="s">
        <v>1000</v>
      </c>
      <c r="E6788" s="26">
        <v>42948</v>
      </c>
      <c r="F6788" s="20">
        <v>0</v>
      </c>
      <c r="G6788" s="20">
        <v>0</v>
      </c>
      <c r="H6788" s="20" t="e">
        <v>#DIV/0!</v>
      </c>
      <c r="I6788" s="20">
        <v>0</v>
      </c>
      <c r="J6788" s="20">
        <v>0</v>
      </c>
      <c r="K6788" s="20" t="e">
        <v>#DIV/0!</v>
      </c>
      <c r="L6788" s="20">
        <v>0</v>
      </c>
      <c r="M6788" s="20" t="e">
        <v>#DIV/0!</v>
      </c>
      <c r="N6788" s="20">
        <v>0</v>
      </c>
      <c r="P6788" s="20">
        <v>0</v>
      </c>
      <c r="Q6788" s="20">
        <v>0</v>
      </c>
      <c r="R6788" s="20" t="e">
        <v>#DIV/0!</v>
      </c>
      <c r="S6788" s="20">
        <v>0</v>
      </c>
    </row>
    <row r="6789" spans="1:19" s="20" customFormat="1" x14ac:dyDescent="0.25">
      <c r="A6789" s="177" t="s">
        <v>3266</v>
      </c>
      <c r="B6789" s="20" t="s">
        <v>3267</v>
      </c>
      <c r="C6789" s="20" t="s">
        <v>222</v>
      </c>
      <c r="D6789" s="20" t="s">
        <v>1000</v>
      </c>
      <c r="E6789" s="26">
        <v>42948</v>
      </c>
      <c r="F6789" s="20">
        <v>0</v>
      </c>
      <c r="G6789" s="20">
        <v>0</v>
      </c>
      <c r="H6789" s="20" t="e">
        <v>#DIV/0!</v>
      </c>
      <c r="I6789" s="20">
        <v>0</v>
      </c>
      <c r="J6789" s="20">
        <v>0</v>
      </c>
      <c r="K6789" s="20" t="e">
        <v>#DIV/0!</v>
      </c>
      <c r="L6789" s="20">
        <v>0</v>
      </c>
      <c r="M6789" s="20" t="e">
        <v>#DIV/0!</v>
      </c>
      <c r="N6789" s="20">
        <v>0</v>
      </c>
      <c r="P6789" s="20">
        <v>0</v>
      </c>
      <c r="Q6789" s="20">
        <v>0</v>
      </c>
      <c r="R6789" s="20" t="e">
        <v>#DIV/0!</v>
      </c>
      <c r="S6789" s="20">
        <v>0</v>
      </c>
    </row>
    <row r="6790" spans="1:19" s="20" customFormat="1" x14ac:dyDescent="0.25">
      <c r="A6790" s="177" t="s">
        <v>7311</v>
      </c>
      <c r="B6790" s="20" t="s">
        <v>7312</v>
      </c>
      <c r="C6790" s="20" t="s">
        <v>1052</v>
      </c>
      <c r="D6790" s="20" t="s">
        <v>1000</v>
      </c>
      <c r="E6790" s="26">
        <v>42948</v>
      </c>
      <c r="F6790" s="20">
        <v>8</v>
      </c>
      <c r="G6790" s="20">
        <v>5</v>
      </c>
      <c r="H6790" s="20">
        <v>1.6</v>
      </c>
      <c r="I6790" s="20">
        <v>33</v>
      </c>
      <c r="J6790" s="20">
        <v>54</v>
      </c>
      <c r="K6790" s="20">
        <v>0.61111111111111116</v>
      </c>
      <c r="L6790" s="20">
        <v>34</v>
      </c>
      <c r="M6790" s="20">
        <v>1.588235294117647</v>
      </c>
      <c r="N6790" s="20">
        <v>30</v>
      </c>
      <c r="P6790" s="20">
        <v>7</v>
      </c>
      <c r="Q6790" s="20">
        <v>9</v>
      </c>
      <c r="R6790" s="20">
        <v>0.77777777777777779</v>
      </c>
      <c r="S6790" s="20">
        <v>3</v>
      </c>
    </row>
    <row r="6791" spans="1:19" s="20" customFormat="1" x14ac:dyDescent="0.25">
      <c r="A6791" s="177" t="s">
        <v>5303</v>
      </c>
      <c r="B6791" s="20" t="s">
        <v>5304</v>
      </c>
      <c r="C6791" s="20" t="s">
        <v>1053</v>
      </c>
      <c r="D6791" s="20" t="s">
        <v>1000</v>
      </c>
      <c r="E6791" s="26">
        <v>42948</v>
      </c>
      <c r="F6791" s="20">
        <v>5</v>
      </c>
      <c r="G6791" s="20">
        <v>5</v>
      </c>
      <c r="H6791" s="20">
        <v>1</v>
      </c>
      <c r="I6791" s="20">
        <v>12</v>
      </c>
      <c r="J6791" s="20">
        <v>12</v>
      </c>
      <c r="K6791" s="20">
        <v>1</v>
      </c>
      <c r="L6791" s="20">
        <v>12</v>
      </c>
      <c r="M6791" s="20">
        <v>1</v>
      </c>
      <c r="N6791" s="20">
        <v>12</v>
      </c>
      <c r="P6791" s="20">
        <v>0</v>
      </c>
      <c r="Q6791" s="20">
        <v>0</v>
      </c>
      <c r="R6791" s="20" t="e">
        <v>#DIV/0!</v>
      </c>
      <c r="S6791" s="20">
        <v>0</v>
      </c>
    </row>
    <row r="6792" spans="1:19" s="20" customFormat="1" x14ac:dyDescent="0.25">
      <c r="A6792" s="177" t="s">
        <v>12302</v>
      </c>
      <c r="B6792" s="20" t="s">
        <v>12303</v>
      </c>
      <c r="C6792" s="20" t="s">
        <v>200</v>
      </c>
      <c r="D6792" s="20" t="s">
        <v>1000</v>
      </c>
      <c r="E6792" s="26">
        <v>42948</v>
      </c>
      <c r="F6792" s="20">
        <v>8</v>
      </c>
      <c r="G6792" s="20">
        <v>5</v>
      </c>
      <c r="H6792" s="20">
        <v>1.6</v>
      </c>
      <c r="I6792" s="20">
        <v>8</v>
      </c>
      <c r="J6792" s="20">
        <v>19</v>
      </c>
      <c r="K6792" s="20">
        <v>0.42105263157894735</v>
      </c>
      <c r="L6792" s="20">
        <v>12</v>
      </c>
      <c r="M6792" s="20">
        <v>1.5833333333333333</v>
      </c>
      <c r="N6792" s="20">
        <v>6</v>
      </c>
      <c r="P6792" s="20">
        <v>1</v>
      </c>
      <c r="Q6792" s="20">
        <v>5</v>
      </c>
      <c r="R6792" s="20">
        <v>0.2</v>
      </c>
      <c r="S6792" s="20">
        <v>2</v>
      </c>
    </row>
    <row r="6793" spans="1:19" s="20" customFormat="1" x14ac:dyDescent="0.25">
      <c r="A6793" s="177" t="s">
        <v>10423</v>
      </c>
      <c r="B6793" s="20" t="s">
        <v>10424</v>
      </c>
      <c r="C6793" s="20" t="s">
        <v>204</v>
      </c>
      <c r="D6793" s="20" t="s">
        <v>1000</v>
      </c>
      <c r="E6793" s="26">
        <v>42948</v>
      </c>
      <c r="F6793" s="20">
        <v>9</v>
      </c>
      <c r="G6793" s="20">
        <v>4</v>
      </c>
      <c r="H6793" s="20">
        <v>2.25</v>
      </c>
      <c r="I6793" s="20">
        <v>9</v>
      </c>
      <c r="J6793" s="20">
        <v>23</v>
      </c>
      <c r="K6793" s="20">
        <v>0.39130434782608697</v>
      </c>
      <c r="L6793" s="20">
        <v>10</v>
      </c>
      <c r="M6793" s="20">
        <v>2.2999999999999998</v>
      </c>
      <c r="N6793" s="20">
        <v>8</v>
      </c>
      <c r="P6793" s="20">
        <v>2</v>
      </c>
      <c r="Q6793" s="20">
        <v>3</v>
      </c>
      <c r="R6793" s="20">
        <v>0.66666666666666663</v>
      </c>
      <c r="S6793" s="20">
        <v>1</v>
      </c>
    </row>
    <row r="6794" spans="1:19" s="20" customFormat="1" x14ac:dyDescent="0.25">
      <c r="A6794" s="177" t="s">
        <v>8771</v>
      </c>
      <c r="B6794" s="20" t="s">
        <v>8772</v>
      </c>
      <c r="C6794" s="20" t="s">
        <v>208</v>
      </c>
      <c r="D6794" s="20" t="s">
        <v>1000</v>
      </c>
      <c r="E6794" s="26">
        <v>42948</v>
      </c>
      <c r="F6794" s="20">
        <v>2</v>
      </c>
      <c r="G6794" s="20">
        <v>2</v>
      </c>
      <c r="H6794" s="20">
        <v>1</v>
      </c>
      <c r="I6794" s="20">
        <v>7</v>
      </c>
      <c r="J6794" s="20">
        <v>10</v>
      </c>
      <c r="K6794" s="20">
        <v>0.7</v>
      </c>
      <c r="L6794" s="20">
        <v>10</v>
      </c>
      <c r="M6794" s="20">
        <v>1</v>
      </c>
      <c r="N6794" s="20">
        <v>7</v>
      </c>
      <c r="P6794" s="20">
        <v>1</v>
      </c>
      <c r="Q6794" s="20">
        <v>1</v>
      </c>
      <c r="R6794" s="20">
        <v>1</v>
      </c>
      <c r="S6794" s="20">
        <v>0</v>
      </c>
    </row>
    <row r="6795" spans="1:19" s="20" customFormat="1" x14ac:dyDescent="0.25">
      <c r="A6795" s="177" t="s">
        <v>6565</v>
      </c>
      <c r="B6795" s="20" t="s">
        <v>6566</v>
      </c>
      <c r="C6795" s="20" t="s">
        <v>316</v>
      </c>
      <c r="D6795" s="20" t="s">
        <v>1000</v>
      </c>
      <c r="E6795" s="26">
        <v>42948</v>
      </c>
      <c r="F6795" s="20">
        <v>12</v>
      </c>
      <c r="G6795" s="20">
        <v>6</v>
      </c>
      <c r="H6795" s="20">
        <v>2</v>
      </c>
      <c r="I6795" s="20">
        <v>27</v>
      </c>
      <c r="J6795" s="20">
        <v>32</v>
      </c>
      <c r="K6795" s="20">
        <v>0.84375</v>
      </c>
      <c r="L6795" s="20">
        <v>16</v>
      </c>
      <c r="M6795" s="20">
        <v>2</v>
      </c>
      <c r="N6795" s="20">
        <v>26</v>
      </c>
      <c r="P6795" s="20">
        <v>0</v>
      </c>
      <c r="Q6795" s="20">
        <v>0</v>
      </c>
      <c r="R6795" s="20" t="e">
        <v>#DIV/0!</v>
      </c>
      <c r="S6795" s="20">
        <v>1</v>
      </c>
    </row>
    <row r="6796" spans="1:19" s="20" customFormat="1" x14ac:dyDescent="0.25">
      <c r="A6796" s="177" t="s">
        <v>4158</v>
      </c>
      <c r="B6796" s="20" t="s">
        <v>4159</v>
      </c>
      <c r="C6796" s="20" t="s">
        <v>218</v>
      </c>
      <c r="D6796" s="20" t="s">
        <v>1000</v>
      </c>
      <c r="E6796" s="26">
        <v>42948</v>
      </c>
      <c r="F6796" s="20">
        <v>0</v>
      </c>
      <c r="G6796" s="20">
        <v>0</v>
      </c>
      <c r="H6796" s="20" t="e">
        <v>#DIV/0!</v>
      </c>
      <c r="I6796" s="20">
        <v>0</v>
      </c>
      <c r="J6796" s="20">
        <v>0</v>
      </c>
      <c r="K6796" s="20" t="e">
        <v>#DIV/0!</v>
      </c>
      <c r="L6796" s="20">
        <v>0</v>
      </c>
      <c r="M6796" s="20" t="e">
        <v>#DIV/0!</v>
      </c>
      <c r="N6796" s="20">
        <v>0</v>
      </c>
      <c r="P6796" s="20">
        <v>0</v>
      </c>
      <c r="Q6796" s="20">
        <v>0</v>
      </c>
      <c r="R6796" s="20" t="e">
        <v>#DIV/0!</v>
      </c>
      <c r="S6796" s="20">
        <v>0</v>
      </c>
    </row>
    <row r="6797" spans="1:19" s="20" customFormat="1" x14ac:dyDescent="0.25">
      <c r="A6797" s="177" t="s">
        <v>12587</v>
      </c>
      <c r="B6797" s="20" t="s">
        <v>12588</v>
      </c>
      <c r="C6797" s="20" t="s">
        <v>202</v>
      </c>
      <c r="D6797" s="20" t="s">
        <v>1000</v>
      </c>
      <c r="E6797" s="26">
        <v>42948</v>
      </c>
      <c r="F6797" s="20">
        <v>16</v>
      </c>
      <c r="G6797" s="20">
        <v>9</v>
      </c>
      <c r="H6797" s="20">
        <v>1.7777777777777777</v>
      </c>
      <c r="I6797" s="20">
        <v>133</v>
      </c>
      <c r="J6797" s="20">
        <v>200</v>
      </c>
      <c r="K6797" s="20">
        <v>0.66500000000000004</v>
      </c>
      <c r="L6797" s="20">
        <v>100</v>
      </c>
      <c r="M6797" s="20">
        <v>2</v>
      </c>
      <c r="N6797" s="20">
        <v>133</v>
      </c>
      <c r="P6797" s="20">
        <v>9</v>
      </c>
      <c r="Q6797" s="20">
        <v>9</v>
      </c>
      <c r="R6797" s="20">
        <v>1</v>
      </c>
      <c r="S6797" s="20">
        <v>0</v>
      </c>
    </row>
    <row r="6798" spans="1:19" s="20" customFormat="1" x14ac:dyDescent="0.25">
      <c r="A6798" s="177" t="s">
        <v>12412</v>
      </c>
      <c r="B6798" s="20" t="s">
        <v>12413</v>
      </c>
      <c r="C6798" s="20" t="s">
        <v>347</v>
      </c>
      <c r="D6798" s="20" t="s">
        <v>1000</v>
      </c>
      <c r="E6798" s="26">
        <v>42948</v>
      </c>
      <c r="F6798" s="20">
        <v>3</v>
      </c>
      <c r="G6798" s="20">
        <v>5</v>
      </c>
      <c r="H6798" s="20">
        <v>0.6</v>
      </c>
      <c r="I6798" s="20">
        <v>6</v>
      </c>
      <c r="J6798" s="20">
        <v>19</v>
      </c>
      <c r="K6798" s="20">
        <v>0.31578947368421051</v>
      </c>
      <c r="L6798" s="20">
        <v>25</v>
      </c>
      <c r="M6798" s="20">
        <v>0.76</v>
      </c>
      <c r="N6798" s="20">
        <v>5</v>
      </c>
      <c r="P6798" s="20">
        <v>0</v>
      </c>
      <c r="Q6798" s="20">
        <v>0</v>
      </c>
      <c r="R6798" s="20" t="e">
        <v>#DIV/0!</v>
      </c>
      <c r="S6798" s="20">
        <v>1</v>
      </c>
    </row>
    <row r="6799" spans="1:19" s="20" customFormat="1" x14ac:dyDescent="0.25">
      <c r="A6799" s="177" t="s">
        <v>9752</v>
      </c>
      <c r="B6799" s="20" t="s">
        <v>9753</v>
      </c>
      <c r="C6799" s="20" t="s">
        <v>224</v>
      </c>
      <c r="D6799" s="20" t="s">
        <v>1000</v>
      </c>
      <c r="E6799" s="26">
        <v>42948</v>
      </c>
      <c r="F6799" s="20">
        <v>6</v>
      </c>
      <c r="G6799" s="20">
        <v>6</v>
      </c>
      <c r="H6799" s="20">
        <v>1</v>
      </c>
      <c r="I6799" s="20">
        <v>78</v>
      </c>
      <c r="J6799" s="20">
        <v>90</v>
      </c>
      <c r="K6799" s="20">
        <v>0.8666666666666667</v>
      </c>
      <c r="L6799" s="20">
        <v>90</v>
      </c>
      <c r="M6799" s="20">
        <v>1</v>
      </c>
      <c r="N6799" s="20">
        <v>69</v>
      </c>
      <c r="P6799" s="20">
        <v>0</v>
      </c>
      <c r="Q6799" s="20">
        <v>0</v>
      </c>
      <c r="R6799" s="20" t="e">
        <v>#DIV/0!</v>
      </c>
      <c r="S6799" s="20">
        <v>10</v>
      </c>
    </row>
    <row r="6800" spans="1:19" s="20" customFormat="1" x14ac:dyDescent="0.25">
      <c r="A6800" s="177" t="s">
        <v>9453</v>
      </c>
      <c r="B6800" s="20" t="s">
        <v>9454</v>
      </c>
      <c r="C6800" s="20" t="s">
        <v>345</v>
      </c>
      <c r="D6800" s="20" t="s">
        <v>1000</v>
      </c>
      <c r="E6800" s="26">
        <v>42948</v>
      </c>
      <c r="F6800" s="20">
        <v>0</v>
      </c>
      <c r="G6800" s="20">
        <v>0</v>
      </c>
      <c r="H6800" s="20" t="e">
        <v>#DIV/0!</v>
      </c>
      <c r="I6800" s="20">
        <v>0</v>
      </c>
      <c r="J6800" s="20">
        <v>0</v>
      </c>
      <c r="K6800" s="20" t="e">
        <v>#DIV/0!</v>
      </c>
      <c r="L6800" s="20">
        <v>0</v>
      </c>
      <c r="M6800" s="20" t="e">
        <v>#DIV/0!</v>
      </c>
      <c r="N6800" s="20">
        <v>0</v>
      </c>
      <c r="P6800" s="20">
        <v>0</v>
      </c>
      <c r="Q6800" s="20">
        <v>0</v>
      </c>
      <c r="R6800" s="20" t="e">
        <v>#DIV/0!</v>
      </c>
      <c r="S6800" s="20">
        <v>0</v>
      </c>
    </row>
    <row r="6801" spans="1:19" s="20" customFormat="1" x14ac:dyDescent="0.25">
      <c r="A6801" s="177" t="s">
        <v>7845</v>
      </c>
      <c r="B6801" s="20" t="s">
        <v>7846</v>
      </c>
      <c r="C6801" s="20" t="s">
        <v>226</v>
      </c>
      <c r="D6801" s="20" t="s">
        <v>1000</v>
      </c>
      <c r="E6801" s="26">
        <v>42948</v>
      </c>
      <c r="F6801" s="20">
        <v>5</v>
      </c>
      <c r="G6801" s="20">
        <v>7</v>
      </c>
      <c r="H6801" s="20">
        <v>0.7142857142857143</v>
      </c>
      <c r="I6801" s="20">
        <v>29</v>
      </c>
      <c r="J6801" s="20">
        <v>75</v>
      </c>
      <c r="K6801" s="20">
        <v>0.38666666666666666</v>
      </c>
      <c r="L6801" s="20">
        <v>105</v>
      </c>
      <c r="M6801" s="20">
        <v>0.7142857142857143</v>
      </c>
      <c r="N6801" s="20">
        <v>29</v>
      </c>
      <c r="P6801" s="20">
        <v>0</v>
      </c>
      <c r="Q6801" s="20">
        <v>0</v>
      </c>
      <c r="R6801" s="20" t="e">
        <v>#DIV/0!</v>
      </c>
      <c r="S6801" s="20">
        <v>0</v>
      </c>
    </row>
    <row r="6802" spans="1:19" s="20" customFormat="1" x14ac:dyDescent="0.25">
      <c r="A6802" s="177" t="s">
        <v>6915</v>
      </c>
      <c r="B6802" s="20" t="s">
        <v>6916</v>
      </c>
      <c r="C6802" s="20" t="s">
        <v>231</v>
      </c>
      <c r="D6802" s="20" t="s">
        <v>1000</v>
      </c>
      <c r="E6802" s="26">
        <v>42948</v>
      </c>
      <c r="F6802" s="20">
        <v>10</v>
      </c>
      <c r="G6802" s="20">
        <v>15</v>
      </c>
      <c r="H6802" s="20">
        <v>0.66666666666666663</v>
      </c>
      <c r="I6802" s="20">
        <v>155</v>
      </c>
      <c r="J6802" s="20">
        <v>138</v>
      </c>
      <c r="K6802" s="20">
        <v>1.1231884057971016</v>
      </c>
      <c r="L6802" s="20">
        <v>180</v>
      </c>
      <c r="M6802" s="20">
        <v>0.76666666666666672</v>
      </c>
      <c r="N6802" s="20">
        <v>157</v>
      </c>
      <c r="P6802" s="20">
        <v>0</v>
      </c>
      <c r="Q6802" s="20">
        <v>2</v>
      </c>
      <c r="R6802" s="20">
        <v>0</v>
      </c>
      <c r="S6802" s="20">
        <v>0</v>
      </c>
    </row>
    <row r="6803" spans="1:19" s="20" customFormat="1" x14ac:dyDescent="0.25">
      <c r="A6803" s="177" t="s">
        <v>5966</v>
      </c>
      <c r="B6803" s="20" t="s">
        <v>5967</v>
      </c>
      <c r="C6803" s="20" t="s">
        <v>216</v>
      </c>
      <c r="D6803" s="20" t="s">
        <v>1000</v>
      </c>
      <c r="E6803" s="26">
        <v>42948</v>
      </c>
      <c r="F6803" s="20">
        <v>14</v>
      </c>
      <c r="G6803" s="20">
        <v>6</v>
      </c>
      <c r="H6803" s="20">
        <v>2.3333333333333335</v>
      </c>
      <c r="I6803" s="20">
        <v>60</v>
      </c>
      <c r="J6803" s="20">
        <v>105</v>
      </c>
      <c r="K6803" s="20">
        <v>0.5714285714285714</v>
      </c>
      <c r="L6803" s="20">
        <v>45</v>
      </c>
      <c r="M6803" s="20">
        <v>2.3333333333333335</v>
      </c>
      <c r="N6803" s="20">
        <v>46</v>
      </c>
      <c r="P6803" s="20">
        <v>13</v>
      </c>
      <c r="Q6803" s="20">
        <v>17</v>
      </c>
      <c r="R6803" s="20">
        <v>0.76470588235294112</v>
      </c>
      <c r="S6803" s="20">
        <v>14</v>
      </c>
    </row>
    <row r="6804" spans="1:19" s="20" customFormat="1" x14ac:dyDescent="0.25">
      <c r="A6804" s="177" t="s">
        <v>4573</v>
      </c>
      <c r="B6804" s="20" t="s">
        <v>4574</v>
      </c>
      <c r="C6804" s="20" t="s">
        <v>233</v>
      </c>
      <c r="D6804" s="20" t="s">
        <v>1000</v>
      </c>
      <c r="E6804" s="26">
        <v>42948</v>
      </c>
      <c r="F6804" s="20">
        <v>3</v>
      </c>
      <c r="G6804" s="20">
        <v>6</v>
      </c>
      <c r="H6804" s="20">
        <v>0.5</v>
      </c>
      <c r="I6804" s="20">
        <v>79</v>
      </c>
      <c r="J6804" s="20">
        <v>25</v>
      </c>
      <c r="K6804" s="20">
        <v>3.16</v>
      </c>
      <c r="L6804" s="20">
        <v>50</v>
      </c>
      <c r="M6804" s="20">
        <v>0.5</v>
      </c>
      <c r="N6804" s="20">
        <v>76</v>
      </c>
      <c r="P6804" s="20">
        <v>0</v>
      </c>
      <c r="Q6804" s="20">
        <v>0</v>
      </c>
      <c r="R6804" s="20" t="e">
        <v>#DIV/0!</v>
      </c>
      <c r="S6804" s="20">
        <v>3</v>
      </c>
    </row>
    <row r="6805" spans="1:19" s="20" customFormat="1" x14ac:dyDescent="0.25">
      <c r="A6805" s="177" t="s">
        <v>3983</v>
      </c>
      <c r="B6805" s="20" t="s">
        <v>3984</v>
      </c>
      <c r="C6805" s="20" t="s">
        <v>219</v>
      </c>
      <c r="D6805" s="20" t="s">
        <v>1000</v>
      </c>
      <c r="E6805" s="26">
        <v>42948</v>
      </c>
      <c r="F6805" s="20">
        <v>0</v>
      </c>
      <c r="G6805" s="20">
        <v>0</v>
      </c>
      <c r="H6805" s="20" t="e">
        <v>#DIV/0!</v>
      </c>
      <c r="I6805" s="20">
        <v>0</v>
      </c>
      <c r="J6805" s="20">
        <v>0</v>
      </c>
      <c r="K6805" s="20" t="e">
        <v>#DIV/0!</v>
      </c>
      <c r="L6805" s="20">
        <v>0</v>
      </c>
      <c r="M6805" s="20" t="e">
        <v>#DIV/0!</v>
      </c>
      <c r="N6805" s="20">
        <v>0</v>
      </c>
      <c r="P6805" s="20">
        <v>0</v>
      </c>
      <c r="Q6805" s="20">
        <v>0</v>
      </c>
      <c r="R6805" s="20" t="e">
        <v>#DIV/0!</v>
      </c>
      <c r="S6805" s="20">
        <v>0</v>
      </c>
    </row>
    <row r="6806" spans="1:19" s="20" customFormat="1" x14ac:dyDescent="0.25">
      <c r="A6806" s="177" t="s">
        <v>3712</v>
      </c>
      <c r="B6806" s="20" t="s">
        <v>3713</v>
      </c>
      <c r="C6806" s="20" t="s">
        <v>340</v>
      </c>
      <c r="D6806" s="20" t="s">
        <v>1000</v>
      </c>
      <c r="E6806" s="26">
        <v>42948</v>
      </c>
      <c r="F6806" s="20">
        <v>4</v>
      </c>
      <c r="G6806" s="20">
        <v>4</v>
      </c>
      <c r="H6806" s="20">
        <v>1</v>
      </c>
      <c r="I6806" s="20">
        <v>22</v>
      </c>
      <c r="J6806" s="20">
        <v>40</v>
      </c>
      <c r="K6806" s="20">
        <v>0.55000000000000004</v>
      </c>
      <c r="L6806" s="20">
        <v>40</v>
      </c>
      <c r="M6806" s="20">
        <v>1</v>
      </c>
      <c r="N6806" s="20">
        <v>21</v>
      </c>
      <c r="P6806" s="20">
        <v>0</v>
      </c>
      <c r="Q6806" s="20">
        <v>0</v>
      </c>
      <c r="R6806" s="20" t="e">
        <v>#DIV/0!</v>
      </c>
      <c r="S6806" s="20">
        <v>1</v>
      </c>
    </row>
    <row r="6807" spans="1:19" s="20" customFormat="1" x14ac:dyDescent="0.25">
      <c r="A6807" s="177" t="s">
        <v>11282</v>
      </c>
      <c r="B6807" s="20" t="s">
        <v>11283</v>
      </c>
      <c r="C6807" s="20" t="s">
        <v>350</v>
      </c>
      <c r="D6807" s="20" t="s">
        <v>1000</v>
      </c>
      <c r="E6807" s="26">
        <v>42948</v>
      </c>
      <c r="F6807" s="20">
        <v>2</v>
      </c>
      <c r="G6807" s="20">
        <v>1</v>
      </c>
      <c r="H6807" s="20">
        <v>2</v>
      </c>
      <c r="I6807" s="20">
        <v>6</v>
      </c>
      <c r="J6807" s="20">
        <v>10</v>
      </c>
      <c r="K6807" s="20">
        <v>0.6</v>
      </c>
      <c r="L6807" s="20">
        <v>5</v>
      </c>
      <c r="M6807" s="20">
        <v>2</v>
      </c>
      <c r="N6807" s="20">
        <v>6</v>
      </c>
      <c r="P6807" s="20">
        <v>0</v>
      </c>
      <c r="Q6807" s="20">
        <v>0</v>
      </c>
      <c r="R6807" s="20" t="e">
        <v>#DIV/0!</v>
      </c>
      <c r="S6807" s="20">
        <v>0</v>
      </c>
    </row>
    <row r="6808" spans="1:19" s="20" customFormat="1" x14ac:dyDescent="0.25">
      <c r="A6808" s="177" t="s">
        <v>11284</v>
      </c>
      <c r="B6808" s="20" t="s">
        <v>11285</v>
      </c>
      <c r="C6808" s="20" t="s">
        <v>351</v>
      </c>
      <c r="D6808" s="20" t="s">
        <v>1000</v>
      </c>
      <c r="E6808" s="26">
        <v>42948</v>
      </c>
      <c r="F6808" s="20">
        <v>5</v>
      </c>
      <c r="G6808" s="20">
        <v>5</v>
      </c>
      <c r="H6808" s="20">
        <v>1</v>
      </c>
      <c r="I6808" s="20">
        <v>8</v>
      </c>
      <c r="J6808" s="20">
        <v>25</v>
      </c>
      <c r="K6808" s="20">
        <v>0.32</v>
      </c>
      <c r="L6808" s="20">
        <v>25</v>
      </c>
      <c r="M6808" s="20">
        <v>1</v>
      </c>
      <c r="N6808" s="20">
        <v>8</v>
      </c>
      <c r="P6808" s="20">
        <v>0</v>
      </c>
      <c r="Q6808" s="20">
        <v>3</v>
      </c>
      <c r="R6808" s="20">
        <v>0</v>
      </c>
      <c r="S6808" s="20">
        <v>0</v>
      </c>
    </row>
    <row r="6809" spans="1:19" s="20" customFormat="1" x14ac:dyDescent="0.25">
      <c r="A6809" s="177" t="s">
        <v>11182</v>
      </c>
      <c r="B6809" s="20" t="s">
        <v>11183</v>
      </c>
      <c r="C6809" s="20" t="s">
        <v>352</v>
      </c>
      <c r="D6809" s="20" t="s">
        <v>1000</v>
      </c>
      <c r="E6809" s="26">
        <v>42948</v>
      </c>
      <c r="F6809" s="20">
        <v>0</v>
      </c>
      <c r="G6809" s="20">
        <v>0</v>
      </c>
      <c r="H6809" s="20" t="e">
        <v>#DIV/0!</v>
      </c>
      <c r="I6809" s="20">
        <v>0</v>
      </c>
      <c r="J6809" s="20">
        <v>0</v>
      </c>
      <c r="K6809" s="20" t="e">
        <v>#DIV/0!</v>
      </c>
      <c r="L6809" s="20">
        <v>0</v>
      </c>
      <c r="M6809" s="20" t="e">
        <v>#DIV/0!</v>
      </c>
      <c r="N6809" s="20">
        <v>0</v>
      </c>
      <c r="P6809" s="20">
        <v>2</v>
      </c>
      <c r="Q6809" s="20">
        <v>2</v>
      </c>
      <c r="R6809" s="20">
        <v>1</v>
      </c>
      <c r="S6809" s="20">
        <v>0</v>
      </c>
    </row>
    <row r="6810" spans="1:19" s="20" customFormat="1" x14ac:dyDescent="0.25">
      <c r="A6810" s="177" t="s">
        <v>10183</v>
      </c>
      <c r="B6810" s="20" t="s">
        <v>10184</v>
      </c>
      <c r="C6810" s="20" t="s">
        <v>353</v>
      </c>
      <c r="D6810" s="20" t="s">
        <v>1000</v>
      </c>
      <c r="E6810" s="26">
        <v>42948</v>
      </c>
      <c r="F6810" s="20">
        <v>8</v>
      </c>
      <c r="G6810" s="20">
        <v>3</v>
      </c>
      <c r="H6810" s="20">
        <v>2.6666666666666665</v>
      </c>
      <c r="I6810" s="20">
        <v>10</v>
      </c>
      <c r="J6810" s="20">
        <v>40</v>
      </c>
      <c r="K6810" s="20">
        <v>0.25</v>
      </c>
      <c r="L6810" s="20">
        <v>15</v>
      </c>
      <c r="M6810" s="20">
        <v>2.6666666666666665</v>
      </c>
      <c r="N6810" s="20">
        <v>9</v>
      </c>
      <c r="P6810" s="20">
        <v>0</v>
      </c>
      <c r="Q6810" s="20">
        <v>3</v>
      </c>
      <c r="R6810" s="20">
        <v>0</v>
      </c>
      <c r="S6810" s="20">
        <v>1</v>
      </c>
    </row>
    <row r="6811" spans="1:19" s="20" customFormat="1" x14ac:dyDescent="0.25">
      <c r="A6811" s="177" t="s">
        <v>8596</v>
      </c>
      <c r="B6811" s="20" t="s">
        <v>8597</v>
      </c>
      <c r="C6811" s="20" t="s">
        <v>354</v>
      </c>
      <c r="D6811" s="20" t="s">
        <v>1000</v>
      </c>
      <c r="E6811" s="26">
        <v>42948</v>
      </c>
      <c r="F6811" s="20">
        <v>2</v>
      </c>
      <c r="G6811" s="20">
        <v>2</v>
      </c>
      <c r="H6811" s="20">
        <v>1</v>
      </c>
      <c r="I6811" s="20">
        <v>11</v>
      </c>
      <c r="J6811" s="20">
        <v>10</v>
      </c>
      <c r="K6811" s="20">
        <v>1.1000000000000001</v>
      </c>
      <c r="L6811" s="20">
        <v>10</v>
      </c>
      <c r="M6811" s="20">
        <v>1</v>
      </c>
      <c r="N6811" s="20">
        <v>11</v>
      </c>
      <c r="P6811" s="20">
        <v>0</v>
      </c>
      <c r="Q6811" s="20">
        <v>0</v>
      </c>
      <c r="R6811" s="20" t="e">
        <v>#DIV/0!</v>
      </c>
      <c r="S6811" s="20">
        <v>0</v>
      </c>
    </row>
    <row r="6812" spans="1:19" s="20" customFormat="1" x14ac:dyDescent="0.25">
      <c r="A6812" s="177" t="s">
        <v>6390</v>
      </c>
      <c r="B6812" s="20" t="s">
        <v>6391</v>
      </c>
      <c r="C6812" s="20" t="s">
        <v>355</v>
      </c>
      <c r="D6812" s="20" t="s">
        <v>1000</v>
      </c>
      <c r="E6812" s="26">
        <v>42948</v>
      </c>
      <c r="F6812" s="20">
        <v>5</v>
      </c>
      <c r="G6812" s="20">
        <v>6</v>
      </c>
      <c r="H6812" s="20">
        <v>0.83333333333333337</v>
      </c>
      <c r="I6812" s="20">
        <v>11</v>
      </c>
      <c r="J6812" s="20">
        <v>8</v>
      </c>
      <c r="K6812" s="20">
        <v>1.375</v>
      </c>
      <c r="L6812" s="20">
        <v>10</v>
      </c>
      <c r="M6812" s="20">
        <v>0.8</v>
      </c>
      <c r="N6812" s="20">
        <v>11</v>
      </c>
      <c r="P6812" s="20">
        <v>0</v>
      </c>
      <c r="Q6812" s="20">
        <v>0</v>
      </c>
      <c r="R6812" s="20" t="e">
        <v>#DIV/0!</v>
      </c>
      <c r="S6812" s="20">
        <v>0</v>
      </c>
    </row>
    <row r="6813" spans="1:19" s="20" customFormat="1" x14ac:dyDescent="0.25">
      <c r="A6813" s="177" t="s">
        <v>11765</v>
      </c>
      <c r="B6813" s="20" t="s">
        <v>11766</v>
      </c>
      <c r="C6813" s="20" t="s">
        <v>198</v>
      </c>
      <c r="D6813" s="20" t="s">
        <v>1002</v>
      </c>
      <c r="E6813" s="26">
        <v>42948</v>
      </c>
      <c r="F6813" s="20">
        <v>2</v>
      </c>
      <c r="G6813" s="20">
        <v>1</v>
      </c>
      <c r="H6813" s="20">
        <v>2</v>
      </c>
      <c r="I6813" s="20">
        <v>6</v>
      </c>
      <c r="J6813" s="20">
        <v>10</v>
      </c>
      <c r="K6813" s="20">
        <v>0.6</v>
      </c>
      <c r="L6813" s="20">
        <v>5</v>
      </c>
      <c r="M6813" s="20">
        <v>2</v>
      </c>
      <c r="N6813" s="20">
        <v>6</v>
      </c>
      <c r="P6813" s="20">
        <v>0</v>
      </c>
      <c r="Q6813" s="20">
        <v>0</v>
      </c>
      <c r="R6813" s="20" t="e">
        <v>#DIV/0!</v>
      </c>
      <c r="S6813" s="20">
        <v>0</v>
      </c>
    </row>
    <row r="6814" spans="1:19" s="20" customFormat="1" x14ac:dyDescent="0.25">
      <c r="A6814" s="177" t="s">
        <v>11767</v>
      </c>
      <c r="B6814" s="20" t="s">
        <v>11768</v>
      </c>
      <c r="C6814" s="20" t="s">
        <v>199</v>
      </c>
      <c r="D6814" s="20" t="s">
        <v>1002</v>
      </c>
      <c r="E6814" s="26">
        <v>42948</v>
      </c>
      <c r="F6814" s="20">
        <v>24</v>
      </c>
      <c r="G6814" s="20">
        <v>14</v>
      </c>
      <c r="H6814" s="20">
        <v>1.7142857142857142</v>
      </c>
      <c r="I6814" s="20">
        <v>141</v>
      </c>
      <c r="J6814" s="20">
        <v>219</v>
      </c>
      <c r="K6814" s="20">
        <v>0.64383561643835618</v>
      </c>
      <c r="L6814" s="20">
        <v>112</v>
      </c>
      <c r="M6814" s="20">
        <v>1.9553571428571428</v>
      </c>
      <c r="N6814" s="20">
        <v>139</v>
      </c>
      <c r="P6814" s="20">
        <v>10</v>
      </c>
      <c r="Q6814" s="20">
        <v>14</v>
      </c>
      <c r="R6814" s="20">
        <v>0.7142857142857143</v>
      </c>
      <c r="S6814" s="20">
        <v>2</v>
      </c>
    </row>
    <row r="6815" spans="1:19" s="20" customFormat="1" x14ac:dyDescent="0.25">
      <c r="A6815" s="177" t="s">
        <v>11769</v>
      </c>
      <c r="B6815" s="20" t="s">
        <v>11770</v>
      </c>
      <c r="C6815" s="20" t="s">
        <v>348</v>
      </c>
      <c r="D6815" s="20" t="s">
        <v>1002</v>
      </c>
      <c r="E6815" s="26">
        <v>42948</v>
      </c>
      <c r="F6815" s="20">
        <v>8</v>
      </c>
      <c r="G6815" s="20">
        <v>10</v>
      </c>
      <c r="H6815" s="20">
        <v>0.8</v>
      </c>
      <c r="I6815" s="20">
        <v>14</v>
      </c>
      <c r="J6815" s="20">
        <v>44</v>
      </c>
      <c r="K6815" s="20">
        <v>0.31818181818181818</v>
      </c>
      <c r="L6815" s="20">
        <v>50</v>
      </c>
      <c r="M6815" s="20">
        <v>0.88</v>
      </c>
      <c r="N6815" s="20">
        <v>13</v>
      </c>
      <c r="P6815" s="20">
        <v>0</v>
      </c>
      <c r="Q6815" s="20">
        <v>3</v>
      </c>
      <c r="R6815" s="20">
        <v>0</v>
      </c>
      <c r="S6815" s="20">
        <v>1</v>
      </c>
    </row>
    <row r="6816" spans="1:19" s="20" customFormat="1" x14ac:dyDescent="0.25">
      <c r="A6816" s="177" t="s">
        <v>11771</v>
      </c>
      <c r="B6816" s="20" t="s">
        <v>11772</v>
      </c>
      <c r="C6816" s="20" t="s">
        <v>357</v>
      </c>
      <c r="D6816" s="20" t="s">
        <v>1002</v>
      </c>
      <c r="E6816" s="26">
        <v>42948</v>
      </c>
      <c r="F6816" s="20">
        <v>0</v>
      </c>
      <c r="G6816" s="20">
        <v>0</v>
      </c>
      <c r="H6816" s="20" t="e">
        <v>#DIV/0!</v>
      </c>
      <c r="I6816" s="20">
        <v>0</v>
      </c>
      <c r="J6816" s="20">
        <v>0</v>
      </c>
      <c r="K6816" s="20" t="e">
        <v>#DIV/0!</v>
      </c>
      <c r="L6816" s="20">
        <v>0</v>
      </c>
      <c r="M6816" s="20" t="e">
        <v>#DIV/0!</v>
      </c>
      <c r="N6816" s="20">
        <v>0</v>
      </c>
      <c r="P6816" s="20">
        <v>2</v>
      </c>
      <c r="Q6816" s="20">
        <v>2</v>
      </c>
      <c r="R6816" s="20">
        <v>1</v>
      </c>
      <c r="S6816" s="20">
        <v>0</v>
      </c>
    </row>
    <row r="6817" spans="1:19" s="20" customFormat="1" x14ac:dyDescent="0.25">
      <c r="A6817" s="177" t="s">
        <v>10949</v>
      </c>
      <c r="B6817" s="20" t="s">
        <v>10950</v>
      </c>
      <c r="C6817" s="20" t="s">
        <v>227</v>
      </c>
      <c r="D6817" s="20" t="s">
        <v>1002</v>
      </c>
      <c r="E6817" s="26">
        <v>42948</v>
      </c>
      <c r="F6817" s="20">
        <v>1</v>
      </c>
      <c r="G6817" s="20">
        <v>1</v>
      </c>
      <c r="H6817" s="20">
        <v>1</v>
      </c>
      <c r="I6817" s="20">
        <v>3</v>
      </c>
      <c r="J6817" s="20">
        <v>5</v>
      </c>
      <c r="K6817" s="20">
        <v>0.6</v>
      </c>
      <c r="L6817" s="20">
        <v>5</v>
      </c>
      <c r="M6817" s="20">
        <v>1</v>
      </c>
      <c r="N6817" s="20">
        <v>0</v>
      </c>
      <c r="P6817" s="20">
        <v>0</v>
      </c>
      <c r="Q6817" s="20">
        <v>0</v>
      </c>
      <c r="R6817" s="20" t="e">
        <v>#DIV/0!</v>
      </c>
      <c r="S6817" s="20">
        <v>3</v>
      </c>
    </row>
    <row r="6818" spans="1:19" s="20" customFormat="1" x14ac:dyDescent="0.25">
      <c r="A6818" s="177" t="s">
        <v>10774</v>
      </c>
      <c r="B6818" s="20" t="s">
        <v>10775</v>
      </c>
      <c r="C6818" s="20" t="s">
        <v>203</v>
      </c>
      <c r="D6818" s="20" t="s">
        <v>1002</v>
      </c>
      <c r="E6818" s="26">
        <v>42948</v>
      </c>
      <c r="F6818" s="20">
        <v>20</v>
      </c>
      <c r="G6818" s="20">
        <v>10</v>
      </c>
      <c r="H6818" s="20">
        <v>2</v>
      </c>
      <c r="I6818" s="20">
        <v>24</v>
      </c>
      <c r="J6818" s="20">
        <v>93</v>
      </c>
      <c r="K6818" s="20">
        <v>0.25806451612903225</v>
      </c>
      <c r="L6818" s="20">
        <v>45</v>
      </c>
      <c r="M6818" s="20">
        <v>2.0666666666666669</v>
      </c>
      <c r="N6818" s="20">
        <v>20</v>
      </c>
      <c r="P6818" s="20">
        <v>5</v>
      </c>
      <c r="Q6818" s="20">
        <v>10</v>
      </c>
      <c r="R6818" s="20">
        <v>0.5</v>
      </c>
      <c r="S6818" s="20">
        <v>4</v>
      </c>
    </row>
    <row r="6819" spans="1:19" s="20" customFormat="1" x14ac:dyDescent="0.25">
      <c r="A6819" s="177" t="s">
        <v>9927</v>
      </c>
      <c r="B6819" s="20" t="s">
        <v>9928</v>
      </c>
      <c r="C6819" s="20" t="s">
        <v>223</v>
      </c>
      <c r="D6819" s="20" t="s">
        <v>1002</v>
      </c>
      <c r="E6819" s="26">
        <v>42948</v>
      </c>
      <c r="F6819" s="20">
        <v>6</v>
      </c>
      <c r="G6819" s="20">
        <v>6</v>
      </c>
      <c r="H6819" s="20">
        <v>1</v>
      </c>
      <c r="I6819" s="20">
        <v>78</v>
      </c>
      <c r="J6819" s="20">
        <v>90</v>
      </c>
      <c r="K6819" s="20">
        <v>0.8666666666666667</v>
      </c>
      <c r="L6819" s="20">
        <v>90</v>
      </c>
      <c r="M6819" s="20">
        <v>1</v>
      </c>
      <c r="N6819" s="20">
        <v>69</v>
      </c>
      <c r="P6819" s="20">
        <v>0</v>
      </c>
      <c r="Q6819" s="20">
        <v>0</v>
      </c>
      <c r="R6819" s="20" t="e">
        <v>#DIV/0!</v>
      </c>
      <c r="S6819" s="20">
        <v>10</v>
      </c>
    </row>
    <row r="6820" spans="1:19" s="20" customFormat="1" x14ac:dyDescent="0.25">
      <c r="A6820" s="177" t="s">
        <v>9545</v>
      </c>
      <c r="B6820" s="20" t="s">
        <v>9546</v>
      </c>
      <c r="C6820" s="20" t="s">
        <v>346</v>
      </c>
      <c r="D6820" s="20" t="s">
        <v>1002</v>
      </c>
      <c r="E6820" s="26">
        <v>42948</v>
      </c>
      <c r="F6820" s="20">
        <v>0</v>
      </c>
      <c r="G6820" s="20">
        <v>0</v>
      </c>
      <c r="H6820" s="20" t="e">
        <v>#DIV/0!</v>
      </c>
      <c r="I6820" s="20">
        <v>0</v>
      </c>
      <c r="J6820" s="20">
        <v>0</v>
      </c>
      <c r="K6820" s="20" t="e">
        <v>#DIV/0!</v>
      </c>
      <c r="L6820" s="20">
        <v>0</v>
      </c>
      <c r="M6820" s="20" t="e">
        <v>#DIV/0!</v>
      </c>
      <c r="N6820" s="20">
        <v>0</v>
      </c>
      <c r="P6820" s="20">
        <v>0</v>
      </c>
      <c r="Q6820" s="20">
        <v>0</v>
      </c>
      <c r="R6820" s="20" t="e">
        <v>#DIV/0!</v>
      </c>
      <c r="S6820" s="20">
        <v>0</v>
      </c>
    </row>
    <row r="6821" spans="1:19" s="20" customFormat="1" x14ac:dyDescent="0.25">
      <c r="A6821" s="177" t="s">
        <v>9186</v>
      </c>
      <c r="B6821" s="20" t="s">
        <v>9187</v>
      </c>
      <c r="C6821" s="20" t="s">
        <v>207</v>
      </c>
      <c r="D6821" s="20" t="s">
        <v>1002</v>
      </c>
      <c r="E6821" s="26">
        <v>42948</v>
      </c>
      <c r="F6821" s="20">
        <v>7</v>
      </c>
      <c r="G6821" s="20">
        <v>9</v>
      </c>
      <c r="H6821" s="20">
        <v>0.77777777777777779</v>
      </c>
      <c r="I6821" s="20">
        <v>55</v>
      </c>
      <c r="J6821" s="20">
        <v>60</v>
      </c>
      <c r="K6821" s="20">
        <v>0.91666666666666663</v>
      </c>
      <c r="L6821" s="20">
        <v>80</v>
      </c>
      <c r="M6821" s="20">
        <v>0.75</v>
      </c>
      <c r="N6821" s="20">
        <v>45</v>
      </c>
      <c r="P6821" s="20">
        <v>2</v>
      </c>
      <c r="Q6821" s="20">
        <v>9</v>
      </c>
      <c r="R6821" s="20">
        <v>0.22222222222222221</v>
      </c>
      <c r="S6821" s="20">
        <v>10</v>
      </c>
    </row>
    <row r="6822" spans="1:19" s="20" customFormat="1" x14ac:dyDescent="0.25">
      <c r="A6822" s="177" t="s">
        <v>8347</v>
      </c>
      <c r="B6822" s="20" t="s">
        <v>8348</v>
      </c>
      <c r="C6822" s="20" t="s">
        <v>212</v>
      </c>
      <c r="D6822" s="20" t="s">
        <v>1002</v>
      </c>
      <c r="E6822" s="26">
        <v>42948</v>
      </c>
      <c r="F6822" s="20">
        <v>1</v>
      </c>
      <c r="G6822" s="20">
        <v>3</v>
      </c>
      <c r="H6822" s="20">
        <v>0.33333333333333331</v>
      </c>
      <c r="I6822" s="20">
        <v>12</v>
      </c>
      <c r="J6822" s="20">
        <v>10</v>
      </c>
      <c r="K6822" s="20">
        <v>1.2</v>
      </c>
      <c r="L6822" s="20">
        <v>30</v>
      </c>
      <c r="M6822" s="20">
        <v>0.33333333333333331</v>
      </c>
      <c r="N6822" s="20">
        <v>9</v>
      </c>
      <c r="P6822" s="20">
        <v>1</v>
      </c>
      <c r="Q6822" s="20">
        <v>1</v>
      </c>
      <c r="R6822" s="20">
        <v>1</v>
      </c>
      <c r="S6822" s="20">
        <v>3</v>
      </c>
    </row>
    <row r="6823" spans="1:19" s="20" customFormat="1" x14ac:dyDescent="0.25">
      <c r="A6823" s="177" t="s">
        <v>8046</v>
      </c>
      <c r="B6823" s="20" t="s">
        <v>8047</v>
      </c>
      <c r="C6823" s="20" t="s">
        <v>225</v>
      </c>
      <c r="D6823" s="20" t="s">
        <v>1002</v>
      </c>
      <c r="E6823" s="26">
        <v>42948</v>
      </c>
      <c r="F6823" s="20">
        <v>5</v>
      </c>
      <c r="G6823" s="20">
        <v>7</v>
      </c>
      <c r="H6823" s="20">
        <v>0.7142857142857143</v>
      </c>
      <c r="I6823" s="20">
        <v>29</v>
      </c>
      <c r="J6823" s="20">
        <v>75</v>
      </c>
      <c r="K6823" s="20">
        <v>0.38666666666666666</v>
      </c>
      <c r="L6823" s="20">
        <v>105</v>
      </c>
      <c r="M6823" s="20">
        <v>0.7142857142857143</v>
      </c>
      <c r="N6823" s="20">
        <v>29</v>
      </c>
      <c r="P6823" s="20">
        <v>0</v>
      </c>
      <c r="Q6823" s="20">
        <v>0</v>
      </c>
      <c r="R6823" s="20" t="e">
        <v>#DIV/0!</v>
      </c>
      <c r="S6823" s="20">
        <v>0</v>
      </c>
    </row>
    <row r="6824" spans="1:19" s="20" customFormat="1" x14ac:dyDescent="0.25">
      <c r="A6824" s="177" t="s">
        <v>7658</v>
      </c>
      <c r="B6824" s="20" t="s">
        <v>7659</v>
      </c>
      <c r="C6824" s="20" t="s">
        <v>901</v>
      </c>
      <c r="D6824" s="20" t="s">
        <v>1000</v>
      </c>
      <c r="E6824" s="26">
        <v>42948</v>
      </c>
      <c r="F6824" s="20">
        <v>8</v>
      </c>
      <c r="G6824" s="20">
        <v>5</v>
      </c>
      <c r="H6824" s="20">
        <v>1.6</v>
      </c>
      <c r="I6824" s="20">
        <v>33</v>
      </c>
      <c r="J6824" s="20">
        <v>54</v>
      </c>
      <c r="K6824" s="20">
        <v>0.61111111111111116</v>
      </c>
      <c r="L6824" s="20">
        <v>34</v>
      </c>
      <c r="M6824" s="20">
        <v>1.588235294117647</v>
      </c>
      <c r="N6824" s="20">
        <v>30</v>
      </c>
      <c r="P6824" s="20">
        <v>7</v>
      </c>
      <c r="Q6824" s="20">
        <v>9</v>
      </c>
      <c r="R6824" s="20">
        <v>0.77777777777777779</v>
      </c>
      <c r="S6824" s="20">
        <v>3</v>
      </c>
    </row>
    <row r="6825" spans="1:19" s="20" customFormat="1" x14ac:dyDescent="0.25">
      <c r="A6825" s="177" t="s">
        <v>7106</v>
      </c>
      <c r="B6825" s="20" t="s">
        <v>7107</v>
      </c>
      <c r="C6825" s="20" t="s">
        <v>232</v>
      </c>
      <c r="D6825" s="20" t="s">
        <v>1002</v>
      </c>
      <c r="E6825" s="26">
        <v>42948</v>
      </c>
      <c r="F6825" s="20">
        <v>10</v>
      </c>
      <c r="G6825" s="20">
        <v>15</v>
      </c>
      <c r="H6825" s="20">
        <v>0.66666666666666663</v>
      </c>
      <c r="I6825" s="20">
        <v>155</v>
      </c>
      <c r="J6825" s="20">
        <v>138</v>
      </c>
      <c r="K6825" s="20">
        <v>1.1231884057971016</v>
      </c>
      <c r="L6825" s="20">
        <v>180</v>
      </c>
      <c r="M6825" s="20">
        <v>0.76666666666666672</v>
      </c>
      <c r="N6825" s="20">
        <v>157</v>
      </c>
      <c r="P6825" s="20">
        <v>0</v>
      </c>
      <c r="Q6825" s="20">
        <v>2</v>
      </c>
      <c r="R6825" s="20">
        <v>0</v>
      </c>
      <c r="S6825" s="20">
        <v>0</v>
      </c>
    </row>
    <row r="6826" spans="1:19" s="20" customFormat="1" x14ac:dyDescent="0.25">
      <c r="A6826" s="177" t="s">
        <v>6740</v>
      </c>
      <c r="B6826" s="20" t="s">
        <v>6741</v>
      </c>
      <c r="C6826" s="20" t="s">
        <v>317</v>
      </c>
      <c r="D6826" s="20" t="s">
        <v>1002</v>
      </c>
      <c r="E6826" s="26">
        <v>42948</v>
      </c>
      <c r="F6826" s="20">
        <v>17</v>
      </c>
      <c r="G6826" s="20">
        <v>12</v>
      </c>
      <c r="H6826" s="20">
        <v>1.4166666666666667</v>
      </c>
      <c r="I6826" s="20">
        <v>38</v>
      </c>
      <c r="J6826" s="20">
        <v>40</v>
      </c>
      <c r="K6826" s="20">
        <v>0.95</v>
      </c>
      <c r="L6826" s="20">
        <v>26</v>
      </c>
      <c r="M6826" s="20">
        <v>1.5384615384615385</v>
      </c>
      <c r="N6826" s="20">
        <v>37</v>
      </c>
      <c r="P6826" s="20">
        <v>0</v>
      </c>
      <c r="Q6826" s="20">
        <v>0</v>
      </c>
      <c r="R6826" s="20" t="e">
        <v>#DIV/0!</v>
      </c>
      <c r="S6826" s="20">
        <v>1</v>
      </c>
    </row>
    <row r="6827" spans="1:19" s="20" customFormat="1" x14ac:dyDescent="0.25">
      <c r="A6827" s="177" t="s">
        <v>6316</v>
      </c>
      <c r="B6827" s="20" t="s">
        <v>6317</v>
      </c>
      <c r="C6827" s="20" t="s">
        <v>214</v>
      </c>
      <c r="D6827" s="20" t="s">
        <v>1002</v>
      </c>
      <c r="E6827" s="26">
        <v>42948</v>
      </c>
      <c r="F6827" s="20">
        <v>20</v>
      </c>
      <c r="G6827" s="20">
        <v>13</v>
      </c>
      <c r="H6827" s="20">
        <v>1.5384615384615385</v>
      </c>
      <c r="I6827" s="20">
        <v>86</v>
      </c>
      <c r="J6827" s="20">
        <v>145</v>
      </c>
      <c r="K6827" s="20">
        <v>0.59310344827586203</v>
      </c>
      <c r="L6827" s="20">
        <v>92</v>
      </c>
      <c r="M6827" s="20">
        <v>1.576086956521739</v>
      </c>
      <c r="N6827" s="20">
        <v>64</v>
      </c>
      <c r="P6827" s="20">
        <v>26</v>
      </c>
      <c r="Q6827" s="20">
        <v>33</v>
      </c>
      <c r="R6827" s="20">
        <v>0.78787878787878785</v>
      </c>
      <c r="S6827" s="20">
        <v>22</v>
      </c>
    </row>
    <row r="6828" spans="1:19" s="20" customFormat="1" x14ac:dyDescent="0.25">
      <c r="A6828" s="177" t="s">
        <v>5538</v>
      </c>
      <c r="B6828" s="20" t="s">
        <v>5539</v>
      </c>
      <c r="C6828" s="20" t="s">
        <v>903</v>
      </c>
      <c r="D6828" s="20" t="s">
        <v>1000</v>
      </c>
      <c r="E6828" s="26">
        <v>42948</v>
      </c>
      <c r="F6828" s="20">
        <v>12</v>
      </c>
      <c r="G6828" s="20">
        <v>11</v>
      </c>
      <c r="H6828" s="20">
        <v>1.0909090909090908</v>
      </c>
      <c r="I6828" s="20">
        <v>42</v>
      </c>
      <c r="J6828" s="20">
        <v>49</v>
      </c>
      <c r="K6828" s="20">
        <v>0.8571428571428571</v>
      </c>
      <c r="L6828" s="20">
        <v>44</v>
      </c>
      <c r="M6828" s="20">
        <v>1.1136363636363635</v>
      </c>
      <c r="N6828" s="20">
        <v>42</v>
      </c>
      <c r="P6828" s="20">
        <v>0</v>
      </c>
      <c r="Q6828" s="20">
        <v>0</v>
      </c>
      <c r="R6828" s="20" t="e">
        <v>#DIV/0!</v>
      </c>
      <c r="S6828" s="20">
        <v>0</v>
      </c>
    </row>
    <row r="6829" spans="1:19" s="20" customFormat="1" x14ac:dyDescent="0.25">
      <c r="A6829" s="177" t="s">
        <v>4923</v>
      </c>
      <c r="B6829" s="20" t="s">
        <v>4924</v>
      </c>
      <c r="C6829" s="20" t="s">
        <v>230</v>
      </c>
      <c r="D6829" s="20" t="s">
        <v>1002</v>
      </c>
      <c r="E6829" s="26">
        <v>42948</v>
      </c>
      <c r="F6829" s="20">
        <v>1</v>
      </c>
      <c r="G6829" s="20">
        <v>1</v>
      </c>
      <c r="H6829" s="20">
        <v>1</v>
      </c>
      <c r="I6829" s="20">
        <v>6</v>
      </c>
      <c r="J6829" s="20">
        <v>10</v>
      </c>
      <c r="K6829" s="20">
        <v>0.6</v>
      </c>
      <c r="L6829" s="20">
        <v>10</v>
      </c>
      <c r="M6829" s="20">
        <v>1</v>
      </c>
      <c r="N6829" s="20">
        <v>6</v>
      </c>
      <c r="P6829" s="20">
        <v>0</v>
      </c>
      <c r="Q6829" s="20">
        <v>2</v>
      </c>
      <c r="R6829" s="20">
        <v>0</v>
      </c>
      <c r="S6829" s="20">
        <v>0</v>
      </c>
    </row>
    <row r="6830" spans="1:19" s="20" customFormat="1" x14ac:dyDescent="0.25">
      <c r="A6830" s="177" t="s">
        <v>4748</v>
      </c>
      <c r="B6830" s="20" t="s">
        <v>4749</v>
      </c>
      <c r="C6830" s="20" t="s">
        <v>234</v>
      </c>
      <c r="D6830" s="20" t="s">
        <v>1002</v>
      </c>
      <c r="E6830" s="26">
        <v>42948</v>
      </c>
      <c r="F6830" s="20">
        <v>3</v>
      </c>
      <c r="G6830" s="20">
        <v>6</v>
      </c>
      <c r="H6830" s="20">
        <v>0.5</v>
      </c>
      <c r="I6830" s="20">
        <v>79</v>
      </c>
      <c r="J6830" s="20">
        <v>25</v>
      </c>
      <c r="K6830" s="20">
        <v>3.16</v>
      </c>
      <c r="L6830" s="20">
        <v>50</v>
      </c>
      <c r="M6830" s="20">
        <v>0.5</v>
      </c>
      <c r="N6830" s="20">
        <v>76</v>
      </c>
      <c r="P6830" s="20">
        <v>0</v>
      </c>
      <c r="Q6830" s="20">
        <v>0</v>
      </c>
      <c r="R6830" s="20" t="e">
        <v>#DIV/0!</v>
      </c>
      <c r="S6830" s="20">
        <v>3</v>
      </c>
    </row>
    <row r="6831" spans="1:19" s="20" customFormat="1" x14ac:dyDescent="0.25">
      <c r="A6831" s="177" t="s">
        <v>4398</v>
      </c>
      <c r="B6831" s="20" t="s">
        <v>4399</v>
      </c>
      <c r="C6831" s="20" t="s">
        <v>217</v>
      </c>
      <c r="D6831" s="20" t="s">
        <v>1002</v>
      </c>
      <c r="E6831" s="26">
        <v>42948</v>
      </c>
      <c r="F6831" s="20">
        <v>0</v>
      </c>
      <c r="G6831" s="20">
        <v>0</v>
      </c>
      <c r="H6831" s="20" t="e">
        <v>#DIV/0!</v>
      </c>
      <c r="I6831" s="20">
        <v>0</v>
      </c>
      <c r="J6831" s="20">
        <v>0</v>
      </c>
      <c r="K6831" s="20" t="e">
        <v>#DIV/0!</v>
      </c>
      <c r="L6831" s="20">
        <v>0</v>
      </c>
      <c r="M6831" s="20" t="e">
        <v>#DIV/0!</v>
      </c>
      <c r="N6831" s="20">
        <v>0</v>
      </c>
      <c r="P6831" s="20">
        <v>0</v>
      </c>
      <c r="Q6831" s="20">
        <v>0</v>
      </c>
      <c r="R6831" s="20" t="e">
        <v>#DIV/0!</v>
      </c>
      <c r="S6831" s="20">
        <v>0</v>
      </c>
    </row>
    <row r="6832" spans="1:19" s="20" customFormat="1" x14ac:dyDescent="0.25">
      <c r="A6832" s="177" t="s">
        <v>3808</v>
      </c>
      <c r="B6832" s="20" t="s">
        <v>3809</v>
      </c>
      <c r="C6832" s="20" t="s">
        <v>342</v>
      </c>
      <c r="D6832" s="20" t="s">
        <v>1002</v>
      </c>
      <c r="E6832" s="26">
        <v>42948</v>
      </c>
      <c r="F6832" s="20">
        <v>4</v>
      </c>
      <c r="G6832" s="20">
        <v>4</v>
      </c>
      <c r="H6832" s="20">
        <v>1</v>
      </c>
      <c r="I6832" s="20">
        <v>22</v>
      </c>
      <c r="J6832" s="20">
        <v>40</v>
      </c>
      <c r="K6832" s="20">
        <v>0.55000000000000004</v>
      </c>
      <c r="L6832" s="20">
        <v>40</v>
      </c>
      <c r="M6832" s="20">
        <v>1</v>
      </c>
      <c r="N6832" s="20">
        <v>21</v>
      </c>
      <c r="P6832" s="20">
        <v>0</v>
      </c>
      <c r="Q6832" s="20">
        <v>0</v>
      </c>
      <c r="R6832" s="20" t="e">
        <v>#DIV/0!</v>
      </c>
      <c r="S6832" s="20">
        <v>1</v>
      </c>
    </row>
    <row r="6833" spans="1:19" s="20" customFormat="1" x14ac:dyDescent="0.25">
      <c r="A6833" s="177" t="s">
        <v>3616</v>
      </c>
      <c r="B6833" s="20" t="s">
        <v>3617</v>
      </c>
      <c r="C6833" s="20" t="s">
        <v>220</v>
      </c>
      <c r="D6833" s="20" t="s">
        <v>1002</v>
      </c>
      <c r="E6833" s="26">
        <v>42948</v>
      </c>
      <c r="F6833" s="20">
        <v>0</v>
      </c>
      <c r="G6833" s="20">
        <v>0</v>
      </c>
      <c r="H6833" s="20" t="e">
        <v>#DIV/0!</v>
      </c>
      <c r="I6833" s="20">
        <v>0</v>
      </c>
      <c r="J6833" s="20">
        <v>0</v>
      </c>
      <c r="K6833" s="20" t="e">
        <v>#DIV/0!</v>
      </c>
      <c r="L6833" s="20">
        <v>0</v>
      </c>
      <c r="M6833" s="20" t="e">
        <v>#DIV/0!</v>
      </c>
      <c r="N6833" s="20">
        <v>0</v>
      </c>
      <c r="P6833" s="20">
        <v>0</v>
      </c>
      <c r="Q6833" s="20">
        <v>0</v>
      </c>
      <c r="R6833" s="20" t="e">
        <v>#DIV/0!</v>
      </c>
      <c r="S6833" s="20">
        <v>0</v>
      </c>
    </row>
    <row r="6834" spans="1:19" s="20" customFormat="1" x14ac:dyDescent="0.25">
      <c r="A6834" s="177" t="s">
        <v>3091</v>
      </c>
      <c r="B6834" s="20" t="s">
        <v>3092</v>
      </c>
      <c r="C6834" s="20" t="s">
        <v>242</v>
      </c>
      <c r="D6834" s="20" t="s">
        <v>1000</v>
      </c>
      <c r="E6834" s="26">
        <v>42948</v>
      </c>
      <c r="F6834" s="20">
        <v>5</v>
      </c>
      <c r="G6834" s="20">
        <v>7</v>
      </c>
      <c r="H6834" s="20">
        <v>0.7142857142857143</v>
      </c>
      <c r="I6834" s="20">
        <v>54</v>
      </c>
      <c r="J6834" s="20">
        <v>55</v>
      </c>
      <c r="K6834" s="20">
        <v>0.98181818181818181</v>
      </c>
      <c r="L6834" s="20">
        <v>75</v>
      </c>
      <c r="M6834" s="20">
        <v>0.73333333333333328</v>
      </c>
      <c r="N6834" s="20">
        <v>39</v>
      </c>
      <c r="P6834" s="20">
        <v>1</v>
      </c>
      <c r="Q6834" s="20">
        <v>10</v>
      </c>
      <c r="R6834" s="20">
        <v>0.1</v>
      </c>
      <c r="S6834" s="20">
        <v>15</v>
      </c>
    </row>
    <row r="6835" spans="1:19" s="20" customFormat="1" x14ac:dyDescent="0.25">
      <c r="A6835" s="177" t="s">
        <v>2916</v>
      </c>
      <c r="B6835" s="20" t="s">
        <v>2917</v>
      </c>
      <c r="C6835" s="20" t="s">
        <v>2724</v>
      </c>
      <c r="D6835" s="20" t="s">
        <v>1000</v>
      </c>
      <c r="E6835" s="26">
        <v>42948</v>
      </c>
      <c r="F6835" s="20">
        <v>7</v>
      </c>
      <c r="G6835" s="20">
        <v>6</v>
      </c>
      <c r="H6835" s="20">
        <v>1.1666666666666667</v>
      </c>
      <c r="I6835" s="20">
        <v>30</v>
      </c>
      <c r="J6835" s="20">
        <v>37</v>
      </c>
      <c r="K6835" s="20">
        <v>0.81081081081081086</v>
      </c>
      <c r="L6835" s="20">
        <v>32</v>
      </c>
      <c r="M6835" s="20">
        <v>1.15625</v>
      </c>
      <c r="N6835" s="20">
        <v>30</v>
      </c>
      <c r="P6835" s="20">
        <v>0</v>
      </c>
      <c r="Q6835" s="20">
        <v>0</v>
      </c>
      <c r="R6835" s="20" t="e">
        <v>#DIV/0!</v>
      </c>
      <c r="S6835" s="20">
        <v>0</v>
      </c>
    </row>
    <row r="6836" spans="1:19" s="20" customFormat="1" x14ac:dyDescent="0.25">
      <c r="A6836" s="177" t="s">
        <v>2671</v>
      </c>
      <c r="B6836" s="20" t="s">
        <v>2672</v>
      </c>
      <c r="C6836" s="20" t="s">
        <v>237</v>
      </c>
      <c r="D6836" s="20" t="s">
        <v>1000</v>
      </c>
      <c r="E6836" s="26">
        <v>42948</v>
      </c>
      <c r="F6836" s="20">
        <v>10</v>
      </c>
      <c r="G6836" s="20">
        <v>13</v>
      </c>
      <c r="H6836" s="20">
        <v>0.76923076923076927</v>
      </c>
      <c r="I6836" s="20">
        <v>35</v>
      </c>
      <c r="J6836" s="20">
        <v>80</v>
      </c>
      <c r="K6836" s="20">
        <v>0.4375</v>
      </c>
      <c r="L6836" s="20">
        <v>97</v>
      </c>
      <c r="M6836" s="20">
        <v>0.82474226804123707</v>
      </c>
      <c r="N6836" s="20">
        <v>24</v>
      </c>
      <c r="O6836" s="20">
        <v>0.8833333333333333</v>
      </c>
      <c r="P6836" s="20">
        <v>17</v>
      </c>
      <c r="Q6836" s="20">
        <v>21</v>
      </c>
      <c r="R6836" s="20">
        <v>0.80952380952380953</v>
      </c>
      <c r="S6836" s="20">
        <v>11</v>
      </c>
    </row>
    <row r="6837" spans="1:19" s="20" customFormat="1" x14ac:dyDescent="0.25">
      <c r="A6837" s="177" t="s">
        <v>2496</v>
      </c>
      <c r="B6837" s="20" t="s">
        <v>2497</v>
      </c>
      <c r="C6837" s="20" t="s">
        <v>238</v>
      </c>
      <c r="D6837" s="20" t="s">
        <v>1000</v>
      </c>
      <c r="E6837" s="26">
        <v>42948</v>
      </c>
      <c r="F6837" s="20">
        <v>0</v>
      </c>
      <c r="G6837" s="20">
        <v>0</v>
      </c>
      <c r="H6837" s="20" t="e">
        <v>#DIV/0!</v>
      </c>
      <c r="I6837" s="20">
        <v>0</v>
      </c>
      <c r="J6837" s="20">
        <v>0</v>
      </c>
      <c r="K6837" s="20" t="e">
        <v>#DIV/0!</v>
      </c>
      <c r="L6837" s="20">
        <v>0</v>
      </c>
      <c r="M6837" s="20" t="e">
        <v>#DIV/0!</v>
      </c>
      <c r="N6837" s="20">
        <v>0</v>
      </c>
      <c r="P6837" s="20">
        <v>0</v>
      </c>
      <c r="Q6837" s="20">
        <v>0</v>
      </c>
      <c r="R6837" s="20" t="e">
        <v>#DIV/0!</v>
      </c>
      <c r="S6837" s="20">
        <v>0</v>
      </c>
    </row>
    <row r="6838" spans="1:19" s="20" customFormat="1" x14ac:dyDescent="0.25">
      <c r="A6838" s="177" t="s">
        <v>2323</v>
      </c>
      <c r="B6838" s="20" t="s">
        <v>2324</v>
      </c>
      <c r="C6838" s="20" t="s">
        <v>239</v>
      </c>
      <c r="D6838" s="20" t="s">
        <v>1000</v>
      </c>
      <c r="E6838" s="26">
        <v>42948</v>
      </c>
      <c r="F6838" s="20">
        <v>0</v>
      </c>
      <c r="G6838" s="20">
        <v>0</v>
      </c>
      <c r="H6838" s="20" t="e">
        <v>#DIV/0!</v>
      </c>
      <c r="I6838" s="20">
        <v>0</v>
      </c>
      <c r="J6838" s="20">
        <v>0</v>
      </c>
      <c r="K6838" s="20" t="e">
        <v>#DIV/0!</v>
      </c>
      <c r="L6838" s="20">
        <v>0</v>
      </c>
      <c r="M6838" s="20" t="e">
        <v>#DIV/0!</v>
      </c>
      <c r="N6838" s="20">
        <v>0</v>
      </c>
      <c r="P6838" s="20">
        <v>0</v>
      </c>
      <c r="Q6838" s="20">
        <v>0</v>
      </c>
      <c r="R6838" s="20" t="e">
        <v>#DIV/0!</v>
      </c>
      <c r="S6838" s="20">
        <v>0</v>
      </c>
    </row>
    <row r="6839" spans="1:19" s="20" customFormat="1" x14ac:dyDescent="0.25">
      <c r="A6839" s="177" t="s">
        <v>2148</v>
      </c>
      <c r="B6839" s="20" t="s">
        <v>2149</v>
      </c>
      <c r="C6839" s="20" t="s">
        <v>1988</v>
      </c>
      <c r="D6839" s="20" t="s">
        <v>1000</v>
      </c>
      <c r="E6839" s="26">
        <v>42948</v>
      </c>
      <c r="F6839" s="20">
        <v>13</v>
      </c>
      <c r="G6839" s="20">
        <v>10</v>
      </c>
      <c r="H6839" s="20">
        <v>1.3</v>
      </c>
      <c r="I6839" s="20">
        <v>45</v>
      </c>
      <c r="J6839" s="20">
        <v>66</v>
      </c>
      <c r="K6839" s="20">
        <v>0.68181818181818177</v>
      </c>
      <c r="L6839" s="20">
        <v>46</v>
      </c>
      <c r="M6839" s="20">
        <v>1.4347826086956521</v>
      </c>
      <c r="N6839" s="20">
        <v>42</v>
      </c>
      <c r="P6839" s="20">
        <v>7</v>
      </c>
      <c r="Q6839" s="20">
        <v>9</v>
      </c>
      <c r="R6839" s="20">
        <v>0.77777777777777779</v>
      </c>
      <c r="S6839" s="20">
        <v>3</v>
      </c>
    </row>
    <row r="6840" spans="1:19" s="20" customFormat="1" x14ac:dyDescent="0.25">
      <c r="A6840" s="177" t="s">
        <v>1900</v>
      </c>
      <c r="B6840" s="20" t="s">
        <v>1901</v>
      </c>
      <c r="C6840" s="20" t="s">
        <v>240</v>
      </c>
      <c r="D6840" s="20" t="s">
        <v>1000</v>
      </c>
      <c r="E6840" s="26">
        <v>42948</v>
      </c>
      <c r="F6840" s="20">
        <v>31</v>
      </c>
      <c r="G6840" s="20">
        <v>17</v>
      </c>
      <c r="H6840" s="20">
        <v>1.8235294117647058</v>
      </c>
      <c r="I6840" s="20">
        <v>51</v>
      </c>
      <c r="J6840" s="20">
        <v>84</v>
      </c>
      <c r="K6840" s="20">
        <v>0.6071428571428571</v>
      </c>
      <c r="L6840" s="20">
        <v>48</v>
      </c>
      <c r="M6840" s="20">
        <v>1.75</v>
      </c>
      <c r="N6840" s="20">
        <v>47</v>
      </c>
      <c r="P6840" s="20">
        <v>4</v>
      </c>
      <c r="Q6840" s="20">
        <v>9</v>
      </c>
      <c r="R6840" s="20">
        <v>0.44444444444444442</v>
      </c>
      <c r="S6840" s="20">
        <v>4</v>
      </c>
    </row>
    <row r="6841" spans="1:19" s="20" customFormat="1" x14ac:dyDescent="0.25">
      <c r="A6841" s="177" t="s">
        <v>1725</v>
      </c>
      <c r="B6841" s="20" t="s">
        <v>1726</v>
      </c>
      <c r="C6841" s="20" t="s">
        <v>241</v>
      </c>
      <c r="D6841" s="20" t="s">
        <v>1000</v>
      </c>
      <c r="E6841" s="26">
        <v>42948</v>
      </c>
      <c r="F6841" s="20">
        <v>61</v>
      </c>
      <c r="G6841" s="20">
        <v>58</v>
      </c>
      <c r="H6841" s="20">
        <v>1.0517241379310345</v>
      </c>
      <c r="I6841" s="20">
        <v>562</v>
      </c>
      <c r="J6841" s="20">
        <v>692</v>
      </c>
      <c r="K6841" s="20">
        <v>0.81213872832369938</v>
      </c>
      <c r="L6841" s="20">
        <v>635</v>
      </c>
      <c r="M6841" s="20">
        <v>1.089763779527559</v>
      </c>
      <c r="N6841" s="20">
        <v>536</v>
      </c>
      <c r="P6841" s="20">
        <v>22</v>
      </c>
      <c r="Q6841" s="20">
        <v>28</v>
      </c>
      <c r="R6841" s="20">
        <v>0.7857142857142857</v>
      </c>
      <c r="S6841" s="20">
        <v>29</v>
      </c>
    </row>
    <row r="6842" spans="1:19" s="20" customFormat="1" x14ac:dyDescent="0.25">
      <c r="A6842" s="177" t="s">
        <v>1550</v>
      </c>
      <c r="B6842" s="20" t="s">
        <v>1551</v>
      </c>
      <c r="C6842" s="20" t="s">
        <v>318</v>
      </c>
      <c r="D6842" s="20" t="s">
        <v>1000</v>
      </c>
      <c r="E6842" s="26">
        <v>42948</v>
      </c>
      <c r="F6842" s="20">
        <v>22</v>
      </c>
      <c r="G6842" s="20">
        <v>17</v>
      </c>
      <c r="H6842" s="20">
        <v>1.2941176470588236</v>
      </c>
      <c r="I6842" s="20">
        <v>46</v>
      </c>
      <c r="J6842" s="20">
        <v>93</v>
      </c>
      <c r="K6842" s="20">
        <v>0.4946236559139785</v>
      </c>
      <c r="L6842" s="20">
        <v>65</v>
      </c>
      <c r="M6842" s="20">
        <v>1.4307692307692308</v>
      </c>
      <c r="N6842" s="20">
        <v>45</v>
      </c>
      <c r="P6842" s="20">
        <v>2</v>
      </c>
      <c r="Q6842" s="20">
        <v>8</v>
      </c>
      <c r="R6842" s="20">
        <v>0.25</v>
      </c>
      <c r="S6842" s="20">
        <v>1</v>
      </c>
    </row>
    <row r="6843" spans="1:19" s="20" customFormat="1" x14ac:dyDescent="0.25">
      <c r="A6843" s="177" t="s">
        <v>12638</v>
      </c>
      <c r="B6843" s="20" t="s">
        <v>1450</v>
      </c>
      <c r="C6843" s="20" t="s">
        <v>896</v>
      </c>
      <c r="D6843" s="20" t="s">
        <v>1000</v>
      </c>
      <c r="E6843" s="26">
        <v>42948</v>
      </c>
      <c r="F6843" s="20">
        <v>149</v>
      </c>
      <c r="G6843" s="20">
        <v>128</v>
      </c>
      <c r="H6843" s="20">
        <v>1.1640625</v>
      </c>
      <c r="I6843" s="20">
        <v>823</v>
      </c>
      <c r="J6843" s="20">
        <v>1107</v>
      </c>
      <c r="K6843" s="20">
        <v>0.74345076784101172</v>
      </c>
      <c r="L6843" s="20">
        <v>998</v>
      </c>
      <c r="M6843" s="20">
        <v>1.1092184368737474</v>
      </c>
      <c r="N6843" s="20">
        <v>763</v>
      </c>
      <c r="P6843" s="20">
        <v>53</v>
      </c>
      <c r="Q6843" s="20">
        <v>85</v>
      </c>
      <c r="R6843" s="20">
        <v>0.62352941176470589</v>
      </c>
      <c r="S6843" s="20">
        <v>63</v>
      </c>
    </row>
    <row r="6844" spans="1:19" s="20" customFormat="1" x14ac:dyDescent="0.25">
      <c r="A6844" s="177" t="s">
        <v>1125</v>
      </c>
      <c r="B6844" s="20" t="s">
        <v>1212</v>
      </c>
      <c r="C6844" s="20" t="s">
        <v>235</v>
      </c>
      <c r="D6844" s="20" t="s">
        <v>1002</v>
      </c>
      <c r="E6844" s="26">
        <v>42948</v>
      </c>
      <c r="F6844" s="20">
        <v>149</v>
      </c>
      <c r="G6844" s="20">
        <v>128</v>
      </c>
      <c r="H6844" s="20">
        <v>1.1640625</v>
      </c>
      <c r="I6844" s="20">
        <v>823</v>
      </c>
      <c r="J6844" s="20">
        <v>1107</v>
      </c>
      <c r="K6844" s="20">
        <v>0.74345076784101172</v>
      </c>
      <c r="L6844" s="20">
        <v>998</v>
      </c>
      <c r="M6844" s="20">
        <v>1.1092184368737474</v>
      </c>
      <c r="N6844" s="20">
        <v>763</v>
      </c>
      <c r="P6844" s="20">
        <v>53</v>
      </c>
      <c r="Q6844" s="20">
        <v>85</v>
      </c>
      <c r="R6844" s="20">
        <v>0.62352941176470589</v>
      </c>
      <c r="S6844" s="20">
        <v>63</v>
      </c>
    </row>
    <row r="6845" spans="1:19" s="20" customFormat="1" x14ac:dyDescent="0.25">
      <c r="A6845" s="177" t="s">
        <v>12100</v>
      </c>
      <c r="B6845" s="20" t="s">
        <v>12101</v>
      </c>
      <c r="C6845" s="20" t="s">
        <v>1051</v>
      </c>
      <c r="D6845" s="20" t="s">
        <v>1000</v>
      </c>
      <c r="E6845" s="26">
        <v>42948</v>
      </c>
      <c r="F6845" s="20">
        <v>0</v>
      </c>
      <c r="G6845" s="20">
        <v>0</v>
      </c>
      <c r="H6845" s="20" t="e">
        <v>#DIV/0!</v>
      </c>
      <c r="I6845" s="20">
        <v>0</v>
      </c>
      <c r="J6845" s="20">
        <v>0</v>
      </c>
      <c r="K6845" s="20" t="e">
        <v>#DIV/0!</v>
      </c>
      <c r="L6845" s="20">
        <v>0</v>
      </c>
      <c r="M6845" s="20" t="e">
        <v>#DIV/0!</v>
      </c>
      <c r="N6845" s="20">
        <v>0</v>
      </c>
      <c r="P6845" s="20">
        <v>0</v>
      </c>
      <c r="Q6845" s="20">
        <v>0</v>
      </c>
      <c r="R6845" s="20" t="e">
        <v>#DIV/0!</v>
      </c>
      <c r="S6845" s="20">
        <v>0</v>
      </c>
    </row>
    <row r="6846" spans="1:19" s="20" customFormat="1" x14ac:dyDescent="0.25">
      <c r="A6846" s="177" t="s">
        <v>13289</v>
      </c>
      <c r="B6846" s="20" t="s">
        <v>13290</v>
      </c>
      <c r="C6846" s="20" t="s">
        <v>350</v>
      </c>
      <c r="D6846" s="20" t="s">
        <v>1002</v>
      </c>
      <c r="E6846" s="26">
        <v>42948</v>
      </c>
      <c r="F6846" s="20">
        <v>2</v>
      </c>
      <c r="G6846" s="20">
        <v>1</v>
      </c>
      <c r="H6846" s="20">
        <v>2</v>
      </c>
      <c r="I6846" s="20">
        <v>6</v>
      </c>
      <c r="J6846" s="20">
        <v>10</v>
      </c>
      <c r="K6846" s="20">
        <v>0.6</v>
      </c>
      <c r="L6846" s="20">
        <v>5</v>
      </c>
      <c r="M6846" s="20">
        <v>2</v>
      </c>
      <c r="N6846" s="20">
        <v>6</v>
      </c>
      <c r="P6846" s="20">
        <v>0</v>
      </c>
      <c r="Q6846" s="20">
        <v>0</v>
      </c>
      <c r="R6846" s="20" t="e">
        <v>#DIV/0!</v>
      </c>
      <c r="S6846" s="20">
        <v>0</v>
      </c>
    </row>
    <row r="6847" spans="1:19" s="20" customFormat="1" x14ac:dyDescent="0.25">
      <c r="A6847" s="177" t="s">
        <v>13466</v>
      </c>
      <c r="B6847" s="20" t="s">
        <v>13467</v>
      </c>
      <c r="C6847" s="20" t="s">
        <v>242</v>
      </c>
      <c r="D6847" s="20" t="s">
        <v>1002</v>
      </c>
      <c r="E6847" s="26">
        <v>42948</v>
      </c>
      <c r="F6847" s="20">
        <v>5</v>
      </c>
      <c r="G6847" s="20">
        <v>7</v>
      </c>
      <c r="H6847" s="20">
        <v>0.7142857142857143</v>
      </c>
      <c r="I6847" s="20">
        <v>54</v>
      </c>
      <c r="J6847" s="20">
        <v>55</v>
      </c>
      <c r="K6847" s="20">
        <v>0.98181818181818181</v>
      </c>
      <c r="L6847" s="20">
        <v>75</v>
      </c>
      <c r="M6847" s="20">
        <v>0.73333333333333328</v>
      </c>
      <c r="N6847" s="20">
        <v>39</v>
      </c>
      <c r="P6847" s="20">
        <v>1</v>
      </c>
      <c r="Q6847" s="20">
        <v>10</v>
      </c>
      <c r="R6847" s="20">
        <v>0.1</v>
      </c>
      <c r="S6847" s="20">
        <v>15</v>
      </c>
    </row>
    <row r="6848" spans="1:19" s="20" customFormat="1" x14ac:dyDescent="0.25">
      <c r="A6848" s="177" t="s">
        <v>13643</v>
      </c>
      <c r="B6848" s="20" t="s">
        <v>13644</v>
      </c>
      <c r="C6848" s="20" t="s">
        <v>237</v>
      </c>
      <c r="D6848" s="20" t="s">
        <v>1002</v>
      </c>
      <c r="E6848" s="26">
        <v>42948</v>
      </c>
      <c r="F6848" s="20">
        <v>10</v>
      </c>
      <c r="G6848" s="20">
        <v>13</v>
      </c>
      <c r="H6848" s="20">
        <v>0.76923076923076927</v>
      </c>
      <c r="I6848" s="20">
        <v>35</v>
      </c>
      <c r="J6848" s="20">
        <v>80</v>
      </c>
      <c r="K6848" s="20">
        <v>0.4375</v>
      </c>
      <c r="L6848" s="20">
        <v>97</v>
      </c>
      <c r="M6848" s="20">
        <v>0.82474226804123707</v>
      </c>
      <c r="N6848" s="20">
        <v>24</v>
      </c>
      <c r="O6848" s="20">
        <v>0.8833333333333333</v>
      </c>
      <c r="P6848" s="20">
        <v>17</v>
      </c>
      <c r="Q6848" s="20">
        <v>21</v>
      </c>
      <c r="R6848" s="20">
        <v>0.80952380952380953</v>
      </c>
      <c r="S6848" s="20">
        <v>11</v>
      </c>
    </row>
    <row r="6849" spans="1:20" s="20" customFormat="1" x14ac:dyDescent="0.25">
      <c r="A6849" s="177" t="s">
        <v>13818</v>
      </c>
      <c r="B6849" s="20" t="s">
        <v>13819</v>
      </c>
      <c r="C6849" s="20" t="s">
        <v>238</v>
      </c>
      <c r="D6849" s="20" t="s">
        <v>1002</v>
      </c>
      <c r="E6849" s="26">
        <v>42948</v>
      </c>
      <c r="F6849" s="20">
        <v>0</v>
      </c>
      <c r="G6849" s="20">
        <v>0</v>
      </c>
      <c r="H6849" s="20" t="e">
        <v>#DIV/0!</v>
      </c>
      <c r="I6849" s="20">
        <v>0</v>
      </c>
      <c r="J6849" s="20">
        <v>0</v>
      </c>
      <c r="K6849" s="20" t="e">
        <v>#DIV/0!</v>
      </c>
      <c r="L6849" s="20">
        <v>0</v>
      </c>
      <c r="M6849" s="20" t="e">
        <v>#DIV/0!</v>
      </c>
      <c r="N6849" s="20">
        <v>0</v>
      </c>
      <c r="P6849" s="20">
        <v>0</v>
      </c>
      <c r="Q6849" s="20">
        <v>0</v>
      </c>
      <c r="R6849" s="20" t="e">
        <v>#DIV/0!</v>
      </c>
      <c r="S6849" s="20">
        <v>0</v>
      </c>
      <c r="T6849" s="20">
        <v>1.1499999999999999</v>
      </c>
    </row>
    <row r="6850" spans="1:20" s="20" customFormat="1" x14ac:dyDescent="0.25">
      <c r="A6850" s="177" t="s">
        <v>13995</v>
      </c>
      <c r="B6850" s="20" t="s">
        <v>13996</v>
      </c>
      <c r="C6850" s="20" t="s">
        <v>239</v>
      </c>
      <c r="D6850" s="20" t="s">
        <v>1002</v>
      </c>
      <c r="E6850" s="26">
        <v>42948</v>
      </c>
      <c r="F6850" s="20">
        <v>0</v>
      </c>
      <c r="G6850" s="20">
        <v>0</v>
      </c>
      <c r="H6850" s="20" t="e">
        <v>#DIV/0!</v>
      </c>
      <c r="I6850" s="20">
        <v>0</v>
      </c>
      <c r="J6850" s="20">
        <v>0</v>
      </c>
      <c r="K6850" s="20" t="e">
        <v>#DIV/0!</v>
      </c>
      <c r="L6850" s="20">
        <v>0</v>
      </c>
      <c r="M6850" s="20" t="e">
        <v>#DIV/0!</v>
      </c>
      <c r="N6850" s="20">
        <v>0</v>
      </c>
      <c r="P6850" s="20">
        <v>0</v>
      </c>
      <c r="Q6850" s="20">
        <v>0</v>
      </c>
      <c r="R6850" s="20" t="e">
        <v>#DIV/0!</v>
      </c>
      <c r="S6850" s="20">
        <v>0</v>
      </c>
    </row>
    <row r="6851" spans="1:20" s="20" customFormat="1" x14ac:dyDescent="0.25">
      <c r="A6851" s="177" t="s">
        <v>14182</v>
      </c>
      <c r="B6851" s="20" t="s">
        <v>14183</v>
      </c>
      <c r="C6851" s="20" t="s">
        <v>240</v>
      </c>
      <c r="D6851" s="20" t="s">
        <v>1002</v>
      </c>
      <c r="E6851" s="26">
        <v>42948</v>
      </c>
      <c r="F6851" s="20">
        <v>31</v>
      </c>
      <c r="G6851" s="20">
        <v>17</v>
      </c>
      <c r="H6851" s="20">
        <v>1.8235294117647058</v>
      </c>
      <c r="I6851" s="20">
        <v>51</v>
      </c>
      <c r="J6851" s="20">
        <v>84</v>
      </c>
      <c r="K6851" s="20">
        <v>0.6071428571428571</v>
      </c>
      <c r="L6851" s="20">
        <v>48</v>
      </c>
      <c r="M6851" s="20">
        <v>1.75</v>
      </c>
      <c r="N6851" s="20">
        <v>47</v>
      </c>
      <c r="P6851" s="20">
        <v>4</v>
      </c>
      <c r="Q6851" s="20">
        <v>9</v>
      </c>
      <c r="R6851" s="20">
        <v>0.44444444444444442</v>
      </c>
      <c r="S6851" s="20">
        <v>4</v>
      </c>
      <c r="T6851" s="20" t="e">
        <v>#DIV/0!</v>
      </c>
    </row>
    <row r="6852" spans="1:20" s="20" customFormat="1" x14ac:dyDescent="0.25">
      <c r="A6852" s="177" t="s">
        <v>14359</v>
      </c>
      <c r="B6852" s="20" t="s">
        <v>14360</v>
      </c>
      <c r="C6852" s="20" t="s">
        <v>241</v>
      </c>
      <c r="D6852" s="20" t="s">
        <v>1002</v>
      </c>
      <c r="E6852" s="26">
        <v>42948</v>
      </c>
      <c r="F6852" s="20">
        <v>61</v>
      </c>
      <c r="G6852" s="20">
        <v>58</v>
      </c>
      <c r="H6852" s="20">
        <v>1.0517241379310345</v>
      </c>
      <c r="I6852" s="20">
        <v>562</v>
      </c>
      <c r="J6852" s="20">
        <v>692</v>
      </c>
      <c r="K6852" s="20">
        <v>0.81213872832369938</v>
      </c>
      <c r="L6852" s="20">
        <v>635</v>
      </c>
      <c r="M6852" s="20">
        <v>1.089763779527559</v>
      </c>
      <c r="N6852" s="20">
        <v>536</v>
      </c>
      <c r="P6852" s="20">
        <v>22</v>
      </c>
      <c r="Q6852" s="20">
        <v>28</v>
      </c>
      <c r="R6852" s="20">
        <v>0.7857142857142857</v>
      </c>
      <c r="S6852" s="20">
        <v>29</v>
      </c>
    </row>
    <row r="6853" spans="1:20" s="20" customFormat="1" x14ac:dyDescent="0.25">
      <c r="A6853" s="177" t="s">
        <v>14471</v>
      </c>
      <c r="B6853" s="20" t="s">
        <v>14472</v>
      </c>
      <c r="C6853" s="20" t="s">
        <v>318</v>
      </c>
      <c r="D6853" s="20" t="s">
        <v>1002</v>
      </c>
      <c r="E6853" s="26">
        <v>42948</v>
      </c>
      <c r="F6853" s="20">
        <v>22</v>
      </c>
      <c r="G6853" s="20">
        <v>17</v>
      </c>
      <c r="H6853" s="20">
        <v>1.2941176470588236</v>
      </c>
      <c r="I6853" s="20">
        <v>46</v>
      </c>
      <c r="J6853" s="20">
        <v>93</v>
      </c>
      <c r="K6853" s="20">
        <v>0.4946236559139785</v>
      </c>
      <c r="L6853" s="20">
        <v>65</v>
      </c>
      <c r="M6853" s="20">
        <v>1.4307692307692308</v>
      </c>
      <c r="N6853" s="20">
        <v>45</v>
      </c>
      <c r="P6853" s="20">
        <v>2</v>
      </c>
      <c r="Q6853" s="20">
        <v>8</v>
      </c>
      <c r="R6853" s="20">
        <v>0.25</v>
      </c>
      <c r="S6853" s="20">
        <v>1</v>
      </c>
      <c r="T6853" s="20" t="e">
        <v>#DIV/0!</v>
      </c>
    </row>
    <row r="6854" spans="1:20" s="20" customFormat="1" x14ac:dyDescent="0.25">
      <c r="A6854" s="177" t="s">
        <v>14688</v>
      </c>
      <c r="B6854" s="20" t="s">
        <v>14689</v>
      </c>
      <c r="C6854" s="20" t="s">
        <v>199</v>
      </c>
      <c r="D6854" s="20" t="s">
        <v>1000</v>
      </c>
      <c r="E6854" s="26">
        <v>42948</v>
      </c>
      <c r="F6854" s="20">
        <v>24</v>
      </c>
      <c r="G6854" s="20">
        <v>14</v>
      </c>
      <c r="H6854" s="20">
        <v>1.7142857142857142</v>
      </c>
      <c r="I6854" s="20">
        <v>141</v>
      </c>
      <c r="J6854" s="20">
        <v>219</v>
      </c>
      <c r="K6854" s="20">
        <v>0.64383561643835618</v>
      </c>
      <c r="L6854" s="20">
        <v>112</v>
      </c>
      <c r="M6854" s="20">
        <v>1.9553571428571428</v>
      </c>
      <c r="N6854" s="20">
        <v>139</v>
      </c>
      <c r="P6854" s="20">
        <v>10</v>
      </c>
      <c r="Q6854" s="20">
        <v>14</v>
      </c>
      <c r="R6854" s="20">
        <v>0.7142857142857143</v>
      </c>
      <c r="S6854" s="20">
        <v>2</v>
      </c>
    </row>
    <row r="6855" spans="1:20" s="20" customFormat="1" x14ac:dyDescent="0.25">
      <c r="A6855" s="177" t="s">
        <v>14954</v>
      </c>
      <c r="B6855" s="20" t="s">
        <v>14955</v>
      </c>
      <c r="C6855" s="20" t="s">
        <v>200</v>
      </c>
      <c r="D6855" s="20" t="s">
        <v>1002</v>
      </c>
      <c r="E6855" s="26">
        <v>42948</v>
      </c>
      <c r="F6855" s="20">
        <v>8</v>
      </c>
      <c r="G6855" s="20">
        <v>5</v>
      </c>
      <c r="H6855" s="20">
        <v>1.6</v>
      </c>
      <c r="I6855" s="20">
        <v>8</v>
      </c>
      <c r="J6855" s="20">
        <v>19</v>
      </c>
      <c r="K6855" s="20">
        <v>0.42105263157894735</v>
      </c>
      <c r="L6855" s="20">
        <v>12</v>
      </c>
      <c r="M6855" s="20">
        <v>1.5833333333333333</v>
      </c>
      <c r="N6855" s="20">
        <v>6</v>
      </c>
      <c r="P6855" s="20">
        <v>1</v>
      </c>
      <c r="Q6855" s="20">
        <v>5</v>
      </c>
      <c r="R6855" s="20">
        <v>0.2</v>
      </c>
      <c r="S6855" s="20">
        <v>2</v>
      </c>
    </row>
    <row r="6856" spans="1:20" s="20" customFormat="1" x14ac:dyDescent="0.25">
      <c r="A6856" s="177" t="s">
        <v>15131</v>
      </c>
      <c r="B6856" s="20" t="s">
        <v>15132</v>
      </c>
      <c r="C6856" s="20" t="s">
        <v>202</v>
      </c>
      <c r="D6856" s="20" t="s">
        <v>1002</v>
      </c>
      <c r="E6856" s="26">
        <v>42948</v>
      </c>
      <c r="F6856" s="20">
        <v>16</v>
      </c>
      <c r="G6856" s="20">
        <v>9</v>
      </c>
      <c r="H6856" s="20">
        <v>1.7777777777777777</v>
      </c>
      <c r="I6856" s="20">
        <v>133</v>
      </c>
      <c r="J6856" s="20">
        <v>200</v>
      </c>
      <c r="K6856" s="20">
        <v>0.66500000000000004</v>
      </c>
      <c r="L6856" s="20">
        <v>100</v>
      </c>
      <c r="M6856" s="20">
        <v>2</v>
      </c>
      <c r="N6856" s="20">
        <v>133</v>
      </c>
      <c r="P6856" s="20">
        <v>9</v>
      </c>
      <c r="Q6856" s="20">
        <v>9</v>
      </c>
      <c r="R6856" s="20">
        <v>1</v>
      </c>
      <c r="S6856" s="20">
        <v>0</v>
      </c>
      <c r="T6856" s="20" t="e">
        <v>#DIV/0!</v>
      </c>
    </row>
    <row r="6857" spans="1:20" s="20" customFormat="1" x14ac:dyDescent="0.25">
      <c r="A6857" s="177" t="s">
        <v>15213</v>
      </c>
      <c r="B6857" s="20" t="s">
        <v>15214</v>
      </c>
      <c r="C6857" s="20" t="s">
        <v>348</v>
      </c>
      <c r="D6857" s="20" t="s">
        <v>1000</v>
      </c>
      <c r="E6857" s="26">
        <v>42948</v>
      </c>
      <c r="F6857" s="20">
        <v>8</v>
      </c>
      <c r="G6857" s="20">
        <v>10</v>
      </c>
      <c r="H6857" s="20">
        <v>0.8</v>
      </c>
      <c r="I6857" s="20">
        <v>14</v>
      </c>
      <c r="J6857" s="20">
        <v>44</v>
      </c>
      <c r="K6857" s="20">
        <v>0.31818181818181818</v>
      </c>
      <c r="L6857" s="20">
        <v>50</v>
      </c>
      <c r="M6857" s="20">
        <v>0.88</v>
      </c>
      <c r="N6857" s="20">
        <v>13</v>
      </c>
      <c r="P6857" s="20">
        <v>0</v>
      </c>
      <c r="Q6857" s="20">
        <v>3</v>
      </c>
      <c r="R6857" s="20">
        <v>0</v>
      </c>
      <c r="S6857" s="20">
        <v>1</v>
      </c>
      <c r="T6857" s="20" t="e">
        <v>#DIV/0!</v>
      </c>
    </row>
    <row r="6858" spans="1:20" s="20" customFormat="1" x14ac:dyDescent="0.25">
      <c r="A6858" s="177" t="s">
        <v>15297</v>
      </c>
      <c r="B6858" s="20" t="s">
        <v>15298</v>
      </c>
      <c r="C6858" s="20" t="s">
        <v>347</v>
      </c>
      <c r="D6858" s="20" t="s">
        <v>1002</v>
      </c>
      <c r="E6858" s="26">
        <v>42948</v>
      </c>
      <c r="F6858" s="20">
        <v>3</v>
      </c>
      <c r="G6858" s="20">
        <v>5</v>
      </c>
      <c r="H6858" s="20">
        <v>0.6</v>
      </c>
      <c r="I6858" s="20">
        <v>6</v>
      </c>
      <c r="J6858" s="20">
        <v>19</v>
      </c>
      <c r="K6858" s="20">
        <v>0.31578947368421051</v>
      </c>
      <c r="L6858" s="20">
        <v>25</v>
      </c>
      <c r="M6858" s="20">
        <v>0.76</v>
      </c>
      <c r="N6858" s="20">
        <v>5</v>
      </c>
      <c r="P6858" s="20">
        <v>0</v>
      </c>
      <c r="Q6858" s="20">
        <v>0</v>
      </c>
      <c r="R6858" s="20" t="e">
        <v>#DIV/0!</v>
      </c>
      <c r="S6858" s="20">
        <v>1</v>
      </c>
    </row>
    <row r="6859" spans="1:20" s="20" customFormat="1" x14ac:dyDescent="0.25">
      <c r="A6859" s="177" t="s">
        <v>15373</v>
      </c>
      <c r="B6859" s="20" t="s">
        <v>15374</v>
      </c>
      <c r="C6859" s="20" t="s">
        <v>351</v>
      </c>
      <c r="D6859" s="20" t="s">
        <v>1002</v>
      </c>
      <c r="E6859" s="26">
        <v>42948</v>
      </c>
      <c r="F6859" s="20">
        <v>5</v>
      </c>
      <c r="G6859" s="20">
        <v>5</v>
      </c>
      <c r="H6859" s="20">
        <v>1</v>
      </c>
      <c r="I6859" s="20">
        <v>8</v>
      </c>
      <c r="J6859" s="20">
        <v>25</v>
      </c>
      <c r="K6859" s="20">
        <v>0.32</v>
      </c>
      <c r="L6859" s="20">
        <v>25</v>
      </c>
      <c r="M6859" s="20">
        <v>1</v>
      </c>
      <c r="N6859" s="20">
        <v>8</v>
      </c>
      <c r="P6859" s="20">
        <v>0</v>
      </c>
      <c r="Q6859" s="20">
        <v>3</v>
      </c>
      <c r="R6859" s="20">
        <v>0</v>
      </c>
      <c r="S6859" s="20">
        <v>0</v>
      </c>
      <c r="T6859" s="20">
        <v>0</v>
      </c>
    </row>
    <row r="6860" spans="1:20" s="20" customFormat="1" x14ac:dyDescent="0.25">
      <c r="A6860" s="177" t="s">
        <v>15497</v>
      </c>
      <c r="B6860" s="20" t="s">
        <v>15498</v>
      </c>
      <c r="C6860" s="20" t="s">
        <v>352</v>
      </c>
      <c r="D6860" s="20" t="s">
        <v>1002</v>
      </c>
      <c r="E6860" s="26">
        <v>42948</v>
      </c>
      <c r="F6860" s="20">
        <v>0</v>
      </c>
      <c r="G6860" s="20">
        <v>0</v>
      </c>
      <c r="H6860" s="20" t="e">
        <v>#DIV/0!</v>
      </c>
      <c r="I6860" s="20">
        <v>0</v>
      </c>
      <c r="J6860" s="20">
        <v>0</v>
      </c>
      <c r="K6860" s="20" t="e">
        <v>#DIV/0!</v>
      </c>
      <c r="L6860" s="20">
        <v>0</v>
      </c>
      <c r="M6860" s="20" t="e">
        <v>#DIV/0!</v>
      </c>
      <c r="N6860" s="20">
        <v>0</v>
      </c>
      <c r="P6860" s="20">
        <v>2</v>
      </c>
      <c r="Q6860" s="20">
        <v>2</v>
      </c>
      <c r="R6860" s="20">
        <v>1</v>
      </c>
      <c r="S6860" s="20">
        <v>0</v>
      </c>
    </row>
    <row r="6861" spans="1:20" s="20" customFormat="1" x14ac:dyDescent="0.25">
      <c r="A6861" s="177" t="s">
        <v>15658</v>
      </c>
      <c r="B6861" s="20" t="s">
        <v>15659</v>
      </c>
      <c r="C6861" s="20" t="s">
        <v>228</v>
      </c>
      <c r="D6861" s="20" t="s">
        <v>1002</v>
      </c>
      <c r="E6861" s="26">
        <v>42948</v>
      </c>
      <c r="F6861" s="20">
        <v>1</v>
      </c>
      <c r="G6861" s="20">
        <v>1</v>
      </c>
      <c r="H6861" s="20">
        <v>1</v>
      </c>
      <c r="I6861" s="20">
        <v>3</v>
      </c>
      <c r="J6861" s="20">
        <v>5</v>
      </c>
      <c r="K6861" s="20">
        <v>0.6</v>
      </c>
      <c r="L6861" s="20">
        <v>5</v>
      </c>
      <c r="M6861" s="20">
        <v>1</v>
      </c>
      <c r="N6861" s="20">
        <v>0</v>
      </c>
      <c r="P6861" s="20">
        <v>0</v>
      </c>
      <c r="Q6861" s="20">
        <v>0</v>
      </c>
      <c r="R6861" s="20" t="e">
        <v>#DIV/0!</v>
      </c>
      <c r="S6861" s="20">
        <v>3</v>
      </c>
    </row>
    <row r="6862" spans="1:20" s="20" customFormat="1" x14ac:dyDescent="0.25">
      <c r="A6862" s="177" t="s">
        <v>15835</v>
      </c>
      <c r="B6862" s="20" t="s">
        <v>15836</v>
      </c>
      <c r="C6862" s="20" t="s">
        <v>227</v>
      </c>
      <c r="D6862" s="20" t="s">
        <v>1000</v>
      </c>
      <c r="E6862" s="26">
        <v>42948</v>
      </c>
      <c r="F6862" s="20">
        <v>1</v>
      </c>
      <c r="G6862" s="20">
        <v>1</v>
      </c>
      <c r="H6862" s="20">
        <v>1</v>
      </c>
      <c r="I6862" s="20">
        <v>3</v>
      </c>
      <c r="J6862" s="20">
        <v>5</v>
      </c>
      <c r="K6862" s="20">
        <v>0.6</v>
      </c>
      <c r="L6862" s="20">
        <v>5</v>
      </c>
      <c r="M6862" s="20">
        <v>1</v>
      </c>
      <c r="N6862" s="20">
        <v>0</v>
      </c>
      <c r="P6862" s="20">
        <v>0</v>
      </c>
      <c r="Q6862" s="20">
        <v>0</v>
      </c>
      <c r="R6862" s="20" t="e">
        <v>#DIV/0!</v>
      </c>
      <c r="S6862" s="20">
        <v>3</v>
      </c>
    </row>
    <row r="6863" spans="1:20" s="20" customFormat="1" x14ac:dyDescent="0.25">
      <c r="A6863" s="177" t="s">
        <v>16012</v>
      </c>
      <c r="B6863" s="20" t="s">
        <v>16013</v>
      </c>
      <c r="C6863" s="20" t="s">
        <v>203</v>
      </c>
      <c r="D6863" s="20" t="s">
        <v>1000</v>
      </c>
      <c r="E6863" s="26">
        <v>42948</v>
      </c>
      <c r="F6863" s="20">
        <v>20</v>
      </c>
      <c r="G6863" s="20">
        <v>10</v>
      </c>
      <c r="H6863" s="20">
        <v>2</v>
      </c>
      <c r="I6863" s="20">
        <v>24</v>
      </c>
      <c r="J6863" s="20">
        <v>93</v>
      </c>
      <c r="K6863" s="20">
        <v>0.25806451612903225</v>
      </c>
      <c r="L6863" s="20">
        <v>45</v>
      </c>
      <c r="M6863" s="20">
        <v>2.0666666666666669</v>
      </c>
      <c r="N6863" s="20">
        <v>20</v>
      </c>
      <c r="P6863" s="20">
        <v>5</v>
      </c>
      <c r="Q6863" s="20">
        <v>10</v>
      </c>
      <c r="R6863" s="20">
        <v>0.5</v>
      </c>
      <c r="S6863" s="20">
        <v>4</v>
      </c>
    </row>
    <row r="6864" spans="1:20" s="20" customFormat="1" x14ac:dyDescent="0.25">
      <c r="A6864" s="177" t="s">
        <v>16191</v>
      </c>
      <c r="B6864" s="20" t="s">
        <v>16192</v>
      </c>
      <c r="C6864" s="20" t="s">
        <v>205</v>
      </c>
      <c r="D6864" s="20" t="s">
        <v>1002</v>
      </c>
      <c r="E6864" s="26">
        <v>42948</v>
      </c>
      <c r="F6864" s="20">
        <v>3</v>
      </c>
      <c r="G6864" s="20">
        <v>3</v>
      </c>
      <c r="H6864" s="20">
        <v>1</v>
      </c>
      <c r="I6864" s="20">
        <v>5</v>
      </c>
      <c r="J6864" s="20">
        <v>30</v>
      </c>
      <c r="K6864" s="20">
        <v>0.16666666666666666</v>
      </c>
      <c r="L6864" s="20">
        <v>20</v>
      </c>
      <c r="M6864" s="20">
        <v>1.5</v>
      </c>
      <c r="N6864" s="20">
        <v>3</v>
      </c>
      <c r="O6864" s="20">
        <v>0.9</v>
      </c>
      <c r="P6864" s="20">
        <v>3</v>
      </c>
      <c r="Q6864" s="20">
        <v>4</v>
      </c>
      <c r="R6864" s="20">
        <v>0.75</v>
      </c>
      <c r="S6864" s="20">
        <v>2</v>
      </c>
      <c r="T6864" s="20" t="e">
        <v>#DIV/0!</v>
      </c>
    </row>
    <row r="6865" spans="1:20" s="20" customFormat="1" x14ac:dyDescent="0.25">
      <c r="A6865" s="177" t="s">
        <v>16368</v>
      </c>
      <c r="B6865" s="20" t="s">
        <v>16369</v>
      </c>
      <c r="C6865" s="20" t="s">
        <v>204</v>
      </c>
      <c r="D6865" s="20" t="s">
        <v>1002</v>
      </c>
      <c r="E6865" s="26">
        <v>42948</v>
      </c>
      <c r="F6865" s="20">
        <v>9</v>
      </c>
      <c r="G6865" s="20">
        <v>4</v>
      </c>
      <c r="H6865" s="20">
        <v>2.25</v>
      </c>
      <c r="I6865" s="20">
        <v>9</v>
      </c>
      <c r="J6865" s="20">
        <v>23</v>
      </c>
      <c r="K6865" s="20">
        <v>0.39130434782608697</v>
      </c>
      <c r="L6865" s="20">
        <v>10</v>
      </c>
      <c r="M6865" s="20">
        <v>2.2999999999999998</v>
      </c>
      <c r="N6865" s="20">
        <v>8</v>
      </c>
      <c r="P6865" s="20">
        <v>2</v>
      </c>
      <c r="Q6865" s="20">
        <v>3</v>
      </c>
      <c r="R6865" s="20">
        <v>0.66666666666666663</v>
      </c>
      <c r="S6865" s="20">
        <v>1</v>
      </c>
      <c r="T6865" s="20" t="e">
        <v>#DIV/0!</v>
      </c>
    </row>
    <row r="6866" spans="1:20" s="20" customFormat="1" x14ac:dyDescent="0.25">
      <c r="A6866" s="177" t="s">
        <v>16509</v>
      </c>
      <c r="B6866" s="20" t="s">
        <v>16510</v>
      </c>
      <c r="C6866" s="20" t="s">
        <v>353</v>
      </c>
      <c r="D6866" s="20" t="s">
        <v>1002</v>
      </c>
      <c r="E6866" s="26">
        <v>42948</v>
      </c>
      <c r="F6866" s="20">
        <v>8</v>
      </c>
      <c r="G6866" s="20">
        <v>3</v>
      </c>
      <c r="H6866" s="20">
        <v>2.6666666666666665</v>
      </c>
      <c r="I6866" s="20">
        <v>10</v>
      </c>
      <c r="J6866" s="20">
        <v>40</v>
      </c>
      <c r="K6866" s="20">
        <v>0.25</v>
      </c>
      <c r="L6866" s="20">
        <v>15</v>
      </c>
      <c r="M6866" s="20">
        <v>2.6666666666666665</v>
      </c>
      <c r="N6866" s="20">
        <v>9</v>
      </c>
      <c r="P6866" s="20">
        <v>0</v>
      </c>
      <c r="Q6866" s="20">
        <v>3</v>
      </c>
      <c r="R6866" s="20">
        <v>0</v>
      </c>
      <c r="S6866" s="20">
        <v>1</v>
      </c>
      <c r="T6866" s="20" t="e">
        <v>#DIV/0!</v>
      </c>
    </row>
    <row r="6867" spans="1:20" s="20" customFormat="1" x14ac:dyDescent="0.25">
      <c r="A6867" s="177" t="s">
        <v>16686</v>
      </c>
      <c r="B6867" s="20" t="s">
        <v>16687</v>
      </c>
      <c r="C6867" s="20" t="s">
        <v>223</v>
      </c>
      <c r="D6867" s="20" t="s">
        <v>1000</v>
      </c>
      <c r="E6867" s="26">
        <v>42948</v>
      </c>
      <c r="F6867" s="20">
        <v>6</v>
      </c>
      <c r="G6867" s="20">
        <v>6</v>
      </c>
      <c r="H6867" s="20">
        <v>1</v>
      </c>
      <c r="I6867" s="20">
        <v>78</v>
      </c>
      <c r="J6867" s="20">
        <v>90</v>
      </c>
      <c r="K6867" s="20">
        <v>0.8666666666666667</v>
      </c>
      <c r="L6867" s="20">
        <v>90</v>
      </c>
      <c r="M6867" s="20">
        <v>1</v>
      </c>
      <c r="N6867" s="20">
        <v>69</v>
      </c>
      <c r="P6867" s="20">
        <v>0</v>
      </c>
      <c r="Q6867" s="20">
        <v>0</v>
      </c>
      <c r="R6867" s="20" t="e">
        <v>#DIV/0!</v>
      </c>
      <c r="S6867" s="20">
        <v>10</v>
      </c>
      <c r="T6867" s="20">
        <v>1.075</v>
      </c>
    </row>
    <row r="6868" spans="1:20" s="20" customFormat="1" x14ac:dyDescent="0.25">
      <c r="A6868" s="177" t="s">
        <v>16865</v>
      </c>
      <c r="B6868" s="20" t="s">
        <v>16866</v>
      </c>
      <c r="C6868" s="20" t="s">
        <v>224</v>
      </c>
      <c r="D6868" s="20" t="s">
        <v>1002</v>
      </c>
      <c r="E6868" s="26">
        <v>42948</v>
      </c>
      <c r="F6868" s="20">
        <v>6</v>
      </c>
      <c r="G6868" s="20">
        <v>6</v>
      </c>
      <c r="H6868" s="20">
        <v>1</v>
      </c>
      <c r="I6868" s="20">
        <v>78</v>
      </c>
      <c r="J6868" s="20">
        <v>90</v>
      </c>
      <c r="K6868" s="20">
        <v>0.8666666666666667</v>
      </c>
      <c r="L6868" s="20">
        <v>90</v>
      </c>
      <c r="M6868" s="20">
        <v>1</v>
      </c>
      <c r="N6868" s="20">
        <v>69</v>
      </c>
      <c r="P6868" s="20">
        <v>0</v>
      </c>
      <c r="Q6868" s="20">
        <v>0</v>
      </c>
      <c r="R6868" s="20" t="e">
        <v>#DIV/0!</v>
      </c>
      <c r="S6868" s="20">
        <v>10</v>
      </c>
      <c r="T6868" s="20">
        <v>1.2</v>
      </c>
    </row>
    <row r="6869" spans="1:20" s="20" customFormat="1" x14ac:dyDescent="0.25">
      <c r="A6869" s="177" t="s">
        <v>16991</v>
      </c>
      <c r="B6869" s="20" t="s">
        <v>16992</v>
      </c>
      <c r="C6869" s="20" t="s">
        <v>346</v>
      </c>
      <c r="D6869" s="20" t="s">
        <v>1000</v>
      </c>
      <c r="E6869" s="26">
        <v>42948</v>
      </c>
      <c r="F6869" s="20">
        <v>0</v>
      </c>
      <c r="G6869" s="20">
        <v>0</v>
      </c>
      <c r="H6869" s="20" t="e">
        <v>#DIV/0!</v>
      </c>
      <c r="I6869" s="20">
        <v>0</v>
      </c>
      <c r="J6869" s="20">
        <v>0</v>
      </c>
      <c r="K6869" s="20" t="e">
        <v>#DIV/0!</v>
      </c>
      <c r="L6869" s="20">
        <v>0</v>
      </c>
      <c r="M6869" s="20" t="e">
        <v>#DIV/0!</v>
      </c>
      <c r="N6869" s="20">
        <v>0</v>
      </c>
      <c r="P6869" s="20">
        <v>0</v>
      </c>
      <c r="Q6869" s="20">
        <v>0</v>
      </c>
      <c r="R6869" s="20" t="e">
        <v>#DIV/0!</v>
      </c>
      <c r="S6869" s="20">
        <v>0</v>
      </c>
      <c r="T6869" s="20">
        <v>0.84189189189189184</v>
      </c>
    </row>
    <row r="6870" spans="1:20" s="20" customFormat="1" x14ac:dyDescent="0.25">
      <c r="A6870" s="177" t="s">
        <v>17087</v>
      </c>
      <c r="B6870" s="20" t="s">
        <v>17088</v>
      </c>
      <c r="C6870" s="20" t="s">
        <v>345</v>
      </c>
      <c r="D6870" s="20" t="s">
        <v>1002</v>
      </c>
      <c r="E6870" s="26">
        <v>42948</v>
      </c>
      <c r="F6870" s="20">
        <v>0</v>
      </c>
      <c r="G6870" s="20">
        <v>0</v>
      </c>
      <c r="H6870" s="20" t="e">
        <v>#DIV/0!</v>
      </c>
      <c r="I6870" s="20">
        <v>0</v>
      </c>
      <c r="J6870" s="20">
        <v>0</v>
      </c>
      <c r="K6870" s="20" t="e">
        <v>#DIV/0!</v>
      </c>
      <c r="L6870" s="20">
        <v>0</v>
      </c>
      <c r="M6870" s="20" t="e">
        <v>#DIV/0!</v>
      </c>
      <c r="N6870" s="20">
        <v>0</v>
      </c>
      <c r="P6870" s="20">
        <v>0</v>
      </c>
      <c r="Q6870" s="20">
        <v>0</v>
      </c>
      <c r="R6870" s="20" t="e">
        <v>#DIV/0!</v>
      </c>
      <c r="S6870" s="20">
        <v>0</v>
      </c>
      <c r="T6870" s="20">
        <v>0.63636363636363635</v>
      </c>
    </row>
    <row r="6871" spans="1:20" s="20" customFormat="1" x14ac:dyDescent="0.25">
      <c r="A6871" s="177" t="s">
        <v>17302</v>
      </c>
      <c r="B6871" s="20" t="s">
        <v>17303</v>
      </c>
      <c r="C6871" s="20" t="s">
        <v>225</v>
      </c>
      <c r="D6871" s="20" t="s">
        <v>1000</v>
      </c>
      <c r="E6871" s="26">
        <v>42948</v>
      </c>
      <c r="F6871" s="20">
        <v>5</v>
      </c>
      <c r="G6871" s="20">
        <v>7</v>
      </c>
      <c r="H6871" s="20">
        <v>0.7142857142857143</v>
      </c>
      <c r="I6871" s="20">
        <v>29</v>
      </c>
      <c r="J6871" s="20">
        <v>75</v>
      </c>
      <c r="K6871" s="20">
        <v>0.38666666666666666</v>
      </c>
      <c r="L6871" s="20">
        <v>105</v>
      </c>
      <c r="M6871" s="20">
        <v>0.7142857142857143</v>
      </c>
      <c r="N6871" s="20">
        <v>29</v>
      </c>
      <c r="P6871" s="20">
        <v>0</v>
      </c>
      <c r="Q6871" s="20">
        <v>0</v>
      </c>
      <c r="R6871" s="20" t="e">
        <v>#DIV/0!</v>
      </c>
      <c r="S6871" s="20">
        <v>0</v>
      </c>
      <c r="T6871" s="20">
        <v>1</v>
      </c>
    </row>
    <row r="6872" spans="1:20" s="20" customFormat="1" x14ac:dyDescent="0.25">
      <c r="A6872" s="177" t="s">
        <v>17509</v>
      </c>
      <c r="B6872" s="20" t="s">
        <v>17510</v>
      </c>
      <c r="C6872" s="20" t="s">
        <v>226</v>
      </c>
      <c r="D6872" s="20" t="s">
        <v>1002</v>
      </c>
      <c r="E6872" s="26">
        <v>42948</v>
      </c>
      <c r="F6872" s="20">
        <v>5</v>
      </c>
      <c r="G6872" s="20">
        <v>7</v>
      </c>
      <c r="H6872" s="20">
        <v>0.7142857142857143</v>
      </c>
      <c r="I6872" s="20">
        <v>29</v>
      </c>
      <c r="J6872" s="20">
        <v>75</v>
      </c>
      <c r="K6872" s="20">
        <v>0.38666666666666666</v>
      </c>
      <c r="L6872" s="20">
        <v>105</v>
      </c>
      <c r="M6872" s="20">
        <v>0.7142857142857143</v>
      </c>
      <c r="N6872" s="20">
        <v>29</v>
      </c>
      <c r="P6872" s="20">
        <v>0</v>
      </c>
      <c r="Q6872" s="20">
        <v>0</v>
      </c>
      <c r="R6872" s="20" t="e">
        <v>#DIV/0!</v>
      </c>
      <c r="S6872" s="20">
        <v>0</v>
      </c>
      <c r="T6872" s="20">
        <v>0.33333333333333331</v>
      </c>
    </row>
    <row r="6873" spans="1:20" s="20" customFormat="1" x14ac:dyDescent="0.25">
      <c r="A6873" s="177" t="s">
        <v>17686</v>
      </c>
      <c r="B6873" s="20" t="s">
        <v>17687</v>
      </c>
      <c r="C6873" s="20" t="s">
        <v>232</v>
      </c>
      <c r="D6873" s="20" t="s">
        <v>1000</v>
      </c>
      <c r="E6873" s="26">
        <v>42948</v>
      </c>
      <c r="F6873" s="20">
        <v>10</v>
      </c>
      <c r="G6873" s="20">
        <v>15</v>
      </c>
      <c r="H6873" s="20">
        <v>0.66666666666666663</v>
      </c>
      <c r="I6873" s="20">
        <v>155</v>
      </c>
      <c r="J6873" s="20">
        <v>138</v>
      </c>
      <c r="K6873" s="20">
        <v>1.1231884057971016</v>
      </c>
      <c r="L6873" s="20">
        <v>180</v>
      </c>
      <c r="M6873" s="20">
        <v>0.76666666666666672</v>
      </c>
      <c r="N6873" s="20">
        <v>157</v>
      </c>
      <c r="P6873" s="20">
        <v>0</v>
      </c>
      <c r="Q6873" s="20">
        <v>2</v>
      </c>
      <c r="R6873" s="20">
        <v>0</v>
      </c>
      <c r="S6873" s="20">
        <v>0</v>
      </c>
      <c r="T6873" s="20">
        <v>0.43</v>
      </c>
    </row>
    <row r="6874" spans="1:20" s="20" customFormat="1" x14ac:dyDescent="0.25">
      <c r="A6874" s="177" t="s">
        <v>17883</v>
      </c>
      <c r="B6874" s="20" t="s">
        <v>17884</v>
      </c>
      <c r="C6874" s="20" t="s">
        <v>231</v>
      </c>
      <c r="D6874" s="20" t="s">
        <v>1002</v>
      </c>
      <c r="E6874" s="26">
        <v>42948</v>
      </c>
      <c r="F6874" s="20">
        <v>10</v>
      </c>
      <c r="G6874" s="20">
        <v>15</v>
      </c>
      <c r="H6874" s="20">
        <v>0.66666666666666663</v>
      </c>
      <c r="I6874" s="20">
        <v>155</v>
      </c>
      <c r="J6874" s="20">
        <v>138</v>
      </c>
      <c r="K6874" s="20">
        <v>1.1231884057971016</v>
      </c>
      <c r="L6874" s="20">
        <v>180</v>
      </c>
      <c r="M6874" s="20">
        <v>0.76666666666666672</v>
      </c>
      <c r="N6874" s="20">
        <v>157</v>
      </c>
      <c r="P6874" s="20">
        <v>0</v>
      </c>
      <c r="Q6874" s="20">
        <v>2</v>
      </c>
      <c r="R6874" s="20">
        <v>0</v>
      </c>
      <c r="S6874" s="20">
        <v>0</v>
      </c>
      <c r="T6874" s="20">
        <v>0.5</v>
      </c>
    </row>
    <row r="6875" spans="1:20" s="20" customFormat="1" x14ac:dyDescent="0.25">
      <c r="A6875" s="177" t="s">
        <v>18060</v>
      </c>
      <c r="B6875" s="20" t="s">
        <v>18061</v>
      </c>
      <c r="C6875" s="20" t="s">
        <v>317</v>
      </c>
      <c r="D6875" s="20" t="s">
        <v>1000</v>
      </c>
      <c r="E6875" s="26">
        <v>42948</v>
      </c>
      <c r="F6875" s="20">
        <v>17</v>
      </c>
      <c r="G6875" s="20">
        <v>12</v>
      </c>
      <c r="H6875" s="20">
        <v>1.4166666666666667</v>
      </c>
      <c r="I6875" s="20">
        <v>38</v>
      </c>
      <c r="J6875" s="20">
        <v>40</v>
      </c>
      <c r="K6875" s="20">
        <v>0.95</v>
      </c>
      <c r="L6875" s="20">
        <v>26</v>
      </c>
      <c r="M6875" s="20">
        <v>1.5384615384615385</v>
      </c>
      <c r="N6875" s="20">
        <v>37</v>
      </c>
      <c r="P6875" s="20">
        <v>0</v>
      </c>
      <c r="Q6875" s="20">
        <v>0</v>
      </c>
      <c r="R6875" s="20" t="e">
        <v>#DIV/0!</v>
      </c>
      <c r="S6875" s="20">
        <v>1</v>
      </c>
      <c r="T6875" s="20">
        <v>0.65</v>
      </c>
    </row>
    <row r="6876" spans="1:20" s="20" customFormat="1" x14ac:dyDescent="0.25">
      <c r="A6876" s="177" t="s">
        <v>18239</v>
      </c>
      <c r="B6876" s="20" t="s">
        <v>18240</v>
      </c>
      <c r="C6876" s="20" t="s">
        <v>316</v>
      </c>
      <c r="D6876" s="20" t="s">
        <v>1002</v>
      </c>
      <c r="E6876" s="26">
        <v>42948</v>
      </c>
      <c r="F6876" s="20">
        <v>12</v>
      </c>
      <c r="G6876" s="20">
        <v>6</v>
      </c>
      <c r="H6876" s="20">
        <v>2</v>
      </c>
      <c r="I6876" s="20">
        <v>27</v>
      </c>
      <c r="J6876" s="20">
        <v>32</v>
      </c>
      <c r="K6876" s="20">
        <v>0.84375</v>
      </c>
      <c r="L6876" s="20">
        <v>16</v>
      </c>
      <c r="M6876" s="20">
        <v>2</v>
      </c>
      <c r="N6876" s="20">
        <v>26</v>
      </c>
      <c r="P6876" s="20">
        <v>0</v>
      </c>
      <c r="Q6876" s="20">
        <v>0</v>
      </c>
      <c r="R6876" s="20" t="e">
        <v>#DIV/0!</v>
      </c>
      <c r="S6876" s="20">
        <v>1</v>
      </c>
      <c r="T6876" s="20">
        <v>0.88</v>
      </c>
    </row>
    <row r="6877" spans="1:20" s="20" customFormat="1" x14ac:dyDescent="0.25">
      <c r="A6877" s="177" t="s">
        <v>18315</v>
      </c>
      <c r="B6877" s="20" t="s">
        <v>18316</v>
      </c>
      <c r="C6877" s="20" t="s">
        <v>355</v>
      </c>
      <c r="D6877" s="20" t="s">
        <v>1002</v>
      </c>
      <c r="E6877" s="26">
        <v>42948</v>
      </c>
      <c r="F6877" s="20">
        <v>5</v>
      </c>
      <c r="G6877" s="20">
        <v>6</v>
      </c>
      <c r="H6877" s="20">
        <v>0.83333333333333337</v>
      </c>
      <c r="I6877" s="20">
        <v>11</v>
      </c>
      <c r="J6877" s="20">
        <v>8</v>
      </c>
      <c r="K6877" s="20">
        <v>1.375</v>
      </c>
      <c r="L6877" s="20">
        <v>10</v>
      </c>
      <c r="M6877" s="20">
        <v>0.8</v>
      </c>
      <c r="N6877" s="20">
        <v>11</v>
      </c>
      <c r="P6877" s="20">
        <v>0</v>
      </c>
      <c r="Q6877" s="20">
        <v>0</v>
      </c>
      <c r="R6877" s="20" t="e">
        <v>#DIV/0!</v>
      </c>
      <c r="S6877" s="20">
        <v>0</v>
      </c>
      <c r="T6877" s="20">
        <v>0.81</v>
      </c>
    </row>
    <row r="6878" spans="1:20" s="20" customFormat="1" x14ac:dyDescent="0.25">
      <c r="A6878" s="177" t="s">
        <v>18492</v>
      </c>
      <c r="B6878" s="20" t="s">
        <v>18493</v>
      </c>
      <c r="C6878" s="20" t="s">
        <v>214</v>
      </c>
      <c r="D6878" s="20" t="s">
        <v>1000</v>
      </c>
      <c r="E6878" s="26">
        <v>42948</v>
      </c>
      <c r="F6878" s="20">
        <v>20</v>
      </c>
      <c r="G6878" s="20">
        <v>13</v>
      </c>
      <c r="H6878" s="20">
        <v>1.5384615384615385</v>
      </c>
      <c r="I6878" s="20">
        <v>86</v>
      </c>
      <c r="J6878" s="20">
        <v>145</v>
      </c>
      <c r="K6878" s="20">
        <v>0.59310344827586203</v>
      </c>
      <c r="L6878" s="20">
        <v>92</v>
      </c>
      <c r="M6878" s="20">
        <v>1.576086956521739</v>
      </c>
      <c r="N6878" s="20">
        <v>64</v>
      </c>
      <c r="P6878" s="20">
        <v>26</v>
      </c>
      <c r="Q6878" s="20">
        <v>33</v>
      </c>
      <c r="R6878" s="20">
        <v>0.78787878787878785</v>
      </c>
      <c r="S6878" s="20">
        <v>22</v>
      </c>
      <c r="T6878" s="20">
        <v>0.72</v>
      </c>
    </row>
    <row r="6879" spans="1:20" s="20" customFormat="1" x14ac:dyDescent="0.25">
      <c r="A6879" s="177" t="s">
        <v>18671</v>
      </c>
      <c r="B6879" s="20" t="s">
        <v>18672</v>
      </c>
      <c r="C6879" s="20" t="s">
        <v>215</v>
      </c>
      <c r="D6879" s="20" t="s">
        <v>1002</v>
      </c>
      <c r="E6879" s="26">
        <v>42948</v>
      </c>
      <c r="F6879" s="20">
        <v>6</v>
      </c>
      <c r="G6879" s="20">
        <v>7</v>
      </c>
      <c r="H6879" s="20">
        <v>0.8571428571428571</v>
      </c>
      <c r="I6879" s="20">
        <v>26</v>
      </c>
      <c r="J6879" s="20">
        <v>40</v>
      </c>
      <c r="K6879" s="20">
        <v>0.65</v>
      </c>
      <c r="L6879" s="20">
        <v>47</v>
      </c>
      <c r="M6879" s="20">
        <v>0.85106382978723405</v>
      </c>
      <c r="N6879" s="20">
        <v>18</v>
      </c>
      <c r="O6879" s="20">
        <v>1</v>
      </c>
      <c r="P6879" s="20">
        <v>13</v>
      </c>
      <c r="Q6879" s="20">
        <v>16</v>
      </c>
      <c r="R6879" s="20">
        <v>0.8125</v>
      </c>
      <c r="S6879" s="20">
        <v>8</v>
      </c>
      <c r="T6879" s="20">
        <v>0.72</v>
      </c>
    </row>
    <row r="6880" spans="1:20" s="20" customFormat="1" x14ac:dyDescent="0.25">
      <c r="A6880" s="177" t="s">
        <v>18848</v>
      </c>
      <c r="B6880" s="20" t="s">
        <v>18849</v>
      </c>
      <c r="C6880" s="20" t="s">
        <v>216</v>
      </c>
      <c r="D6880" s="20" t="s">
        <v>1002</v>
      </c>
      <c r="E6880" s="26">
        <v>42948</v>
      </c>
      <c r="F6880" s="20">
        <v>14</v>
      </c>
      <c r="G6880" s="20">
        <v>6</v>
      </c>
      <c r="H6880" s="20">
        <v>2.3333333333333335</v>
      </c>
      <c r="I6880" s="20">
        <v>60</v>
      </c>
      <c r="J6880" s="20">
        <v>105</v>
      </c>
      <c r="K6880" s="20">
        <v>0.5714285714285714</v>
      </c>
      <c r="L6880" s="20">
        <v>45</v>
      </c>
      <c r="M6880" s="20">
        <v>2.3333333333333335</v>
      </c>
      <c r="N6880" s="20">
        <v>46</v>
      </c>
      <c r="P6880" s="20">
        <v>13</v>
      </c>
      <c r="Q6880" s="20">
        <v>17</v>
      </c>
      <c r="R6880" s="20">
        <v>0.76470588235294112</v>
      </c>
      <c r="S6880" s="20">
        <v>14</v>
      </c>
      <c r="T6880" s="20">
        <v>0.66</v>
      </c>
    </row>
    <row r="6881" spans="1:20" s="20" customFormat="1" x14ac:dyDescent="0.25">
      <c r="A6881" s="177" t="s">
        <v>19025</v>
      </c>
      <c r="B6881" s="20" t="s">
        <v>19026</v>
      </c>
      <c r="C6881" s="20" t="s">
        <v>229</v>
      </c>
      <c r="D6881" s="20" t="s">
        <v>1002</v>
      </c>
      <c r="E6881" s="26">
        <v>42948</v>
      </c>
      <c r="F6881" s="20">
        <v>1</v>
      </c>
      <c r="G6881" s="20">
        <v>1</v>
      </c>
      <c r="H6881" s="20">
        <v>1</v>
      </c>
      <c r="I6881" s="20">
        <v>6</v>
      </c>
      <c r="J6881" s="20">
        <v>10</v>
      </c>
      <c r="K6881" s="20">
        <v>0.6</v>
      </c>
      <c r="L6881" s="20">
        <v>10</v>
      </c>
      <c r="M6881" s="20">
        <v>1</v>
      </c>
      <c r="N6881" s="20">
        <v>6</v>
      </c>
      <c r="P6881" s="20">
        <v>0</v>
      </c>
      <c r="Q6881" s="20">
        <v>2</v>
      </c>
      <c r="R6881" s="20">
        <v>0</v>
      </c>
      <c r="S6881" s="20">
        <v>0</v>
      </c>
      <c r="T6881" s="20">
        <v>0.63</v>
      </c>
    </row>
    <row r="6882" spans="1:20" s="20" customFormat="1" x14ac:dyDescent="0.25">
      <c r="A6882" s="177" t="s">
        <v>19202</v>
      </c>
      <c r="B6882" s="20" t="s">
        <v>19203</v>
      </c>
      <c r="C6882" s="20" t="s">
        <v>230</v>
      </c>
      <c r="D6882" s="20" t="s">
        <v>1000</v>
      </c>
      <c r="E6882" s="26">
        <v>42948</v>
      </c>
      <c r="F6882" s="20">
        <v>1</v>
      </c>
      <c r="G6882" s="20">
        <v>1</v>
      </c>
      <c r="H6882" s="20">
        <v>1</v>
      </c>
      <c r="I6882" s="20">
        <v>6</v>
      </c>
      <c r="J6882" s="20">
        <v>10</v>
      </c>
      <c r="K6882" s="20">
        <v>0.6</v>
      </c>
      <c r="L6882" s="20">
        <v>10</v>
      </c>
      <c r="M6882" s="20">
        <v>1</v>
      </c>
      <c r="N6882" s="20">
        <v>6</v>
      </c>
      <c r="P6882" s="20">
        <v>0</v>
      </c>
      <c r="Q6882" s="20">
        <v>2</v>
      </c>
      <c r="R6882" s="20">
        <v>0</v>
      </c>
      <c r="S6882" s="20">
        <v>0</v>
      </c>
    </row>
    <row r="6883" spans="1:20" s="20" customFormat="1" x14ac:dyDescent="0.25">
      <c r="A6883" s="177" t="s">
        <v>19381</v>
      </c>
      <c r="B6883" s="20" t="s">
        <v>19382</v>
      </c>
      <c r="C6883" s="20" t="s">
        <v>234</v>
      </c>
      <c r="D6883" s="20" t="s">
        <v>1000</v>
      </c>
      <c r="E6883" s="26">
        <v>42948</v>
      </c>
      <c r="F6883" s="20">
        <v>3</v>
      </c>
      <c r="G6883" s="20">
        <v>6</v>
      </c>
      <c r="H6883" s="20">
        <v>0.5</v>
      </c>
      <c r="I6883" s="20">
        <v>79</v>
      </c>
      <c r="J6883" s="20">
        <v>25</v>
      </c>
      <c r="K6883" s="20">
        <v>3.16</v>
      </c>
      <c r="L6883" s="20">
        <v>50</v>
      </c>
      <c r="M6883" s="20">
        <v>0.5</v>
      </c>
      <c r="N6883" s="20">
        <v>76</v>
      </c>
      <c r="P6883" s="20">
        <v>0</v>
      </c>
      <c r="Q6883" s="20">
        <v>0</v>
      </c>
      <c r="R6883" s="20" t="e">
        <v>#DIV/0!</v>
      </c>
      <c r="S6883" s="20">
        <v>3</v>
      </c>
    </row>
    <row r="6884" spans="1:20" s="20" customFormat="1" x14ac:dyDescent="0.25">
      <c r="A6884" s="177" t="s">
        <v>19560</v>
      </c>
      <c r="B6884" s="20" t="s">
        <v>19561</v>
      </c>
      <c r="C6884" s="20" t="s">
        <v>233</v>
      </c>
      <c r="D6884" s="20" t="s">
        <v>1002</v>
      </c>
      <c r="E6884" s="26">
        <v>42948</v>
      </c>
      <c r="F6884" s="20">
        <v>3</v>
      </c>
      <c r="G6884" s="20">
        <v>6</v>
      </c>
      <c r="H6884" s="20">
        <v>0.5</v>
      </c>
      <c r="I6884" s="20">
        <v>79</v>
      </c>
      <c r="J6884" s="20">
        <v>25</v>
      </c>
      <c r="K6884" s="20">
        <v>3.16</v>
      </c>
      <c r="L6884" s="20">
        <v>50</v>
      </c>
      <c r="M6884" s="20">
        <v>0.5</v>
      </c>
      <c r="N6884" s="20">
        <v>76</v>
      </c>
      <c r="P6884" s="20">
        <v>0</v>
      </c>
      <c r="Q6884" s="20">
        <v>0</v>
      </c>
      <c r="R6884" s="20" t="e">
        <v>#DIV/0!</v>
      </c>
      <c r="S6884" s="20">
        <v>3</v>
      </c>
    </row>
    <row r="6885" spans="1:20" s="20" customFormat="1" x14ac:dyDescent="0.25">
      <c r="A6885" s="177" t="s">
        <v>19658</v>
      </c>
      <c r="B6885" s="20" t="s">
        <v>19659</v>
      </c>
      <c r="C6885" s="20" t="s">
        <v>342</v>
      </c>
      <c r="D6885" s="20" t="s">
        <v>1000</v>
      </c>
      <c r="E6885" s="26">
        <v>42948</v>
      </c>
      <c r="F6885" s="20">
        <v>4</v>
      </c>
      <c r="G6885" s="20">
        <v>4</v>
      </c>
      <c r="H6885" s="20">
        <v>1</v>
      </c>
      <c r="I6885" s="20">
        <v>22</v>
      </c>
      <c r="J6885" s="20">
        <v>40</v>
      </c>
      <c r="K6885" s="20">
        <v>0.55000000000000004</v>
      </c>
      <c r="L6885" s="20">
        <v>40</v>
      </c>
      <c r="M6885" s="20">
        <v>1</v>
      </c>
      <c r="N6885" s="20">
        <v>21</v>
      </c>
      <c r="P6885" s="20">
        <v>0</v>
      </c>
      <c r="Q6885" s="20">
        <v>0</v>
      </c>
      <c r="R6885" s="20" t="e">
        <v>#DIV/0!</v>
      </c>
      <c r="S6885" s="20">
        <v>1</v>
      </c>
    </row>
    <row r="6886" spans="1:20" s="20" customFormat="1" x14ac:dyDescent="0.25">
      <c r="A6886" s="177" t="s">
        <v>19758</v>
      </c>
      <c r="B6886" s="20" t="s">
        <v>19759</v>
      </c>
      <c r="C6886" s="20" t="s">
        <v>340</v>
      </c>
      <c r="D6886" s="20" t="s">
        <v>1002</v>
      </c>
      <c r="E6886" s="26">
        <v>42948</v>
      </c>
      <c r="F6886" s="20">
        <v>4</v>
      </c>
      <c r="G6886" s="20">
        <v>4</v>
      </c>
      <c r="H6886" s="20">
        <v>1</v>
      </c>
      <c r="I6886" s="20">
        <v>22</v>
      </c>
      <c r="J6886" s="20">
        <v>40</v>
      </c>
      <c r="K6886" s="20">
        <v>0.55000000000000004</v>
      </c>
      <c r="L6886" s="20">
        <v>40</v>
      </c>
      <c r="M6886" s="20">
        <v>1</v>
      </c>
      <c r="N6886" s="20">
        <v>21</v>
      </c>
      <c r="P6886" s="20">
        <v>0</v>
      </c>
      <c r="Q6886" s="20">
        <v>0</v>
      </c>
      <c r="R6886" s="20" t="e">
        <v>#DIV/0!</v>
      </c>
      <c r="S6886" s="20">
        <v>1</v>
      </c>
    </row>
    <row r="6887" spans="1:20" s="20" customFormat="1" x14ac:dyDescent="0.25">
      <c r="A6887" s="177" t="s">
        <v>19935</v>
      </c>
      <c r="B6887" s="20" t="s">
        <v>19936</v>
      </c>
      <c r="C6887" s="20" t="s">
        <v>220</v>
      </c>
      <c r="D6887" s="20" t="s">
        <v>1000</v>
      </c>
      <c r="E6887" s="26">
        <v>42948</v>
      </c>
      <c r="F6887" s="20">
        <v>0</v>
      </c>
      <c r="G6887" s="20">
        <v>0</v>
      </c>
      <c r="H6887" s="20" t="e">
        <v>#DIV/0!</v>
      </c>
      <c r="I6887" s="20">
        <v>0</v>
      </c>
      <c r="J6887" s="20">
        <v>0</v>
      </c>
      <c r="K6887" s="20" t="e">
        <v>#DIV/0!</v>
      </c>
      <c r="L6887" s="20">
        <v>0</v>
      </c>
      <c r="M6887" s="20" t="e">
        <v>#DIV/0!</v>
      </c>
      <c r="N6887" s="20">
        <v>0</v>
      </c>
      <c r="P6887" s="20">
        <v>0</v>
      </c>
      <c r="Q6887" s="20">
        <v>0</v>
      </c>
      <c r="R6887" s="20" t="e">
        <v>#DIV/0!</v>
      </c>
      <c r="S6887" s="20">
        <v>0</v>
      </c>
    </row>
    <row r="6888" spans="1:20" s="20" customFormat="1" x14ac:dyDescent="0.25">
      <c r="A6888" s="177" t="s">
        <v>20114</v>
      </c>
      <c r="B6888" s="20" t="s">
        <v>20115</v>
      </c>
      <c r="C6888" s="20" t="s">
        <v>221</v>
      </c>
      <c r="D6888" s="20" t="s">
        <v>1002</v>
      </c>
      <c r="E6888" s="26">
        <v>42948</v>
      </c>
      <c r="F6888" s="20">
        <v>0</v>
      </c>
      <c r="G6888" s="20">
        <v>0</v>
      </c>
      <c r="H6888" s="20" t="e">
        <v>#DIV/0!</v>
      </c>
      <c r="I6888" s="20">
        <v>0</v>
      </c>
      <c r="J6888" s="20">
        <v>0</v>
      </c>
      <c r="K6888" s="20" t="e">
        <v>#DIV/0!</v>
      </c>
      <c r="L6888" s="20">
        <v>0</v>
      </c>
      <c r="M6888" s="20" t="e">
        <v>#DIV/0!</v>
      </c>
      <c r="N6888" s="20">
        <v>0</v>
      </c>
      <c r="P6888" s="20">
        <v>0</v>
      </c>
      <c r="Q6888" s="20">
        <v>0</v>
      </c>
      <c r="R6888" s="20" t="e">
        <v>#DIV/0!</v>
      </c>
      <c r="S6888" s="20">
        <v>0</v>
      </c>
    </row>
    <row r="6889" spans="1:20" s="20" customFormat="1" x14ac:dyDescent="0.25">
      <c r="A6889" s="177" t="s">
        <v>20291</v>
      </c>
      <c r="B6889" s="20" t="s">
        <v>20292</v>
      </c>
      <c r="C6889" s="20" t="s">
        <v>222</v>
      </c>
      <c r="D6889" s="20" t="s">
        <v>1002</v>
      </c>
      <c r="E6889" s="26">
        <v>42948</v>
      </c>
      <c r="F6889" s="20">
        <v>0</v>
      </c>
      <c r="G6889" s="20">
        <v>0</v>
      </c>
      <c r="H6889" s="20" t="e">
        <v>#DIV/0!</v>
      </c>
      <c r="I6889" s="20">
        <v>0</v>
      </c>
      <c r="J6889" s="20">
        <v>0</v>
      </c>
      <c r="K6889" s="20" t="e">
        <v>#DIV/0!</v>
      </c>
      <c r="L6889" s="20">
        <v>0</v>
      </c>
      <c r="M6889" s="20" t="e">
        <v>#DIV/0!</v>
      </c>
      <c r="N6889" s="20">
        <v>0</v>
      </c>
      <c r="P6889" s="20">
        <v>0</v>
      </c>
      <c r="Q6889" s="20">
        <v>0</v>
      </c>
      <c r="R6889" s="20" t="e">
        <v>#DIV/0!</v>
      </c>
      <c r="S6889" s="20">
        <v>0</v>
      </c>
    </row>
    <row r="6890" spans="1:20" s="20" customFormat="1" x14ac:dyDescent="0.25">
      <c r="A6890" s="177" t="s">
        <v>20468</v>
      </c>
      <c r="B6890" s="20" t="s">
        <v>20469</v>
      </c>
      <c r="C6890" s="20" t="s">
        <v>211</v>
      </c>
      <c r="D6890" s="20" t="s">
        <v>1002</v>
      </c>
      <c r="E6890" s="26">
        <v>42948</v>
      </c>
      <c r="F6890" s="20">
        <v>2</v>
      </c>
      <c r="G6890" s="20">
        <v>2</v>
      </c>
      <c r="H6890" s="20">
        <v>1</v>
      </c>
      <c r="I6890" s="20">
        <v>33</v>
      </c>
      <c r="J6890" s="20">
        <v>30</v>
      </c>
      <c r="K6890" s="20">
        <v>1.1000000000000001</v>
      </c>
      <c r="L6890" s="20">
        <v>30</v>
      </c>
      <c r="M6890" s="20">
        <v>1</v>
      </c>
      <c r="N6890" s="20">
        <v>24</v>
      </c>
      <c r="P6890" s="20">
        <v>0</v>
      </c>
      <c r="Q6890" s="20">
        <v>7</v>
      </c>
      <c r="R6890" s="20">
        <v>0</v>
      </c>
      <c r="S6890" s="20">
        <v>9</v>
      </c>
    </row>
    <row r="6891" spans="1:20" s="20" customFormat="1" x14ac:dyDescent="0.25">
      <c r="A6891" s="177" t="s">
        <v>20645</v>
      </c>
      <c r="B6891" s="20" t="s">
        <v>20646</v>
      </c>
      <c r="C6891" s="20" t="s">
        <v>207</v>
      </c>
      <c r="D6891" s="20" t="s">
        <v>1000</v>
      </c>
      <c r="E6891" s="26">
        <v>42948</v>
      </c>
      <c r="F6891" s="20">
        <v>7</v>
      </c>
      <c r="G6891" s="20">
        <v>9</v>
      </c>
      <c r="H6891" s="20">
        <v>0.77777777777777779</v>
      </c>
      <c r="I6891" s="20">
        <v>55</v>
      </c>
      <c r="J6891" s="20">
        <v>60</v>
      </c>
      <c r="K6891" s="20">
        <v>0.91666666666666663</v>
      </c>
      <c r="L6891" s="20">
        <v>80</v>
      </c>
      <c r="M6891" s="20">
        <v>0.75</v>
      </c>
      <c r="N6891" s="20">
        <v>45</v>
      </c>
      <c r="P6891" s="20">
        <v>2</v>
      </c>
      <c r="Q6891" s="20">
        <v>9</v>
      </c>
      <c r="R6891" s="20">
        <v>0.22222222222222221</v>
      </c>
      <c r="S6891" s="20">
        <v>10</v>
      </c>
    </row>
    <row r="6892" spans="1:20" s="20" customFormat="1" x14ac:dyDescent="0.25">
      <c r="A6892" s="177" t="s">
        <v>20889</v>
      </c>
      <c r="B6892" s="20" t="s">
        <v>20890</v>
      </c>
      <c r="C6892" s="20" t="s">
        <v>210</v>
      </c>
      <c r="D6892" s="20" t="s">
        <v>1002</v>
      </c>
      <c r="E6892" s="26">
        <v>42948</v>
      </c>
      <c r="F6892" s="20">
        <v>1</v>
      </c>
      <c r="G6892" s="20">
        <v>3</v>
      </c>
      <c r="H6892" s="20">
        <v>0.33333333333333331</v>
      </c>
      <c r="I6892" s="20">
        <v>4</v>
      </c>
      <c r="J6892" s="20">
        <v>10</v>
      </c>
      <c r="K6892" s="20">
        <v>0.4</v>
      </c>
      <c r="L6892" s="20">
        <v>30</v>
      </c>
      <c r="M6892" s="20">
        <v>0.33333333333333331</v>
      </c>
      <c r="N6892" s="20">
        <v>3</v>
      </c>
      <c r="O6892" s="20">
        <v>0.75</v>
      </c>
      <c r="P6892" s="20">
        <v>1</v>
      </c>
      <c r="Q6892" s="20">
        <v>1</v>
      </c>
      <c r="R6892" s="20">
        <v>1</v>
      </c>
      <c r="S6892" s="20">
        <v>1</v>
      </c>
    </row>
    <row r="6893" spans="1:20" s="20" customFormat="1" x14ac:dyDescent="0.25">
      <c r="A6893" s="177" t="s">
        <v>21066</v>
      </c>
      <c r="B6893" s="20" t="s">
        <v>21067</v>
      </c>
      <c r="C6893" s="20" t="s">
        <v>208</v>
      </c>
      <c r="D6893" s="20" t="s">
        <v>1002</v>
      </c>
      <c r="E6893" s="26">
        <v>42948</v>
      </c>
      <c r="F6893" s="20">
        <v>2</v>
      </c>
      <c r="G6893" s="20">
        <v>2</v>
      </c>
      <c r="H6893" s="20">
        <v>1</v>
      </c>
      <c r="I6893" s="20">
        <v>7</v>
      </c>
      <c r="J6893" s="20">
        <v>10</v>
      </c>
      <c r="K6893" s="20">
        <v>0.7</v>
      </c>
      <c r="L6893" s="20">
        <v>10</v>
      </c>
      <c r="M6893" s="20">
        <v>1</v>
      </c>
      <c r="N6893" s="20">
        <v>7</v>
      </c>
      <c r="P6893" s="20">
        <v>1</v>
      </c>
      <c r="Q6893" s="20">
        <v>1</v>
      </c>
      <c r="R6893" s="20">
        <v>1</v>
      </c>
      <c r="S6893" s="20">
        <v>0</v>
      </c>
    </row>
    <row r="6894" spans="1:20" s="20" customFormat="1" x14ac:dyDescent="0.25">
      <c r="A6894" s="177" t="s">
        <v>21142</v>
      </c>
      <c r="B6894" s="20" t="s">
        <v>21143</v>
      </c>
      <c r="C6894" s="20" t="s">
        <v>354</v>
      </c>
      <c r="D6894" s="20" t="s">
        <v>1002</v>
      </c>
      <c r="E6894" s="26">
        <v>42948</v>
      </c>
      <c r="F6894" s="20">
        <v>2</v>
      </c>
      <c r="G6894" s="20">
        <v>2</v>
      </c>
      <c r="H6894" s="20">
        <v>1</v>
      </c>
      <c r="I6894" s="20">
        <v>11</v>
      </c>
      <c r="J6894" s="20">
        <v>10</v>
      </c>
      <c r="K6894" s="20">
        <v>1.1000000000000001</v>
      </c>
      <c r="L6894" s="20">
        <v>10</v>
      </c>
      <c r="M6894" s="20">
        <v>1</v>
      </c>
      <c r="N6894" s="20">
        <v>11</v>
      </c>
      <c r="P6894" s="20">
        <v>0</v>
      </c>
      <c r="Q6894" s="20">
        <v>0</v>
      </c>
      <c r="R6894" s="20" t="e">
        <v>#DIV/0!</v>
      </c>
      <c r="S6894" s="20">
        <v>0</v>
      </c>
    </row>
    <row r="6895" spans="1:20" s="20" customFormat="1" x14ac:dyDescent="0.25">
      <c r="A6895" s="177" t="s">
        <v>21321</v>
      </c>
      <c r="B6895" s="20" t="s">
        <v>21322</v>
      </c>
      <c r="C6895" s="20" t="s">
        <v>213</v>
      </c>
      <c r="D6895" s="20" t="s">
        <v>1002</v>
      </c>
      <c r="E6895" s="26">
        <v>42948</v>
      </c>
      <c r="F6895" s="20">
        <v>1</v>
      </c>
      <c r="G6895" s="20">
        <v>3</v>
      </c>
      <c r="H6895" s="20">
        <v>0.33333333333333331</v>
      </c>
      <c r="I6895" s="20">
        <v>12</v>
      </c>
      <c r="J6895" s="20">
        <v>10</v>
      </c>
      <c r="K6895" s="20">
        <v>1.2</v>
      </c>
      <c r="L6895" s="20">
        <v>30</v>
      </c>
      <c r="M6895" s="20">
        <v>0.33333333333333331</v>
      </c>
      <c r="N6895" s="20">
        <v>9</v>
      </c>
      <c r="P6895" s="20">
        <v>1</v>
      </c>
      <c r="Q6895" s="20">
        <v>1</v>
      </c>
      <c r="R6895" s="20">
        <v>1</v>
      </c>
      <c r="S6895" s="20">
        <v>3</v>
      </c>
    </row>
    <row r="6896" spans="1:20" s="20" customFormat="1" x14ac:dyDescent="0.25">
      <c r="A6896" s="177" t="s">
        <v>21563</v>
      </c>
      <c r="B6896" s="20" t="s">
        <v>21564</v>
      </c>
      <c r="C6896" s="20" t="s">
        <v>212</v>
      </c>
      <c r="D6896" s="20" t="s">
        <v>1000</v>
      </c>
      <c r="E6896" s="26">
        <v>42948</v>
      </c>
      <c r="F6896" s="20">
        <v>1</v>
      </c>
      <c r="G6896" s="20">
        <v>3</v>
      </c>
      <c r="H6896" s="20">
        <v>0.33333333333333331</v>
      </c>
      <c r="I6896" s="20">
        <v>12</v>
      </c>
      <c r="J6896" s="20">
        <v>10</v>
      </c>
      <c r="K6896" s="20">
        <v>1.2</v>
      </c>
      <c r="L6896" s="20">
        <v>30</v>
      </c>
      <c r="M6896" s="20">
        <v>0.33333333333333331</v>
      </c>
      <c r="N6896" s="20">
        <v>9</v>
      </c>
      <c r="P6896" s="20">
        <v>1</v>
      </c>
      <c r="Q6896" s="20">
        <v>1</v>
      </c>
      <c r="R6896" s="20">
        <v>1</v>
      </c>
      <c r="S6896" s="20">
        <v>3</v>
      </c>
    </row>
    <row r="6897" spans="1:20" s="20" customFormat="1" x14ac:dyDescent="0.25">
      <c r="A6897" s="177" t="s">
        <v>21772</v>
      </c>
      <c r="B6897" s="20" t="s">
        <v>21773</v>
      </c>
      <c r="C6897" s="20" t="s">
        <v>217</v>
      </c>
      <c r="D6897" s="20" t="s">
        <v>1000</v>
      </c>
      <c r="E6897" s="26">
        <v>42948</v>
      </c>
      <c r="F6897" s="20">
        <v>0</v>
      </c>
      <c r="G6897" s="20">
        <v>0</v>
      </c>
      <c r="H6897" s="20" t="e">
        <v>#DIV/0!</v>
      </c>
      <c r="I6897" s="20">
        <v>0</v>
      </c>
      <c r="J6897" s="20">
        <v>0</v>
      </c>
      <c r="K6897" s="20" t="e">
        <v>#DIV/0!</v>
      </c>
      <c r="L6897" s="20">
        <v>0</v>
      </c>
      <c r="M6897" s="20" t="e">
        <v>#DIV/0!</v>
      </c>
      <c r="N6897" s="20">
        <v>0</v>
      </c>
      <c r="P6897" s="20">
        <v>0</v>
      </c>
      <c r="Q6897" s="20">
        <v>0</v>
      </c>
      <c r="R6897" s="20" t="e">
        <v>#DIV/0!</v>
      </c>
      <c r="S6897" s="20">
        <v>0</v>
      </c>
    </row>
    <row r="6898" spans="1:20" s="20" customFormat="1" x14ac:dyDescent="0.25">
      <c r="A6898" s="177" t="s">
        <v>22016</v>
      </c>
      <c r="B6898" s="20" t="s">
        <v>22017</v>
      </c>
      <c r="C6898" s="20" t="s">
        <v>218</v>
      </c>
      <c r="D6898" s="20" t="s">
        <v>1002</v>
      </c>
      <c r="E6898" s="26">
        <v>42948</v>
      </c>
      <c r="F6898" s="20">
        <v>0</v>
      </c>
      <c r="G6898" s="20">
        <v>0</v>
      </c>
      <c r="H6898" s="20" t="e">
        <v>#DIV/0!</v>
      </c>
      <c r="I6898" s="20">
        <v>0</v>
      </c>
      <c r="J6898" s="20">
        <v>0</v>
      </c>
      <c r="K6898" s="20" t="e">
        <v>#DIV/0!</v>
      </c>
      <c r="L6898" s="20">
        <v>0</v>
      </c>
      <c r="M6898" s="20" t="e">
        <v>#DIV/0!</v>
      </c>
      <c r="N6898" s="20">
        <v>0</v>
      </c>
      <c r="P6898" s="20">
        <v>0</v>
      </c>
      <c r="Q6898" s="20">
        <v>0</v>
      </c>
      <c r="R6898" s="20" t="e">
        <v>#DIV/0!</v>
      </c>
      <c r="S6898" s="20">
        <v>0</v>
      </c>
    </row>
    <row r="6899" spans="1:20" s="20" customFormat="1" x14ac:dyDescent="0.25">
      <c r="A6899" s="177" t="s">
        <v>22193</v>
      </c>
      <c r="B6899" s="20" t="s">
        <v>22194</v>
      </c>
      <c r="C6899" s="20" t="s">
        <v>219</v>
      </c>
      <c r="D6899" s="20" t="s">
        <v>1002</v>
      </c>
      <c r="E6899" s="26">
        <v>42948</v>
      </c>
      <c r="F6899" s="20">
        <v>0</v>
      </c>
      <c r="G6899" s="20">
        <v>0</v>
      </c>
      <c r="H6899" s="20" t="e">
        <v>#DIV/0!</v>
      </c>
      <c r="I6899" s="20">
        <v>0</v>
      </c>
      <c r="J6899" s="20">
        <v>0</v>
      </c>
      <c r="K6899" s="20" t="e">
        <v>#DIV/0!</v>
      </c>
      <c r="L6899" s="20">
        <v>0</v>
      </c>
      <c r="M6899" s="20" t="e">
        <v>#DIV/0!</v>
      </c>
      <c r="N6899" s="20">
        <v>0</v>
      </c>
      <c r="P6899" s="20">
        <v>0</v>
      </c>
      <c r="Q6899" s="20">
        <v>0</v>
      </c>
      <c r="R6899" s="20" t="e">
        <v>#DIV/0!</v>
      </c>
      <c r="S6899" s="20">
        <v>0</v>
      </c>
    </row>
    <row r="6900" spans="1:20" s="20" customFormat="1" x14ac:dyDescent="0.25">
      <c r="A6900" s="177" t="s">
        <v>11110</v>
      </c>
      <c r="B6900" s="20" t="s">
        <v>11111</v>
      </c>
      <c r="C6900" s="20" t="s">
        <v>228</v>
      </c>
      <c r="D6900" s="20" t="s">
        <v>1000</v>
      </c>
      <c r="E6900" s="26">
        <v>42979</v>
      </c>
      <c r="F6900" s="20">
        <v>1</v>
      </c>
      <c r="G6900" s="20">
        <v>1</v>
      </c>
      <c r="H6900" s="20">
        <v>1</v>
      </c>
      <c r="I6900" s="20">
        <v>4</v>
      </c>
      <c r="J6900" s="20">
        <v>5</v>
      </c>
      <c r="K6900" s="20">
        <v>0.8</v>
      </c>
      <c r="L6900" s="20">
        <v>5</v>
      </c>
      <c r="M6900" s="20">
        <v>1</v>
      </c>
      <c r="N6900" s="20">
        <v>3</v>
      </c>
      <c r="P6900" s="20">
        <v>0</v>
      </c>
      <c r="Q6900" s="20">
        <v>0</v>
      </c>
      <c r="R6900" s="20" t="e">
        <v>#DIV/0!</v>
      </c>
      <c r="S6900" s="20">
        <v>1</v>
      </c>
    </row>
    <row r="6901" spans="1:20" s="20" customFormat="1" x14ac:dyDescent="0.25">
      <c r="A6901" s="177" t="s">
        <v>9363</v>
      </c>
      <c r="B6901" s="20" t="s">
        <v>9364</v>
      </c>
      <c r="C6901" s="20" t="s">
        <v>211</v>
      </c>
      <c r="D6901" s="20" t="s">
        <v>1000</v>
      </c>
      <c r="E6901" s="26">
        <v>42979</v>
      </c>
      <c r="F6901" s="20">
        <v>2</v>
      </c>
      <c r="G6901" s="20">
        <v>2</v>
      </c>
      <c r="H6901" s="20">
        <v>1</v>
      </c>
      <c r="I6901" s="20">
        <v>31</v>
      </c>
      <c r="J6901" s="20">
        <v>30</v>
      </c>
      <c r="K6901" s="20">
        <v>1.0333333333333334</v>
      </c>
      <c r="L6901" s="20">
        <v>30</v>
      </c>
      <c r="M6901" s="20">
        <v>1</v>
      </c>
      <c r="N6901" s="20">
        <v>25</v>
      </c>
      <c r="P6901" s="20">
        <v>0</v>
      </c>
      <c r="Q6901" s="20">
        <v>8</v>
      </c>
      <c r="R6901" s="20">
        <v>0</v>
      </c>
      <c r="S6901" s="20">
        <v>6</v>
      </c>
    </row>
    <row r="6902" spans="1:20" s="20" customFormat="1" x14ac:dyDescent="0.25">
      <c r="A6902" s="177" t="s">
        <v>8524</v>
      </c>
      <c r="B6902" s="20" t="s">
        <v>8525</v>
      </c>
      <c r="C6902" s="20" t="s">
        <v>213</v>
      </c>
      <c r="D6902" s="20" t="s">
        <v>1000</v>
      </c>
      <c r="E6902" s="26">
        <v>42979</v>
      </c>
      <c r="F6902" s="20">
        <v>2</v>
      </c>
      <c r="G6902" s="20">
        <v>3</v>
      </c>
      <c r="H6902" s="20">
        <v>0.66666666666666663</v>
      </c>
      <c r="I6902" s="20">
        <v>14</v>
      </c>
      <c r="J6902" s="20">
        <v>20</v>
      </c>
      <c r="K6902" s="20">
        <v>0.7</v>
      </c>
      <c r="L6902" s="20">
        <v>30</v>
      </c>
      <c r="M6902" s="20">
        <v>0.66666666666666663</v>
      </c>
      <c r="N6902" s="20">
        <v>10</v>
      </c>
      <c r="P6902" s="20">
        <v>2</v>
      </c>
      <c r="Q6902" s="20">
        <v>2</v>
      </c>
      <c r="R6902" s="20">
        <v>1</v>
      </c>
      <c r="S6902" s="20">
        <v>4</v>
      </c>
    </row>
    <row r="6903" spans="1:20" s="20" customFormat="1" x14ac:dyDescent="0.25">
      <c r="A6903" s="177" t="s">
        <v>5100</v>
      </c>
      <c r="B6903" s="20" t="s">
        <v>5101</v>
      </c>
      <c r="C6903" s="20" t="s">
        <v>229</v>
      </c>
      <c r="D6903" s="20" t="s">
        <v>1000</v>
      </c>
      <c r="E6903" s="26">
        <v>42979</v>
      </c>
      <c r="F6903" s="20">
        <v>1</v>
      </c>
      <c r="G6903" s="20">
        <v>1</v>
      </c>
      <c r="H6903" s="20">
        <v>1</v>
      </c>
      <c r="I6903" s="20">
        <v>4</v>
      </c>
      <c r="J6903" s="20">
        <v>10</v>
      </c>
      <c r="K6903" s="20">
        <v>0.4</v>
      </c>
      <c r="L6903" s="20">
        <v>10</v>
      </c>
      <c r="M6903" s="20">
        <v>1</v>
      </c>
      <c r="N6903" s="20">
        <v>4</v>
      </c>
      <c r="P6903" s="20">
        <v>0</v>
      </c>
      <c r="Q6903" s="20">
        <v>2</v>
      </c>
      <c r="R6903" s="20">
        <v>0</v>
      </c>
      <c r="S6903" s="20">
        <v>0</v>
      </c>
    </row>
    <row r="6904" spans="1:20" s="20" customFormat="1" x14ac:dyDescent="0.25">
      <c r="A6904" s="177" t="s">
        <v>13239</v>
      </c>
      <c r="B6904" s="20" t="s">
        <v>13151</v>
      </c>
      <c r="C6904" s="20" t="s">
        <v>1051</v>
      </c>
      <c r="D6904" s="20" t="s">
        <v>1002</v>
      </c>
      <c r="E6904" s="26">
        <v>42979</v>
      </c>
      <c r="F6904" s="20">
        <v>0</v>
      </c>
      <c r="G6904" s="20">
        <v>0</v>
      </c>
      <c r="H6904" s="20" t="e">
        <v>#DIV/0!</v>
      </c>
      <c r="I6904" s="20">
        <v>0</v>
      </c>
      <c r="J6904" s="20">
        <v>0</v>
      </c>
      <c r="K6904" s="20" t="e">
        <v>#DIV/0!</v>
      </c>
      <c r="L6904" s="20">
        <v>0</v>
      </c>
      <c r="M6904" s="20" t="e">
        <v>#DIV/0!</v>
      </c>
      <c r="N6904" s="20">
        <v>0</v>
      </c>
      <c r="P6904" s="20">
        <v>0</v>
      </c>
      <c r="Q6904" s="20">
        <v>0</v>
      </c>
      <c r="R6904" s="20" t="e">
        <v>#DIV/0!</v>
      </c>
      <c r="S6904" s="20">
        <v>0</v>
      </c>
    </row>
    <row r="6905" spans="1:20" s="20" customFormat="1" x14ac:dyDescent="0.25">
      <c r="A6905" s="177" t="s">
        <v>5724</v>
      </c>
      <c r="B6905" s="20" t="s">
        <v>5725</v>
      </c>
      <c r="C6905" s="20" t="s">
        <v>1047</v>
      </c>
      <c r="D6905" s="20" t="s">
        <v>1000</v>
      </c>
      <c r="E6905" s="26">
        <v>42979</v>
      </c>
      <c r="F6905" s="20">
        <v>7</v>
      </c>
      <c r="G6905" s="20">
        <v>6</v>
      </c>
      <c r="H6905" s="20">
        <v>1.1666666666666667</v>
      </c>
      <c r="I6905" s="20">
        <v>26</v>
      </c>
      <c r="J6905" s="20">
        <v>37</v>
      </c>
      <c r="K6905" s="20">
        <v>0.70270270270270274</v>
      </c>
      <c r="L6905" s="20">
        <v>32</v>
      </c>
      <c r="M6905" s="20">
        <v>1.15625</v>
      </c>
      <c r="N6905" s="20">
        <v>26</v>
      </c>
      <c r="P6905" s="20">
        <v>4</v>
      </c>
      <c r="Q6905" s="20">
        <v>4</v>
      </c>
      <c r="R6905" s="20">
        <v>1</v>
      </c>
      <c r="S6905" s="20">
        <v>0</v>
      </c>
    </row>
    <row r="6906" spans="1:20" s="20" customFormat="1" x14ac:dyDescent="0.25">
      <c r="A6906" s="177" t="s">
        <v>10601</v>
      </c>
      <c r="B6906" s="20" t="s">
        <v>10602</v>
      </c>
      <c r="C6906" s="20" t="s">
        <v>205</v>
      </c>
      <c r="D6906" s="20" t="s">
        <v>1000</v>
      </c>
      <c r="E6906" s="26">
        <v>42979</v>
      </c>
      <c r="F6906" s="20">
        <v>2</v>
      </c>
      <c r="G6906" s="20">
        <v>3</v>
      </c>
      <c r="H6906" s="20">
        <v>0.66666666666666663</v>
      </c>
      <c r="I6906" s="20">
        <v>5</v>
      </c>
      <c r="J6906" s="20">
        <v>13</v>
      </c>
      <c r="K6906" s="20">
        <v>0.38461538461538464</v>
      </c>
      <c r="L6906" s="20">
        <v>20</v>
      </c>
      <c r="M6906" s="20">
        <v>0.65</v>
      </c>
      <c r="N6906" s="20">
        <v>5</v>
      </c>
      <c r="O6906" s="20">
        <v>0.7</v>
      </c>
      <c r="P6906" s="20">
        <v>0</v>
      </c>
      <c r="Q6906" s="20">
        <v>0</v>
      </c>
      <c r="R6906" s="20" t="e">
        <v>#DIV/0!</v>
      </c>
      <c r="S6906" s="20">
        <v>0</v>
      </c>
    </row>
    <row r="6907" spans="1:20" s="20" customFormat="1" x14ac:dyDescent="0.25">
      <c r="A6907" s="177" t="s">
        <v>8948</v>
      </c>
      <c r="B6907" s="20" t="s">
        <v>8949</v>
      </c>
      <c r="C6907" s="20" t="s">
        <v>210</v>
      </c>
      <c r="D6907" s="20" t="s">
        <v>1000</v>
      </c>
      <c r="E6907" s="26">
        <v>42979</v>
      </c>
      <c r="F6907" s="20">
        <v>3</v>
      </c>
      <c r="G6907" s="20">
        <v>3</v>
      </c>
      <c r="H6907" s="20">
        <v>1</v>
      </c>
      <c r="I6907" s="20">
        <v>2</v>
      </c>
      <c r="J6907" s="20">
        <v>30</v>
      </c>
      <c r="K6907" s="20">
        <v>6.6666666666666666E-2</v>
      </c>
      <c r="L6907" s="20">
        <v>30</v>
      </c>
      <c r="M6907" s="20">
        <v>1</v>
      </c>
      <c r="N6907" s="20">
        <v>2</v>
      </c>
      <c r="O6907" s="20">
        <v>0.7</v>
      </c>
      <c r="P6907" s="20">
        <v>2</v>
      </c>
      <c r="Q6907" s="20">
        <v>2</v>
      </c>
      <c r="R6907" s="20">
        <v>1</v>
      </c>
      <c r="S6907" s="20">
        <v>0</v>
      </c>
    </row>
    <row r="6908" spans="1:20" s="20" customFormat="1" x14ac:dyDescent="0.25">
      <c r="A6908" s="177" t="s">
        <v>6143</v>
      </c>
      <c r="B6908" s="20" t="s">
        <v>6144</v>
      </c>
      <c r="C6908" s="20" t="s">
        <v>215</v>
      </c>
      <c r="D6908" s="20" t="s">
        <v>1000</v>
      </c>
      <c r="E6908" s="26">
        <v>42979</v>
      </c>
      <c r="F6908" s="20">
        <v>8</v>
      </c>
      <c r="G6908" s="20">
        <v>7</v>
      </c>
      <c r="H6908" s="20">
        <v>1.1428571428571428</v>
      </c>
      <c r="I6908" s="20">
        <v>32</v>
      </c>
      <c r="J6908" s="20">
        <v>54</v>
      </c>
      <c r="K6908" s="20">
        <v>0.59259259259259256</v>
      </c>
      <c r="L6908" s="20">
        <v>47</v>
      </c>
      <c r="M6908" s="20">
        <v>1.1489361702127661</v>
      </c>
      <c r="N6908" s="20">
        <v>25</v>
      </c>
      <c r="O6908" s="20">
        <v>1</v>
      </c>
      <c r="P6908" s="20">
        <v>4</v>
      </c>
      <c r="Q6908" s="20">
        <v>4</v>
      </c>
      <c r="R6908" s="20">
        <v>1</v>
      </c>
      <c r="S6908" s="20">
        <v>7</v>
      </c>
      <c r="T6908" s="20">
        <v>0</v>
      </c>
    </row>
    <row r="6909" spans="1:20" s="20" customFormat="1" x14ac:dyDescent="0.25">
      <c r="A6909" s="177" t="s">
        <v>3443</v>
      </c>
      <c r="B6909" s="20" t="s">
        <v>3444</v>
      </c>
      <c r="C6909" s="20" t="s">
        <v>221</v>
      </c>
      <c r="D6909" s="20" t="s">
        <v>1000</v>
      </c>
      <c r="E6909" s="26">
        <v>42979</v>
      </c>
      <c r="F6909" s="20">
        <v>0</v>
      </c>
      <c r="G6909" s="20">
        <v>0</v>
      </c>
      <c r="H6909" s="20" t="e">
        <v>#DIV/0!</v>
      </c>
      <c r="I6909" s="20">
        <v>0</v>
      </c>
      <c r="J6909" s="20">
        <v>0</v>
      </c>
      <c r="K6909" s="20" t="e">
        <v>#DIV/0!</v>
      </c>
      <c r="L6909" s="20">
        <v>0</v>
      </c>
      <c r="M6909" s="20" t="e">
        <v>#DIV/0!</v>
      </c>
      <c r="N6909" s="20">
        <v>0</v>
      </c>
      <c r="P6909" s="20">
        <v>0</v>
      </c>
      <c r="Q6909" s="20">
        <v>0</v>
      </c>
      <c r="R6909" s="20" t="e">
        <v>#DIV/0!</v>
      </c>
      <c r="S6909" s="20">
        <v>0</v>
      </c>
      <c r="T6909" s="20">
        <v>0</v>
      </c>
    </row>
    <row r="6910" spans="1:20" s="20" customFormat="1" x14ac:dyDescent="0.25">
      <c r="A6910" s="177" t="s">
        <v>3268</v>
      </c>
      <c r="B6910" s="20" t="s">
        <v>3269</v>
      </c>
      <c r="C6910" s="20" t="s">
        <v>222</v>
      </c>
      <c r="D6910" s="20" t="s">
        <v>1000</v>
      </c>
      <c r="E6910" s="26">
        <v>42979</v>
      </c>
      <c r="F6910" s="20">
        <v>0</v>
      </c>
      <c r="G6910" s="20">
        <v>0</v>
      </c>
      <c r="H6910" s="20" t="e">
        <v>#DIV/0!</v>
      </c>
      <c r="I6910" s="20">
        <v>0</v>
      </c>
      <c r="J6910" s="20">
        <v>0</v>
      </c>
      <c r="K6910" s="20" t="e">
        <v>#DIV/0!</v>
      </c>
      <c r="L6910" s="20">
        <v>0</v>
      </c>
      <c r="M6910" s="20" t="e">
        <v>#DIV/0!</v>
      </c>
      <c r="N6910" s="20">
        <v>0</v>
      </c>
      <c r="P6910" s="20">
        <v>0</v>
      </c>
      <c r="Q6910" s="20">
        <v>0</v>
      </c>
      <c r="R6910" s="20" t="e">
        <v>#DIV/0!</v>
      </c>
      <c r="S6910" s="20">
        <v>0</v>
      </c>
      <c r="T6910" s="20">
        <v>0</v>
      </c>
    </row>
    <row r="6911" spans="1:20" s="20" customFormat="1" x14ac:dyDescent="0.25">
      <c r="A6911" s="177" t="s">
        <v>7313</v>
      </c>
      <c r="B6911" s="20" t="s">
        <v>7314</v>
      </c>
      <c r="C6911" s="20" t="s">
        <v>1052</v>
      </c>
      <c r="D6911" s="20" t="s">
        <v>1000</v>
      </c>
      <c r="E6911" s="26">
        <v>42979</v>
      </c>
      <c r="F6911" s="20">
        <v>8</v>
      </c>
      <c r="G6911" s="20">
        <v>5</v>
      </c>
      <c r="H6911" s="20">
        <v>1.6</v>
      </c>
      <c r="I6911" s="20">
        <v>34</v>
      </c>
      <c r="J6911" s="20">
        <v>54</v>
      </c>
      <c r="K6911" s="20">
        <v>0.62962962962962965</v>
      </c>
      <c r="L6911" s="20">
        <v>34</v>
      </c>
      <c r="M6911" s="20">
        <v>1.588235294117647</v>
      </c>
      <c r="N6911" s="20">
        <v>25</v>
      </c>
      <c r="P6911" s="20">
        <v>1</v>
      </c>
      <c r="Q6911" s="20">
        <v>8</v>
      </c>
      <c r="R6911" s="20">
        <v>0.125</v>
      </c>
      <c r="S6911" s="20">
        <v>9</v>
      </c>
      <c r="T6911" s="20">
        <v>0</v>
      </c>
    </row>
    <row r="6912" spans="1:20" s="20" customFormat="1" x14ac:dyDescent="0.25">
      <c r="A6912" s="177" t="s">
        <v>5305</v>
      </c>
      <c r="B6912" s="20" t="s">
        <v>5306</v>
      </c>
      <c r="C6912" s="20" t="s">
        <v>1053</v>
      </c>
      <c r="D6912" s="20" t="s">
        <v>1000</v>
      </c>
      <c r="E6912" s="26">
        <v>42979</v>
      </c>
      <c r="F6912" s="20">
        <v>6</v>
      </c>
      <c r="G6912" s="20">
        <v>5</v>
      </c>
      <c r="H6912" s="20">
        <v>1.2</v>
      </c>
      <c r="I6912" s="20">
        <v>14</v>
      </c>
      <c r="J6912" s="20">
        <v>14</v>
      </c>
      <c r="K6912" s="20">
        <v>1</v>
      </c>
      <c r="L6912" s="20">
        <v>12</v>
      </c>
      <c r="M6912" s="20">
        <v>1.1666666666666667</v>
      </c>
      <c r="N6912" s="20">
        <v>13</v>
      </c>
      <c r="P6912" s="20">
        <v>0</v>
      </c>
      <c r="Q6912" s="20">
        <v>0</v>
      </c>
      <c r="R6912" s="20" t="e">
        <v>#DIV/0!</v>
      </c>
      <c r="S6912" s="20">
        <v>1</v>
      </c>
      <c r="T6912" s="20">
        <v>0</v>
      </c>
    </row>
    <row r="6913" spans="1:20" s="20" customFormat="1" x14ac:dyDescent="0.25">
      <c r="A6913" s="177" t="s">
        <v>12304</v>
      </c>
      <c r="B6913" s="20" t="s">
        <v>12305</v>
      </c>
      <c r="C6913" s="20" t="s">
        <v>200</v>
      </c>
      <c r="D6913" s="20" t="s">
        <v>1000</v>
      </c>
      <c r="E6913" s="26">
        <v>42979</v>
      </c>
      <c r="F6913" s="20">
        <v>8</v>
      </c>
      <c r="G6913" s="20">
        <v>5</v>
      </c>
      <c r="H6913" s="20">
        <v>1.6</v>
      </c>
      <c r="I6913" s="20">
        <v>16</v>
      </c>
      <c r="J6913" s="20">
        <v>19</v>
      </c>
      <c r="K6913" s="20">
        <v>0.84210526315789469</v>
      </c>
      <c r="L6913" s="20">
        <v>12</v>
      </c>
      <c r="M6913" s="20">
        <v>1.5833333333333333</v>
      </c>
      <c r="N6913" s="20">
        <v>9</v>
      </c>
      <c r="P6913" s="20">
        <v>0</v>
      </c>
      <c r="Q6913" s="20">
        <v>0</v>
      </c>
      <c r="R6913" s="20" t="e">
        <v>#DIV/0!</v>
      </c>
      <c r="S6913" s="20">
        <v>7</v>
      </c>
      <c r="T6913" s="20">
        <v>0</v>
      </c>
    </row>
    <row r="6914" spans="1:20" s="20" customFormat="1" x14ac:dyDescent="0.25">
      <c r="A6914" s="177" t="s">
        <v>10425</v>
      </c>
      <c r="B6914" s="20" t="s">
        <v>10426</v>
      </c>
      <c r="C6914" s="20" t="s">
        <v>204</v>
      </c>
      <c r="D6914" s="20" t="s">
        <v>1000</v>
      </c>
      <c r="E6914" s="26">
        <v>42979</v>
      </c>
      <c r="F6914" s="20">
        <v>6</v>
      </c>
      <c r="G6914" s="20">
        <v>4</v>
      </c>
      <c r="H6914" s="20">
        <v>1.5</v>
      </c>
      <c r="I6914" s="20">
        <v>9</v>
      </c>
      <c r="J6914" s="20">
        <v>15</v>
      </c>
      <c r="K6914" s="20">
        <v>0.6</v>
      </c>
      <c r="L6914" s="20">
        <v>10</v>
      </c>
      <c r="M6914" s="20">
        <v>1.5</v>
      </c>
      <c r="N6914" s="20">
        <v>8</v>
      </c>
      <c r="P6914" s="20">
        <v>1</v>
      </c>
      <c r="Q6914" s="20">
        <v>1</v>
      </c>
      <c r="R6914" s="20">
        <v>1</v>
      </c>
      <c r="S6914" s="20">
        <v>1</v>
      </c>
      <c r="T6914" s="20">
        <v>0.90476190476190477</v>
      </c>
    </row>
    <row r="6915" spans="1:20" s="20" customFormat="1" x14ac:dyDescent="0.25">
      <c r="A6915" s="177" t="s">
        <v>8773</v>
      </c>
      <c r="B6915" s="20" t="s">
        <v>8774</v>
      </c>
      <c r="C6915" s="20" t="s">
        <v>208</v>
      </c>
      <c r="D6915" s="20" t="s">
        <v>1000</v>
      </c>
      <c r="E6915" s="26">
        <v>42979</v>
      </c>
      <c r="F6915" s="20">
        <v>2</v>
      </c>
      <c r="G6915" s="20">
        <v>2</v>
      </c>
      <c r="H6915" s="20">
        <v>1</v>
      </c>
      <c r="I6915" s="20">
        <v>7</v>
      </c>
      <c r="J6915" s="20">
        <v>10</v>
      </c>
      <c r="K6915" s="20">
        <v>0.7</v>
      </c>
      <c r="L6915" s="20">
        <v>10</v>
      </c>
      <c r="M6915" s="20">
        <v>1</v>
      </c>
      <c r="N6915" s="20">
        <v>7</v>
      </c>
      <c r="P6915" s="20">
        <v>0</v>
      </c>
      <c r="Q6915" s="20">
        <v>0</v>
      </c>
      <c r="R6915" s="20" t="e">
        <v>#DIV/0!</v>
      </c>
      <c r="S6915" s="20">
        <v>0</v>
      </c>
      <c r="T6915" s="20">
        <v>0.89523809523809528</v>
      </c>
    </row>
    <row r="6916" spans="1:20" s="20" customFormat="1" x14ac:dyDescent="0.25">
      <c r="A6916" s="177" t="s">
        <v>6567</v>
      </c>
      <c r="B6916" s="20" t="s">
        <v>6568</v>
      </c>
      <c r="C6916" s="20" t="s">
        <v>316</v>
      </c>
      <c r="D6916" s="20" t="s">
        <v>1000</v>
      </c>
      <c r="E6916" s="26">
        <v>42979</v>
      </c>
      <c r="F6916" s="20">
        <v>10</v>
      </c>
      <c r="G6916" s="20">
        <v>6</v>
      </c>
      <c r="H6916" s="20">
        <v>1.6666666666666667</v>
      </c>
      <c r="I6916" s="20">
        <v>32</v>
      </c>
      <c r="J6916" s="20">
        <v>27</v>
      </c>
      <c r="K6916" s="20">
        <v>1.1851851851851851</v>
      </c>
      <c r="L6916" s="20">
        <v>16</v>
      </c>
      <c r="M6916" s="20">
        <v>1.6875</v>
      </c>
      <c r="N6916" s="20">
        <v>27</v>
      </c>
      <c r="P6916" s="20">
        <v>0</v>
      </c>
      <c r="Q6916" s="20">
        <v>0</v>
      </c>
      <c r="R6916" s="20" t="e">
        <v>#DIV/0!</v>
      </c>
      <c r="S6916" s="20">
        <v>5</v>
      </c>
      <c r="T6916" s="20">
        <v>0.74285714285714288</v>
      </c>
    </row>
    <row r="6917" spans="1:20" s="20" customFormat="1" x14ac:dyDescent="0.25">
      <c r="A6917" s="177" t="s">
        <v>4160</v>
      </c>
      <c r="B6917" s="20" t="s">
        <v>4161</v>
      </c>
      <c r="C6917" s="20" t="s">
        <v>218</v>
      </c>
      <c r="D6917" s="20" t="s">
        <v>1000</v>
      </c>
      <c r="E6917" s="26">
        <v>42979</v>
      </c>
      <c r="F6917" s="20">
        <v>0</v>
      </c>
      <c r="G6917" s="20">
        <v>0</v>
      </c>
      <c r="H6917" s="20" t="e">
        <v>#DIV/0!</v>
      </c>
      <c r="I6917" s="20">
        <v>0</v>
      </c>
      <c r="J6917" s="20">
        <v>0</v>
      </c>
      <c r="K6917" s="20" t="e">
        <v>#DIV/0!</v>
      </c>
      <c r="L6917" s="20">
        <v>0</v>
      </c>
      <c r="M6917" s="20" t="e">
        <v>#DIV/0!</v>
      </c>
      <c r="N6917" s="20">
        <v>0</v>
      </c>
      <c r="P6917" s="20">
        <v>0</v>
      </c>
      <c r="Q6917" s="20">
        <v>0</v>
      </c>
      <c r="R6917" s="20" t="e">
        <v>#DIV/0!</v>
      </c>
      <c r="S6917" s="20">
        <v>0</v>
      </c>
      <c r="T6917" s="20">
        <v>0.83809523809523812</v>
      </c>
    </row>
    <row r="6918" spans="1:20" s="20" customFormat="1" x14ac:dyDescent="0.25">
      <c r="A6918" s="177" t="s">
        <v>12589</v>
      </c>
      <c r="B6918" s="20" t="s">
        <v>12590</v>
      </c>
      <c r="C6918" s="20" t="s">
        <v>202</v>
      </c>
      <c r="D6918" s="20" t="s">
        <v>1000</v>
      </c>
      <c r="E6918" s="26">
        <v>42979</v>
      </c>
      <c r="F6918" s="20">
        <v>11</v>
      </c>
      <c r="G6918" s="20">
        <v>9</v>
      </c>
      <c r="H6918" s="20">
        <v>1.2222222222222223</v>
      </c>
      <c r="I6918" s="20">
        <v>120</v>
      </c>
      <c r="J6918" s="20">
        <v>122</v>
      </c>
      <c r="K6918" s="20">
        <v>0.98360655737704916</v>
      </c>
      <c r="L6918" s="20">
        <v>100</v>
      </c>
      <c r="M6918" s="20">
        <v>1.22</v>
      </c>
      <c r="N6918" s="20">
        <v>120</v>
      </c>
      <c r="P6918" s="20">
        <v>13</v>
      </c>
      <c r="Q6918" s="20">
        <v>13</v>
      </c>
      <c r="R6918" s="20">
        <v>1</v>
      </c>
      <c r="S6918" s="20">
        <v>0</v>
      </c>
      <c r="T6918" s="20">
        <v>0.81904761904761902</v>
      </c>
    </row>
    <row r="6919" spans="1:20" s="20" customFormat="1" x14ac:dyDescent="0.25">
      <c r="A6919" s="177" t="s">
        <v>12414</v>
      </c>
      <c r="B6919" s="20" t="s">
        <v>12415</v>
      </c>
      <c r="C6919" s="20" t="s">
        <v>347</v>
      </c>
      <c r="D6919" s="20" t="s">
        <v>1000</v>
      </c>
      <c r="E6919" s="26">
        <v>42979</v>
      </c>
      <c r="F6919" s="20">
        <v>3</v>
      </c>
      <c r="G6919" s="20">
        <v>5</v>
      </c>
      <c r="H6919" s="20">
        <v>0.6</v>
      </c>
      <c r="I6919" s="20">
        <v>7</v>
      </c>
      <c r="J6919" s="20">
        <v>15</v>
      </c>
      <c r="K6919" s="20">
        <v>0.46666666666666667</v>
      </c>
      <c r="L6919" s="20">
        <v>25</v>
      </c>
      <c r="M6919" s="20">
        <v>0.6</v>
      </c>
      <c r="N6919" s="20">
        <v>6</v>
      </c>
      <c r="P6919" s="20">
        <v>0</v>
      </c>
      <c r="Q6919" s="20">
        <v>0</v>
      </c>
      <c r="R6919" s="20" t="e">
        <v>#DIV/0!</v>
      </c>
      <c r="S6919" s="20">
        <v>1</v>
      </c>
      <c r="T6919" s="20">
        <v>0.77575757575757587</v>
      </c>
    </row>
    <row r="6920" spans="1:20" s="20" customFormat="1" x14ac:dyDescent="0.25">
      <c r="A6920" s="177" t="s">
        <v>9754</v>
      </c>
      <c r="B6920" s="20" t="s">
        <v>9755</v>
      </c>
      <c r="C6920" s="20" t="s">
        <v>224</v>
      </c>
      <c r="D6920" s="20" t="s">
        <v>1000</v>
      </c>
      <c r="E6920" s="26">
        <v>42979</v>
      </c>
      <c r="F6920" s="20">
        <v>6</v>
      </c>
      <c r="G6920" s="20">
        <v>6</v>
      </c>
      <c r="H6920" s="20">
        <v>1</v>
      </c>
      <c r="I6920" s="20">
        <v>84</v>
      </c>
      <c r="J6920" s="20">
        <v>90</v>
      </c>
      <c r="K6920" s="20">
        <v>0.93333333333333335</v>
      </c>
      <c r="L6920" s="20">
        <v>90</v>
      </c>
      <c r="M6920" s="20">
        <v>1</v>
      </c>
      <c r="N6920" s="20">
        <v>79</v>
      </c>
      <c r="P6920" s="20">
        <v>0</v>
      </c>
      <c r="Q6920" s="20">
        <v>0</v>
      </c>
      <c r="R6920" s="20" t="e">
        <v>#DIV/0!</v>
      </c>
      <c r="S6920" s="20">
        <v>5</v>
      </c>
      <c r="T6920" s="20">
        <v>0.71345029239766078</v>
      </c>
    </row>
    <row r="6921" spans="1:20" s="20" customFormat="1" x14ac:dyDescent="0.25">
      <c r="A6921" s="177" t="s">
        <v>9455</v>
      </c>
      <c r="B6921" s="20" t="s">
        <v>9456</v>
      </c>
      <c r="C6921" s="20" t="s">
        <v>345</v>
      </c>
      <c r="D6921" s="20" t="s">
        <v>1000</v>
      </c>
      <c r="E6921" s="26">
        <v>42979</v>
      </c>
      <c r="F6921" s="20">
        <v>0</v>
      </c>
      <c r="G6921" s="20">
        <v>0</v>
      </c>
      <c r="H6921" s="20" t="e">
        <v>#DIV/0!</v>
      </c>
      <c r="I6921" s="20">
        <v>0</v>
      </c>
      <c r="J6921" s="20">
        <v>0</v>
      </c>
      <c r="K6921" s="20" t="e">
        <v>#DIV/0!</v>
      </c>
      <c r="L6921" s="20">
        <v>0</v>
      </c>
      <c r="M6921" s="20" t="e">
        <v>#DIV/0!</v>
      </c>
      <c r="N6921" s="20">
        <v>0</v>
      </c>
      <c r="P6921" s="20">
        <v>0</v>
      </c>
      <c r="Q6921" s="20">
        <v>0</v>
      </c>
      <c r="R6921" s="20" t="e">
        <v>#DIV/0!</v>
      </c>
      <c r="S6921" s="20">
        <v>0</v>
      </c>
      <c r="T6921" s="20">
        <v>0.65333333333333343</v>
      </c>
    </row>
    <row r="6922" spans="1:20" s="20" customFormat="1" x14ac:dyDescent="0.25">
      <c r="A6922" s="177" t="s">
        <v>7847</v>
      </c>
      <c r="B6922" s="20" t="s">
        <v>7848</v>
      </c>
      <c r="C6922" s="20" t="s">
        <v>226</v>
      </c>
      <c r="D6922" s="20" t="s">
        <v>1000</v>
      </c>
      <c r="E6922" s="26">
        <v>42979</v>
      </c>
      <c r="F6922" s="20">
        <v>6</v>
      </c>
      <c r="G6922" s="20">
        <v>7</v>
      </c>
      <c r="H6922" s="20">
        <v>0.8571428571428571</v>
      </c>
      <c r="I6922" s="20">
        <v>36</v>
      </c>
      <c r="J6922" s="20">
        <v>90</v>
      </c>
      <c r="K6922" s="20">
        <v>0.4</v>
      </c>
      <c r="L6922" s="20">
        <v>105</v>
      </c>
      <c r="M6922" s="20">
        <v>0.8571428571428571</v>
      </c>
      <c r="N6922" s="20">
        <v>27</v>
      </c>
      <c r="P6922" s="20">
        <v>9</v>
      </c>
      <c r="Q6922" s="20">
        <v>9</v>
      </c>
      <c r="R6922" s="20">
        <v>1</v>
      </c>
      <c r="S6922" s="20">
        <v>9</v>
      </c>
      <c r="T6922" s="20">
        <v>1.0666666666666667</v>
      </c>
    </row>
    <row r="6923" spans="1:20" s="20" customFormat="1" x14ac:dyDescent="0.25">
      <c r="A6923" s="177" t="s">
        <v>6917</v>
      </c>
      <c r="B6923" s="20" t="s">
        <v>6918</v>
      </c>
      <c r="C6923" s="20" t="s">
        <v>231</v>
      </c>
      <c r="D6923" s="20" t="s">
        <v>1000</v>
      </c>
      <c r="E6923" s="26">
        <v>42979</v>
      </c>
      <c r="F6923" s="20">
        <v>8</v>
      </c>
      <c r="G6923" s="20">
        <v>15</v>
      </c>
      <c r="H6923" s="20">
        <v>0.53333333333333333</v>
      </c>
      <c r="I6923" s="20">
        <v>135</v>
      </c>
      <c r="J6923" s="20">
        <v>96</v>
      </c>
      <c r="K6923" s="20">
        <v>1.40625</v>
      </c>
      <c r="L6923" s="20">
        <v>180</v>
      </c>
      <c r="M6923" s="20">
        <v>0.53333333333333333</v>
      </c>
      <c r="N6923" s="20">
        <v>135</v>
      </c>
      <c r="P6923" s="20">
        <v>0</v>
      </c>
      <c r="Q6923" s="20">
        <v>12</v>
      </c>
      <c r="R6923" s="20">
        <v>0</v>
      </c>
      <c r="S6923" s="20">
        <v>0</v>
      </c>
      <c r="T6923" s="20">
        <v>1.1904761904761905</v>
      </c>
    </row>
    <row r="6924" spans="1:20" s="20" customFormat="1" x14ac:dyDescent="0.25">
      <c r="A6924" s="177" t="s">
        <v>5968</v>
      </c>
      <c r="B6924" s="20" t="s">
        <v>5969</v>
      </c>
      <c r="C6924" s="20" t="s">
        <v>216</v>
      </c>
      <c r="D6924" s="20" t="s">
        <v>1000</v>
      </c>
      <c r="E6924" s="26">
        <v>42979</v>
      </c>
      <c r="F6924" s="20">
        <v>14</v>
      </c>
      <c r="G6924" s="20">
        <v>6</v>
      </c>
      <c r="H6924" s="20">
        <v>2.3333333333333335</v>
      </c>
      <c r="I6924" s="20">
        <v>57</v>
      </c>
      <c r="J6924" s="20">
        <v>105</v>
      </c>
      <c r="K6924" s="20">
        <v>0.54285714285714282</v>
      </c>
      <c r="L6924" s="20">
        <v>45</v>
      </c>
      <c r="M6924" s="20">
        <v>2.3333333333333335</v>
      </c>
      <c r="N6924" s="20">
        <v>53</v>
      </c>
      <c r="P6924" s="20">
        <v>9</v>
      </c>
      <c r="Q6924" s="20">
        <v>9</v>
      </c>
      <c r="R6924" s="20">
        <v>1</v>
      </c>
      <c r="S6924" s="20">
        <v>6</v>
      </c>
      <c r="T6924" s="20">
        <v>1.0119047619047621</v>
      </c>
    </row>
    <row r="6925" spans="1:20" s="20" customFormat="1" x14ac:dyDescent="0.25">
      <c r="A6925" s="177" t="s">
        <v>4575</v>
      </c>
      <c r="B6925" s="20" t="s">
        <v>4576</v>
      </c>
      <c r="C6925" s="20" t="s">
        <v>233</v>
      </c>
      <c r="D6925" s="20" t="s">
        <v>1000</v>
      </c>
      <c r="E6925" s="26">
        <v>42979</v>
      </c>
      <c r="F6925" s="20">
        <v>7</v>
      </c>
      <c r="G6925" s="20">
        <v>6</v>
      </c>
      <c r="H6925" s="20">
        <v>1.1666666666666667</v>
      </c>
      <c r="I6925" s="20">
        <v>79</v>
      </c>
      <c r="J6925" s="20">
        <v>58</v>
      </c>
      <c r="K6925" s="20">
        <v>1.3620689655172413</v>
      </c>
      <c r="L6925" s="20">
        <v>50</v>
      </c>
      <c r="M6925" s="20">
        <v>1.1599999999999999</v>
      </c>
      <c r="N6925" s="20">
        <v>79</v>
      </c>
      <c r="P6925" s="20">
        <v>0</v>
      </c>
      <c r="Q6925" s="20">
        <v>0</v>
      </c>
      <c r="R6925" s="20" t="e">
        <v>#DIV/0!</v>
      </c>
      <c r="S6925" s="20">
        <v>0</v>
      </c>
      <c r="T6925" s="20">
        <v>1.0444444444444445</v>
      </c>
    </row>
    <row r="6926" spans="1:20" s="20" customFormat="1" x14ac:dyDescent="0.25">
      <c r="A6926" s="177" t="s">
        <v>3985</v>
      </c>
      <c r="B6926" s="20" t="s">
        <v>3986</v>
      </c>
      <c r="C6926" s="20" t="s">
        <v>219</v>
      </c>
      <c r="D6926" s="20" t="s">
        <v>1000</v>
      </c>
      <c r="E6926" s="26">
        <v>42979</v>
      </c>
      <c r="F6926" s="20">
        <v>0</v>
      </c>
      <c r="G6926" s="20">
        <v>0</v>
      </c>
      <c r="H6926" s="20" t="e">
        <v>#DIV/0!</v>
      </c>
      <c r="I6926" s="20">
        <v>0</v>
      </c>
      <c r="J6926" s="20">
        <v>0</v>
      </c>
      <c r="K6926" s="20" t="e">
        <v>#DIV/0!</v>
      </c>
      <c r="L6926" s="20">
        <v>0</v>
      </c>
      <c r="M6926" s="20" t="e">
        <v>#DIV/0!</v>
      </c>
      <c r="N6926" s="20">
        <v>0</v>
      </c>
      <c r="P6926" s="20">
        <v>0</v>
      </c>
      <c r="Q6926" s="20">
        <v>0</v>
      </c>
      <c r="R6926" s="20" t="e">
        <v>#DIV/0!</v>
      </c>
      <c r="S6926" s="20">
        <v>0</v>
      </c>
      <c r="T6926" s="20">
        <v>1.0238095238095239</v>
      </c>
    </row>
    <row r="6927" spans="1:20" s="20" customFormat="1" x14ac:dyDescent="0.25">
      <c r="A6927" s="177" t="s">
        <v>3714</v>
      </c>
      <c r="B6927" s="20" t="s">
        <v>3715</v>
      </c>
      <c r="C6927" s="20" t="s">
        <v>340</v>
      </c>
      <c r="D6927" s="20" t="s">
        <v>1000</v>
      </c>
      <c r="E6927" s="26">
        <v>42979</v>
      </c>
      <c r="F6927" s="20">
        <v>2</v>
      </c>
      <c r="G6927" s="20">
        <v>4</v>
      </c>
      <c r="H6927" s="20">
        <v>0.5</v>
      </c>
      <c r="I6927" s="20">
        <v>22</v>
      </c>
      <c r="J6927" s="20">
        <v>20</v>
      </c>
      <c r="K6927" s="20">
        <v>1.1000000000000001</v>
      </c>
      <c r="L6927" s="20">
        <v>40</v>
      </c>
      <c r="M6927" s="20">
        <v>0.5</v>
      </c>
      <c r="N6927" s="20">
        <v>22</v>
      </c>
      <c r="P6927" s="20">
        <v>0</v>
      </c>
      <c r="Q6927" s="20">
        <v>0</v>
      </c>
      <c r="R6927" s="20" t="e">
        <v>#DIV/0!</v>
      </c>
      <c r="S6927" s="20">
        <v>0</v>
      </c>
      <c r="T6927" s="20">
        <v>1.2619047619047616</v>
      </c>
    </row>
    <row r="6928" spans="1:20" s="20" customFormat="1" x14ac:dyDescent="0.25">
      <c r="A6928" s="177" t="s">
        <v>11286</v>
      </c>
      <c r="B6928" s="20" t="s">
        <v>11287</v>
      </c>
      <c r="C6928" s="20" t="s">
        <v>350</v>
      </c>
      <c r="D6928" s="20" t="s">
        <v>1000</v>
      </c>
      <c r="E6928" s="26">
        <v>42979</v>
      </c>
      <c r="F6928" s="20">
        <v>2</v>
      </c>
      <c r="G6928" s="20">
        <v>1</v>
      </c>
      <c r="H6928" s="20">
        <v>2</v>
      </c>
      <c r="I6928" s="20">
        <v>3</v>
      </c>
      <c r="J6928" s="20">
        <v>10</v>
      </c>
      <c r="K6928" s="20">
        <v>0.3</v>
      </c>
      <c r="L6928" s="20">
        <v>5</v>
      </c>
      <c r="M6928" s="20">
        <v>2</v>
      </c>
      <c r="N6928" s="20">
        <v>3</v>
      </c>
      <c r="P6928" s="20">
        <v>0</v>
      </c>
      <c r="Q6928" s="20">
        <v>2</v>
      </c>
      <c r="R6928" s="20">
        <v>0</v>
      </c>
      <c r="S6928" s="20">
        <v>0</v>
      </c>
      <c r="T6928" s="20">
        <v>1.2619047619047616</v>
      </c>
    </row>
    <row r="6929" spans="1:20" s="20" customFormat="1" x14ac:dyDescent="0.25">
      <c r="A6929" s="177" t="s">
        <v>11288</v>
      </c>
      <c r="B6929" s="20" t="s">
        <v>11289</v>
      </c>
      <c r="C6929" s="20" t="s">
        <v>351</v>
      </c>
      <c r="D6929" s="20" t="s">
        <v>1000</v>
      </c>
      <c r="E6929" s="26">
        <v>42979</v>
      </c>
      <c r="F6929" s="20">
        <v>3</v>
      </c>
      <c r="G6929" s="20">
        <v>5</v>
      </c>
      <c r="H6929" s="20">
        <v>0.6</v>
      </c>
      <c r="I6929" s="20">
        <v>8</v>
      </c>
      <c r="J6929" s="20">
        <v>15</v>
      </c>
      <c r="K6929" s="20">
        <v>0.53333333333333333</v>
      </c>
      <c r="L6929" s="20">
        <v>25</v>
      </c>
      <c r="M6929" s="20">
        <v>0.6</v>
      </c>
      <c r="N6929" s="20">
        <v>8</v>
      </c>
      <c r="P6929" s="20">
        <v>0</v>
      </c>
      <c r="Q6929" s="20">
        <v>0</v>
      </c>
      <c r="R6929" s="20" t="e">
        <v>#DIV/0!</v>
      </c>
      <c r="S6929" s="20">
        <v>0</v>
      </c>
      <c r="T6929" s="20">
        <v>1.2777777777777779</v>
      </c>
    </row>
    <row r="6930" spans="1:20" s="20" customFormat="1" x14ac:dyDescent="0.25">
      <c r="A6930" s="177" t="s">
        <v>11184</v>
      </c>
      <c r="B6930" s="20" t="s">
        <v>11185</v>
      </c>
      <c r="C6930" s="20" t="s">
        <v>352</v>
      </c>
      <c r="D6930" s="20" t="s">
        <v>1000</v>
      </c>
      <c r="E6930" s="26">
        <v>42979</v>
      </c>
      <c r="F6930" s="20">
        <v>0</v>
      </c>
      <c r="G6930" s="20">
        <v>0</v>
      </c>
      <c r="H6930" s="20" t="e">
        <v>#DIV/0!</v>
      </c>
      <c r="I6930" s="20">
        <v>0</v>
      </c>
      <c r="J6930" s="20">
        <v>0</v>
      </c>
      <c r="K6930" s="20" t="e">
        <v>#DIV/0!</v>
      </c>
      <c r="L6930" s="20">
        <v>0</v>
      </c>
      <c r="M6930" s="20" t="e">
        <v>#DIV/0!</v>
      </c>
      <c r="N6930" s="20">
        <v>0</v>
      </c>
      <c r="P6930" s="20">
        <v>0</v>
      </c>
      <c r="Q6930" s="20">
        <v>0</v>
      </c>
      <c r="R6930" s="20" t="e">
        <v>#DIV/0!</v>
      </c>
      <c r="S6930" s="20">
        <v>0</v>
      </c>
      <c r="T6930" s="20">
        <v>1.0111111111111111</v>
      </c>
    </row>
    <row r="6931" spans="1:20" s="20" customFormat="1" x14ac:dyDescent="0.25">
      <c r="A6931" s="177" t="s">
        <v>10185</v>
      </c>
      <c r="B6931" s="20" t="s">
        <v>10186</v>
      </c>
      <c r="C6931" s="20" t="s">
        <v>353</v>
      </c>
      <c r="D6931" s="20" t="s">
        <v>1000</v>
      </c>
      <c r="E6931" s="26">
        <v>42979</v>
      </c>
      <c r="F6931" s="20">
        <v>5</v>
      </c>
      <c r="G6931" s="20">
        <v>3</v>
      </c>
      <c r="H6931" s="20">
        <v>1.6666666666666667</v>
      </c>
      <c r="I6931" s="20">
        <v>8</v>
      </c>
      <c r="J6931" s="20">
        <v>25</v>
      </c>
      <c r="K6931" s="20">
        <v>0.32</v>
      </c>
      <c r="L6931" s="20">
        <v>15</v>
      </c>
      <c r="M6931" s="20">
        <v>1.6666666666666667</v>
      </c>
      <c r="N6931" s="20">
        <v>7</v>
      </c>
      <c r="P6931" s="20">
        <v>0</v>
      </c>
      <c r="Q6931" s="20">
        <v>3</v>
      </c>
      <c r="R6931" s="20">
        <v>0</v>
      </c>
      <c r="S6931" s="20">
        <v>1</v>
      </c>
      <c r="T6931" s="20">
        <v>1.2857142857142858</v>
      </c>
    </row>
    <row r="6932" spans="1:20" s="20" customFormat="1" x14ac:dyDescent="0.25">
      <c r="A6932" s="177" t="s">
        <v>8598</v>
      </c>
      <c r="B6932" s="20" t="s">
        <v>8599</v>
      </c>
      <c r="C6932" s="20" t="s">
        <v>354</v>
      </c>
      <c r="D6932" s="20" t="s">
        <v>1000</v>
      </c>
      <c r="E6932" s="26">
        <v>42979</v>
      </c>
      <c r="F6932" s="20">
        <v>2</v>
      </c>
      <c r="G6932" s="20">
        <v>2</v>
      </c>
      <c r="H6932" s="20">
        <v>1</v>
      </c>
      <c r="I6932" s="20">
        <v>11</v>
      </c>
      <c r="J6932" s="20">
        <v>10</v>
      </c>
      <c r="K6932" s="20">
        <v>1.1000000000000001</v>
      </c>
      <c r="L6932" s="20">
        <v>10</v>
      </c>
      <c r="M6932" s="20">
        <v>1</v>
      </c>
      <c r="N6932" s="20">
        <v>11</v>
      </c>
      <c r="P6932" s="20">
        <v>0</v>
      </c>
      <c r="Q6932" s="20">
        <v>0</v>
      </c>
      <c r="R6932" s="20" t="e">
        <v>#DIV/0!</v>
      </c>
      <c r="S6932" s="20">
        <v>0</v>
      </c>
      <c r="T6932" s="20">
        <v>1.2625</v>
      </c>
    </row>
    <row r="6933" spans="1:20" s="20" customFormat="1" x14ac:dyDescent="0.25">
      <c r="A6933" s="177" t="s">
        <v>6392</v>
      </c>
      <c r="B6933" s="20" t="s">
        <v>6393</v>
      </c>
      <c r="C6933" s="20" t="s">
        <v>355</v>
      </c>
      <c r="D6933" s="20" t="s">
        <v>1000</v>
      </c>
      <c r="E6933" s="26">
        <v>42979</v>
      </c>
      <c r="F6933" s="20">
        <v>6</v>
      </c>
      <c r="G6933" s="20">
        <v>6</v>
      </c>
      <c r="H6933" s="20">
        <v>1</v>
      </c>
      <c r="I6933" s="20">
        <v>11</v>
      </c>
      <c r="J6933" s="20">
        <v>10</v>
      </c>
      <c r="K6933" s="20">
        <v>1.1000000000000001</v>
      </c>
      <c r="L6933" s="20">
        <v>10</v>
      </c>
      <c r="M6933" s="20">
        <v>1</v>
      </c>
      <c r="N6933" s="20">
        <v>11</v>
      </c>
      <c r="P6933" s="20">
        <v>0</v>
      </c>
      <c r="Q6933" s="20">
        <v>0</v>
      </c>
      <c r="R6933" s="20" t="e">
        <v>#DIV/0!</v>
      </c>
      <c r="S6933" s="20">
        <v>0</v>
      </c>
      <c r="T6933" s="20">
        <v>1.4285714285714286</v>
      </c>
    </row>
    <row r="6934" spans="1:20" s="20" customFormat="1" x14ac:dyDescent="0.25">
      <c r="A6934" s="177" t="s">
        <v>11773</v>
      </c>
      <c r="B6934" s="20" t="s">
        <v>11774</v>
      </c>
      <c r="C6934" s="20" t="s">
        <v>198</v>
      </c>
      <c r="D6934" s="20" t="s">
        <v>1002</v>
      </c>
      <c r="E6934" s="26">
        <v>42979</v>
      </c>
      <c r="F6934" s="20">
        <v>2</v>
      </c>
      <c r="G6934" s="20">
        <v>1</v>
      </c>
      <c r="H6934" s="20">
        <v>2</v>
      </c>
      <c r="I6934" s="20">
        <v>3</v>
      </c>
      <c r="J6934" s="20">
        <v>10</v>
      </c>
      <c r="K6934" s="20">
        <v>0.3</v>
      </c>
      <c r="L6934" s="20">
        <v>5</v>
      </c>
      <c r="M6934" s="20">
        <v>2</v>
      </c>
      <c r="N6934" s="20">
        <v>3</v>
      </c>
      <c r="P6934" s="20">
        <v>0</v>
      </c>
      <c r="Q6934" s="20">
        <v>2</v>
      </c>
      <c r="R6934" s="20">
        <v>0</v>
      </c>
      <c r="S6934" s="20">
        <v>0</v>
      </c>
      <c r="T6934" s="20">
        <v>1.2666666666666664</v>
      </c>
    </row>
    <row r="6935" spans="1:20" s="20" customFormat="1" x14ac:dyDescent="0.25">
      <c r="A6935" s="177" t="s">
        <v>11775</v>
      </c>
      <c r="B6935" s="20" t="s">
        <v>11776</v>
      </c>
      <c r="C6935" s="20" t="s">
        <v>199</v>
      </c>
      <c r="D6935" s="20" t="s">
        <v>1002</v>
      </c>
      <c r="E6935" s="26">
        <v>42979</v>
      </c>
      <c r="F6935" s="20">
        <v>19</v>
      </c>
      <c r="G6935" s="20">
        <v>14</v>
      </c>
      <c r="H6935" s="20">
        <v>1.3571428571428572</v>
      </c>
      <c r="I6935" s="20">
        <v>136</v>
      </c>
      <c r="J6935" s="20">
        <v>141</v>
      </c>
      <c r="K6935" s="20">
        <v>0.96453900709219853</v>
      </c>
      <c r="L6935" s="20">
        <v>112</v>
      </c>
      <c r="M6935" s="20">
        <v>1.2589285714285714</v>
      </c>
      <c r="N6935" s="20">
        <v>129</v>
      </c>
      <c r="P6935" s="20">
        <v>13</v>
      </c>
      <c r="Q6935" s="20">
        <v>13</v>
      </c>
      <c r="R6935" s="20">
        <v>1</v>
      </c>
      <c r="S6935" s="20">
        <v>7</v>
      </c>
      <c r="T6935" s="20">
        <v>1.3</v>
      </c>
    </row>
    <row r="6936" spans="1:20" s="20" customFormat="1" x14ac:dyDescent="0.25">
      <c r="A6936" s="177" t="s">
        <v>11777</v>
      </c>
      <c r="B6936" s="20" t="s">
        <v>11778</v>
      </c>
      <c r="C6936" s="20" t="s">
        <v>348</v>
      </c>
      <c r="D6936" s="20" t="s">
        <v>1002</v>
      </c>
      <c r="E6936" s="26">
        <v>42979</v>
      </c>
      <c r="F6936" s="20">
        <v>6</v>
      </c>
      <c r="G6936" s="20">
        <v>10</v>
      </c>
      <c r="H6936" s="20">
        <v>0.6</v>
      </c>
      <c r="I6936" s="20">
        <v>15</v>
      </c>
      <c r="J6936" s="20">
        <v>30</v>
      </c>
      <c r="K6936" s="20">
        <v>0.5</v>
      </c>
      <c r="L6936" s="20">
        <v>50</v>
      </c>
      <c r="M6936" s="20">
        <v>0.6</v>
      </c>
      <c r="N6936" s="20">
        <v>14</v>
      </c>
      <c r="P6936" s="20">
        <v>0</v>
      </c>
      <c r="Q6936" s="20">
        <v>0</v>
      </c>
      <c r="R6936" s="20" t="e">
        <v>#DIV/0!</v>
      </c>
      <c r="S6936" s="20">
        <v>1</v>
      </c>
      <c r="T6936" s="20">
        <v>1.3333333333333333</v>
      </c>
    </row>
    <row r="6937" spans="1:20" s="20" customFormat="1" x14ac:dyDescent="0.25">
      <c r="A6937" s="177" t="s">
        <v>11779</v>
      </c>
      <c r="B6937" s="20" t="s">
        <v>11780</v>
      </c>
      <c r="C6937" s="20" t="s">
        <v>357</v>
      </c>
      <c r="D6937" s="20" t="s">
        <v>1002</v>
      </c>
      <c r="E6937" s="26">
        <v>42979</v>
      </c>
      <c r="F6937" s="20">
        <v>0</v>
      </c>
      <c r="G6937" s="20">
        <v>0</v>
      </c>
      <c r="H6937" s="20" t="e">
        <v>#DIV/0!</v>
      </c>
      <c r="I6937" s="20">
        <v>0</v>
      </c>
      <c r="J6937" s="20">
        <v>0</v>
      </c>
      <c r="K6937" s="20" t="e">
        <v>#DIV/0!</v>
      </c>
      <c r="L6937" s="20">
        <v>0</v>
      </c>
      <c r="M6937" s="20" t="e">
        <v>#DIV/0!</v>
      </c>
      <c r="N6937" s="20">
        <v>0</v>
      </c>
      <c r="P6937" s="20">
        <v>0</v>
      </c>
      <c r="Q6937" s="20">
        <v>0</v>
      </c>
      <c r="R6937" s="20" t="e">
        <v>#DIV/0!</v>
      </c>
      <c r="S6937" s="20">
        <v>0</v>
      </c>
    </row>
    <row r="6938" spans="1:20" s="20" customFormat="1" x14ac:dyDescent="0.25">
      <c r="A6938" s="177" t="s">
        <v>10951</v>
      </c>
      <c r="B6938" s="20" t="s">
        <v>10952</v>
      </c>
      <c r="C6938" s="20" t="s">
        <v>227</v>
      </c>
      <c r="D6938" s="20" t="s">
        <v>1002</v>
      </c>
      <c r="E6938" s="26">
        <v>42979</v>
      </c>
      <c r="F6938" s="20">
        <v>1</v>
      </c>
      <c r="G6938" s="20">
        <v>1</v>
      </c>
      <c r="H6938" s="20">
        <v>1</v>
      </c>
      <c r="I6938" s="20">
        <v>4</v>
      </c>
      <c r="J6938" s="20">
        <v>5</v>
      </c>
      <c r="K6938" s="20">
        <v>0.8</v>
      </c>
      <c r="L6938" s="20">
        <v>5</v>
      </c>
      <c r="M6938" s="20">
        <v>1</v>
      </c>
      <c r="N6938" s="20">
        <v>3</v>
      </c>
      <c r="P6938" s="20">
        <v>0</v>
      </c>
      <c r="Q6938" s="20">
        <v>0</v>
      </c>
      <c r="R6938" s="20" t="e">
        <v>#DIV/0!</v>
      </c>
      <c r="S6938" s="20">
        <v>1</v>
      </c>
    </row>
    <row r="6939" spans="1:20" s="20" customFormat="1" x14ac:dyDescent="0.25">
      <c r="A6939" s="177" t="s">
        <v>10776</v>
      </c>
      <c r="B6939" s="20" t="s">
        <v>10777</v>
      </c>
      <c r="C6939" s="20" t="s">
        <v>203</v>
      </c>
      <c r="D6939" s="20" t="s">
        <v>1002</v>
      </c>
      <c r="E6939" s="26">
        <v>42979</v>
      </c>
      <c r="F6939" s="20">
        <v>13</v>
      </c>
      <c r="G6939" s="20">
        <v>10</v>
      </c>
      <c r="H6939" s="20">
        <v>1.3</v>
      </c>
      <c r="I6939" s="20">
        <v>22</v>
      </c>
      <c r="J6939" s="20">
        <v>53</v>
      </c>
      <c r="K6939" s="20">
        <v>0.41509433962264153</v>
      </c>
      <c r="L6939" s="20">
        <v>45</v>
      </c>
      <c r="M6939" s="20">
        <v>1.1777777777777778</v>
      </c>
      <c r="N6939" s="20">
        <v>20</v>
      </c>
      <c r="P6939" s="20">
        <v>1</v>
      </c>
      <c r="Q6939" s="20">
        <v>4</v>
      </c>
      <c r="R6939" s="20">
        <v>0.25</v>
      </c>
      <c r="S6939" s="20">
        <v>2</v>
      </c>
    </row>
    <row r="6940" spans="1:20" s="20" customFormat="1" x14ac:dyDescent="0.25">
      <c r="A6940" s="177" t="s">
        <v>9929</v>
      </c>
      <c r="B6940" s="20" t="s">
        <v>9930</v>
      </c>
      <c r="C6940" s="20" t="s">
        <v>223</v>
      </c>
      <c r="D6940" s="20" t="s">
        <v>1002</v>
      </c>
      <c r="E6940" s="26">
        <v>42979</v>
      </c>
      <c r="F6940" s="20">
        <v>6</v>
      </c>
      <c r="G6940" s="20">
        <v>6</v>
      </c>
      <c r="H6940" s="20">
        <v>1</v>
      </c>
      <c r="I6940" s="20">
        <v>84</v>
      </c>
      <c r="J6940" s="20">
        <v>90</v>
      </c>
      <c r="K6940" s="20">
        <v>0.93333333333333335</v>
      </c>
      <c r="L6940" s="20">
        <v>90</v>
      </c>
      <c r="M6940" s="20">
        <v>1</v>
      </c>
      <c r="N6940" s="20">
        <v>79</v>
      </c>
      <c r="P6940" s="20">
        <v>0</v>
      </c>
      <c r="Q6940" s="20">
        <v>0</v>
      </c>
      <c r="R6940" s="20" t="e">
        <v>#DIV/0!</v>
      </c>
      <c r="S6940" s="20">
        <v>5</v>
      </c>
    </row>
    <row r="6941" spans="1:20" s="20" customFormat="1" x14ac:dyDescent="0.25">
      <c r="A6941" s="177" t="s">
        <v>9547</v>
      </c>
      <c r="B6941" s="20" t="s">
        <v>9548</v>
      </c>
      <c r="C6941" s="20" t="s">
        <v>346</v>
      </c>
      <c r="D6941" s="20" t="s">
        <v>1002</v>
      </c>
      <c r="E6941" s="26">
        <v>42979</v>
      </c>
      <c r="F6941" s="20">
        <v>0</v>
      </c>
      <c r="G6941" s="20">
        <v>0</v>
      </c>
      <c r="H6941" s="20" t="e">
        <v>#DIV/0!</v>
      </c>
      <c r="I6941" s="20">
        <v>0</v>
      </c>
      <c r="J6941" s="20">
        <v>0</v>
      </c>
      <c r="K6941" s="20" t="e">
        <v>#DIV/0!</v>
      </c>
      <c r="L6941" s="20">
        <v>0</v>
      </c>
      <c r="M6941" s="20" t="e">
        <v>#DIV/0!</v>
      </c>
      <c r="N6941" s="20">
        <v>0</v>
      </c>
      <c r="P6941" s="20">
        <v>0</v>
      </c>
      <c r="Q6941" s="20">
        <v>0</v>
      </c>
      <c r="R6941" s="20" t="e">
        <v>#DIV/0!</v>
      </c>
      <c r="S6941" s="20">
        <v>0</v>
      </c>
    </row>
    <row r="6942" spans="1:20" s="20" customFormat="1" x14ac:dyDescent="0.25">
      <c r="A6942" s="177" t="s">
        <v>9188</v>
      </c>
      <c r="B6942" s="20" t="s">
        <v>9189</v>
      </c>
      <c r="C6942" s="20" t="s">
        <v>207</v>
      </c>
      <c r="D6942" s="20" t="s">
        <v>1002</v>
      </c>
      <c r="E6942" s="26">
        <v>42979</v>
      </c>
      <c r="F6942" s="20">
        <v>9</v>
      </c>
      <c r="G6942" s="20">
        <v>9</v>
      </c>
      <c r="H6942" s="20">
        <v>1</v>
      </c>
      <c r="I6942" s="20">
        <v>51</v>
      </c>
      <c r="J6942" s="20">
        <v>80</v>
      </c>
      <c r="K6942" s="20">
        <v>0.63749999999999996</v>
      </c>
      <c r="L6942" s="20">
        <v>80</v>
      </c>
      <c r="M6942" s="20">
        <v>1</v>
      </c>
      <c r="N6942" s="20">
        <v>45</v>
      </c>
      <c r="P6942" s="20">
        <v>2</v>
      </c>
      <c r="Q6942" s="20">
        <v>10</v>
      </c>
      <c r="R6942" s="20">
        <v>0.2</v>
      </c>
      <c r="S6942" s="20">
        <v>6</v>
      </c>
    </row>
    <row r="6943" spans="1:20" s="20" customFormat="1" x14ac:dyDescent="0.25">
      <c r="A6943" s="177" t="s">
        <v>8349</v>
      </c>
      <c r="B6943" s="20" t="s">
        <v>8350</v>
      </c>
      <c r="C6943" s="20" t="s">
        <v>212</v>
      </c>
      <c r="D6943" s="20" t="s">
        <v>1002</v>
      </c>
      <c r="E6943" s="26">
        <v>42979</v>
      </c>
      <c r="F6943" s="20">
        <v>2</v>
      </c>
      <c r="G6943" s="20">
        <v>3</v>
      </c>
      <c r="H6943" s="20">
        <v>0.66666666666666663</v>
      </c>
      <c r="I6943" s="20">
        <v>14</v>
      </c>
      <c r="J6943" s="20">
        <v>20</v>
      </c>
      <c r="K6943" s="20">
        <v>0.7</v>
      </c>
      <c r="L6943" s="20">
        <v>30</v>
      </c>
      <c r="M6943" s="20">
        <v>0.66666666666666663</v>
      </c>
      <c r="N6943" s="20">
        <v>10</v>
      </c>
      <c r="P6943" s="20">
        <v>2</v>
      </c>
      <c r="Q6943" s="20">
        <v>2</v>
      </c>
      <c r="R6943" s="20">
        <v>1</v>
      </c>
      <c r="S6943" s="20">
        <v>4</v>
      </c>
    </row>
    <row r="6944" spans="1:20" s="20" customFormat="1" x14ac:dyDescent="0.25">
      <c r="A6944" s="177" t="s">
        <v>8048</v>
      </c>
      <c r="B6944" s="20" t="s">
        <v>8049</v>
      </c>
      <c r="C6944" s="20" t="s">
        <v>225</v>
      </c>
      <c r="D6944" s="20" t="s">
        <v>1002</v>
      </c>
      <c r="E6944" s="26">
        <v>42979</v>
      </c>
      <c r="F6944" s="20">
        <v>6</v>
      </c>
      <c r="G6944" s="20">
        <v>7</v>
      </c>
      <c r="H6944" s="20">
        <v>0.8571428571428571</v>
      </c>
      <c r="I6944" s="20">
        <v>36</v>
      </c>
      <c r="J6944" s="20">
        <v>90</v>
      </c>
      <c r="K6944" s="20">
        <v>0.4</v>
      </c>
      <c r="L6944" s="20">
        <v>105</v>
      </c>
      <c r="M6944" s="20">
        <v>0.8571428571428571</v>
      </c>
      <c r="N6944" s="20">
        <v>27</v>
      </c>
      <c r="P6944" s="20">
        <v>9</v>
      </c>
      <c r="Q6944" s="20">
        <v>9</v>
      </c>
      <c r="R6944" s="20">
        <v>1</v>
      </c>
      <c r="S6944" s="20">
        <v>9</v>
      </c>
    </row>
    <row r="6945" spans="1:19" s="20" customFormat="1" x14ac:dyDescent="0.25">
      <c r="A6945" s="177" t="s">
        <v>7660</v>
      </c>
      <c r="B6945" s="20" t="s">
        <v>7661</v>
      </c>
      <c r="C6945" s="20" t="s">
        <v>901</v>
      </c>
      <c r="D6945" s="20" t="s">
        <v>1000</v>
      </c>
      <c r="E6945" s="26">
        <v>42979</v>
      </c>
      <c r="F6945" s="20">
        <v>8</v>
      </c>
      <c r="G6945" s="20">
        <v>5</v>
      </c>
      <c r="H6945" s="20">
        <v>1.6</v>
      </c>
      <c r="I6945" s="20">
        <v>34</v>
      </c>
      <c r="J6945" s="20">
        <v>54</v>
      </c>
      <c r="K6945" s="20">
        <v>0.62962962962962965</v>
      </c>
      <c r="L6945" s="20">
        <v>34</v>
      </c>
      <c r="M6945" s="20">
        <v>1.588235294117647</v>
      </c>
      <c r="N6945" s="20">
        <v>25</v>
      </c>
      <c r="P6945" s="20">
        <v>1</v>
      </c>
      <c r="Q6945" s="20">
        <v>8</v>
      </c>
      <c r="R6945" s="20">
        <v>0.125</v>
      </c>
      <c r="S6945" s="20">
        <v>9</v>
      </c>
    </row>
    <row r="6946" spans="1:19" s="20" customFormat="1" x14ac:dyDescent="0.25">
      <c r="A6946" s="177" t="s">
        <v>7108</v>
      </c>
      <c r="B6946" s="20" t="s">
        <v>7109</v>
      </c>
      <c r="C6946" s="20" t="s">
        <v>232</v>
      </c>
      <c r="D6946" s="20" t="s">
        <v>1002</v>
      </c>
      <c r="E6946" s="26">
        <v>42979</v>
      </c>
      <c r="F6946" s="20">
        <v>8</v>
      </c>
      <c r="G6946" s="20">
        <v>15</v>
      </c>
      <c r="H6946" s="20">
        <v>0.53333333333333333</v>
      </c>
      <c r="I6946" s="20">
        <v>135</v>
      </c>
      <c r="J6946" s="20">
        <v>96</v>
      </c>
      <c r="K6946" s="20">
        <v>1.40625</v>
      </c>
      <c r="L6946" s="20">
        <v>180</v>
      </c>
      <c r="M6946" s="20">
        <v>0.53333333333333333</v>
      </c>
      <c r="N6946" s="20">
        <v>135</v>
      </c>
      <c r="P6946" s="20">
        <v>0</v>
      </c>
      <c r="Q6946" s="20">
        <v>12</v>
      </c>
      <c r="R6946" s="20">
        <v>0</v>
      </c>
      <c r="S6946" s="20">
        <v>0</v>
      </c>
    </row>
    <row r="6947" spans="1:19" s="20" customFormat="1" x14ac:dyDescent="0.25">
      <c r="A6947" s="177" t="s">
        <v>6742</v>
      </c>
      <c r="B6947" s="20" t="s">
        <v>6743</v>
      </c>
      <c r="C6947" s="20" t="s">
        <v>317</v>
      </c>
      <c r="D6947" s="20" t="s">
        <v>1002</v>
      </c>
      <c r="E6947" s="26">
        <v>42979</v>
      </c>
      <c r="F6947" s="20">
        <v>16</v>
      </c>
      <c r="G6947" s="20">
        <v>12</v>
      </c>
      <c r="H6947" s="20">
        <v>1.3333333333333333</v>
      </c>
      <c r="I6947" s="20">
        <v>43</v>
      </c>
      <c r="J6947" s="20">
        <v>37</v>
      </c>
      <c r="K6947" s="20">
        <v>1.1621621621621621</v>
      </c>
      <c r="L6947" s="20">
        <v>26</v>
      </c>
      <c r="M6947" s="20">
        <v>1.4230769230769231</v>
      </c>
      <c r="N6947" s="20">
        <v>38</v>
      </c>
      <c r="P6947" s="20">
        <v>0</v>
      </c>
      <c r="Q6947" s="20">
        <v>0</v>
      </c>
      <c r="R6947" s="20" t="e">
        <v>#DIV/0!</v>
      </c>
      <c r="S6947" s="20">
        <v>5</v>
      </c>
    </row>
    <row r="6948" spans="1:19" s="20" customFormat="1" x14ac:dyDescent="0.25">
      <c r="A6948" s="177" t="s">
        <v>6318</v>
      </c>
      <c r="B6948" s="20" t="s">
        <v>6319</v>
      </c>
      <c r="C6948" s="20" t="s">
        <v>214</v>
      </c>
      <c r="D6948" s="20" t="s">
        <v>1002</v>
      </c>
      <c r="E6948" s="26">
        <v>42979</v>
      </c>
      <c r="F6948" s="20">
        <v>22</v>
      </c>
      <c r="G6948" s="20">
        <v>13</v>
      </c>
      <c r="H6948" s="20">
        <v>1.6923076923076923</v>
      </c>
      <c r="I6948" s="20">
        <v>89</v>
      </c>
      <c r="J6948" s="20">
        <v>159</v>
      </c>
      <c r="K6948" s="20">
        <v>0.55974842767295596</v>
      </c>
      <c r="L6948" s="20">
        <v>92</v>
      </c>
      <c r="M6948" s="20">
        <v>1.7282608695652173</v>
      </c>
      <c r="N6948" s="20">
        <v>78</v>
      </c>
      <c r="P6948" s="20">
        <v>13</v>
      </c>
      <c r="Q6948" s="20">
        <v>13</v>
      </c>
      <c r="R6948" s="20">
        <v>1</v>
      </c>
      <c r="S6948" s="20">
        <v>13</v>
      </c>
    </row>
    <row r="6949" spans="1:19" s="20" customFormat="1" x14ac:dyDescent="0.25">
      <c r="A6949" s="177" t="s">
        <v>5540</v>
      </c>
      <c r="B6949" s="20" t="s">
        <v>5541</v>
      </c>
      <c r="C6949" s="20" t="s">
        <v>903</v>
      </c>
      <c r="D6949" s="20" t="s">
        <v>1000</v>
      </c>
      <c r="E6949" s="26">
        <v>42979</v>
      </c>
      <c r="F6949" s="20">
        <v>13</v>
      </c>
      <c r="G6949" s="20">
        <v>11</v>
      </c>
      <c r="H6949" s="20">
        <v>1.1818181818181819</v>
      </c>
      <c r="I6949" s="20">
        <v>40</v>
      </c>
      <c r="J6949" s="20">
        <v>51</v>
      </c>
      <c r="K6949" s="20">
        <v>0.78431372549019607</v>
      </c>
      <c r="L6949" s="20">
        <v>44</v>
      </c>
      <c r="M6949" s="20">
        <v>1.1590909090909092</v>
      </c>
      <c r="N6949" s="20">
        <v>39</v>
      </c>
      <c r="P6949" s="20">
        <v>4</v>
      </c>
      <c r="Q6949" s="20">
        <v>4</v>
      </c>
      <c r="R6949" s="20">
        <v>1</v>
      </c>
      <c r="S6949" s="20">
        <v>1</v>
      </c>
    </row>
    <row r="6950" spans="1:19" s="20" customFormat="1" x14ac:dyDescent="0.25">
      <c r="A6950" s="177" t="s">
        <v>4925</v>
      </c>
      <c r="B6950" s="20" t="s">
        <v>4926</v>
      </c>
      <c r="C6950" s="20" t="s">
        <v>230</v>
      </c>
      <c r="D6950" s="20" t="s">
        <v>1002</v>
      </c>
      <c r="E6950" s="26">
        <v>42979</v>
      </c>
      <c r="F6950" s="20">
        <v>1</v>
      </c>
      <c r="G6950" s="20">
        <v>1</v>
      </c>
      <c r="H6950" s="20">
        <v>1</v>
      </c>
      <c r="I6950" s="20">
        <v>4</v>
      </c>
      <c r="J6950" s="20">
        <v>10</v>
      </c>
      <c r="K6950" s="20">
        <v>0.4</v>
      </c>
      <c r="L6950" s="20">
        <v>10</v>
      </c>
      <c r="M6950" s="20">
        <v>1</v>
      </c>
      <c r="N6950" s="20">
        <v>4</v>
      </c>
      <c r="P6950" s="20">
        <v>0</v>
      </c>
      <c r="Q6950" s="20">
        <v>2</v>
      </c>
      <c r="R6950" s="20">
        <v>0</v>
      </c>
      <c r="S6950" s="20">
        <v>0</v>
      </c>
    </row>
    <row r="6951" spans="1:19" s="20" customFormat="1" x14ac:dyDescent="0.25">
      <c r="A6951" s="177" t="s">
        <v>4750</v>
      </c>
      <c r="B6951" s="20" t="s">
        <v>4751</v>
      </c>
      <c r="C6951" s="20" t="s">
        <v>234</v>
      </c>
      <c r="D6951" s="20" t="s">
        <v>1002</v>
      </c>
      <c r="E6951" s="26">
        <v>42979</v>
      </c>
      <c r="F6951" s="20">
        <v>7</v>
      </c>
      <c r="G6951" s="20">
        <v>6</v>
      </c>
      <c r="H6951" s="20">
        <v>1.1666666666666667</v>
      </c>
      <c r="I6951" s="20">
        <v>79</v>
      </c>
      <c r="J6951" s="20">
        <v>58</v>
      </c>
      <c r="K6951" s="20">
        <v>1.3620689655172413</v>
      </c>
      <c r="L6951" s="20">
        <v>50</v>
      </c>
      <c r="M6951" s="20">
        <v>1.1599999999999999</v>
      </c>
      <c r="N6951" s="20">
        <v>79</v>
      </c>
      <c r="P6951" s="20">
        <v>0</v>
      </c>
      <c r="Q6951" s="20">
        <v>0</v>
      </c>
      <c r="R6951" s="20" t="e">
        <v>#DIV/0!</v>
      </c>
      <c r="S6951" s="20">
        <v>0</v>
      </c>
    </row>
    <row r="6952" spans="1:19" s="20" customFormat="1" x14ac:dyDescent="0.25">
      <c r="A6952" s="177" t="s">
        <v>4400</v>
      </c>
      <c r="B6952" s="20" t="s">
        <v>4401</v>
      </c>
      <c r="C6952" s="20" t="s">
        <v>217</v>
      </c>
      <c r="D6952" s="20" t="s">
        <v>1002</v>
      </c>
      <c r="E6952" s="26">
        <v>42979</v>
      </c>
      <c r="F6952" s="20">
        <v>0</v>
      </c>
      <c r="G6952" s="20">
        <v>0</v>
      </c>
      <c r="H6952" s="20" t="e">
        <v>#DIV/0!</v>
      </c>
      <c r="I6952" s="20">
        <v>0</v>
      </c>
      <c r="J6952" s="20">
        <v>0</v>
      </c>
      <c r="K6952" s="20" t="e">
        <v>#DIV/0!</v>
      </c>
      <c r="L6952" s="20">
        <v>0</v>
      </c>
      <c r="M6952" s="20" t="e">
        <v>#DIV/0!</v>
      </c>
      <c r="N6952" s="20">
        <v>0</v>
      </c>
      <c r="P6952" s="20">
        <v>0</v>
      </c>
      <c r="Q6952" s="20">
        <v>0</v>
      </c>
      <c r="R6952" s="20" t="e">
        <v>#DIV/0!</v>
      </c>
      <c r="S6952" s="20">
        <v>0</v>
      </c>
    </row>
    <row r="6953" spans="1:19" s="20" customFormat="1" x14ac:dyDescent="0.25">
      <c r="A6953" s="177" t="s">
        <v>3810</v>
      </c>
      <c r="B6953" s="20" t="s">
        <v>3811</v>
      </c>
      <c r="C6953" s="20" t="s">
        <v>342</v>
      </c>
      <c r="D6953" s="20" t="s">
        <v>1002</v>
      </c>
      <c r="E6953" s="26">
        <v>42979</v>
      </c>
      <c r="F6953" s="20">
        <v>2</v>
      </c>
      <c r="G6953" s="20">
        <v>4</v>
      </c>
      <c r="H6953" s="20">
        <v>0.5</v>
      </c>
      <c r="I6953" s="20">
        <v>22</v>
      </c>
      <c r="J6953" s="20">
        <v>20</v>
      </c>
      <c r="K6953" s="20">
        <v>1.1000000000000001</v>
      </c>
      <c r="L6953" s="20">
        <v>40</v>
      </c>
      <c r="M6953" s="20">
        <v>0.5</v>
      </c>
      <c r="N6953" s="20">
        <v>22</v>
      </c>
      <c r="P6953" s="20">
        <v>0</v>
      </c>
      <c r="Q6953" s="20">
        <v>0</v>
      </c>
      <c r="R6953" s="20" t="e">
        <v>#DIV/0!</v>
      </c>
      <c r="S6953" s="20">
        <v>0</v>
      </c>
    </row>
    <row r="6954" spans="1:19" s="20" customFormat="1" x14ac:dyDescent="0.25">
      <c r="A6954" s="177" t="s">
        <v>3618</v>
      </c>
      <c r="B6954" s="20" t="s">
        <v>3619</v>
      </c>
      <c r="C6954" s="20" t="s">
        <v>220</v>
      </c>
      <c r="D6954" s="20" t="s">
        <v>1002</v>
      </c>
      <c r="E6954" s="26">
        <v>42979</v>
      </c>
      <c r="F6954" s="20">
        <v>0</v>
      </c>
      <c r="G6954" s="20">
        <v>0</v>
      </c>
      <c r="H6954" s="20" t="e">
        <v>#DIV/0!</v>
      </c>
      <c r="I6954" s="20">
        <v>0</v>
      </c>
      <c r="J6954" s="20">
        <v>0</v>
      </c>
      <c r="K6954" s="20" t="e">
        <v>#DIV/0!</v>
      </c>
      <c r="L6954" s="20">
        <v>0</v>
      </c>
      <c r="M6954" s="20" t="e">
        <v>#DIV/0!</v>
      </c>
      <c r="N6954" s="20">
        <v>0</v>
      </c>
      <c r="P6954" s="20">
        <v>0</v>
      </c>
      <c r="Q6954" s="20">
        <v>0</v>
      </c>
      <c r="R6954" s="20" t="e">
        <v>#DIV/0!</v>
      </c>
      <c r="S6954" s="20">
        <v>0</v>
      </c>
    </row>
    <row r="6955" spans="1:19" s="20" customFormat="1" x14ac:dyDescent="0.25">
      <c r="A6955" s="177" t="s">
        <v>3093</v>
      </c>
      <c r="B6955" s="20" t="s">
        <v>3094</v>
      </c>
      <c r="C6955" s="20" t="s">
        <v>242</v>
      </c>
      <c r="D6955" s="20" t="s">
        <v>1000</v>
      </c>
      <c r="E6955" s="26">
        <v>42979</v>
      </c>
      <c r="F6955" s="20">
        <v>6</v>
      </c>
      <c r="G6955" s="20">
        <v>7</v>
      </c>
      <c r="H6955" s="20">
        <v>0.8571428571428571</v>
      </c>
      <c r="I6955" s="20">
        <v>53</v>
      </c>
      <c r="J6955" s="20">
        <v>65</v>
      </c>
      <c r="K6955" s="20">
        <v>0.81538461538461537</v>
      </c>
      <c r="L6955" s="20">
        <v>75</v>
      </c>
      <c r="M6955" s="20">
        <v>0.8666666666666667</v>
      </c>
      <c r="N6955" s="20">
        <v>42</v>
      </c>
      <c r="P6955" s="20">
        <v>2</v>
      </c>
      <c r="Q6955" s="20">
        <v>12</v>
      </c>
      <c r="R6955" s="20">
        <v>0.16666666666666666</v>
      </c>
      <c r="S6955" s="20">
        <v>11</v>
      </c>
    </row>
    <row r="6956" spans="1:19" s="20" customFormat="1" x14ac:dyDescent="0.25">
      <c r="A6956" s="177" t="s">
        <v>2918</v>
      </c>
      <c r="B6956" s="20" t="s">
        <v>2919</v>
      </c>
      <c r="C6956" s="20" t="s">
        <v>2724</v>
      </c>
      <c r="D6956" s="20" t="s">
        <v>1000</v>
      </c>
      <c r="E6956" s="26">
        <v>42979</v>
      </c>
      <c r="F6956" s="20">
        <v>7</v>
      </c>
      <c r="G6956" s="20">
        <v>6</v>
      </c>
      <c r="H6956" s="20">
        <v>1.1666666666666667</v>
      </c>
      <c r="I6956" s="20">
        <v>26</v>
      </c>
      <c r="J6956" s="20">
        <v>37</v>
      </c>
      <c r="K6956" s="20">
        <v>0.70270270270270274</v>
      </c>
      <c r="L6956" s="20">
        <v>32</v>
      </c>
      <c r="M6956" s="20">
        <v>1.15625</v>
      </c>
      <c r="N6956" s="20">
        <v>26</v>
      </c>
      <c r="P6956" s="20">
        <v>4</v>
      </c>
      <c r="Q6956" s="20">
        <v>4</v>
      </c>
      <c r="R6956" s="20">
        <v>1</v>
      </c>
      <c r="S6956" s="20">
        <v>0</v>
      </c>
    </row>
    <row r="6957" spans="1:19" s="20" customFormat="1" x14ac:dyDescent="0.25">
      <c r="A6957" s="177" t="s">
        <v>2673</v>
      </c>
      <c r="B6957" s="20" t="s">
        <v>2674</v>
      </c>
      <c r="C6957" s="20" t="s">
        <v>237</v>
      </c>
      <c r="D6957" s="20" t="s">
        <v>1000</v>
      </c>
      <c r="E6957" s="26">
        <v>42979</v>
      </c>
      <c r="F6957" s="20">
        <v>13</v>
      </c>
      <c r="G6957" s="20">
        <v>13</v>
      </c>
      <c r="H6957" s="20">
        <v>1</v>
      </c>
      <c r="I6957" s="20">
        <v>39</v>
      </c>
      <c r="J6957" s="20">
        <v>97</v>
      </c>
      <c r="K6957" s="20">
        <v>0.40206185567010311</v>
      </c>
      <c r="L6957" s="20">
        <v>97</v>
      </c>
      <c r="M6957" s="20">
        <v>1</v>
      </c>
      <c r="N6957" s="20">
        <v>32</v>
      </c>
      <c r="O6957" s="20">
        <v>0.79999999999999993</v>
      </c>
      <c r="P6957" s="20">
        <v>6</v>
      </c>
      <c r="Q6957" s="20">
        <v>6</v>
      </c>
      <c r="R6957" s="20">
        <v>1</v>
      </c>
      <c r="S6957" s="20">
        <v>7</v>
      </c>
    </row>
    <row r="6958" spans="1:19" s="20" customFormat="1" x14ac:dyDescent="0.25">
      <c r="A6958" s="177" t="s">
        <v>2498</v>
      </c>
      <c r="B6958" s="20" t="s">
        <v>2499</v>
      </c>
      <c r="C6958" s="20" t="s">
        <v>238</v>
      </c>
      <c r="D6958" s="20" t="s">
        <v>1000</v>
      </c>
      <c r="E6958" s="26">
        <v>42979</v>
      </c>
      <c r="F6958" s="20">
        <v>0</v>
      </c>
      <c r="G6958" s="20">
        <v>0</v>
      </c>
      <c r="H6958" s="20" t="e">
        <v>#DIV/0!</v>
      </c>
      <c r="I6958" s="20">
        <v>0</v>
      </c>
      <c r="J6958" s="20">
        <v>0</v>
      </c>
      <c r="K6958" s="20" t="e">
        <v>#DIV/0!</v>
      </c>
      <c r="L6958" s="20">
        <v>0</v>
      </c>
      <c r="M6958" s="20" t="e">
        <v>#DIV/0!</v>
      </c>
      <c r="N6958" s="20">
        <v>0</v>
      </c>
      <c r="P6958" s="20">
        <v>0</v>
      </c>
      <c r="Q6958" s="20">
        <v>0</v>
      </c>
      <c r="R6958" s="20" t="e">
        <v>#DIV/0!</v>
      </c>
      <c r="S6958" s="20">
        <v>0</v>
      </c>
    </row>
    <row r="6959" spans="1:19" s="20" customFormat="1" x14ac:dyDescent="0.25">
      <c r="A6959" s="177" t="s">
        <v>2325</v>
      </c>
      <c r="B6959" s="20" t="s">
        <v>2326</v>
      </c>
      <c r="C6959" s="20" t="s">
        <v>239</v>
      </c>
      <c r="D6959" s="20" t="s">
        <v>1000</v>
      </c>
      <c r="E6959" s="26">
        <v>42979</v>
      </c>
      <c r="F6959" s="20">
        <v>0</v>
      </c>
      <c r="G6959" s="20">
        <v>0</v>
      </c>
      <c r="H6959" s="20" t="e">
        <v>#DIV/0!</v>
      </c>
      <c r="I6959" s="20">
        <v>0</v>
      </c>
      <c r="J6959" s="20">
        <v>0</v>
      </c>
      <c r="K6959" s="20" t="e">
        <v>#DIV/0!</v>
      </c>
      <c r="L6959" s="20">
        <v>0</v>
      </c>
      <c r="M6959" s="20" t="e">
        <v>#DIV/0!</v>
      </c>
      <c r="N6959" s="20">
        <v>0</v>
      </c>
      <c r="P6959" s="20">
        <v>0</v>
      </c>
      <c r="Q6959" s="20">
        <v>0</v>
      </c>
      <c r="R6959" s="20" t="e">
        <v>#DIV/0!</v>
      </c>
      <c r="S6959" s="20">
        <v>0</v>
      </c>
    </row>
    <row r="6960" spans="1:19" s="20" customFormat="1" x14ac:dyDescent="0.25">
      <c r="A6960" s="177" t="s">
        <v>2150</v>
      </c>
      <c r="B6960" s="20" t="s">
        <v>2151</v>
      </c>
      <c r="C6960" s="20" t="s">
        <v>1988</v>
      </c>
      <c r="D6960" s="20" t="s">
        <v>1000</v>
      </c>
      <c r="E6960" s="26">
        <v>42979</v>
      </c>
      <c r="F6960" s="20">
        <v>14</v>
      </c>
      <c r="G6960" s="20">
        <v>10</v>
      </c>
      <c r="H6960" s="20">
        <v>1.4</v>
      </c>
      <c r="I6960" s="20">
        <v>48</v>
      </c>
      <c r="J6960" s="20">
        <v>68</v>
      </c>
      <c r="K6960" s="20">
        <v>0.70588235294117652</v>
      </c>
      <c r="L6960" s="20">
        <v>46</v>
      </c>
      <c r="M6960" s="20">
        <v>1.4782608695652173</v>
      </c>
      <c r="N6960" s="20">
        <v>38</v>
      </c>
      <c r="P6960" s="20">
        <v>1</v>
      </c>
      <c r="Q6960" s="20">
        <v>8</v>
      </c>
      <c r="R6960" s="20">
        <v>0.125</v>
      </c>
      <c r="S6960" s="20">
        <v>10</v>
      </c>
    </row>
    <row r="6961" spans="1:20" s="20" customFormat="1" x14ac:dyDescent="0.25">
      <c r="A6961" s="177" t="s">
        <v>1902</v>
      </c>
      <c r="B6961" s="20" t="s">
        <v>1903</v>
      </c>
      <c r="C6961" s="20" t="s">
        <v>240</v>
      </c>
      <c r="D6961" s="20" t="s">
        <v>1000</v>
      </c>
      <c r="E6961" s="26">
        <v>42979</v>
      </c>
      <c r="F6961" s="20">
        <v>26</v>
      </c>
      <c r="G6961" s="20">
        <v>17</v>
      </c>
      <c r="H6961" s="20">
        <v>1.5294117647058822</v>
      </c>
      <c r="I6961" s="20">
        <v>64</v>
      </c>
      <c r="J6961" s="20">
        <v>71</v>
      </c>
      <c r="K6961" s="20">
        <v>0.90140845070422537</v>
      </c>
      <c r="L6961" s="20">
        <v>48</v>
      </c>
      <c r="M6961" s="20">
        <v>1.4791666666666667</v>
      </c>
      <c r="N6961" s="20">
        <v>51</v>
      </c>
      <c r="P6961" s="20">
        <v>1</v>
      </c>
      <c r="Q6961" s="20">
        <v>1</v>
      </c>
      <c r="R6961" s="20">
        <v>1</v>
      </c>
      <c r="S6961" s="20">
        <v>13</v>
      </c>
    </row>
    <row r="6962" spans="1:20" s="20" customFormat="1" x14ac:dyDescent="0.25">
      <c r="A6962" s="177" t="s">
        <v>1727</v>
      </c>
      <c r="B6962" s="20" t="s">
        <v>1728</v>
      </c>
      <c r="C6962" s="20" t="s">
        <v>241</v>
      </c>
      <c r="D6962" s="20" t="s">
        <v>1000</v>
      </c>
      <c r="E6962" s="26">
        <v>42979</v>
      </c>
      <c r="F6962" s="20">
        <v>57</v>
      </c>
      <c r="G6962" s="20">
        <v>58</v>
      </c>
      <c r="H6962" s="20">
        <v>0.98275862068965514</v>
      </c>
      <c r="I6962" s="20">
        <v>540</v>
      </c>
      <c r="J6962" s="20">
        <v>596</v>
      </c>
      <c r="K6962" s="20">
        <v>0.90604026845637586</v>
      </c>
      <c r="L6962" s="20">
        <v>635</v>
      </c>
      <c r="M6962" s="20">
        <v>0.93858267716535437</v>
      </c>
      <c r="N6962" s="20">
        <v>521</v>
      </c>
      <c r="P6962" s="20">
        <v>31</v>
      </c>
      <c r="Q6962" s="20">
        <v>43</v>
      </c>
      <c r="R6962" s="20">
        <v>0.72093023255813948</v>
      </c>
      <c r="S6962" s="20">
        <v>21</v>
      </c>
    </row>
    <row r="6963" spans="1:20" s="20" customFormat="1" x14ac:dyDescent="0.25">
      <c r="A6963" s="177" t="s">
        <v>1552</v>
      </c>
      <c r="B6963" s="20" t="s">
        <v>1553</v>
      </c>
      <c r="C6963" s="20" t="s">
        <v>318</v>
      </c>
      <c r="D6963" s="20" t="s">
        <v>1000</v>
      </c>
      <c r="E6963" s="26">
        <v>42979</v>
      </c>
      <c r="F6963" s="20">
        <v>18</v>
      </c>
      <c r="G6963" s="20">
        <v>17</v>
      </c>
      <c r="H6963" s="20">
        <v>1.0588235294117647</v>
      </c>
      <c r="I6963" s="20">
        <v>41</v>
      </c>
      <c r="J6963" s="20">
        <v>70</v>
      </c>
      <c r="K6963" s="20">
        <v>0.58571428571428574</v>
      </c>
      <c r="L6963" s="20">
        <v>65</v>
      </c>
      <c r="M6963" s="20">
        <v>1.0769230769230769</v>
      </c>
      <c r="N6963" s="20">
        <v>40</v>
      </c>
      <c r="P6963" s="20">
        <v>0</v>
      </c>
      <c r="Q6963" s="20">
        <v>5</v>
      </c>
      <c r="R6963" s="20">
        <v>0</v>
      </c>
      <c r="S6963" s="20">
        <v>1</v>
      </c>
    </row>
    <row r="6964" spans="1:20" s="20" customFormat="1" x14ac:dyDescent="0.25">
      <c r="A6964" s="177" t="s">
        <v>12639</v>
      </c>
      <c r="B6964" s="20" t="s">
        <v>1451</v>
      </c>
      <c r="C6964" s="20" t="s">
        <v>896</v>
      </c>
      <c r="D6964" s="20" t="s">
        <v>1000</v>
      </c>
      <c r="E6964" s="26">
        <v>42979</v>
      </c>
      <c r="F6964" s="20">
        <v>141</v>
      </c>
      <c r="G6964" s="20">
        <v>128</v>
      </c>
      <c r="H6964" s="20">
        <v>1.1015625</v>
      </c>
      <c r="I6964" s="20">
        <v>811</v>
      </c>
      <c r="J6964" s="20">
        <v>1004</v>
      </c>
      <c r="K6964" s="20">
        <v>0.80776892430278879</v>
      </c>
      <c r="L6964" s="20">
        <v>998</v>
      </c>
      <c r="M6964" s="20">
        <v>1.0060120240480961</v>
      </c>
      <c r="N6964" s="20">
        <v>750</v>
      </c>
      <c r="P6964" s="20">
        <v>45</v>
      </c>
      <c r="Q6964" s="20">
        <v>79</v>
      </c>
      <c r="R6964" s="20">
        <v>0.569620253164557</v>
      </c>
      <c r="S6964" s="20">
        <v>63</v>
      </c>
    </row>
    <row r="6965" spans="1:20" s="20" customFormat="1" x14ac:dyDescent="0.25">
      <c r="A6965" s="177" t="s">
        <v>1126</v>
      </c>
      <c r="B6965" s="20" t="s">
        <v>1213</v>
      </c>
      <c r="C6965" s="20" t="s">
        <v>235</v>
      </c>
      <c r="D6965" s="20" t="s">
        <v>1002</v>
      </c>
      <c r="E6965" s="26">
        <v>42979</v>
      </c>
      <c r="F6965" s="20">
        <v>141</v>
      </c>
      <c r="G6965" s="20">
        <v>128</v>
      </c>
      <c r="H6965" s="20">
        <v>1.1015625</v>
      </c>
      <c r="I6965" s="20">
        <v>811</v>
      </c>
      <c r="J6965" s="20">
        <v>1004</v>
      </c>
      <c r="K6965" s="20">
        <v>0.80776892430278879</v>
      </c>
      <c r="L6965" s="20">
        <v>998</v>
      </c>
      <c r="M6965" s="20">
        <v>1.0060120240480961</v>
      </c>
      <c r="N6965" s="20">
        <v>750</v>
      </c>
      <c r="P6965" s="20">
        <v>45</v>
      </c>
      <c r="Q6965" s="20">
        <v>79</v>
      </c>
      <c r="R6965" s="20">
        <v>0.569620253164557</v>
      </c>
      <c r="S6965" s="20">
        <v>63</v>
      </c>
    </row>
    <row r="6966" spans="1:20" s="20" customFormat="1" x14ac:dyDescent="0.25">
      <c r="A6966" s="177" t="s">
        <v>12102</v>
      </c>
      <c r="B6966" s="20" t="s">
        <v>12103</v>
      </c>
      <c r="C6966" s="20" t="s">
        <v>1051</v>
      </c>
      <c r="D6966" s="20" t="s">
        <v>1000</v>
      </c>
      <c r="E6966" s="26">
        <v>42979</v>
      </c>
      <c r="F6966" s="20">
        <v>0</v>
      </c>
      <c r="G6966" s="20">
        <v>0</v>
      </c>
      <c r="H6966" s="20" t="e">
        <v>#DIV/0!</v>
      </c>
      <c r="I6966" s="20">
        <v>0</v>
      </c>
      <c r="J6966" s="20">
        <v>0</v>
      </c>
      <c r="K6966" s="20" t="e">
        <v>#DIV/0!</v>
      </c>
      <c r="L6966" s="20">
        <v>0</v>
      </c>
      <c r="M6966" s="20" t="e">
        <v>#DIV/0!</v>
      </c>
      <c r="N6966" s="20">
        <v>0</v>
      </c>
      <c r="P6966" s="20">
        <v>0</v>
      </c>
      <c r="Q6966" s="20">
        <v>0</v>
      </c>
      <c r="R6966" s="20" t="e">
        <v>#DIV/0!</v>
      </c>
      <c r="S6966" s="20">
        <v>0</v>
      </c>
    </row>
    <row r="6967" spans="1:20" s="20" customFormat="1" x14ac:dyDescent="0.25">
      <c r="A6967" s="177" t="s">
        <v>13291</v>
      </c>
      <c r="B6967" s="20" t="s">
        <v>13292</v>
      </c>
      <c r="C6967" s="20" t="s">
        <v>350</v>
      </c>
      <c r="D6967" s="20" t="s">
        <v>1002</v>
      </c>
      <c r="E6967" s="26">
        <v>42979</v>
      </c>
      <c r="F6967" s="20">
        <v>2</v>
      </c>
      <c r="G6967" s="20">
        <v>1</v>
      </c>
      <c r="H6967" s="20">
        <v>2</v>
      </c>
      <c r="I6967" s="20">
        <v>3</v>
      </c>
      <c r="J6967" s="20">
        <v>10</v>
      </c>
      <c r="K6967" s="20">
        <v>0.3</v>
      </c>
      <c r="L6967" s="20">
        <v>5</v>
      </c>
      <c r="M6967" s="20">
        <v>2</v>
      </c>
      <c r="N6967" s="20">
        <v>3</v>
      </c>
      <c r="P6967" s="20">
        <v>0</v>
      </c>
      <c r="Q6967" s="20">
        <v>2</v>
      </c>
      <c r="R6967" s="20">
        <v>0</v>
      </c>
      <c r="S6967" s="20">
        <v>0</v>
      </c>
    </row>
    <row r="6968" spans="1:20" s="20" customFormat="1" x14ac:dyDescent="0.25">
      <c r="A6968" s="177" t="s">
        <v>13468</v>
      </c>
      <c r="B6968" s="20" t="s">
        <v>13469</v>
      </c>
      <c r="C6968" s="20" t="s">
        <v>242</v>
      </c>
      <c r="D6968" s="20" t="s">
        <v>1002</v>
      </c>
      <c r="E6968" s="26">
        <v>42979</v>
      </c>
      <c r="F6968" s="20">
        <v>6</v>
      </c>
      <c r="G6968" s="20">
        <v>7</v>
      </c>
      <c r="H6968" s="20">
        <v>0.8571428571428571</v>
      </c>
      <c r="I6968" s="20">
        <v>53</v>
      </c>
      <c r="J6968" s="20">
        <v>65</v>
      </c>
      <c r="K6968" s="20">
        <v>0.81538461538461537</v>
      </c>
      <c r="L6968" s="20">
        <v>75</v>
      </c>
      <c r="M6968" s="20">
        <v>0.8666666666666667</v>
      </c>
      <c r="N6968" s="20">
        <v>42</v>
      </c>
      <c r="P6968" s="20">
        <v>2</v>
      </c>
      <c r="Q6968" s="20">
        <v>12</v>
      </c>
      <c r="R6968" s="20">
        <v>0.16666666666666666</v>
      </c>
      <c r="S6968" s="20">
        <v>11</v>
      </c>
    </row>
    <row r="6969" spans="1:20" s="20" customFormat="1" x14ac:dyDescent="0.25">
      <c r="A6969" s="177" t="s">
        <v>13645</v>
      </c>
      <c r="B6969" s="20" t="s">
        <v>13646</v>
      </c>
      <c r="C6969" s="20" t="s">
        <v>237</v>
      </c>
      <c r="D6969" s="20" t="s">
        <v>1002</v>
      </c>
      <c r="E6969" s="26">
        <v>42979</v>
      </c>
      <c r="F6969" s="20">
        <v>13</v>
      </c>
      <c r="G6969" s="20">
        <v>13</v>
      </c>
      <c r="H6969" s="20">
        <v>1</v>
      </c>
      <c r="I6969" s="20">
        <v>39</v>
      </c>
      <c r="J6969" s="20">
        <v>97</v>
      </c>
      <c r="K6969" s="20">
        <v>0.40206185567010311</v>
      </c>
      <c r="L6969" s="20">
        <v>97</v>
      </c>
      <c r="M6969" s="20">
        <v>1</v>
      </c>
      <c r="N6969" s="20">
        <v>32</v>
      </c>
      <c r="O6969" s="20">
        <v>0.79999999999999993</v>
      </c>
      <c r="P6969" s="20">
        <v>6</v>
      </c>
      <c r="Q6969" s="20">
        <v>6</v>
      </c>
      <c r="R6969" s="20">
        <v>1</v>
      </c>
      <c r="S6969" s="20">
        <v>7</v>
      </c>
    </row>
    <row r="6970" spans="1:20" s="20" customFormat="1" x14ac:dyDescent="0.25">
      <c r="A6970" s="177" t="s">
        <v>13820</v>
      </c>
      <c r="B6970" s="20" t="s">
        <v>13821</v>
      </c>
      <c r="C6970" s="20" t="s">
        <v>238</v>
      </c>
      <c r="D6970" s="20" t="s">
        <v>1002</v>
      </c>
      <c r="E6970" s="26">
        <v>42979</v>
      </c>
      <c r="F6970" s="20">
        <v>0</v>
      </c>
      <c r="G6970" s="20">
        <v>0</v>
      </c>
      <c r="H6970" s="20" t="e">
        <v>#DIV/0!</v>
      </c>
      <c r="I6970" s="20">
        <v>0</v>
      </c>
      <c r="J6970" s="20">
        <v>0</v>
      </c>
      <c r="K6970" s="20" t="e">
        <v>#DIV/0!</v>
      </c>
      <c r="L6970" s="20">
        <v>0</v>
      </c>
      <c r="M6970" s="20" t="e">
        <v>#DIV/0!</v>
      </c>
      <c r="N6970" s="20">
        <v>0</v>
      </c>
      <c r="P6970" s="20">
        <v>0</v>
      </c>
      <c r="Q6970" s="20">
        <v>0</v>
      </c>
      <c r="R6970" s="20" t="e">
        <v>#DIV/0!</v>
      </c>
      <c r="S6970" s="20">
        <v>0</v>
      </c>
      <c r="T6970" s="20">
        <v>1</v>
      </c>
    </row>
    <row r="6971" spans="1:20" s="20" customFormat="1" x14ac:dyDescent="0.25">
      <c r="A6971" s="177" t="s">
        <v>13997</v>
      </c>
      <c r="B6971" s="20" t="s">
        <v>13998</v>
      </c>
      <c r="C6971" s="20" t="s">
        <v>239</v>
      </c>
      <c r="D6971" s="20" t="s">
        <v>1002</v>
      </c>
      <c r="E6971" s="26">
        <v>42979</v>
      </c>
      <c r="F6971" s="20">
        <v>0</v>
      </c>
      <c r="G6971" s="20">
        <v>0</v>
      </c>
      <c r="H6971" s="20" t="e">
        <v>#DIV/0!</v>
      </c>
      <c r="I6971" s="20">
        <v>0</v>
      </c>
      <c r="J6971" s="20">
        <v>0</v>
      </c>
      <c r="K6971" s="20" t="e">
        <v>#DIV/0!</v>
      </c>
      <c r="L6971" s="20">
        <v>0</v>
      </c>
      <c r="M6971" s="20" t="e">
        <v>#DIV/0!</v>
      </c>
      <c r="N6971" s="20">
        <v>0</v>
      </c>
      <c r="P6971" s="20">
        <v>0</v>
      </c>
      <c r="Q6971" s="20">
        <v>0</v>
      </c>
      <c r="R6971" s="20" t="e">
        <v>#DIV/0!</v>
      </c>
      <c r="S6971" s="20">
        <v>0</v>
      </c>
      <c r="T6971" s="20">
        <v>1.06</v>
      </c>
    </row>
    <row r="6972" spans="1:20" s="20" customFormat="1" x14ac:dyDescent="0.25">
      <c r="A6972" s="177" t="s">
        <v>14184</v>
      </c>
      <c r="B6972" s="20" t="s">
        <v>14185</v>
      </c>
      <c r="C6972" s="20" t="s">
        <v>240</v>
      </c>
      <c r="D6972" s="20" t="s">
        <v>1002</v>
      </c>
      <c r="E6972" s="26">
        <v>42979</v>
      </c>
      <c r="F6972" s="20">
        <v>26</v>
      </c>
      <c r="G6972" s="20">
        <v>17</v>
      </c>
      <c r="H6972" s="20">
        <v>1.5294117647058822</v>
      </c>
      <c r="I6972" s="20">
        <v>64</v>
      </c>
      <c r="J6972" s="20">
        <v>71</v>
      </c>
      <c r="K6972" s="20">
        <v>0.90140845070422537</v>
      </c>
      <c r="L6972" s="20">
        <v>48</v>
      </c>
      <c r="M6972" s="20">
        <v>1.4791666666666667</v>
      </c>
      <c r="N6972" s="20">
        <v>51</v>
      </c>
      <c r="P6972" s="20">
        <v>1</v>
      </c>
      <c r="Q6972" s="20">
        <v>1</v>
      </c>
      <c r="R6972" s="20">
        <v>1</v>
      </c>
      <c r="S6972" s="20">
        <v>13</v>
      </c>
      <c r="T6972" s="20">
        <v>1.06</v>
      </c>
    </row>
    <row r="6973" spans="1:20" s="20" customFormat="1" x14ac:dyDescent="0.25">
      <c r="A6973" s="177" t="s">
        <v>14361</v>
      </c>
      <c r="B6973" s="20" t="s">
        <v>14362</v>
      </c>
      <c r="C6973" s="20" t="s">
        <v>241</v>
      </c>
      <c r="D6973" s="20" t="s">
        <v>1002</v>
      </c>
      <c r="E6973" s="26">
        <v>42979</v>
      </c>
      <c r="F6973" s="20">
        <v>57</v>
      </c>
      <c r="G6973" s="20">
        <v>58</v>
      </c>
      <c r="H6973" s="20">
        <v>0.98275862068965514</v>
      </c>
      <c r="I6973" s="20">
        <v>540</v>
      </c>
      <c r="J6973" s="20">
        <v>596</v>
      </c>
      <c r="K6973" s="20">
        <v>0.90604026845637586</v>
      </c>
      <c r="L6973" s="20">
        <v>635</v>
      </c>
      <c r="M6973" s="20">
        <v>0.93858267716535437</v>
      </c>
      <c r="N6973" s="20">
        <v>521</v>
      </c>
      <c r="P6973" s="20">
        <v>31</v>
      </c>
      <c r="Q6973" s="20">
        <v>43</v>
      </c>
      <c r="R6973" s="20">
        <v>0.72093023255813948</v>
      </c>
      <c r="S6973" s="20">
        <v>21</v>
      </c>
      <c r="T6973" s="20">
        <v>1.06</v>
      </c>
    </row>
    <row r="6974" spans="1:20" s="20" customFormat="1" x14ac:dyDescent="0.25">
      <c r="A6974" s="177" t="s">
        <v>14473</v>
      </c>
      <c r="B6974" s="20" t="s">
        <v>14474</v>
      </c>
      <c r="C6974" s="20" t="s">
        <v>318</v>
      </c>
      <c r="D6974" s="20" t="s">
        <v>1002</v>
      </c>
      <c r="E6974" s="26">
        <v>42979</v>
      </c>
      <c r="F6974" s="20">
        <v>18</v>
      </c>
      <c r="G6974" s="20">
        <v>17</v>
      </c>
      <c r="H6974" s="20">
        <v>1.0588235294117647</v>
      </c>
      <c r="I6974" s="20">
        <v>41</v>
      </c>
      <c r="J6974" s="20">
        <v>70</v>
      </c>
      <c r="K6974" s="20">
        <v>0.58571428571428574</v>
      </c>
      <c r="L6974" s="20">
        <v>65</v>
      </c>
      <c r="M6974" s="20">
        <v>1.0769230769230769</v>
      </c>
      <c r="N6974" s="20">
        <v>40</v>
      </c>
      <c r="P6974" s="20">
        <v>0</v>
      </c>
      <c r="Q6974" s="20">
        <v>5</v>
      </c>
      <c r="R6974" s="20">
        <v>0</v>
      </c>
      <c r="S6974" s="20">
        <v>1</v>
      </c>
      <c r="T6974" s="20">
        <v>1.06</v>
      </c>
    </row>
    <row r="6975" spans="1:20" s="20" customFormat="1" x14ac:dyDescent="0.25">
      <c r="A6975" s="177" t="s">
        <v>14690</v>
      </c>
      <c r="B6975" s="20" t="s">
        <v>14691</v>
      </c>
      <c r="C6975" s="20" t="s">
        <v>199</v>
      </c>
      <c r="D6975" s="20" t="s">
        <v>1000</v>
      </c>
      <c r="E6975" s="26">
        <v>42979</v>
      </c>
      <c r="F6975" s="20">
        <v>19</v>
      </c>
      <c r="G6975" s="20">
        <v>14</v>
      </c>
      <c r="H6975" s="20">
        <v>1.3571428571428572</v>
      </c>
      <c r="I6975" s="20">
        <v>136</v>
      </c>
      <c r="J6975" s="20">
        <v>141</v>
      </c>
      <c r="K6975" s="20">
        <v>0.96453900709219853</v>
      </c>
      <c r="L6975" s="20">
        <v>112</v>
      </c>
      <c r="M6975" s="20">
        <v>1.2589285714285714</v>
      </c>
      <c r="N6975" s="20">
        <v>129</v>
      </c>
      <c r="P6975" s="20">
        <v>13</v>
      </c>
      <c r="Q6975" s="20">
        <v>13</v>
      </c>
      <c r="R6975" s="20">
        <v>1</v>
      </c>
      <c r="S6975" s="20">
        <v>7</v>
      </c>
      <c r="T6975" s="20">
        <v>1.06</v>
      </c>
    </row>
    <row r="6976" spans="1:20" s="20" customFormat="1" x14ac:dyDescent="0.25">
      <c r="A6976" s="177" t="s">
        <v>14956</v>
      </c>
      <c r="B6976" s="20" t="s">
        <v>14957</v>
      </c>
      <c r="C6976" s="20" t="s">
        <v>200</v>
      </c>
      <c r="D6976" s="20" t="s">
        <v>1002</v>
      </c>
      <c r="E6976" s="26">
        <v>42979</v>
      </c>
      <c r="F6976" s="20">
        <v>8</v>
      </c>
      <c r="G6976" s="20">
        <v>5</v>
      </c>
      <c r="H6976" s="20">
        <v>1.6</v>
      </c>
      <c r="I6976" s="20">
        <v>16</v>
      </c>
      <c r="J6976" s="20">
        <v>19</v>
      </c>
      <c r="K6976" s="20">
        <v>0.84210526315789469</v>
      </c>
      <c r="L6976" s="20">
        <v>12</v>
      </c>
      <c r="M6976" s="20">
        <v>1.5833333333333333</v>
      </c>
      <c r="N6976" s="20">
        <v>9</v>
      </c>
      <c r="P6976" s="20">
        <v>0</v>
      </c>
      <c r="Q6976" s="20">
        <v>0</v>
      </c>
      <c r="R6976" s="20" t="e">
        <v>#DIV/0!</v>
      </c>
      <c r="S6976" s="20">
        <v>7</v>
      </c>
      <c r="T6976" s="20">
        <v>1.06</v>
      </c>
    </row>
    <row r="6977" spans="1:19" s="20" customFormat="1" x14ac:dyDescent="0.25">
      <c r="A6977" s="177" t="s">
        <v>15133</v>
      </c>
      <c r="B6977" s="20" t="s">
        <v>15134</v>
      </c>
      <c r="C6977" s="20" t="s">
        <v>202</v>
      </c>
      <c r="D6977" s="20" t="s">
        <v>1002</v>
      </c>
      <c r="E6977" s="26">
        <v>42979</v>
      </c>
      <c r="F6977" s="20">
        <v>11</v>
      </c>
      <c r="G6977" s="20">
        <v>9</v>
      </c>
      <c r="H6977" s="20">
        <v>1.2222222222222223</v>
      </c>
      <c r="I6977" s="20">
        <v>120</v>
      </c>
      <c r="J6977" s="20">
        <v>122</v>
      </c>
      <c r="K6977" s="20">
        <v>0.98360655737704916</v>
      </c>
      <c r="L6977" s="20">
        <v>100</v>
      </c>
      <c r="M6977" s="20">
        <v>1.22</v>
      </c>
      <c r="N6977" s="20">
        <v>120</v>
      </c>
      <c r="P6977" s="20">
        <v>13</v>
      </c>
      <c r="Q6977" s="20">
        <v>13</v>
      </c>
      <c r="R6977" s="20">
        <v>1</v>
      </c>
      <c r="S6977" s="20">
        <v>0</v>
      </c>
    </row>
    <row r="6978" spans="1:19" s="20" customFormat="1" x14ac:dyDescent="0.25">
      <c r="A6978" s="177" t="s">
        <v>15215</v>
      </c>
      <c r="B6978" s="20" t="s">
        <v>15216</v>
      </c>
      <c r="C6978" s="20" t="s">
        <v>348</v>
      </c>
      <c r="D6978" s="20" t="s">
        <v>1000</v>
      </c>
      <c r="E6978" s="26">
        <v>42979</v>
      </c>
      <c r="F6978" s="20">
        <v>6</v>
      </c>
      <c r="G6978" s="20">
        <v>10</v>
      </c>
      <c r="H6978" s="20">
        <v>0.6</v>
      </c>
      <c r="I6978" s="20">
        <v>15</v>
      </c>
      <c r="J6978" s="20">
        <v>30</v>
      </c>
      <c r="K6978" s="20">
        <v>0.5</v>
      </c>
      <c r="L6978" s="20">
        <v>50</v>
      </c>
      <c r="M6978" s="20">
        <v>0.6</v>
      </c>
      <c r="N6978" s="20">
        <v>14</v>
      </c>
      <c r="P6978" s="20">
        <v>0</v>
      </c>
      <c r="Q6978" s="20">
        <v>0</v>
      </c>
      <c r="R6978" s="20" t="e">
        <v>#DIV/0!</v>
      </c>
      <c r="S6978" s="20">
        <v>1</v>
      </c>
    </row>
    <row r="6979" spans="1:19" s="20" customFormat="1" x14ac:dyDescent="0.25">
      <c r="A6979" s="177" t="s">
        <v>15299</v>
      </c>
      <c r="B6979" s="20" t="s">
        <v>15300</v>
      </c>
      <c r="C6979" s="20" t="s">
        <v>347</v>
      </c>
      <c r="D6979" s="20" t="s">
        <v>1002</v>
      </c>
      <c r="E6979" s="26">
        <v>42979</v>
      </c>
      <c r="F6979" s="20">
        <v>3</v>
      </c>
      <c r="G6979" s="20">
        <v>5</v>
      </c>
      <c r="H6979" s="20">
        <v>0.6</v>
      </c>
      <c r="I6979" s="20">
        <v>7</v>
      </c>
      <c r="J6979" s="20">
        <v>15</v>
      </c>
      <c r="K6979" s="20">
        <v>0.46666666666666667</v>
      </c>
      <c r="L6979" s="20">
        <v>25</v>
      </c>
      <c r="M6979" s="20">
        <v>0.6</v>
      </c>
      <c r="N6979" s="20">
        <v>6</v>
      </c>
      <c r="P6979" s="20">
        <v>0</v>
      </c>
      <c r="Q6979" s="20">
        <v>0</v>
      </c>
      <c r="R6979" s="20" t="e">
        <v>#DIV/0!</v>
      </c>
      <c r="S6979" s="20">
        <v>1</v>
      </c>
    </row>
    <row r="6980" spans="1:19" s="20" customFormat="1" x14ac:dyDescent="0.25">
      <c r="A6980" s="177" t="s">
        <v>15375</v>
      </c>
      <c r="B6980" s="20" t="s">
        <v>15376</v>
      </c>
      <c r="C6980" s="20" t="s">
        <v>351</v>
      </c>
      <c r="D6980" s="20" t="s">
        <v>1002</v>
      </c>
      <c r="E6980" s="26">
        <v>42979</v>
      </c>
      <c r="F6980" s="20">
        <v>3</v>
      </c>
      <c r="G6980" s="20">
        <v>5</v>
      </c>
      <c r="H6980" s="20">
        <v>0.6</v>
      </c>
      <c r="I6980" s="20">
        <v>8</v>
      </c>
      <c r="J6980" s="20">
        <v>15</v>
      </c>
      <c r="K6980" s="20">
        <v>0.53333333333333333</v>
      </c>
      <c r="L6980" s="20">
        <v>25</v>
      </c>
      <c r="M6980" s="20">
        <v>0.6</v>
      </c>
      <c r="N6980" s="20">
        <v>8</v>
      </c>
      <c r="P6980" s="20">
        <v>0</v>
      </c>
      <c r="Q6980" s="20">
        <v>0</v>
      </c>
      <c r="R6980" s="20" t="e">
        <v>#DIV/0!</v>
      </c>
      <c r="S6980" s="20">
        <v>0</v>
      </c>
    </row>
    <row r="6981" spans="1:19" s="20" customFormat="1" x14ac:dyDescent="0.25">
      <c r="A6981" s="177" t="s">
        <v>15499</v>
      </c>
      <c r="B6981" s="20" t="s">
        <v>15500</v>
      </c>
      <c r="C6981" s="20" t="s">
        <v>352</v>
      </c>
      <c r="D6981" s="20" t="s">
        <v>1002</v>
      </c>
      <c r="E6981" s="26">
        <v>42979</v>
      </c>
      <c r="F6981" s="20">
        <v>0</v>
      </c>
      <c r="G6981" s="20">
        <v>0</v>
      </c>
      <c r="H6981" s="20" t="e">
        <v>#DIV/0!</v>
      </c>
      <c r="I6981" s="20">
        <v>0</v>
      </c>
      <c r="J6981" s="20">
        <v>0</v>
      </c>
      <c r="K6981" s="20" t="e">
        <v>#DIV/0!</v>
      </c>
      <c r="L6981" s="20">
        <v>0</v>
      </c>
      <c r="M6981" s="20" t="e">
        <v>#DIV/0!</v>
      </c>
      <c r="N6981" s="20">
        <v>0</v>
      </c>
      <c r="P6981" s="20">
        <v>0</v>
      </c>
      <c r="Q6981" s="20">
        <v>0</v>
      </c>
      <c r="R6981" s="20" t="e">
        <v>#DIV/0!</v>
      </c>
      <c r="S6981" s="20">
        <v>0</v>
      </c>
    </row>
    <row r="6982" spans="1:19" s="20" customFormat="1" x14ac:dyDescent="0.25">
      <c r="A6982" s="177" t="s">
        <v>15660</v>
      </c>
      <c r="B6982" s="20" t="s">
        <v>15661</v>
      </c>
      <c r="C6982" s="20" t="s">
        <v>228</v>
      </c>
      <c r="D6982" s="20" t="s">
        <v>1002</v>
      </c>
      <c r="E6982" s="26">
        <v>42979</v>
      </c>
      <c r="F6982" s="20">
        <v>1</v>
      </c>
      <c r="G6982" s="20">
        <v>1</v>
      </c>
      <c r="H6982" s="20">
        <v>1</v>
      </c>
      <c r="I6982" s="20">
        <v>4</v>
      </c>
      <c r="J6982" s="20">
        <v>5</v>
      </c>
      <c r="K6982" s="20">
        <v>0.8</v>
      </c>
      <c r="L6982" s="20">
        <v>5</v>
      </c>
      <c r="M6982" s="20">
        <v>1</v>
      </c>
      <c r="N6982" s="20">
        <v>3</v>
      </c>
      <c r="P6982" s="20">
        <v>0</v>
      </c>
      <c r="Q6982" s="20">
        <v>0</v>
      </c>
      <c r="R6982" s="20" t="e">
        <v>#DIV/0!</v>
      </c>
      <c r="S6982" s="20">
        <v>1</v>
      </c>
    </row>
    <row r="6983" spans="1:19" s="20" customFormat="1" x14ac:dyDescent="0.25">
      <c r="A6983" s="177" t="s">
        <v>15837</v>
      </c>
      <c r="B6983" s="20" t="s">
        <v>15838</v>
      </c>
      <c r="C6983" s="20" t="s">
        <v>227</v>
      </c>
      <c r="D6983" s="20" t="s">
        <v>1000</v>
      </c>
      <c r="E6983" s="26">
        <v>42979</v>
      </c>
      <c r="F6983" s="20">
        <v>1</v>
      </c>
      <c r="G6983" s="20">
        <v>1</v>
      </c>
      <c r="H6983" s="20">
        <v>1</v>
      </c>
      <c r="I6983" s="20">
        <v>4</v>
      </c>
      <c r="J6983" s="20">
        <v>5</v>
      </c>
      <c r="K6983" s="20">
        <v>0.8</v>
      </c>
      <c r="L6983" s="20">
        <v>5</v>
      </c>
      <c r="M6983" s="20">
        <v>1</v>
      </c>
      <c r="N6983" s="20">
        <v>3</v>
      </c>
      <c r="P6983" s="20">
        <v>0</v>
      </c>
      <c r="Q6983" s="20">
        <v>0</v>
      </c>
      <c r="R6983" s="20" t="e">
        <v>#DIV/0!</v>
      </c>
      <c r="S6983" s="20">
        <v>1</v>
      </c>
    </row>
    <row r="6984" spans="1:19" s="20" customFormat="1" x14ac:dyDescent="0.25">
      <c r="A6984" s="177" t="s">
        <v>16014</v>
      </c>
      <c r="B6984" s="20" t="s">
        <v>16015</v>
      </c>
      <c r="C6984" s="20" t="s">
        <v>203</v>
      </c>
      <c r="D6984" s="20" t="s">
        <v>1000</v>
      </c>
      <c r="E6984" s="26">
        <v>42979</v>
      </c>
      <c r="F6984" s="20">
        <v>13</v>
      </c>
      <c r="G6984" s="20">
        <v>10</v>
      </c>
      <c r="H6984" s="20">
        <v>1.3</v>
      </c>
      <c r="I6984" s="20">
        <v>22</v>
      </c>
      <c r="J6984" s="20">
        <v>53</v>
      </c>
      <c r="K6984" s="20">
        <v>0.41509433962264153</v>
      </c>
      <c r="L6984" s="20">
        <v>45</v>
      </c>
      <c r="M6984" s="20">
        <v>1.1777777777777778</v>
      </c>
      <c r="N6984" s="20">
        <v>20</v>
      </c>
      <c r="P6984" s="20">
        <v>1</v>
      </c>
      <c r="Q6984" s="20">
        <v>4</v>
      </c>
      <c r="R6984" s="20">
        <v>0.25</v>
      </c>
      <c r="S6984" s="20">
        <v>2</v>
      </c>
    </row>
    <row r="6985" spans="1:19" s="20" customFormat="1" x14ac:dyDescent="0.25">
      <c r="A6985" s="177" t="s">
        <v>16193</v>
      </c>
      <c r="B6985" s="20" t="s">
        <v>16194</v>
      </c>
      <c r="C6985" s="20" t="s">
        <v>205</v>
      </c>
      <c r="D6985" s="20" t="s">
        <v>1002</v>
      </c>
      <c r="E6985" s="26">
        <v>42979</v>
      </c>
      <c r="F6985" s="20">
        <v>2</v>
      </c>
      <c r="G6985" s="20">
        <v>3</v>
      </c>
      <c r="H6985" s="20">
        <v>0.66666666666666663</v>
      </c>
      <c r="I6985" s="20">
        <v>5</v>
      </c>
      <c r="J6985" s="20">
        <v>13</v>
      </c>
      <c r="K6985" s="20">
        <v>0.38461538461538464</v>
      </c>
      <c r="L6985" s="20">
        <v>20</v>
      </c>
      <c r="M6985" s="20">
        <v>0.65</v>
      </c>
      <c r="N6985" s="20">
        <v>5</v>
      </c>
      <c r="O6985" s="20">
        <v>0.7</v>
      </c>
      <c r="P6985" s="20">
        <v>0</v>
      </c>
      <c r="Q6985" s="20">
        <v>0</v>
      </c>
      <c r="R6985" s="20" t="e">
        <v>#DIV/0!</v>
      </c>
      <c r="S6985" s="20">
        <v>0</v>
      </c>
    </row>
    <row r="6986" spans="1:19" s="20" customFormat="1" x14ac:dyDescent="0.25">
      <c r="A6986" s="177" t="s">
        <v>16370</v>
      </c>
      <c r="B6986" s="20" t="s">
        <v>16371</v>
      </c>
      <c r="C6986" s="20" t="s">
        <v>204</v>
      </c>
      <c r="D6986" s="20" t="s">
        <v>1002</v>
      </c>
      <c r="E6986" s="26">
        <v>42979</v>
      </c>
      <c r="F6986" s="20">
        <v>6</v>
      </c>
      <c r="G6986" s="20">
        <v>4</v>
      </c>
      <c r="H6986" s="20">
        <v>1.5</v>
      </c>
      <c r="I6986" s="20">
        <v>9</v>
      </c>
      <c r="J6986" s="20">
        <v>15</v>
      </c>
      <c r="K6986" s="20">
        <v>0.6</v>
      </c>
      <c r="L6986" s="20">
        <v>10</v>
      </c>
      <c r="M6986" s="20">
        <v>1.5</v>
      </c>
      <c r="N6986" s="20">
        <v>8</v>
      </c>
      <c r="P6986" s="20">
        <v>1</v>
      </c>
      <c r="Q6986" s="20">
        <v>1</v>
      </c>
      <c r="R6986" s="20">
        <v>1</v>
      </c>
      <c r="S6986" s="20">
        <v>1</v>
      </c>
    </row>
    <row r="6987" spans="1:19" s="20" customFormat="1" x14ac:dyDescent="0.25">
      <c r="A6987" s="177" t="s">
        <v>16511</v>
      </c>
      <c r="B6987" s="20" t="s">
        <v>16512</v>
      </c>
      <c r="C6987" s="20" t="s">
        <v>353</v>
      </c>
      <c r="D6987" s="20" t="s">
        <v>1002</v>
      </c>
      <c r="E6987" s="26">
        <v>42979</v>
      </c>
      <c r="F6987" s="20">
        <v>5</v>
      </c>
      <c r="G6987" s="20">
        <v>3</v>
      </c>
      <c r="H6987" s="20">
        <v>1.6666666666666667</v>
      </c>
      <c r="I6987" s="20">
        <v>8</v>
      </c>
      <c r="J6987" s="20">
        <v>25</v>
      </c>
      <c r="K6987" s="20">
        <v>0.32</v>
      </c>
      <c r="L6987" s="20">
        <v>15</v>
      </c>
      <c r="M6987" s="20">
        <v>1.6666666666666667</v>
      </c>
      <c r="N6987" s="20">
        <v>7</v>
      </c>
      <c r="P6987" s="20">
        <v>0</v>
      </c>
      <c r="Q6987" s="20">
        <v>3</v>
      </c>
      <c r="R6987" s="20">
        <v>0</v>
      </c>
      <c r="S6987" s="20">
        <v>1</v>
      </c>
    </row>
    <row r="6988" spans="1:19" s="20" customFormat="1" x14ac:dyDescent="0.25">
      <c r="A6988" s="177" t="s">
        <v>16688</v>
      </c>
      <c r="B6988" s="20" t="s">
        <v>16689</v>
      </c>
      <c r="C6988" s="20" t="s">
        <v>223</v>
      </c>
      <c r="D6988" s="20" t="s">
        <v>1000</v>
      </c>
      <c r="E6988" s="26">
        <v>42979</v>
      </c>
      <c r="F6988" s="20">
        <v>6</v>
      </c>
      <c r="G6988" s="20">
        <v>6</v>
      </c>
      <c r="H6988" s="20">
        <v>1</v>
      </c>
      <c r="I6988" s="20">
        <v>84</v>
      </c>
      <c r="J6988" s="20">
        <v>90</v>
      </c>
      <c r="K6988" s="20">
        <v>0.93333333333333335</v>
      </c>
      <c r="L6988" s="20">
        <v>90</v>
      </c>
      <c r="M6988" s="20">
        <v>1</v>
      </c>
      <c r="N6988" s="20">
        <v>79</v>
      </c>
      <c r="P6988" s="20">
        <v>0</v>
      </c>
      <c r="Q6988" s="20">
        <v>0</v>
      </c>
      <c r="R6988" s="20" t="e">
        <v>#DIV/0!</v>
      </c>
      <c r="S6988" s="20">
        <v>5</v>
      </c>
    </row>
    <row r="6989" spans="1:19" s="20" customFormat="1" x14ac:dyDescent="0.25">
      <c r="A6989" s="177" t="s">
        <v>16867</v>
      </c>
      <c r="B6989" s="20" t="s">
        <v>16868</v>
      </c>
      <c r="C6989" s="20" t="s">
        <v>224</v>
      </c>
      <c r="D6989" s="20" t="s">
        <v>1002</v>
      </c>
      <c r="E6989" s="26">
        <v>42979</v>
      </c>
      <c r="F6989" s="20">
        <v>6</v>
      </c>
      <c r="G6989" s="20">
        <v>6</v>
      </c>
      <c r="H6989" s="20">
        <v>1</v>
      </c>
      <c r="I6989" s="20">
        <v>84</v>
      </c>
      <c r="J6989" s="20">
        <v>90</v>
      </c>
      <c r="K6989" s="20">
        <v>0.93333333333333335</v>
      </c>
      <c r="L6989" s="20">
        <v>90</v>
      </c>
      <c r="M6989" s="20">
        <v>1</v>
      </c>
      <c r="N6989" s="20">
        <v>79</v>
      </c>
      <c r="P6989" s="20">
        <v>0</v>
      </c>
      <c r="Q6989" s="20">
        <v>0</v>
      </c>
      <c r="R6989" s="20" t="e">
        <v>#DIV/0!</v>
      </c>
      <c r="S6989" s="20">
        <v>5</v>
      </c>
    </row>
    <row r="6990" spans="1:19" s="20" customFormat="1" x14ac:dyDescent="0.25">
      <c r="A6990" s="177" t="s">
        <v>16993</v>
      </c>
      <c r="B6990" s="20" t="s">
        <v>16994</v>
      </c>
      <c r="C6990" s="20" t="s">
        <v>346</v>
      </c>
      <c r="D6990" s="20" t="s">
        <v>1000</v>
      </c>
      <c r="E6990" s="26">
        <v>42979</v>
      </c>
      <c r="F6990" s="20">
        <v>0</v>
      </c>
      <c r="G6990" s="20">
        <v>0</v>
      </c>
      <c r="H6990" s="20" t="e">
        <v>#DIV/0!</v>
      </c>
      <c r="I6990" s="20">
        <v>0</v>
      </c>
      <c r="J6990" s="20">
        <v>0</v>
      </c>
      <c r="K6990" s="20" t="e">
        <v>#DIV/0!</v>
      </c>
      <c r="L6990" s="20">
        <v>0</v>
      </c>
      <c r="M6990" s="20" t="e">
        <v>#DIV/0!</v>
      </c>
      <c r="N6990" s="20">
        <v>0</v>
      </c>
      <c r="P6990" s="20">
        <v>0</v>
      </c>
      <c r="Q6990" s="20">
        <v>0</v>
      </c>
      <c r="R6990" s="20" t="e">
        <v>#DIV/0!</v>
      </c>
      <c r="S6990" s="20">
        <v>0</v>
      </c>
    </row>
    <row r="6991" spans="1:19" s="20" customFormat="1" x14ac:dyDescent="0.25">
      <c r="A6991" s="177" t="s">
        <v>17089</v>
      </c>
      <c r="B6991" s="20" t="s">
        <v>17090</v>
      </c>
      <c r="C6991" s="20" t="s">
        <v>345</v>
      </c>
      <c r="D6991" s="20" t="s">
        <v>1002</v>
      </c>
      <c r="E6991" s="26">
        <v>42979</v>
      </c>
      <c r="F6991" s="20">
        <v>0</v>
      </c>
      <c r="G6991" s="20">
        <v>0</v>
      </c>
      <c r="H6991" s="20" t="e">
        <v>#DIV/0!</v>
      </c>
      <c r="I6991" s="20">
        <v>0</v>
      </c>
      <c r="J6991" s="20">
        <v>0</v>
      </c>
      <c r="K6991" s="20" t="e">
        <v>#DIV/0!</v>
      </c>
      <c r="L6991" s="20">
        <v>0</v>
      </c>
      <c r="M6991" s="20" t="e">
        <v>#DIV/0!</v>
      </c>
      <c r="N6991" s="20">
        <v>0</v>
      </c>
      <c r="P6991" s="20">
        <v>0</v>
      </c>
      <c r="Q6991" s="20">
        <v>0</v>
      </c>
      <c r="R6991" s="20" t="e">
        <v>#DIV/0!</v>
      </c>
      <c r="S6991" s="20">
        <v>0</v>
      </c>
    </row>
    <row r="6992" spans="1:19" s="20" customFormat="1" x14ac:dyDescent="0.25">
      <c r="A6992" s="177" t="s">
        <v>17304</v>
      </c>
      <c r="B6992" s="20" t="s">
        <v>17305</v>
      </c>
      <c r="C6992" s="20" t="s">
        <v>225</v>
      </c>
      <c r="D6992" s="20" t="s">
        <v>1000</v>
      </c>
      <c r="E6992" s="26">
        <v>42979</v>
      </c>
      <c r="F6992" s="20">
        <v>6</v>
      </c>
      <c r="G6992" s="20">
        <v>7</v>
      </c>
      <c r="H6992" s="20">
        <v>0.8571428571428571</v>
      </c>
      <c r="I6992" s="20">
        <v>36</v>
      </c>
      <c r="J6992" s="20">
        <v>90</v>
      </c>
      <c r="K6992" s="20">
        <v>0.4</v>
      </c>
      <c r="L6992" s="20">
        <v>105</v>
      </c>
      <c r="M6992" s="20">
        <v>0.8571428571428571</v>
      </c>
      <c r="N6992" s="20">
        <v>27</v>
      </c>
      <c r="P6992" s="20">
        <v>9</v>
      </c>
      <c r="Q6992" s="20">
        <v>9</v>
      </c>
      <c r="R6992" s="20">
        <v>1</v>
      </c>
      <c r="S6992" s="20">
        <v>9</v>
      </c>
    </row>
    <row r="6993" spans="1:20" s="20" customFormat="1" x14ac:dyDescent="0.25">
      <c r="A6993" s="177" t="s">
        <v>17511</v>
      </c>
      <c r="B6993" s="20" t="s">
        <v>17512</v>
      </c>
      <c r="C6993" s="20" t="s">
        <v>226</v>
      </c>
      <c r="D6993" s="20" t="s">
        <v>1002</v>
      </c>
      <c r="E6993" s="26">
        <v>42979</v>
      </c>
      <c r="F6993" s="20">
        <v>6</v>
      </c>
      <c r="G6993" s="20">
        <v>7</v>
      </c>
      <c r="H6993" s="20">
        <v>0.8571428571428571</v>
      </c>
      <c r="I6993" s="20">
        <v>36</v>
      </c>
      <c r="J6993" s="20">
        <v>90</v>
      </c>
      <c r="K6993" s="20">
        <v>0.4</v>
      </c>
      <c r="L6993" s="20">
        <v>105</v>
      </c>
      <c r="M6993" s="20">
        <v>0.8571428571428571</v>
      </c>
      <c r="N6993" s="20">
        <v>27</v>
      </c>
      <c r="P6993" s="20">
        <v>9</v>
      </c>
      <c r="Q6993" s="20">
        <v>9</v>
      </c>
      <c r="R6993" s="20">
        <v>1</v>
      </c>
      <c r="S6993" s="20">
        <v>9</v>
      </c>
    </row>
    <row r="6994" spans="1:20" s="20" customFormat="1" x14ac:dyDescent="0.25">
      <c r="A6994" s="177" t="s">
        <v>17688</v>
      </c>
      <c r="B6994" s="20" t="s">
        <v>17689</v>
      </c>
      <c r="C6994" s="20" t="s">
        <v>232</v>
      </c>
      <c r="D6994" s="20" t="s">
        <v>1000</v>
      </c>
      <c r="E6994" s="26">
        <v>42979</v>
      </c>
      <c r="F6994" s="20">
        <v>8</v>
      </c>
      <c r="G6994" s="20">
        <v>15</v>
      </c>
      <c r="H6994" s="20">
        <v>0.53333333333333333</v>
      </c>
      <c r="I6994" s="20">
        <v>135</v>
      </c>
      <c r="J6994" s="20">
        <v>96</v>
      </c>
      <c r="K6994" s="20">
        <v>1.40625</v>
      </c>
      <c r="L6994" s="20">
        <v>180</v>
      </c>
      <c r="M6994" s="20">
        <v>0.53333333333333333</v>
      </c>
      <c r="N6994" s="20">
        <v>135</v>
      </c>
      <c r="P6994" s="20">
        <v>0</v>
      </c>
      <c r="Q6994" s="20">
        <v>12</v>
      </c>
      <c r="R6994" s="20">
        <v>0</v>
      </c>
      <c r="S6994" s="20">
        <v>0</v>
      </c>
    </row>
    <row r="6995" spans="1:20" s="20" customFormat="1" x14ac:dyDescent="0.25">
      <c r="A6995" s="177" t="s">
        <v>17885</v>
      </c>
      <c r="B6995" s="20" t="s">
        <v>17886</v>
      </c>
      <c r="C6995" s="20" t="s">
        <v>231</v>
      </c>
      <c r="D6995" s="20" t="s">
        <v>1002</v>
      </c>
      <c r="E6995" s="26">
        <v>42979</v>
      </c>
      <c r="F6995" s="20">
        <v>8</v>
      </c>
      <c r="G6995" s="20">
        <v>15</v>
      </c>
      <c r="H6995" s="20">
        <v>0.53333333333333333</v>
      </c>
      <c r="I6995" s="20">
        <v>135</v>
      </c>
      <c r="J6995" s="20">
        <v>96</v>
      </c>
      <c r="K6995" s="20">
        <v>1.40625</v>
      </c>
      <c r="L6995" s="20">
        <v>180</v>
      </c>
      <c r="M6995" s="20">
        <v>0.53333333333333333</v>
      </c>
      <c r="N6995" s="20">
        <v>135</v>
      </c>
      <c r="P6995" s="20">
        <v>0</v>
      </c>
      <c r="Q6995" s="20">
        <v>12</v>
      </c>
      <c r="R6995" s="20">
        <v>0</v>
      </c>
      <c r="S6995" s="20">
        <v>0</v>
      </c>
    </row>
    <row r="6996" spans="1:20" s="20" customFormat="1" x14ac:dyDescent="0.25">
      <c r="A6996" s="177" t="s">
        <v>18062</v>
      </c>
      <c r="B6996" s="20" t="s">
        <v>18063</v>
      </c>
      <c r="C6996" s="20" t="s">
        <v>317</v>
      </c>
      <c r="D6996" s="20" t="s">
        <v>1000</v>
      </c>
      <c r="E6996" s="26">
        <v>42979</v>
      </c>
      <c r="F6996" s="20">
        <v>16</v>
      </c>
      <c r="G6996" s="20">
        <v>12</v>
      </c>
      <c r="H6996" s="20">
        <v>1.3333333333333333</v>
      </c>
      <c r="I6996" s="20">
        <v>43</v>
      </c>
      <c r="J6996" s="20">
        <v>37</v>
      </c>
      <c r="K6996" s="20">
        <v>1.1621621621621621</v>
      </c>
      <c r="L6996" s="20">
        <v>26</v>
      </c>
      <c r="M6996" s="20">
        <v>1.4230769230769231</v>
      </c>
      <c r="N6996" s="20">
        <v>38</v>
      </c>
      <c r="P6996" s="20">
        <v>0</v>
      </c>
      <c r="Q6996" s="20">
        <v>0</v>
      </c>
      <c r="R6996" s="20" t="e">
        <v>#DIV/0!</v>
      </c>
      <c r="S6996" s="20">
        <v>5</v>
      </c>
    </row>
    <row r="6997" spans="1:20" s="20" customFormat="1" x14ac:dyDescent="0.25">
      <c r="A6997" s="177" t="s">
        <v>18241</v>
      </c>
      <c r="B6997" s="20" t="s">
        <v>18242</v>
      </c>
      <c r="C6997" s="20" t="s">
        <v>316</v>
      </c>
      <c r="D6997" s="20" t="s">
        <v>1002</v>
      </c>
      <c r="E6997" s="26">
        <v>42979</v>
      </c>
      <c r="F6997" s="20">
        <v>10</v>
      </c>
      <c r="G6997" s="20">
        <v>6</v>
      </c>
      <c r="H6997" s="20">
        <v>1.6666666666666667</v>
      </c>
      <c r="I6997" s="20">
        <v>32</v>
      </c>
      <c r="J6997" s="20">
        <v>27</v>
      </c>
      <c r="K6997" s="20">
        <v>1.1851851851851851</v>
      </c>
      <c r="L6997" s="20">
        <v>16</v>
      </c>
      <c r="M6997" s="20">
        <v>1.6875</v>
      </c>
      <c r="N6997" s="20">
        <v>27</v>
      </c>
      <c r="P6997" s="20">
        <v>0</v>
      </c>
      <c r="Q6997" s="20">
        <v>0</v>
      </c>
      <c r="R6997" s="20" t="e">
        <v>#DIV/0!</v>
      </c>
      <c r="S6997" s="20">
        <v>5</v>
      </c>
      <c r="T6997" s="20">
        <v>0.24</v>
      </c>
    </row>
    <row r="6998" spans="1:20" s="20" customFormat="1" x14ac:dyDescent="0.25">
      <c r="A6998" s="177" t="s">
        <v>18317</v>
      </c>
      <c r="B6998" s="20" t="s">
        <v>18318</v>
      </c>
      <c r="C6998" s="20" t="s">
        <v>355</v>
      </c>
      <c r="D6998" s="20" t="s">
        <v>1002</v>
      </c>
      <c r="E6998" s="26">
        <v>42979</v>
      </c>
      <c r="F6998" s="20">
        <v>6</v>
      </c>
      <c r="G6998" s="20">
        <v>6</v>
      </c>
      <c r="H6998" s="20">
        <v>1</v>
      </c>
      <c r="I6998" s="20">
        <v>11</v>
      </c>
      <c r="J6998" s="20">
        <v>10</v>
      </c>
      <c r="K6998" s="20">
        <v>1.1000000000000001</v>
      </c>
      <c r="L6998" s="20">
        <v>10</v>
      </c>
      <c r="M6998" s="20">
        <v>1</v>
      </c>
      <c r="N6998" s="20">
        <v>11</v>
      </c>
      <c r="P6998" s="20">
        <v>0</v>
      </c>
      <c r="Q6998" s="20">
        <v>0</v>
      </c>
      <c r="R6998" s="20" t="e">
        <v>#DIV/0!</v>
      </c>
      <c r="S6998" s="20">
        <v>0</v>
      </c>
      <c r="T6998" s="20">
        <v>0.47</v>
      </c>
    </row>
    <row r="6999" spans="1:20" s="20" customFormat="1" x14ac:dyDescent="0.25">
      <c r="A6999" s="177" t="s">
        <v>18494</v>
      </c>
      <c r="B6999" s="20" t="s">
        <v>18495</v>
      </c>
      <c r="C6999" s="20" t="s">
        <v>214</v>
      </c>
      <c r="D6999" s="20" t="s">
        <v>1000</v>
      </c>
      <c r="E6999" s="26">
        <v>42979</v>
      </c>
      <c r="F6999" s="20">
        <v>22</v>
      </c>
      <c r="G6999" s="20">
        <v>13</v>
      </c>
      <c r="H6999" s="20">
        <v>1.6923076923076923</v>
      </c>
      <c r="I6999" s="20">
        <v>89</v>
      </c>
      <c r="J6999" s="20">
        <v>159</v>
      </c>
      <c r="K6999" s="20">
        <v>0.55974842767295596</v>
      </c>
      <c r="L6999" s="20">
        <v>92</v>
      </c>
      <c r="M6999" s="20">
        <v>1.7282608695652173</v>
      </c>
      <c r="N6999" s="20">
        <v>78</v>
      </c>
      <c r="P6999" s="20">
        <v>13</v>
      </c>
      <c r="Q6999" s="20">
        <v>13</v>
      </c>
      <c r="R6999" s="20">
        <v>1</v>
      </c>
      <c r="S6999" s="20">
        <v>13</v>
      </c>
      <c r="T6999" s="20">
        <v>0.59</v>
      </c>
    </row>
    <row r="7000" spans="1:20" s="20" customFormat="1" x14ac:dyDescent="0.25">
      <c r="A7000" s="177" t="s">
        <v>18673</v>
      </c>
      <c r="B7000" s="20" t="s">
        <v>18674</v>
      </c>
      <c r="C7000" s="20" t="s">
        <v>215</v>
      </c>
      <c r="D7000" s="20" t="s">
        <v>1002</v>
      </c>
      <c r="E7000" s="26">
        <v>42979</v>
      </c>
      <c r="F7000" s="20">
        <v>8</v>
      </c>
      <c r="G7000" s="20">
        <v>7</v>
      </c>
      <c r="H7000" s="20">
        <v>1.1428571428571428</v>
      </c>
      <c r="I7000" s="20">
        <v>32</v>
      </c>
      <c r="J7000" s="20">
        <v>54</v>
      </c>
      <c r="K7000" s="20">
        <v>0.59259259259259256</v>
      </c>
      <c r="L7000" s="20">
        <v>47</v>
      </c>
      <c r="M7000" s="20">
        <v>1.1489361702127661</v>
      </c>
      <c r="N7000" s="20">
        <v>25</v>
      </c>
      <c r="O7000" s="20">
        <v>1</v>
      </c>
      <c r="P7000" s="20">
        <v>4</v>
      </c>
      <c r="Q7000" s="20">
        <v>4</v>
      </c>
      <c r="R7000" s="20">
        <v>1</v>
      </c>
      <c r="S7000" s="20">
        <v>7</v>
      </c>
      <c r="T7000" s="20">
        <v>0.83</v>
      </c>
    </row>
    <row r="7001" spans="1:20" s="20" customFormat="1" x14ac:dyDescent="0.25">
      <c r="A7001" s="177" t="s">
        <v>18850</v>
      </c>
      <c r="B7001" s="20" t="s">
        <v>18851</v>
      </c>
      <c r="C7001" s="20" t="s">
        <v>216</v>
      </c>
      <c r="D7001" s="20" t="s">
        <v>1002</v>
      </c>
      <c r="E7001" s="26">
        <v>42979</v>
      </c>
      <c r="F7001" s="20">
        <v>14</v>
      </c>
      <c r="G7001" s="20">
        <v>6</v>
      </c>
      <c r="H7001" s="20">
        <v>2.3333333333333335</v>
      </c>
      <c r="I7001" s="20">
        <v>57</v>
      </c>
      <c r="J7001" s="20">
        <v>105</v>
      </c>
      <c r="K7001" s="20">
        <v>0.54285714285714282</v>
      </c>
      <c r="L7001" s="20">
        <v>45</v>
      </c>
      <c r="M7001" s="20">
        <v>2.3333333333333335</v>
      </c>
      <c r="N7001" s="20">
        <v>53</v>
      </c>
      <c r="P7001" s="20">
        <v>9</v>
      </c>
      <c r="Q7001" s="20">
        <v>9</v>
      </c>
      <c r="R7001" s="20">
        <v>1</v>
      </c>
      <c r="S7001" s="20">
        <v>6</v>
      </c>
      <c r="T7001" s="20">
        <v>0.8</v>
      </c>
    </row>
    <row r="7002" spans="1:20" s="20" customFormat="1" x14ac:dyDescent="0.25">
      <c r="A7002" s="177" t="s">
        <v>19027</v>
      </c>
      <c r="B7002" s="20" t="s">
        <v>19028</v>
      </c>
      <c r="C7002" s="20" t="s">
        <v>229</v>
      </c>
      <c r="D7002" s="20" t="s">
        <v>1002</v>
      </c>
      <c r="E7002" s="26">
        <v>42979</v>
      </c>
      <c r="F7002" s="20">
        <v>1</v>
      </c>
      <c r="G7002" s="20">
        <v>1</v>
      </c>
      <c r="H7002" s="20">
        <v>1</v>
      </c>
      <c r="I7002" s="20">
        <v>4</v>
      </c>
      <c r="J7002" s="20">
        <v>10</v>
      </c>
      <c r="K7002" s="20">
        <v>0.4</v>
      </c>
      <c r="L7002" s="20">
        <v>10</v>
      </c>
      <c r="M7002" s="20">
        <v>1</v>
      </c>
      <c r="N7002" s="20">
        <v>4</v>
      </c>
      <c r="P7002" s="20">
        <v>0</v>
      </c>
      <c r="Q7002" s="20">
        <v>2</v>
      </c>
      <c r="R7002" s="20">
        <v>0</v>
      </c>
      <c r="S7002" s="20">
        <v>0</v>
      </c>
      <c r="T7002" s="20">
        <v>0.81</v>
      </c>
    </row>
    <row r="7003" spans="1:20" s="20" customFormat="1" x14ac:dyDescent="0.25">
      <c r="A7003" s="177" t="s">
        <v>19204</v>
      </c>
      <c r="B7003" s="20" t="s">
        <v>19205</v>
      </c>
      <c r="C7003" s="20" t="s">
        <v>230</v>
      </c>
      <c r="D7003" s="20" t="s">
        <v>1000</v>
      </c>
      <c r="E7003" s="26">
        <v>42979</v>
      </c>
      <c r="F7003" s="20">
        <v>1</v>
      </c>
      <c r="G7003" s="20">
        <v>1</v>
      </c>
      <c r="H7003" s="20">
        <v>1</v>
      </c>
      <c r="I7003" s="20">
        <v>4</v>
      </c>
      <c r="J7003" s="20">
        <v>10</v>
      </c>
      <c r="K7003" s="20">
        <v>0.4</v>
      </c>
      <c r="L7003" s="20">
        <v>10</v>
      </c>
      <c r="M7003" s="20">
        <v>1</v>
      </c>
      <c r="N7003" s="20">
        <v>4</v>
      </c>
      <c r="P7003" s="20">
        <v>0</v>
      </c>
      <c r="Q7003" s="20">
        <v>2</v>
      </c>
      <c r="R7003" s="20">
        <v>0</v>
      </c>
      <c r="S7003" s="20">
        <v>0</v>
      </c>
    </row>
    <row r="7004" spans="1:20" s="20" customFormat="1" x14ac:dyDescent="0.25">
      <c r="A7004" s="177" t="s">
        <v>19383</v>
      </c>
      <c r="B7004" s="20" t="s">
        <v>19384</v>
      </c>
      <c r="C7004" s="20" t="s">
        <v>234</v>
      </c>
      <c r="D7004" s="20" t="s">
        <v>1000</v>
      </c>
      <c r="E7004" s="26">
        <v>42979</v>
      </c>
      <c r="F7004" s="20">
        <v>7</v>
      </c>
      <c r="G7004" s="20">
        <v>6</v>
      </c>
      <c r="H7004" s="20">
        <v>1.1666666666666667</v>
      </c>
      <c r="I7004" s="20">
        <v>79</v>
      </c>
      <c r="J7004" s="20">
        <v>58</v>
      </c>
      <c r="K7004" s="20">
        <v>1.3620689655172413</v>
      </c>
      <c r="L7004" s="20">
        <v>50</v>
      </c>
      <c r="M7004" s="20">
        <v>1.1599999999999999</v>
      </c>
      <c r="N7004" s="20">
        <v>79</v>
      </c>
      <c r="P7004" s="20">
        <v>0</v>
      </c>
      <c r="Q7004" s="20">
        <v>0</v>
      </c>
      <c r="R7004" s="20" t="e">
        <v>#DIV/0!</v>
      </c>
      <c r="S7004" s="20">
        <v>0</v>
      </c>
    </row>
    <row r="7005" spans="1:20" s="20" customFormat="1" x14ac:dyDescent="0.25">
      <c r="A7005" s="177" t="s">
        <v>19562</v>
      </c>
      <c r="B7005" s="20" t="s">
        <v>19563</v>
      </c>
      <c r="C7005" s="20" t="s">
        <v>233</v>
      </c>
      <c r="D7005" s="20" t="s">
        <v>1002</v>
      </c>
      <c r="E7005" s="26">
        <v>42979</v>
      </c>
      <c r="F7005" s="20">
        <v>7</v>
      </c>
      <c r="G7005" s="20">
        <v>6</v>
      </c>
      <c r="H7005" s="20">
        <v>1.1666666666666667</v>
      </c>
      <c r="I7005" s="20">
        <v>79</v>
      </c>
      <c r="J7005" s="20">
        <v>58</v>
      </c>
      <c r="K7005" s="20">
        <v>1.3620689655172413</v>
      </c>
      <c r="L7005" s="20">
        <v>50</v>
      </c>
      <c r="M7005" s="20">
        <v>1.1599999999999999</v>
      </c>
      <c r="N7005" s="20">
        <v>79</v>
      </c>
      <c r="P7005" s="20">
        <v>0</v>
      </c>
      <c r="Q7005" s="20">
        <v>0</v>
      </c>
      <c r="R7005" s="20" t="e">
        <v>#DIV/0!</v>
      </c>
      <c r="S7005" s="20">
        <v>0</v>
      </c>
    </row>
    <row r="7006" spans="1:20" s="20" customFormat="1" x14ac:dyDescent="0.25">
      <c r="A7006" s="177" t="s">
        <v>19660</v>
      </c>
      <c r="B7006" s="20" t="s">
        <v>19661</v>
      </c>
      <c r="C7006" s="20" t="s">
        <v>342</v>
      </c>
      <c r="D7006" s="20" t="s">
        <v>1000</v>
      </c>
      <c r="E7006" s="26">
        <v>42979</v>
      </c>
      <c r="F7006" s="20">
        <v>2</v>
      </c>
      <c r="G7006" s="20">
        <v>4</v>
      </c>
      <c r="H7006" s="20">
        <v>0.5</v>
      </c>
      <c r="I7006" s="20">
        <v>22</v>
      </c>
      <c r="J7006" s="20">
        <v>20</v>
      </c>
      <c r="K7006" s="20">
        <v>1.1000000000000001</v>
      </c>
      <c r="L7006" s="20">
        <v>40</v>
      </c>
      <c r="M7006" s="20">
        <v>0.5</v>
      </c>
      <c r="N7006" s="20">
        <v>22</v>
      </c>
      <c r="P7006" s="20">
        <v>0</v>
      </c>
      <c r="Q7006" s="20">
        <v>0</v>
      </c>
      <c r="R7006" s="20" t="e">
        <v>#DIV/0!</v>
      </c>
      <c r="S7006" s="20">
        <v>0</v>
      </c>
    </row>
    <row r="7007" spans="1:20" s="20" customFormat="1" x14ac:dyDescent="0.25">
      <c r="A7007" s="177" t="s">
        <v>19760</v>
      </c>
      <c r="B7007" s="20" t="s">
        <v>19761</v>
      </c>
      <c r="C7007" s="20" t="s">
        <v>340</v>
      </c>
      <c r="D7007" s="20" t="s">
        <v>1002</v>
      </c>
      <c r="E7007" s="26">
        <v>42979</v>
      </c>
      <c r="F7007" s="20">
        <v>2</v>
      </c>
      <c r="G7007" s="20">
        <v>4</v>
      </c>
      <c r="H7007" s="20">
        <v>0.5</v>
      </c>
      <c r="I7007" s="20">
        <v>22</v>
      </c>
      <c r="J7007" s="20">
        <v>20</v>
      </c>
      <c r="K7007" s="20">
        <v>1.1000000000000001</v>
      </c>
      <c r="L7007" s="20">
        <v>40</v>
      </c>
      <c r="M7007" s="20">
        <v>0.5</v>
      </c>
      <c r="N7007" s="20">
        <v>22</v>
      </c>
      <c r="P7007" s="20">
        <v>0</v>
      </c>
      <c r="Q7007" s="20">
        <v>0</v>
      </c>
      <c r="R7007" s="20" t="e">
        <v>#DIV/0!</v>
      </c>
      <c r="S7007" s="20">
        <v>0</v>
      </c>
    </row>
    <row r="7008" spans="1:20" s="20" customFormat="1" x14ac:dyDescent="0.25">
      <c r="A7008" s="177" t="s">
        <v>19937</v>
      </c>
      <c r="B7008" s="20" t="s">
        <v>19938</v>
      </c>
      <c r="C7008" s="20" t="s">
        <v>220</v>
      </c>
      <c r="D7008" s="20" t="s">
        <v>1000</v>
      </c>
      <c r="E7008" s="26">
        <v>42979</v>
      </c>
      <c r="F7008" s="20">
        <v>0</v>
      </c>
      <c r="G7008" s="20">
        <v>0</v>
      </c>
      <c r="H7008" s="20" t="e">
        <v>#DIV/0!</v>
      </c>
      <c r="I7008" s="20">
        <v>0</v>
      </c>
      <c r="J7008" s="20">
        <v>0</v>
      </c>
      <c r="K7008" s="20" t="e">
        <v>#DIV/0!</v>
      </c>
      <c r="L7008" s="20">
        <v>0</v>
      </c>
      <c r="M7008" s="20" t="e">
        <v>#DIV/0!</v>
      </c>
      <c r="N7008" s="20">
        <v>0</v>
      </c>
      <c r="P7008" s="20">
        <v>0</v>
      </c>
      <c r="Q7008" s="20">
        <v>0</v>
      </c>
      <c r="R7008" s="20" t="e">
        <v>#DIV/0!</v>
      </c>
      <c r="S7008" s="20">
        <v>0</v>
      </c>
    </row>
    <row r="7009" spans="1:19" s="20" customFormat="1" x14ac:dyDescent="0.25">
      <c r="A7009" s="177" t="s">
        <v>20116</v>
      </c>
      <c r="B7009" s="20" t="s">
        <v>20117</v>
      </c>
      <c r="C7009" s="20" t="s">
        <v>221</v>
      </c>
      <c r="D7009" s="20" t="s">
        <v>1002</v>
      </c>
      <c r="E7009" s="26">
        <v>42979</v>
      </c>
      <c r="F7009" s="20">
        <v>0</v>
      </c>
      <c r="G7009" s="20">
        <v>0</v>
      </c>
      <c r="H7009" s="20" t="e">
        <v>#DIV/0!</v>
      </c>
      <c r="I7009" s="20">
        <v>0</v>
      </c>
      <c r="J7009" s="20">
        <v>0</v>
      </c>
      <c r="K7009" s="20" t="e">
        <v>#DIV/0!</v>
      </c>
      <c r="L7009" s="20">
        <v>0</v>
      </c>
      <c r="M7009" s="20" t="e">
        <v>#DIV/0!</v>
      </c>
      <c r="N7009" s="20">
        <v>0</v>
      </c>
      <c r="P7009" s="20">
        <v>0</v>
      </c>
      <c r="Q7009" s="20">
        <v>0</v>
      </c>
      <c r="R7009" s="20" t="e">
        <v>#DIV/0!</v>
      </c>
      <c r="S7009" s="20">
        <v>0</v>
      </c>
    </row>
    <row r="7010" spans="1:19" s="20" customFormat="1" x14ac:dyDescent="0.25">
      <c r="A7010" s="177" t="s">
        <v>20293</v>
      </c>
      <c r="B7010" s="20" t="s">
        <v>20294</v>
      </c>
      <c r="C7010" s="20" t="s">
        <v>222</v>
      </c>
      <c r="D7010" s="20" t="s">
        <v>1002</v>
      </c>
      <c r="E7010" s="26">
        <v>42979</v>
      </c>
      <c r="F7010" s="20">
        <v>0</v>
      </c>
      <c r="G7010" s="20">
        <v>0</v>
      </c>
      <c r="H7010" s="20" t="e">
        <v>#DIV/0!</v>
      </c>
      <c r="I7010" s="20">
        <v>0</v>
      </c>
      <c r="J7010" s="20">
        <v>0</v>
      </c>
      <c r="K7010" s="20" t="e">
        <v>#DIV/0!</v>
      </c>
      <c r="L7010" s="20">
        <v>0</v>
      </c>
      <c r="M7010" s="20" t="e">
        <v>#DIV/0!</v>
      </c>
      <c r="N7010" s="20">
        <v>0</v>
      </c>
      <c r="P7010" s="20">
        <v>0</v>
      </c>
      <c r="Q7010" s="20">
        <v>0</v>
      </c>
      <c r="R7010" s="20" t="e">
        <v>#DIV/0!</v>
      </c>
      <c r="S7010" s="20">
        <v>0</v>
      </c>
    </row>
    <row r="7011" spans="1:19" s="20" customFormat="1" x14ac:dyDescent="0.25">
      <c r="A7011" s="177" t="s">
        <v>20470</v>
      </c>
      <c r="B7011" s="20" t="s">
        <v>20471</v>
      </c>
      <c r="C7011" s="20" t="s">
        <v>211</v>
      </c>
      <c r="D7011" s="20" t="s">
        <v>1002</v>
      </c>
      <c r="E7011" s="26">
        <v>42979</v>
      </c>
      <c r="F7011" s="20">
        <v>2</v>
      </c>
      <c r="G7011" s="20">
        <v>2</v>
      </c>
      <c r="H7011" s="20">
        <v>1</v>
      </c>
      <c r="I7011" s="20">
        <v>31</v>
      </c>
      <c r="J7011" s="20">
        <v>30</v>
      </c>
      <c r="K7011" s="20">
        <v>1.0333333333333334</v>
      </c>
      <c r="L7011" s="20">
        <v>30</v>
      </c>
      <c r="M7011" s="20">
        <v>1</v>
      </c>
      <c r="N7011" s="20">
        <v>25</v>
      </c>
      <c r="P7011" s="20">
        <v>0</v>
      </c>
      <c r="Q7011" s="20">
        <v>8</v>
      </c>
      <c r="R7011" s="20">
        <v>0</v>
      </c>
      <c r="S7011" s="20">
        <v>6</v>
      </c>
    </row>
    <row r="7012" spans="1:19" s="20" customFormat="1" x14ac:dyDescent="0.25">
      <c r="A7012" s="177" t="s">
        <v>20647</v>
      </c>
      <c r="B7012" s="20" t="s">
        <v>20648</v>
      </c>
      <c r="C7012" s="20" t="s">
        <v>207</v>
      </c>
      <c r="D7012" s="20" t="s">
        <v>1000</v>
      </c>
      <c r="E7012" s="26">
        <v>42979</v>
      </c>
      <c r="F7012" s="20">
        <v>9</v>
      </c>
      <c r="G7012" s="20">
        <v>9</v>
      </c>
      <c r="H7012" s="20">
        <v>1</v>
      </c>
      <c r="I7012" s="20">
        <v>51</v>
      </c>
      <c r="J7012" s="20">
        <v>80</v>
      </c>
      <c r="K7012" s="20">
        <v>0.63749999999999996</v>
      </c>
      <c r="L7012" s="20">
        <v>80</v>
      </c>
      <c r="M7012" s="20">
        <v>1</v>
      </c>
      <c r="N7012" s="20">
        <v>45</v>
      </c>
      <c r="P7012" s="20">
        <v>2</v>
      </c>
      <c r="Q7012" s="20">
        <v>10</v>
      </c>
      <c r="R7012" s="20">
        <v>0.2</v>
      </c>
      <c r="S7012" s="20">
        <v>6</v>
      </c>
    </row>
    <row r="7013" spans="1:19" s="20" customFormat="1" x14ac:dyDescent="0.25">
      <c r="A7013" s="177" t="s">
        <v>20891</v>
      </c>
      <c r="B7013" s="20" t="s">
        <v>20892</v>
      </c>
      <c r="C7013" s="20" t="s">
        <v>210</v>
      </c>
      <c r="D7013" s="20" t="s">
        <v>1002</v>
      </c>
      <c r="E7013" s="26">
        <v>42979</v>
      </c>
      <c r="F7013" s="20">
        <v>3</v>
      </c>
      <c r="G7013" s="20">
        <v>3</v>
      </c>
      <c r="H7013" s="20">
        <v>1</v>
      </c>
      <c r="I7013" s="20">
        <v>2</v>
      </c>
      <c r="J7013" s="20">
        <v>30</v>
      </c>
      <c r="K7013" s="20">
        <v>6.6666666666666666E-2</v>
      </c>
      <c r="L7013" s="20">
        <v>30</v>
      </c>
      <c r="M7013" s="20">
        <v>1</v>
      </c>
      <c r="N7013" s="20">
        <v>2</v>
      </c>
      <c r="O7013" s="20">
        <v>0.7</v>
      </c>
      <c r="P7013" s="20">
        <v>2</v>
      </c>
      <c r="Q7013" s="20">
        <v>2</v>
      </c>
      <c r="R7013" s="20">
        <v>1</v>
      </c>
      <c r="S7013" s="20">
        <v>0</v>
      </c>
    </row>
    <row r="7014" spans="1:19" s="20" customFormat="1" x14ac:dyDescent="0.25">
      <c r="A7014" s="177" t="s">
        <v>21068</v>
      </c>
      <c r="B7014" s="20" t="s">
        <v>21069</v>
      </c>
      <c r="C7014" s="20" t="s">
        <v>208</v>
      </c>
      <c r="D7014" s="20" t="s">
        <v>1002</v>
      </c>
      <c r="E7014" s="26">
        <v>42979</v>
      </c>
      <c r="F7014" s="20">
        <v>2</v>
      </c>
      <c r="G7014" s="20">
        <v>2</v>
      </c>
      <c r="H7014" s="20">
        <v>1</v>
      </c>
      <c r="I7014" s="20">
        <v>7</v>
      </c>
      <c r="J7014" s="20">
        <v>10</v>
      </c>
      <c r="K7014" s="20">
        <v>0.7</v>
      </c>
      <c r="L7014" s="20">
        <v>10</v>
      </c>
      <c r="M7014" s="20">
        <v>1</v>
      </c>
      <c r="N7014" s="20">
        <v>7</v>
      </c>
      <c r="P7014" s="20">
        <v>0</v>
      </c>
      <c r="Q7014" s="20">
        <v>0</v>
      </c>
      <c r="R7014" s="20" t="e">
        <v>#DIV/0!</v>
      </c>
      <c r="S7014" s="20">
        <v>0</v>
      </c>
    </row>
    <row r="7015" spans="1:19" s="20" customFormat="1" x14ac:dyDescent="0.25">
      <c r="A7015" s="177" t="s">
        <v>21144</v>
      </c>
      <c r="B7015" s="20" t="s">
        <v>21145</v>
      </c>
      <c r="C7015" s="20" t="s">
        <v>354</v>
      </c>
      <c r="D7015" s="20" t="s">
        <v>1002</v>
      </c>
      <c r="E7015" s="26">
        <v>42979</v>
      </c>
      <c r="F7015" s="20">
        <v>2</v>
      </c>
      <c r="G7015" s="20">
        <v>2</v>
      </c>
      <c r="H7015" s="20">
        <v>1</v>
      </c>
      <c r="I7015" s="20">
        <v>11</v>
      </c>
      <c r="J7015" s="20">
        <v>10</v>
      </c>
      <c r="K7015" s="20">
        <v>1.1000000000000001</v>
      </c>
      <c r="L7015" s="20">
        <v>10</v>
      </c>
      <c r="M7015" s="20">
        <v>1</v>
      </c>
      <c r="N7015" s="20">
        <v>11</v>
      </c>
      <c r="P7015" s="20">
        <v>0</v>
      </c>
      <c r="Q7015" s="20">
        <v>0</v>
      </c>
      <c r="R7015" s="20" t="e">
        <v>#DIV/0!</v>
      </c>
      <c r="S7015" s="20">
        <v>0</v>
      </c>
    </row>
    <row r="7016" spans="1:19" s="20" customFormat="1" x14ac:dyDescent="0.25">
      <c r="A7016" s="177" t="s">
        <v>21323</v>
      </c>
      <c r="B7016" s="20" t="s">
        <v>21324</v>
      </c>
      <c r="C7016" s="20" t="s">
        <v>213</v>
      </c>
      <c r="D7016" s="20" t="s">
        <v>1002</v>
      </c>
      <c r="E7016" s="26">
        <v>42979</v>
      </c>
      <c r="F7016" s="20">
        <v>2</v>
      </c>
      <c r="G7016" s="20">
        <v>3</v>
      </c>
      <c r="H7016" s="20">
        <v>0.66666666666666663</v>
      </c>
      <c r="I7016" s="20">
        <v>14</v>
      </c>
      <c r="J7016" s="20">
        <v>20</v>
      </c>
      <c r="K7016" s="20">
        <v>0.7</v>
      </c>
      <c r="L7016" s="20">
        <v>30</v>
      </c>
      <c r="M7016" s="20">
        <v>0.66666666666666663</v>
      </c>
      <c r="N7016" s="20">
        <v>10</v>
      </c>
      <c r="P7016" s="20">
        <v>2</v>
      </c>
      <c r="Q7016" s="20">
        <v>2</v>
      </c>
      <c r="R7016" s="20">
        <v>1</v>
      </c>
      <c r="S7016" s="20">
        <v>4</v>
      </c>
    </row>
    <row r="7017" spans="1:19" s="20" customFormat="1" x14ac:dyDescent="0.25">
      <c r="A7017" s="177" t="s">
        <v>21565</v>
      </c>
      <c r="B7017" s="20" t="s">
        <v>21566</v>
      </c>
      <c r="C7017" s="20" t="s">
        <v>212</v>
      </c>
      <c r="D7017" s="20" t="s">
        <v>1000</v>
      </c>
      <c r="E7017" s="26">
        <v>42979</v>
      </c>
      <c r="F7017" s="20">
        <v>2</v>
      </c>
      <c r="G7017" s="20">
        <v>3</v>
      </c>
      <c r="H7017" s="20">
        <v>0.66666666666666663</v>
      </c>
      <c r="I7017" s="20">
        <v>14</v>
      </c>
      <c r="J7017" s="20">
        <v>20</v>
      </c>
      <c r="K7017" s="20">
        <v>0.7</v>
      </c>
      <c r="L7017" s="20">
        <v>30</v>
      </c>
      <c r="M7017" s="20">
        <v>0.66666666666666663</v>
      </c>
      <c r="N7017" s="20">
        <v>10</v>
      </c>
      <c r="P7017" s="20">
        <v>2</v>
      </c>
      <c r="Q7017" s="20">
        <v>2</v>
      </c>
      <c r="R7017" s="20">
        <v>1</v>
      </c>
      <c r="S7017" s="20">
        <v>4</v>
      </c>
    </row>
    <row r="7018" spans="1:19" s="20" customFormat="1" x14ac:dyDescent="0.25">
      <c r="A7018" s="177" t="s">
        <v>21774</v>
      </c>
      <c r="B7018" s="20" t="s">
        <v>21775</v>
      </c>
      <c r="C7018" s="20" t="s">
        <v>217</v>
      </c>
      <c r="D7018" s="20" t="s">
        <v>1000</v>
      </c>
      <c r="E7018" s="26">
        <v>42979</v>
      </c>
      <c r="F7018" s="20">
        <v>0</v>
      </c>
      <c r="G7018" s="20">
        <v>0</v>
      </c>
      <c r="H7018" s="20" t="e">
        <v>#DIV/0!</v>
      </c>
      <c r="I7018" s="20">
        <v>0</v>
      </c>
      <c r="J7018" s="20">
        <v>0</v>
      </c>
      <c r="K7018" s="20" t="e">
        <v>#DIV/0!</v>
      </c>
      <c r="L7018" s="20">
        <v>0</v>
      </c>
      <c r="M7018" s="20" t="e">
        <v>#DIV/0!</v>
      </c>
      <c r="N7018" s="20">
        <v>0</v>
      </c>
      <c r="P7018" s="20">
        <v>0</v>
      </c>
      <c r="Q7018" s="20">
        <v>0</v>
      </c>
      <c r="R7018" s="20" t="e">
        <v>#DIV/0!</v>
      </c>
      <c r="S7018" s="20">
        <v>0</v>
      </c>
    </row>
    <row r="7019" spans="1:19" s="20" customFormat="1" x14ac:dyDescent="0.25">
      <c r="A7019" s="177" t="s">
        <v>22018</v>
      </c>
      <c r="B7019" s="20" t="s">
        <v>22019</v>
      </c>
      <c r="C7019" s="20" t="s">
        <v>218</v>
      </c>
      <c r="D7019" s="20" t="s">
        <v>1002</v>
      </c>
      <c r="E7019" s="26">
        <v>42979</v>
      </c>
      <c r="F7019" s="20">
        <v>0</v>
      </c>
      <c r="G7019" s="20">
        <v>0</v>
      </c>
      <c r="H7019" s="20" t="e">
        <v>#DIV/0!</v>
      </c>
      <c r="I7019" s="20">
        <v>0</v>
      </c>
      <c r="J7019" s="20">
        <v>0</v>
      </c>
      <c r="K7019" s="20" t="e">
        <v>#DIV/0!</v>
      </c>
      <c r="L7019" s="20">
        <v>0</v>
      </c>
      <c r="M7019" s="20" t="e">
        <v>#DIV/0!</v>
      </c>
      <c r="N7019" s="20">
        <v>0</v>
      </c>
      <c r="P7019" s="20">
        <v>0</v>
      </c>
      <c r="Q7019" s="20">
        <v>0</v>
      </c>
      <c r="R7019" s="20" t="e">
        <v>#DIV/0!</v>
      </c>
      <c r="S7019" s="20">
        <v>0</v>
      </c>
    </row>
    <row r="7020" spans="1:19" s="20" customFormat="1" x14ac:dyDescent="0.25">
      <c r="A7020" s="177" t="s">
        <v>22195</v>
      </c>
      <c r="B7020" s="20" t="s">
        <v>22196</v>
      </c>
      <c r="C7020" s="20" t="s">
        <v>219</v>
      </c>
      <c r="D7020" s="20" t="s">
        <v>1002</v>
      </c>
      <c r="E7020" s="26">
        <v>42979</v>
      </c>
      <c r="F7020" s="20">
        <v>0</v>
      </c>
      <c r="G7020" s="20">
        <v>0</v>
      </c>
      <c r="H7020" s="20" t="e">
        <v>#DIV/0!</v>
      </c>
      <c r="I7020" s="20">
        <v>0</v>
      </c>
      <c r="J7020" s="20">
        <v>0</v>
      </c>
      <c r="K7020" s="20" t="e">
        <v>#DIV/0!</v>
      </c>
      <c r="L7020" s="20">
        <v>0</v>
      </c>
      <c r="M7020" s="20" t="e">
        <v>#DIV/0!</v>
      </c>
      <c r="N7020" s="20">
        <v>0</v>
      </c>
      <c r="P7020" s="20">
        <v>0</v>
      </c>
      <c r="Q7020" s="20">
        <v>0</v>
      </c>
      <c r="R7020" s="20" t="e">
        <v>#DIV/0!</v>
      </c>
      <c r="S7020" s="20">
        <v>0</v>
      </c>
    </row>
    <row r="7021" spans="1:19" s="20" customFormat="1" x14ac:dyDescent="0.25">
      <c r="A7021" s="177" t="s">
        <v>11112</v>
      </c>
      <c r="B7021" s="20" t="s">
        <v>11113</v>
      </c>
      <c r="C7021" s="20" t="s">
        <v>228</v>
      </c>
      <c r="D7021" s="20" t="s">
        <v>1000</v>
      </c>
      <c r="E7021" s="26">
        <v>43009</v>
      </c>
      <c r="F7021" s="20">
        <v>0</v>
      </c>
      <c r="G7021" s="20">
        <v>0</v>
      </c>
      <c r="H7021" s="20" t="e">
        <v>#DIV/0!</v>
      </c>
      <c r="I7021" s="20">
        <v>0</v>
      </c>
      <c r="J7021" s="20">
        <v>0</v>
      </c>
      <c r="K7021" s="20" t="e">
        <v>#DIV/0!</v>
      </c>
      <c r="L7021" s="20">
        <v>0</v>
      </c>
      <c r="M7021" s="20" t="e">
        <v>#DIV/0!</v>
      </c>
      <c r="N7021" s="20">
        <v>0</v>
      </c>
      <c r="P7021" s="20">
        <v>0</v>
      </c>
      <c r="Q7021" s="20">
        <v>0</v>
      </c>
      <c r="R7021" s="20" t="e">
        <v>#DIV/0!</v>
      </c>
      <c r="S7021" s="20">
        <v>0</v>
      </c>
    </row>
    <row r="7022" spans="1:19" s="20" customFormat="1" x14ac:dyDescent="0.25">
      <c r="A7022" s="177" t="s">
        <v>9365</v>
      </c>
      <c r="B7022" s="20" t="s">
        <v>9366</v>
      </c>
      <c r="C7022" s="20" t="s">
        <v>211</v>
      </c>
      <c r="D7022" s="20" t="s">
        <v>1000</v>
      </c>
      <c r="E7022" s="26">
        <v>43009</v>
      </c>
      <c r="F7022" s="20">
        <v>0</v>
      </c>
      <c r="G7022" s="20">
        <v>0</v>
      </c>
      <c r="H7022" s="20" t="e">
        <v>#DIV/0!</v>
      </c>
      <c r="I7022" s="20">
        <v>0</v>
      </c>
      <c r="J7022" s="20">
        <v>0</v>
      </c>
      <c r="K7022" s="20" t="e">
        <v>#DIV/0!</v>
      </c>
      <c r="L7022" s="20">
        <v>0</v>
      </c>
      <c r="M7022" s="20" t="e">
        <v>#DIV/0!</v>
      </c>
      <c r="N7022" s="20">
        <v>0</v>
      </c>
      <c r="P7022" s="20">
        <v>0</v>
      </c>
      <c r="Q7022" s="20">
        <v>0</v>
      </c>
      <c r="R7022" s="20" t="e">
        <v>#DIV/0!</v>
      </c>
      <c r="S7022" s="20">
        <v>0</v>
      </c>
    </row>
    <row r="7023" spans="1:19" s="20" customFormat="1" x14ac:dyDescent="0.25">
      <c r="A7023" s="177" t="s">
        <v>8526</v>
      </c>
      <c r="B7023" s="20" t="s">
        <v>8527</v>
      </c>
      <c r="C7023" s="20" t="s">
        <v>213</v>
      </c>
      <c r="D7023" s="20" t="s">
        <v>1000</v>
      </c>
      <c r="E7023" s="26">
        <v>43009</v>
      </c>
      <c r="F7023" s="20">
        <v>0</v>
      </c>
      <c r="G7023" s="20">
        <v>0</v>
      </c>
      <c r="H7023" s="20" t="e">
        <v>#DIV/0!</v>
      </c>
      <c r="I7023" s="20">
        <v>0</v>
      </c>
      <c r="J7023" s="20">
        <v>0</v>
      </c>
      <c r="K7023" s="20" t="e">
        <v>#DIV/0!</v>
      </c>
      <c r="L7023" s="20">
        <v>0</v>
      </c>
      <c r="M7023" s="20" t="e">
        <v>#DIV/0!</v>
      </c>
      <c r="N7023" s="20">
        <v>0</v>
      </c>
      <c r="P7023" s="20">
        <v>0</v>
      </c>
      <c r="Q7023" s="20">
        <v>0</v>
      </c>
      <c r="R7023" s="20" t="e">
        <v>#DIV/0!</v>
      </c>
      <c r="S7023" s="20">
        <v>0</v>
      </c>
    </row>
    <row r="7024" spans="1:19" s="20" customFormat="1" x14ac:dyDescent="0.25">
      <c r="A7024" s="177" t="s">
        <v>5102</v>
      </c>
      <c r="B7024" s="20" t="s">
        <v>5103</v>
      </c>
      <c r="C7024" s="20" t="s">
        <v>229</v>
      </c>
      <c r="D7024" s="20" t="s">
        <v>1000</v>
      </c>
      <c r="E7024" s="26">
        <v>43009</v>
      </c>
      <c r="F7024" s="20">
        <v>0</v>
      </c>
      <c r="G7024" s="20">
        <v>0</v>
      </c>
      <c r="H7024" s="20" t="e">
        <v>#DIV/0!</v>
      </c>
      <c r="I7024" s="20">
        <v>0</v>
      </c>
      <c r="J7024" s="20">
        <v>0</v>
      </c>
      <c r="K7024" s="20" t="e">
        <v>#DIV/0!</v>
      </c>
      <c r="L7024" s="20">
        <v>0</v>
      </c>
      <c r="M7024" s="20" t="e">
        <v>#DIV/0!</v>
      </c>
      <c r="N7024" s="20">
        <v>0</v>
      </c>
      <c r="P7024" s="20">
        <v>0</v>
      </c>
      <c r="Q7024" s="20">
        <v>0</v>
      </c>
      <c r="R7024" s="20" t="e">
        <v>#DIV/0!</v>
      </c>
      <c r="S7024" s="20">
        <v>0</v>
      </c>
    </row>
    <row r="7025" spans="1:20" s="20" customFormat="1" x14ac:dyDescent="0.25">
      <c r="A7025" s="177" t="s">
        <v>13240</v>
      </c>
      <c r="B7025" s="20" t="s">
        <v>13152</v>
      </c>
      <c r="C7025" s="20" t="s">
        <v>1051</v>
      </c>
      <c r="D7025" s="20" t="s">
        <v>1002</v>
      </c>
      <c r="E7025" s="26">
        <v>43009</v>
      </c>
      <c r="F7025" s="20">
        <v>0</v>
      </c>
      <c r="G7025" s="20">
        <v>0</v>
      </c>
      <c r="H7025" s="20" t="e">
        <v>#DIV/0!</v>
      </c>
      <c r="I7025" s="20">
        <v>0</v>
      </c>
      <c r="J7025" s="20">
        <v>0</v>
      </c>
      <c r="K7025" s="20" t="e">
        <v>#DIV/0!</v>
      </c>
      <c r="L7025" s="20">
        <v>0</v>
      </c>
      <c r="M7025" s="20" t="e">
        <v>#DIV/0!</v>
      </c>
      <c r="N7025" s="20">
        <v>0</v>
      </c>
      <c r="P7025" s="20">
        <v>0</v>
      </c>
      <c r="Q7025" s="20">
        <v>0</v>
      </c>
      <c r="R7025" s="20" t="e">
        <v>#DIV/0!</v>
      </c>
      <c r="S7025" s="20">
        <v>0</v>
      </c>
    </row>
    <row r="7026" spans="1:20" s="20" customFormat="1" x14ac:dyDescent="0.25">
      <c r="A7026" s="177" t="s">
        <v>5726</v>
      </c>
      <c r="B7026" s="20" t="s">
        <v>5727</v>
      </c>
      <c r="C7026" s="20" t="s">
        <v>1047</v>
      </c>
      <c r="D7026" s="20" t="s">
        <v>1000</v>
      </c>
      <c r="E7026" s="26">
        <v>43009</v>
      </c>
      <c r="F7026" s="20">
        <v>3.5</v>
      </c>
      <c r="G7026" s="20">
        <v>3.5</v>
      </c>
      <c r="H7026" s="20">
        <v>1</v>
      </c>
      <c r="I7026" s="20">
        <v>24</v>
      </c>
      <c r="J7026" s="20">
        <v>21</v>
      </c>
      <c r="K7026" s="20">
        <v>1.1428571428571428</v>
      </c>
      <c r="L7026" s="20">
        <v>21</v>
      </c>
      <c r="M7026" s="20">
        <v>1</v>
      </c>
      <c r="N7026" s="20">
        <v>23</v>
      </c>
      <c r="P7026" s="20">
        <v>1</v>
      </c>
      <c r="Q7026" s="20">
        <v>1</v>
      </c>
      <c r="R7026" s="20">
        <v>1</v>
      </c>
      <c r="S7026" s="20">
        <v>1</v>
      </c>
    </row>
    <row r="7027" spans="1:20" s="20" customFormat="1" x14ac:dyDescent="0.25">
      <c r="A7027" s="177" t="s">
        <v>10603</v>
      </c>
      <c r="B7027" s="20" t="s">
        <v>10604</v>
      </c>
      <c r="C7027" s="20" t="s">
        <v>205</v>
      </c>
      <c r="D7027" s="20" t="s">
        <v>1000</v>
      </c>
      <c r="E7027" s="26">
        <v>43009</v>
      </c>
      <c r="F7027" s="20">
        <v>2</v>
      </c>
      <c r="G7027" s="20">
        <v>3</v>
      </c>
      <c r="H7027" s="20">
        <v>0.66666666666666663</v>
      </c>
      <c r="I7027" s="20">
        <v>5</v>
      </c>
      <c r="J7027" s="20">
        <v>12</v>
      </c>
      <c r="K7027" s="20">
        <v>0.41666666666666669</v>
      </c>
      <c r="L7027" s="20">
        <v>18</v>
      </c>
      <c r="M7027" s="20">
        <v>0.66666666666666663</v>
      </c>
      <c r="N7027" s="20">
        <v>5</v>
      </c>
      <c r="O7027" s="20">
        <v>0.75</v>
      </c>
      <c r="P7027" s="20">
        <v>0</v>
      </c>
      <c r="Q7027" s="20">
        <v>0</v>
      </c>
      <c r="R7027" s="20" t="e">
        <v>#DIV/0!</v>
      </c>
      <c r="S7027" s="20">
        <v>0</v>
      </c>
    </row>
    <row r="7028" spans="1:20" s="20" customFormat="1" x14ac:dyDescent="0.25">
      <c r="A7028" s="177" t="s">
        <v>8950</v>
      </c>
      <c r="B7028" s="20" t="s">
        <v>8951</v>
      </c>
      <c r="C7028" s="20" t="s">
        <v>210</v>
      </c>
      <c r="D7028" s="20" t="s">
        <v>1000</v>
      </c>
      <c r="E7028" s="26">
        <v>43009</v>
      </c>
      <c r="F7028" s="20">
        <v>3</v>
      </c>
      <c r="G7028" s="20">
        <v>3</v>
      </c>
      <c r="H7028" s="20">
        <v>1</v>
      </c>
      <c r="I7028" s="20">
        <v>8</v>
      </c>
      <c r="J7028" s="20">
        <v>18</v>
      </c>
      <c r="K7028" s="20">
        <v>0.44444444444444442</v>
      </c>
      <c r="L7028" s="20">
        <v>18</v>
      </c>
      <c r="M7028" s="20">
        <v>1</v>
      </c>
      <c r="N7028" s="20">
        <v>1</v>
      </c>
      <c r="O7028" s="20">
        <v>0.7</v>
      </c>
      <c r="P7028" s="20">
        <v>1</v>
      </c>
      <c r="Q7028" s="20">
        <v>1</v>
      </c>
      <c r="R7028" s="20">
        <v>1</v>
      </c>
      <c r="S7028" s="20">
        <v>7</v>
      </c>
    </row>
    <row r="7029" spans="1:20" s="20" customFormat="1" x14ac:dyDescent="0.25">
      <c r="A7029" s="177" t="s">
        <v>6145</v>
      </c>
      <c r="B7029" s="20" t="s">
        <v>6146</v>
      </c>
      <c r="C7029" s="20" t="s">
        <v>215</v>
      </c>
      <c r="D7029" s="20" t="s">
        <v>1000</v>
      </c>
      <c r="E7029" s="26">
        <v>43009</v>
      </c>
      <c r="F7029" s="20">
        <v>8</v>
      </c>
      <c r="G7029" s="20">
        <v>8</v>
      </c>
      <c r="H7029" s="20">
        <v>1</v>
      </c>
      <c r="I7029" s="20">
        <v>34</v>
      </c>
      <c r="J7029" s="20">
        <v>48</v>
      </c>
      <c r="K7029" s="20">
        <v>0.70833333333333337</v>
      </c>
      <c r="L7029" s="20">
        <v>48</v>
      </c>
      <c r="M7029" s="20">
        <v>1</v>
      </c>
      <c r="N7029" s="20">
        <v>21</v>
      </c>
      <c r="O7029" s="20">
        <v>0.9</v>
      </c>
      <c r="P7029" s="20">
        <v>6</v>
      </c>
      <c r="Q7029" s="20">
        <v>10</v>
      </c>
      <c r="R7029" s="20">
        <v>0.6</v>
      </c>
      <c r="S7029" s="20">
        <v>13</v>
      </c>
    </row>
    <row r="7030" spans="1:20" s="20" customFormat="1" x14ac:dyDescent="0.25">
      <c r="A7030" s="177" t="s">
        <v>3445</v>
      </c>
      <c r="B7030" s="20" t="s">
        <v>3446</v>
      </c>
      <c r="C7030" s="20" t="s">
        <v>221</v>
      </c>
      <c r="D7030" s="20" t="s">
        <v>1000</v>
      </c>
      <c r="E7030" s="26">
        <v>43009</v>
      </c>
      <c r="F7030" s="20">
        <v>0</v>
      </c>
      <c r="G7030" s="20">
        <v>0</v>
      </c>
      <c r="H7030" s="20" t="e">
        <v>#DIV/0!</v>
      </c>
      <c r="I7030" s="20">
        <v>0</v>
      </c>
      <c r="J7030" s="20">
        <v>0</v>
      </c>
      <c r="K7030" s="20" t="e">
        <v>#DIV/0!</v>
      </c>
      <c r="L7030" s="20">
        <v>0</v>
      </c>
      <c r="M7030" s="20" t="e">
        <v>#DIV/0!</v>
      </c>
      <c r="N7030" s="20">
        <v>0</v>
      </c>
      <c r="P7030" s="20">
        <v>0</v>
      </c>
      <c r="Q7030" s="20">
        <v>0</v>
      </c>
      <c r="R7030" s="20" t="e">
        <v>#DIV/0!</v>
      </c>
      <c r="S7030" s="20">
        <v>0</v>
      </c>
    </row>
    <row r="7031" spans="1:20" s="20" customFormat="1" x14ac:dyDescent="0.25">
      <c r="A7031" s="177" t="s">
        <v>3270</v>
      </c>
      <c r="B7031" s="20" t="s">
        <v>3271</v>
      </c>
      <c r="C7031" s="20" t="s">
        <v>222</v>
      </c>
      <c r="D7031" s="20" t="s">
        <v>1000</v>
      </c>
      <c r="E7031" s="26">
        <v>43009</v>
      </c>
      <c r="F7031" s="20">
        <v>0</v>
      </c>
      <c r="G7031" s="20">
        <v>0</v>
      </c>
      <c r="H7031" s="20" t="e">
        <v>#DIV/0!</v>
      </c>
      <c r="I7031" s="20">
        <v>0</v>
      </c>
      <c r="J7031" s="20">
        <v>0</v>
      </c>
      <c r="K7031" s="20" t="e">
        <v>#DIV/0!</v>
      </c>
      <c r="L7031" s="20">
        <v>0</v>
      </c>
      <c r="M7031" s="20" t="e">
        <v>#DIV/0!</v>
      </c>
      <c r="N7031" s="20">
        <v>0</v>
      </c>
      <c r="P7031" s="20">
        <v>0</v>
      </c>
      <c r="Q7031" s="20">
        <v>0</v>
      </c>
      <c r="R7031" s="20" t="e">
        <v>#DIV/0!</v>
      </c>
      <c r="S7031" s="20">
        <v>0</v>
      </c>
    </row>
    <row r="7032" spans="1:20" s="20" customFormat="1" x14ac:dyDescent="0.25">
      <c r="A7032" s="177" t="s">
        <v>7315</v>
      </c>
      <c r="B7032" s="20" t="s">
        <v>7316</v>
      </c>
      <c r="C7032" s="20" t="s">
        <v>1052</v>
      </c>
      <c r="D7032" s="20" t="s">
        <v>1000</v>
      </c>
      <c r="E7032" s="26">
        <v>43009</v>
      </c>
      <c r="F7032" s="20">
        <v>4</v>
      </c>
      <c r="G7032" s="20">
        <v>4</v>
      </c>
      <c r="H7032" s="20">
        <v>1</v>
      </c>
      <c r="I7032" s="20">
        <v>38</v>
      </c>
      <c r="J7032" s="20">
        <v>24</v>
      </c>
      <c r="K7032" s="20">
        <v>1.5833333333333333</v>
      </c>
      <c r="L7032" s="20">
        <v>24</v>
      </c>
      <c r="M7032" s="20">
        <v>1</v>
      </c>
      <c r="N7032" s="20">
        <v>31</v>
      </c>
      <c r="P7032" s="20">
        <v>0</v>
      </c>
      <c r="Q7032" s="20">
        <v>2</v>
      </c>
      <c r="R7032" s="20">
        <v>0</v>
      </c>
      <c r="S7032" s="20">
        <v>7</v>
      </c>
    </row>
    <row r="7033" spans="1:20" s="20" customFormat="1" x14ac:dyDescent="0.25">
      <c r="A7033" s="177" t="s">
        <v>5307</v>
      </c>
      <c r="B7033" s="20" t="s">
        <v>5308</v>
      </c>
      <c r="C7033" s="20" t="s">
        <v>1053</v>
      </c>
      <c r="D7033" s="20" t="s">
        <v>1000</v>
      </c>
      <c r="E7033" s="26">
        <v>43009</v>
      </c>
      <c r="F7033" s="20">
        <v>3</v>
      </c>
      <c r="G7033" s="20">
        <v>3</v>
      </c>
      <c r="H7033" s="20">
        <v>1</v>
      </c>
      <c r="I7033" s="20">
        <v>12</v>
      </c>
      <c r="J7033" s="20">
        <v>18</v>
      </c>
      <c r="K7033" s="20">
        <v>0.66666666666666663</v>
      </c>
      <c r="L7033" s="20">
        <v>18</v>
      </c>
      <c r="M7033" s="20">
        <v>1</v>
      </c>
      <c r="N7033" s="20">
        <v>12</v>
      </c>
      <c r="P7033" s="20">
        <v>0</v>
      </c>
      <c r="Q7033" s="20">
        <v>3</v>
      </c>
      <c r="R7033" s="20">
        <v>0</v>
      </c>
      <c r="S7033" s="20">
        <v>0</v>
      </c>
    </row>
    <row r="7034" spans="1:20" s="20" customFormat="1" x14ac:dyDescent="0.25">
      <c r="A7034" s="177" t="s">
        <v>12306</v>
      </c>
      <c r="B7034" s="20" t="s">
        <v>12307</v>
      </c>
      <c r="C7034" s="20" t="s">
        <v>200</v>
      </c>
      <c r="D7034" s="20" t="s">
        <v>1000</v>
      </c>
      <c r="E7034" s="26">
        <v>43009</v>
      </c>
      <c r="F7034" s="20">
        <v>4</v>
      </c>
      <c r="G7034" s="20">
        <v>4.5</v>
      </c>
      <c r="H7034" s="20">
        <v>0.88888888888888884</v>
      </c>
      <c r="I7034" s="20">
        <v>20</v>
      </c>
      <c r="J7034" s="20">
        <v>24</v>
      </c>
      <c r="K7034" s="20">
        <v>0.83333333333333337</v>
      </c>
      <c r="L7034" s="20">
        <v>27</v>
      </c>
      <c r="M7034" s="20">
        <v>0.88888888888888884</v>
      </c>
      <c r="N7034" s="20">
        <v>16</v>
      </c>
      <c r="P7034" s="20">
        <v>0</v>
      </c>
      <c r="Q7034" s="20">
        <v>0</v>
      </c>
      <c r="R7034" s="20" t="e">
        <v>#DIV/0!</v>
      </c>
      <c r="S7034" s="20">
        <v>4</v>
      </c>
    </row>
    <row r="7035" spans="1:20" s="20" customFormat="1" x14ac:dyDescent="0.25">
      <c r="A7035" s="177" t="s">
        <v>10427</v>
      </c>
      <c r="B7035" s="20" t="s">
        <v>10428</v>
      </c>
      <c r="C7035" s="20" t="s">
        <v>204</v>
      </c>
      <c r="D7035" s="20" t="s">
        <v>1000</v>
      </c>
      <c r="E7035" s="26">
        <v>43009</v>
      </c>
      <c r="F7035" s="20">
        <v>3</v>
      </c>
      <c r="G7035" s="20">
        <v>6.5</v>
      </c>
      <c r="H7035" s="20">
        <v>0.46153846153846156</v>
      </c>
      <c r="I7035" s="20">
        <v>6</v>
      </c>
      <c r="J7035" s="20">
        <v>18</v>
      </c>
      <c r="K7035" s="20">
        <v>0.33333333333333331</v>
      </c>
      <c r="L7035" s="20">
        <v>39</v>
      </c>
      <c r="M7035" s="20">
        <v>0.46153846153846156</v>
      </c>
      <c r="N7035" s="20">
        <v>5</v>
      </c>
      <c r="P7035" s="20">
        <v>1</v>
      </c>
      <c r="Q7035" s="20">
        <v>3</v>
      </c>
      <c r="R7035" s="20">
        <v>0.33333333333333331</v>
      </c>
      <c r="S7035" s="20">
        <v>1</v>
      </c>
    </row>
    <row r="7036" spans="1:20" s="20" customFormat="1" x14ac:dyDescent="0.25">
      <c r="A7036" s="177" t="s">
        <v>8775</v>
      </c>
      <c r="B7036" s="20" t="s">
        <v>8776</v>
      </c>
      <c r="C7036" s="20" t="s">
        <v>208</v>
      </c>
      <c r="D7036" s="20" t="s">
        <v>1000</v>
      </c>
      <c r="E7036" s="26">
        <v>43009</v>
      </c>
      <c r="F7036" s="20">
        <v>1</v>
      </c>
      <c r="G7036" s="20">
        <v>1</v>
      </c>
      <c r="H7036" s="20">
        <v>1</v>
      </c>
      <c r="I7036" s="20">
        <v>7</v>
      </c>
      <c r="J7036" s="20">
        <v>6</v>
      </c>
      <c r="K7036" s="20">
        <v>1.1666666666666667</v>
      </c>
      <c r="L7036" s="20">
        <v>6</v>
      </c>
      <c r="M7036" s="20">
        <v>1</v>
      </c>
      <c r="N7036" s="20">
        <v>7</v>
      </c>
      <c r="P7036" s="20">
        <v>0</v>
      </c>
      <c r="Q7036" s="20">
        <v>0</v>
      </c>
      <c r="R7036" s="20" t="e">
        <v>#DIV/0!</v>
      </c>
      <c r="S7036" s="20">
        <v>0</v>
      </c>
      <c r="T7036" s="20">
        <v>1.1875</v>
      </c>
    </row>
    <row r="7037" spans="1:20" s="20" customFormat="1" x14ac:dyDescent="0.25">
      <c r="A7037" s="177" t="s">
        <v>6569</v>
      </c>
      <c r="B7037" s="20" t="s">
        <v>6570</v>
      </c>
      <c r="C7037" s="20" t="s">
        <v>316</v>
      </c>
      <c r="D7037" s="20" t="s">
        <v>1000</v>
      </c>
      <c r="E7037" s="26">
        <v>43009</v>
      </c>
      <c r="F7037" s="20">
        <v>5</v>
      </c>
      <c r="G7037" s="20">
        <v>5.5</v>
      </c>
      <c r="H7037" s="20">
        <v>0.90909090909090906</v>
      </c>
      <c r="I7037" s="20">
        <v>27</v>
      </c>
      <c r="J7037" s="20">
        <v>30</v>
      </c>
      <c r="K7037" s="20">
        <v>0.9</v>
      </c>
      <c r="L7037" s="20">
        <v>33</v>
      </c>
      <c r="M7037" s="20">
        <v>0.90909090909090906</v>
      </c>
      <c r="N7037" s="20">
        <v>22</v>
      </c>
      <c r="P7037" s="20">
        <v>1</v>
      </c>
      <c r="Q7037" s="20">
        <v>1</v>
      </c>
      <c r="R7037" s="20">
        <v>1</v>
      </c>
      <c r="S7037" s="20">
        <v>5</v>
      </c>
      <c r="T7037" s="20">
        <v>1.175</v>
      </c>
    </row>
    <row r="7038" spans="1:20" s="20" customFormat="1" x14ac:dyDescent="0.25">
      <c r="A7038" s="177" t="s">
        <v>4162</v>
      </c>
      <c r="B7038" s="20" t="s">
        <v>4163</v>
      </c>
      <c r="C7038" s="20" t="s">
        <v>218</v>
      </c>
      <c r="D7038" s="20" t="s">
        <v>1000</v>
      </c>
      <c r="E7038" s="26">
        <v>43009</v>
      </c>
      <c r="F7038" s="20">
        <v>0</v>
      </c>
      <c r="G7038" s="20">
        <v>0</v>
      </c>
      <c r="H7038" s="20" t="e">
        <v>#DIV/0!</v>
      </c>
      <c r="I7038" s="20">
        <v>0</v>
      </c>
      <c r="J7038" s="20">
        <v>0</v>
      </c>
      <c r="K7038" s="20" t="e">
        <v>#DIV/0!</v>
      </c>
      <c r="L7038" s="20">
        <v>0</v>
      </c>
      <c r="M7038" s="20" t="e">
        <v>#DIV/0!</v>
      </c>
      <c r="N7038" s="20">
        <v>0</v>
      </c>
      <c r="P7038" s="20">
        <v>0</v>
      </c>
      <c r="Q7038" s="20">
        <v>0</v>
      </c>
      <c r="R7038" s="20" t="e">
        <v>#DIV/0!</v>
      </c>
      <c r="S7038" s="20">
        <v>0</v>
      </c>
      <c r="T7038" s="20">
        <v>0.97500000000000009</v>
      </c>
    </row>
    <row r="7039" spans="1:20" s="20" customFormat="1" x14ac:dyDescent="0.25">
      <c r="A7039" s="177" t="s">
        <v>12591</v>
      </c>
      <c r="B7039" s="20" t="s">
        <v>12592</v>
      </c>
      <c r="C7039" s="20" t="s">
        <v>202</v>
      </c>
      <c r="D7039" s="20" t="s">
        <v>1000</v>
      </c>
      <c r="E7039" s="26">
        <v>43009</v>
      </c>
      <c r="F7039" s="20">
        <v>8</v>
      </c>
      <c r="G7039" s="20">
        <v>5.5</v>
      </c>
      <c r="H7039" s="20">
        <v>1.4545454545454546</v>
      </c>
      <c r="I7039" s="20">
        <v>119</v>
      </c>
      <c r="J7039" s="20">
        <v>112</v>
      </c>
      <c r="K7039" s="20">
        <v>1.0625</v>
      </c>
      <c r="L7039" s="20">
        <v>77</v>
      </c>
      <c r="M7039" s="20">
        <v>1.4545454545454546</v>
      </c>
      <c r="N7039" s="20">
        <v>119</v>
      </c>
      <c r="P7039" s="20">
        <v>0</v>
      </c>
      <c r="Q7039" s="20">
        <v>0</v>
      </c>
      <c r="R7039" s="20" t="e">
        <v>#DIV/0!</v>
      </c>
      <c r="S7039" s="20">
        <v>0</v>
      </c>
      <c r="T7039" s="20">
        <v>1.1000000000000001</v>
      </c>
    </row>
    <row r="7040" spans="1:20" s="20" customFormat="1" x14ac:dyDescent="0.25">
      <c r="A7040" s="177" t="s">
        <v>12416</v>
      </c>
      <c r="B7040" s="20" t="s">
        <v>12417</v>
      </c>
      <c r="C7040" s="20" t="s">
        <v>347</v>
      </c>
      <c r="D7040" s="20" t="s">
        <v>1000</v>
      </c>
      <c r="E7040" s="26">
        <v>43009</v>
      </c>
      <c r="F7040" s="20">
        <v>1.5</v>
      </c>
      <c r="G7040" s="20">
        <v>1.5</v>
      </c>
      <c r="H7040" s="20">
        <v>1</v>
      </c>
      <c r="I7040" s="20">
        <v>7</v>
      </c>
      <c r="J7040" s="20">
        <v>21</v>
      </c>
      <c r="K7040" s="20">
        <v>0.33333333333333331</v>
      </c>
      <c r="L7040" s="20">
        <v>21</v>
      </c>
      <c r="M7040" s="20">
        <v>1</v>
      </c>
      <c r="N7040" s="20">
        <v>7</v>
      </c>
      <c r="P7040" s="20">
        <v>0</v>
      </c>
      <c r="Q7040" s="20">
        <v>0</v>
      </c>
      <c r="R7040" s="20" t="e">
        <v>#DIV/0!</v>
      </c>
      <c r="S7040" s="20">
        <v>0</v>
      </c>
      <c r="T7040" s="20">
        <v>1.075</v>
      </c>
    </row>
    <row r="7041" spans="1:20" s="20" customFormat="1" x14ac:dyDescent="0.25">
      <c r="A7041" s="177" t="s">
        <v>9756</v>
      </c>
      <c r="B7041" s="20" t="s">
        <v>9757</v>
      </c>
      <c r="C7041" s="20" t="s">
        <v>224</v>
      </c>
      <c r="D7041" s="20" t="s">
        <v>1000</v>
      </c>
      <c r="E7041" s="26">
        <v>43009</v>
      </c>
      <c r="F7041" s="20">
        <v>5</v>
      </c>
      <c r="G7041" s="20">
        <v>9</v>
      </c>
      <c r="H7041" s="20">
        <v>0.55555555555555558</v>
      </c>
      <c r="I7041" s="20">
        <v>88</v>
      </c>
      <c r="J7041" s="20">
        <v>50</v>
      </c>
      <c r="K7041" s="20">
        <v>1.76</v>
      </c>
      <c r="L7041" s="20">
        <v>90</v>
      </c>
      <c r="M7041" s="20">
        <v>0.55555555555555558</v>
      </c>
      <c r="N7041" s="20">
        <v>82</v>
      </c>
      <c r="P7041" s="20">
        <v>0</v>
      </c>
      <c r="Q7041" s="20">
        <v>0</v>
      </c>
      <c r="R7041" s="20" t="e">
        <v>#DIV/0!</v>
      </c>
      <c r="S7041" s="20">
        <v>6</v>
      </c>
      <c r="T7041" s="20">
        <v>1.2250000000000001</v>
      </c>
    </row>
    <row r="7042" spans="1:20" s="20" customFormat="1" x14ac:dyDescent="0.25">
      <c r="A7042" s="177" t="s">
        <v>9457</v>
      </c>
      <c r="B7042" s="20" t="s">
        <v>9458</v>
      </c>
      <c r="C7042" s="20" t="s">
        <v>345</v>
      </c>
      <c r="D7042" s="20" t="s">
        <v>1000</v>
      </c>
      <c r="E7042" s="26">
        <v>43009</v>
      </c>
      <c r="F7042" s="20">
        <v>0</v>
      </c>
      <c r="G7042" s="20">
        <v>0</v>
      </c>
      <c r="H7042" s="20" t="e">
        <v>#DIV/0!</v>
      </c>
      <c r="I7042" s="20">
        <v>0</v>
      </c>
      <c r="J7042" s="20">
        <v>0</v>
      </c>
      <c r="K7042" s="20" t="e">
        <v>#DIV/0!</v>
      </c>
      <c r="L7042" s="20">
        <v>0</v>
      </c>
      <c r="M7042" s="20" t="e">
        <v>#DIV/0!</v>
      </c>
      <c r="N7042" s="20">
        <v>0</v>
      </c>
      <c r="P7042" s="20">
        <v>0</v>
      </c>
      <c r="Q7042" s="20">
        <v>0</v>
      </c>
      <c r="R7042" s="20" t="e">
        <v>#DIV/0!</v>
      </c>
      <c r="S7042" s="20">
        <v>0</v>
      </c>
      <c r="T7042" s="20">
        <v>1.25</v>
      </c>
    </row>
    <row r="7043" spans="1:20" s="20" customFormat="1" x14ac:dyDescent="0.25">
      <c r="A7043" s="177" t="s">
        <v>7849</v>
      </c>
      <c r="B7043" s="20" t="s">
        <v>7850</v>
      </c>
      <c r="C7043" s="20" t="s">
        <v>226</v>
      </c>
      <c r="D7043" s="20" t="s">
        <v>1000</v>
      </c>
      <c r="E7043" s="26">
        <v>43009</v>
      </c>
      <c r="F7043" s="20">
        <v>5.5</v>
      </c>
      <c r="G7043" s="20">
        <v>5.5</v>
      </c>
      <c r="H7043" s="20">
        <v>1</v>
      </c>
      <c r="I7043" s="20">
        <v>45</v>
      </c>
      <c r="J7043" s="20">
        <v>62</v>
      </c>
      <c r="K7043" s="20">
        <v>0.72580645161290325</v>
      </c>
      <c r="L7043" s="20">
        <v>62</v>
      </c>
      <c r="M7043" s="20">
        <v>1</v>
      </c>
      <c r="N7043" s="20">
        <v>38</v>
      </c>
      <c r="P7043" s="20">
        <v>0</v>
      </c>
      <c r="Q7043" s="20">
        <v>0</v>
      </c>
      <c r="R7043" s="20" t="e">
        <v>#DIV/0!</v>
      </c>
      <c r="S7043" s="20">
        <v>7</v>
      </c>
      <c r="T7043" s="20">
        <v>1.2250000000000001</v>
      </c>
    </row>
    <row r="7044" spans="1:20" s="20" customFormat="1" x14ac:dyDescent="0.25">
      <c r="A7044" s="177" t="s">
        <v>6919</v>
      </c>
      <c r="B7044" s="20" t="s">
        <v>6920</v>
      </c>
      <c r="C7044" s="20" t="s">
        <v>231</v>
      </c>
      <c r="D7044" s="20" t="s">
        <v>1000</v>
      </c>
      <c r="E7044" s="26">
        <v>43009</v>
      </c>
      <c r="F7044" s="20">
        <v>8</v>
      </c>
      <c r="G7044" s="20">
        <v>7</v>
      </c>
      <c r="H7044" s="20">
        <v>1.1428571428571428</v>
      </c>
      <c r="I7044" s="20">
        <v>118</v>
      </c>
      <c r="J7044" s="20">
        <v>94</v>
      </c>
      <c r="K7044" s="20">
        <v>1.2553191489361701</v>
      </c>
      <c r="L7044" s="20">
        <v>80</v>
      </c>
      <c r="M7044" s="20">
        <v>1.175</v>
      </c>
      <c r="N7044" s="20">
        <v>109</v>
      </c>
      <c r="P7044" s="20">
        <v>0</v>
      </c>
      <c r="Q7044" s="20">
        <v>28</v>
      </c>
      <c r="R7044" s="20">
        <v>0</v>
      </c>
      <c r="S7044" s="20">
        <v>9</v>
      </c>
      <c r="T7044" s="20">
        <v>1.2</v>
      </c>
    </row>
    <row r="7045" spans="1:20" s="20" customFormat="1" x14ac:dyDescent="0.25">
      <c r="A7045" s="177" t="s">
        <v>5970</v>
      </c>
      <c r="B7045" s="20" t="s">
        <v>5971</v>
      </c>
      <c r="C7045" s="20" t="s">
        <v>216</v>
      </c>
      <c r="D7045" s="20" t="s">
        <v>1000</v>
      </c>
      <c r="E7045" s="26">
        <v>43009</v>
      </c>
      <c r="F7045" s="20">
        <v>7.5</v>
      </c>
      <c r="G7045" s="20">
        <v>8.5</v>
      </c>
      <c r="H7045" s="20">
        <v>0.88235294117647056</v>
      </c>
      <c r="I7045" s="20">
        <v>56</v>
      </c>
      <c r="J7045" s="20">
        <v>99</v>
      </c>
      <c r="K7045" s="20">
        <v>0.56565656565656564</v>
      </c>
      <c r="L7045" s="20">
        <v>113</v>
      </c>
      <c r="M7045" s="20">
        <v>0.87610619469026552</v>
      </c>
      <c r="N7045" s="20">
        <v>48</v>
      </c>
      <c r="P7045" s="20">
        <v>4</v>
      </c>
      <c r="Q7045" s="20">
        <v>9</v>
      </c>
      <c r="R7045" s="20">
        <v>0.44444444444444442</v>
      </c>
      <c r="S7045" s="20">
        <v>8</v>
      </c>
      <c r="T7045" s="20">
        <v>1.25</v>
      </c>
    </row>
    <row r="7046" spans="1:20" s="20" customFormat="1" x14ac:dyDescent="0.25">
      <c r="A7046" s="177" t="s">
        <v>4577</v>
      </c>
      <c r="B7046" s="20" t="s">
        <v>4578</v>
      </c>
      <c r="C7046" s="20" t="s">
        <v>233</v>
      </c>
      <c r="D7046" s="20" t="s">
        <v>1000</v>
      </c>
      <c r="E7046" s="26">
        <v>43009</v>
      </c>
      <c r="F7046" s="20">
        <v>2</v>
      </c>
      <c r="G7046" s="20">
        <v>3.5</v>
      </c>
      <c r="H7046" s="20">
        <v>0.5714285714285714</v>
      </c>
      <c r="I7046" s="20">
        <v>81</v>
      </c>
      <c r="J7046" s="20">
        <v>28</v>
      </c>
      <c r="K7046" s="20">
        <v>2.8928571428571428</v>
      </c>
      <c r="L7046" s="20">
        <v>49</v>
      </c>
      <c r="M7046" s="20">
        <v>0.5714285714285714</v>
      </c>
      <c r="N7046" s="20">
        <v>79</v>
      </c>
      <c r="P7046" s="20">
        <v>0</v>
      </c>
      <c r="Q7046" s="20">
        <v>0</v>
      </c>
      <c r="R7046" s="20" t="e">
        <v>#DIV/0!</v>
      </c>
      <c r="S7046" s="20">
        <v>2</v>
      </c>
      <c r="T7046" s="20">
        <v>1.0625</v>
      </c>
    </row>
    <row r="7047" spans="1:20" s="20" customFormat="1" x14ac:dyDescent="0.25">
      <c r="A7047" s="177" t="s">
        <v>3987</v>
      </c>
      <c r="B7047" s="20" t="s">
        <v>3988</v>
      </c>
      <c r="C7047" s="20" t="s">
        <v>219</v>
      </c>
      <c r="D7047" s="20" t="s">
        <v>1000</v>
      </c>
      <c r="E7047" s="26">
        <v>43009</v>
      </c>
      <c r="F7047" s="20">
        <v>0</v>
      </c>
      <c r="G7047" s="20">
        <v>0</v>
      </c>
      <c r="H7047" s="20" t="e">
        <v>#DIV/0!</v>
      </c>
      <c r="I7047" s="20">
        <v>0</v>
      </c>
      <c r="J7047" s="20">
        <v>0</v>
      </c>
      <c r="K7047" s="20" t="e">
        <v>#DIV/0!</v>
      </c>
      <c r="L7047" s="20">
        <v>0</v>
      </c>
      <c r="M7047" s="20" t="e">
        <v>#DIV/0!</v>
      </c>
      <c r="N7047" s="20">
        <v>0</v>
      </c>
      <c r="P7047" s="20">
        <v>0</v>
      </c>
      <c r="Q7047" s="20">
        <v>0</v>
      </c>
      <c r="R7047" s="20" t="e">
        <v>#DIV/0!</v>
      </c>
      <c r="S7047" s="20">
        <v>0</v>
      </c>
      <c r="T7047" s="20">
        <v>1.175</v>
      </c>
    </row>
    <row r="7048" spans="1:20" s="20" customFormat="1" x14ac:dyDescent="0.25">
      <c r="A7048" s="177" t="s">
        <v>3716</v>
      </c>
      <c r="B7048" s="20" t="s">
        <v>3717</v>
      </c>
      <c r="C7048" s="20" t="s">
        <v>340</v>
      </c>
      <c r="D7048" s="20" t="s">
        <v>1000</v>
      </c>
      <c r="E7048" s="26">
        <v>43009</v>
      </c>
      <c r="F7048" s="20">
        <v>0</v>
      </c>
      <c r="G7048" s="20">
        <v>0</v>
      </c>
      <c r="H7048" s="20" t="e">
        <v>#DIV/0!</v>
      </c>
      <c r="I7048" s="20">
        <v>0</v>
      </c>
      <c r="J7048" s="20">
        <v>0</v>
      </c>
      <c r="K7048" s="20" t="e">
        <v>#DIV/0!</v>
      </c>
      <c r="L7048" s="20">
        <v>0</v>
      </c>
      <c r="M7048" s="20" t="e">
        <v>#DIV/0!</v>
      </c>
      <c r="N7048" s="20">
        <v>0</v>
      </c>
      <c r="P7048" s="20">
        <v>0</v>
      </c>
      <c r="Q7048" s="20">
        <v>0</v>
      </c>
      <c r="R7048" s="20" t="e">
        <v>#DIV/0!</v>
      </c>
      <c r="S7048" s="20">
        <v>0</v>
      </c>
      <c r="T7048" s="20">
        <v>1.075</v>
      </c>
    </row>
    <row r="7049" spans="1:20" s="20" customFormat="1" x14ac:dyDescent="0.25">
      <c r="A7049" s="177" t="s">
        <v>11290</v>
      </c>
      <c r="B7049" s="20" t="s">
        <v>11291</v>
      </c>
      <c r="C7049" s="20" t="s">
        <v>350</v>
      </c>
      <c r="D7049" s="20" t="s">
        <v>1000</v>
      </c>
      <c r="E7049" s="26">
        <v>43009</v>
      </c>
      <c r="F7049" s="20">
        <v>0.5</v>
      </c>
      <c r="G7049" s="20">
        <v>2</v>
      </c>
      <c r="H7049" s="20">
        <v>0.25</v>
      </c>
      <c r="I7049" s="20">
        <v>4</v>
      </c>
      <c r="J7049" s="20">
        <v>3</v>
      </c>
      <c r="K7049" s="20">
        <v>1.3333333333333333</v>
      </c>
      <c r="L7049" s="20">
        <v>12</v>
      </c>
      <c r="M7049" s="20">
        <v>0.25</v>
      </c>
      <c r="N7049" s="20">
        <v>3</v>
      </c>
      <c r="P7049" s="20">
        <v>0</v>
      </c>
      <c r="Q7049" s="20">
        <v>0</v>
      </c>
      <c r="R7049" s="20" t="e">
        <v>#DIV/0!</v>
      </c>
      <c r="S7049" s="20">
        <v>1</v>
      </c>
      <c r="T7049" s="20">
        <v>1.175</v>
      </c>
    </row>
    <row r="7050" spans="1:20" s="20" customFormat="1" x14ac:dyDescent="0.25">
      <c r="A7050" s="177" t="s">
        <v>11292</v>
      </c>
      <c r="B7050" s="20" t="s">
        <v>11293</v>
      </c>
      <c r="C7050" s="20" t="s">
        <v>351</v>
      </c>
      <c r="D7050" s="20" t="s">
        <v>1000</v>
      </c>
      <c r="E7050" s="26">
        <v>43009</v>
      </c>
      <c r="F7050" s="20">
        <v>2</v>
      </c>
      <c r="G7050" s="20">
        <v>1.5</v>
      </c>
      <c r="H7050" s="20">
        <v>1.3333333333333333</v>
      </c>
      <c r="I7050" s="20">
        <v>8</v>
      </c>
      <c r="J7050" s="20">
        <v>12</v>
      </c>
      <c r="K7050" s="20">
        <v>0.66666666666666663</v>
      </c>
      <c r="L7050" s="20">
        <v>9</v>
      </c>
      <c r="M7050" s="20">
        <v>1.3333333333333333</v>
      </c>
      <c r="N7050" s="20">
        <v>8</v>
      </c>
      <c r="P7050" s="20">
        <v>0</v>
      </c>
      <c r="Q7050" s="20">
        <v>0</v>
      </c>
      <c r="R7050" s="20" t="e">
        <v>#DIV/0!</v>
      </c>
      <c r="S7050" s="20">
        <v>0</v>
      </c>
      <c r="T7050" s="20">
        <v>1.175</v>
      </c>
    </row>
    <row r="7051" spans="1:20" s="20" customFormat="1" x14ac:dyDescent="0.25">
      <c r="A7051" s="177" t="s">
        <v>11186</v>
      </c>
      <c r="B7051" s="20" t="s">
        <v>11187</v>
      </c>
      <c r="C7051" s="20" t="s">
        <v>352</v>
      </c>
      <c r="D7051" s="20" t="s">
        <v>1000</v>
      </c>
      <c r="E7051" s="26">
        <v>43009</v>
      </c>
      <c r="F7051" s="20">
        <v>0</v>
      </c>
      <c r="G7051" s="20">
        <v>0</v>
      </c>
      <c r="H7051" s="20" t="e">
        <v>#DIV/0!</v>
      </c>
      <c r="I7051" s="20">
        <v>0</v>
      </c>
      <c r="J7051" s="20">
        <v>0</v>
      </c>
      <c r="K7051" s="20" t="e">
        <v>#DIV/0!</v>
      </c>
      <c r="L7051" s="20">
        <v>0</v>
      </c>
      <c r="M7051" s="20" t="e">
        <v>#DIV/0!</v>
      </c>
      <c r="N7051" s="20">
        <v>0</v>
      </c>
      <c r="P7051" s="20">
        <v>0</v>
      </c>
      <c r="Q7051" s="20">
        <v>0</v>
      </c>
      <c r="R7051" s="20" t="e">
        <v>#DIV/0!</v>
      </c>
      <c r="S7051" s="20">
        <v>0</v>
      </c>
      <c r="T7051" s="20">
        <v>1.25</v>
      </c>
    </row>
    <row r="7052" spans="1:20" s="20" customFormat="1" x14ac:dyDescent="0.25">
      <c r="A7052" s="177" t="s">
        <v>10187</v>
      </c>
      <c r="B7052" s="20" t="s">
        <v>10188</v>
      </c>
      <c r="C7052" s="20" t="s">
        <v>353</v>
      </c>
      <c r="D7052" s="20" t="s">
        <v>1000</v>
      </c>
      <c r="E7052" s="26">
        <v>43009</v>
      </c>
      <c r="F7052" s="20">
        <v>2</v>
      </c>
      <c r="G7052" s="20">
        <v>6</v>
      </c>
      <c r="H7052" s="20">
        <v>0.33333333333333331</v>
      </c>
      <c r="I7052" s="20">
        <v>8</v>
      </c>
      <c r="J7052" s="20">
        <v>12</v>
      </c>
      <c r="K7052" s="20">
        <v>0.66666666666666663</v>
      </c>
      <c r="L7052" s="20">
        <v>36</v>
      </c>
      <c r="M7052" s="20">
        <v>0.33333333333333331</v>
      </c>
      <c r="N7052" s="20">
        <v>8</v>
      </c>
      <c r="P7052" s="20">
        <v>0</v>
      </c>
      <c r="Q7052" s="20">
        <v>0</v>
      </c>
      <c r="R7052" s="20" t="e">
        <v>#DIV/0!</v>
      </c>
      <c r="S7052" s="20">
        <v>0</v>
      </c>
      <c r="T7052" s="20">
        <v>0.95</v>
      </c>
    </row>
    <row r="7053" spans="1:20" s="20" customFormat="1" x14ac:dyDescent="0.25">
      <c r="A7053" s="177" t="s">
        <v>8600</v>
      </c>
      <c r="B7053" s="20" t="s">
        <v>8601</v>
      </c>
      <c r="C7053" s="20" t="s">
        <v>354</v>
      </c>
      <c r="D7053" s="20" t="s">
        <v>1000</v>
      </c>
      <c r="E7053" s="26">
        <v>43009</v>
      </c>
      <c r="F7053" s="20">
        <v>1</v>
      </c>
      <c r="G7053" s="20">
        <v>1</v>
      </c>
      <c r="H7053" s="20">
        <v>1</v>
      </c>
      <c r="I7053" s="20">
        <v>11</v>
      </c>
      <c r="J7053" s="20">
        <v>6</v>
      </c>
      <c r="K7053" s="20">
        <v>1.8333333333333333</v>
      </c>
      <c r="L7053" s="20">
        <v>6</v>
      </c>
      <c r="M7053" s="20">
        <v>1</v>
      </c>
      <c r="N7053" s="20">
        <v>11</v>
      </c>
      <c r="P7053" s="20">
        <v>0</v>
      </c>
      <c r="Q7053" s="20">
        <v>0</v>
      </c>
      <c r="R7053" s="20" t="e">
        <v>#DIV/0!</v>
      </c>
      <c r="S7053" s="20">
        <v>0</v>
      </c>
      <c r="T7053" s="20">
        <v>1.05</v>
      </c>
    </row>
    <row r="7054" spans="1:20" s="20" customFormat="1" x14ac:dyDescent="0.25">
      <c r="A7054" s="177" t="s">
        <v>6394</v>
      </c>
      <c r="B7054" s="20" t="s">
        <v>6395</v>
      </c>
      <c r="C7054" s="20" t="s">
        <v>355</v>
      </c>
      <c r="D7054" s="20" t="s">
        <v>1000</v>
      </c>
      <c r="E7054" s="26">
        <v>43009</v>
      </c>
      <c r="F7054" s="20">
        <v>3</v>
      </c>
      <c r="G7054" s="20">
        <v>3.5</v>
      </c>
      <c r="H7054" s="20">
        <v>0.8571428571428571</v>
      </c>
      <c r="I7054" s="20">
        <v>11</v>
      </c>
      <c r="J7054" s="20">
        <v>18</v>
      </c>
      <c r="K7054" s="20">
        <v>0.61111111111111116</v>
      </c>
      <c r="L7054" s="20">
        <v>21</v>
      </c>
      <c r="M7054" s="20">
        <v>0.8571428571428571</v>
      </c>
      <c r="N7054" s="20">
        <v>11</v>
      </c>
      <c r="P7054" s="20">
        <v>0</v>
      </c>
      <c r="Q7054" s="20">
        <v>0</v>
      </c>
      <c r="R7054" s="20" t="e">
        <v>#DIV/0!</v>
      </c>
      <c r="S7054" s="20">
        <v>0</v>
      </c>
      <c r="T7054" s="20">
        <v>1.075</v>
      </c>
    </row>
    <row r="7055" spans="1:20" s="20" customFormat="1" x14ac:dyDescent="0.25">
      <c r="A7055" s="177" t="s">
        <v>11781</v>
      </c>
      <c r="B7055" s="20" t="s">
        <v>11782</v>
      </c>
      <c r="C7055" s="20" t="s">
        <v>198</v>
      </c>
      <c r="D7055" s="20" t="s">
        <v>1002</v>
      </c>
      <c r="E7055" s="26">
        <v>43009</v>
      </c>
      <c r="F7055" s="20">
        <v>0.5</v>
      </c>
      <c r="G7055" s="20">
        <v>2</v>
      </c>
      <c r="H7055" s="20">
        <v>0.25</v>
      </c>
      <c r="I7055" s="20">
        <v>4</v>
      </c>
      <c r="J7055" s="20">
        <v>3</v>
      </c>
      <c r="K7055" s="20">
        <v>1.3333333333333333</v>
      </c>
      <c r="L7055" s="20">
        <v>12</v>
      </c>
      <c r="M7055" s="20">
        <v>0.25</v>
      </c>
      <c r="N7055" s="20">
        <v>3</v>
      </c>
      <c r="P7055" s="20">
        <v>0</v>
      </c>
      <c r="Q7055" s="20">
        <v>0</v>
      </c>
      <c r="R7055" s="20" t="e">
        <v>#DIV/0!</v>
      </c>
      <c r="S7055" s="20">
        <v>1</v>
      </c>
      <c r="T7055" s="20">
        <v>1.2</v>
      </c>
    </row>
    <row r="7056" spans="1:20" s="20" customFormat="1" x14ac:dyDescent="0.25">
      <c r="A7056" s="177" t="s">
        <v>11783</v>
      </c>
      <c r="B7056" s="20" t="s">
        <v>11784</v>
      </c>
      <c r="C7056" s="20" t="s">
        <v>199</v>
      </c>
      <c r="D7056" s="20" t="s">
        <v>1002</v>
      </c>
      <c r="E7056" s="26">
        <v>43009</v>
      </c>
      <c r="F7056" s="20">
        <v>12</v>
      </c>
      <c r="G7056" s="20">
        <v>10</v>
      </c>
      <c r="H7056" s="20">
        <v>1.2</v>
      </c>
      <c r="I7056" s="20">
        <v>139</v>
      </c>
      <c r="J7056" s="20">
        <v>136</v>
      </c>
      <c r="K7056" s="20">
        <v>1.0220588235294117</v>
      </c>
      <c r="L7056" s="20">
        <v>104</v>
      </c>
      <c r="M7056" s="20">
        <v>1.3076923076923077</v>
      </c>
      <c r="N7056" s="20">
        <v>135</v>
      </c>
      <c r="P7056" s="20">
        <v>0</v>
      </c>
      <c r="Q7056" s="20">
        <v>0</v>
      </c>
      <c r="R7056" s="20" t="e">
        <v>#DIV/0!</v>
      </c>
      <c r="S7056" s="20">
        <v>4</v>
      </c>
      <c r="T7056" s="20">
        <v>1.1499999999999999</v>
      </c>
    </row>
    <row r="7057" spans="1:20" s="20" customFormat="1" x14ac:dyDescent="0.25">
      <c r="A7057" s="177" t="s">
        <v>11785</v>
      </c>
      <c r="B7057" s="20" t="s">
        <v>11786</v>
      </c>
      <c r="C7057" s="20" t="s">
        <v>348</v>
      </c>
      <c r="D7057" s="20" t="s">
        <v>1002</v>
      </c>
      <c r="E7057" s="26">
        <v>43009</v>
      </c>
      <c r="F7057" s="20">
        <v>3.5</v>
      </c>
      <c r="G7057" s="20">
        <v>3</v>
      </c>
      <c r="H7057" s="20">
        <v>1.1666666666666667</v>
      </c>
      <c r="I7057" s="20">
        <v>15</v>
      </c>
      <c r="J7057" s="20">
        <v>33</v>
      </c>
      <c r="K7057" s="20">
        <v>0.45454545454545453</v>
      </c>
      <c r="L7057" s="20">
        <v>30</v>
      </c>
      <c r="M7057" s="20">
        <v>1.1000000000000001</v>
      </c>
      <c r="N7057" s="20">
        <v>15</v>
      </c>
      <c r="P7057" s="20">
        <v>0</v>
      </c>
      <c r="Q7057" s="20">
        <v>0</v>
      </c>
      <c r="R7057" s="20" t="e">
        <v>#DIV/0!</v>
      </c>
      <c r="S7057" s="20">
        <v>0</v>
      </c>
      <c r="T7057" s="20">
        <v>1.125</v>
      </c>
    </row>
    <row r="7058" spans="1:20" s="20" customFormat="1" x14ac:dyDescent="0.25">
      <c r="A7058" s="177" t="s">
        <v>11787</v>
      </c>
      <c r="B7058" s="20" t="s">
        <v>11788</v>
      </c>
      <c r="C7058" s="20" t="s">
        <v>357</v>
      </c>
      <c r="D7058" s="20" t="s">
        <v>1002</v>
      </c>
      <c r="E7058" s="26">
        <v>43009</v>
      </c>
      <c r="F7058" s="20">
        <v>0</v>
      </c>
      <c r="G7058" s="20">
        <v>0</v>
      </c>
      <c r="H7058" s="20" t="e">
        <v>#DIV/0!</v>
      </c>
      <c r="I7058" s="20">
        <v>0</v>
      </c>
      <c r="J7058" s="20">
        <v>0</v>
      </c>
      <c r="K7058" s="20" t="e">
        <v>#DIV/0!</v>
      </c>
      <c r="L7058" s="20">
        <v>0</v>
      </c>
      <c r="M7058" s="20" t="e">
        <v>#DIV/0!</v>
      </c>
      <c r="N7058" s="20">
        <v>0</v>
      </c>
      <c r="P7058" s="20">
        <v>0</v>
      </c>
      <c r="Q7058" s="20">
        <v>0</v>
      </c>
      <c r="R7058" s="20" t="e">
        <v>#DIV/0!</v>
      </c>
      <c r="S7058" s="20">
        <v>0</v>
      </c>
      <c r="T7058" s="20">
        <v>1.2</v>
      </c>
    </row>
    <row r="7059" spans="1:20" s="20" customFormat="1" x14ac:dyDescent="0.25">
      <c r="A7059" s="177" t="s">
        <v>10953</v>
      </c>
      <c r="B7059" s="20" t="s">
        <v>10954</v>
      </c>
      <c r="C7059" s="20" t="s">
        <v>227</v>
      </c>
      <c r="D7059" s="20" t="s">
        <v>1002</v>
      </c>
      <c r="E7059" s="26">
        <v>43009</v>
      </c>
      <c r="F7059" s="20">
        <v>0</v>
      </c>
      <c r="G7059" s="20">
        <v>0</v>
      </c>
      <c r="H7059" s="20" t="e">
        <v>#DIV/0!</v>
      </c>
      <c r="I7059" s="20">
        <v>0</v>
      </c>
      <c r="J7059" s="20">
        <v>0</v>
      </c>
      <c r="K7059" s="20" t="e">
        <v>#DIV/0!</v>
      </c>
      <c r="L7059" s="20">
        <v>0</v>
      </c>
      <c r="M7059" s="20" t="e">
        <v>#DIV/0!</v>
      </c>
      <c r="N7059" s="20">
        <v>0</v>
      </c>
      <c r="P7059" s="20">
        <v>0</v>
      </c>
      <c r="Q7059" s="20">
        <v>0</v>
      </c>
      <c r="R7059" s="20" t="e">
        <v>#DIV/0!</v>
      </c>
      <c r="S7059" s="20">
        <v>0</v>
      </c>
    </row>
    <row r="7060" spans="1:20" s="20" customFormat="1" x14ac:dyDescent="0.25">
      <c r="A7060" s="177" t="s">
        <v>10778</v>
      </c>
      <c r="B7060" s="20" t="s">
        <v>10779</v>
      </c>
      <c r="C7060" s="20" t="s">
        <v>203</v>
      </c>
      <c r="D7060" s="20" t="s">
        <v>1002</v>
      </c>
      <c r="E7060" s="26">
        <v>43009</v>
      </c>
      <c r="F7060" s="20">
        <v>7</v>
      </c>
      <c r="G7060" s="20">
        <v>15.5</v>
      </c>
      <c r="H7060" s="20">
        <v>0.45161290322580644</v>
      </c>
      <c r="I7060" s="20">
        <v>19</v>
      </c>
      <c r="J7060" s="20">
        <v>42</v>
      </c>
      <c r="K7060" s="20">
        <v>0.45238095238095238</v>
      </c>
      <c r="L7060" s="20">
        <v>93</v>
      </c>
      <c r="M7060" s="20">
        <v>0.45161290322580644</v>
      </c>
      <c r="N7060" s="20">
        <v>18</v>
      </c>
      <c r="O7060" s="20">
        <v>0.75</v>
      </c>
      <c r="P7060" s="20">
        <v>1</v>
      </c>
      <c r="Q7060" s="20">
        <v>3</v>
      </c>
      <c r="R7060" s="20">
        <v>0.33333333333333331</v>
      </c>
      <c r="S7060" s="20">
        <v>1</v>
      </c>
    </row>
    <row r="7061" spans="1:20" s="20" customFormat="1" x14ac:dyDescent="0.25">
      <c r="A7061" s="177" t="s">
        <v>9931</v>
      </c>
      <c r="B7061" s="20" t="s">
        <v>9932</v>
      </c>
      <c r="C7061" s="20" t="s">
        <v>223</v>
      </c>
      <c r="D7061" s="20" t="s">
        <v>1002</v>
      </c>
      <c r="E7061" s="26">
        <v>43009</v>
      </c>
      <c r="F7061" s="20">
        <v>5</v>
      </c>
      <c r="G7061" s="20">
        <v>9</v>
      </c>
      <c r="H7061" s="20">
        <v>0.55555555555555558</v>
      </c>
      <c r="I7061" s="20">
        <v>88</v>
      </c>
      <c r="J7061" s="20">
        <v>50</v>
      </c>
      <c r="K7061" s="20">
        <v>1.76</v>
      </c>
      <c r="L7061" s="20">
        <v>90</v>
      </c>
      <c r="M7061" s="20">
        <v>0.55555555555555558</v>
      </c>
      <c r="N7061" s="20">
        <v>82</v>
      </c>
      <c r="P7061" s="20">
        <v>0</v>
      </c>
      <c r="Q7061" s="20">
        <v>0</v>
      </c>
      <c r="R7061" s="20" t="e">
        <v>#DIV/0!</v>
      </c>
      <c r="S7061" s="20">
        <v>6</v>
      </c>
      <c r="T7061" s="20" t="e">
        <v>#DIV/0!</v>
      </c>
    </row>
    <row r="7062" spans="1:20" s="20" customFormat="1" x14ac:dyDescent="0.25">
      <c r="A7062" s="177" t="s">
        <v>9549</v>
      </c>
      <c r="B7062" s="20" t="s">
        <v>9550</v>
      </c>
      <c r="C7062" s="20" t="s">
        <v>346</v>
      </c>
      <c r="D7062" s="20" t="s">
        <v>1002</v>
      </c>
      <c r="E7062" s="26">
        <v>43009</v>
      </c>
      <c r="F7062" s="20">
        <v>0</v>
      </c>
      <c r="G7062" s="20">
        <v>0</v>
      </c>
      <c r="H7062" s="20" t="e">
        <v>#DIV/0!</v>
      </c>
      <c r="I7062" s="20">
        <v>0</v>
      </c>
      <c r="J7062" s="20">
        <v>0</v>
      </c>
      <c r="K7062" s="20" t="e">
        <v>#DIV/0!</v>
      </c>
      <c r="L7062" s="20">
        <v>0</v>
      </c>
      <c r="M7062" s="20" t="e">
        <v>#DIV/0!</v>
      </c>
      <c r="N7062" s="20">
        <v>0</v>
      </c>
      <c r="P7062" s="20">
        <v>0</v>
      </c>
      <c r="Q7062" s="20">
        <v>0</v>
      </c>
      <c r="R7062" s="20" t="e">
        <v>#DIV/0!</v>
      </c>
      <c r="S7062" s="20">
        <v>0</v>
      </c>
    </row>
    <row r="7063" spans="1:20" s="20" customFormat="1" x14ac:dyDescent="0.25">
      <c r="A7063" s="177" t="s">
        <v>9190</v>
      </c>
      <c r="B7063" s="20" t="s">
        <v>9191</v>
      </c>
      <c r="C7063" s="20" t="s">
        <v>207</v>
      </c>
      <c r="D7063" s="20" t="s">
        <v>1002</v>
      </c>
      <c r="E7063" s="26">
        <v>43009</v>
      </c>
      <c r="F7063" s="20">
        <v>5</v>
      </c>
      <c r="G7063" s="20">
        <v>5</v>
      </c>
      <c r="H7063" s="20">
        <v>1</v>
      </c>
      <c r="I7063" s="20">
        <v>26</v>
      </c>
      <c r="J7063" s="20">
        <v>30</v>
      </c>
      <c r="K7063" s="20">
        <v>0.8666666666666667</v>
      </c>
      <c r="L7063" s="20">
        <v>30</v>
      </c>
      <c r="M7063" s="20">
        <v>1</v>
      </c>
      <c r="N7063" s="20">
        <v>19</v>
      </c>
      <c r="O7063" s="20">
        <v>0.7</v>
      </c>
      <c r="P7063" s="20">
        <v>1</v>
      </c>
      <c r="Q7063" s="20">
        <v>1</v>
      </c>
      <c r="R7063" s="20">
        <v>1</v>
      </c>
      <c r="S7063" s="20">
        <v>7</v>
      </c>
    </row>
    <row r="7064" spans="1:20" s="20" customFormat="1" x14ac:dyDescent="0.25">
      <c r="A7064" s="177" t="s">
        <v>8351</v>
      </c>
      <c r="B7064" s="20" t="s">
        <v>8352</v>
      </c>
      <c r="C7064" s="20" t="s">
        <v>212</v>
      </c>
      <c r="D7064" s="20" t="s">
        <v>1002</v>
      </c>
      <c r="E7064" s="26">
        <v>43009</v>
      </c>
      <c r="F7064" s="20">
        <v>0</v>
      </c>
      <c r="G7064" s="20">
        <v>0</v>
      </c>
      <c r="H7064" s="20" t="e">
        <v>#DIV/0!</v>
      </c>
      <c r="I7064" s="20">
        <v>0</v>
      </c>
      <c r="J7064" s="20">
        <v>0</v>
      </c>
      <c r="K7064" s="20" t="e">
        <v>#DIV/0!</v>
      </c>
      <c r="L7064" s="20">
        <v>0</v>
      </c>
      <c r="M7064" s="20" t="e">
        <v>#DIV/0!</v>
      </c>
      <c r="N7064" s="20">
        <v>0</v>
      </c>
      <c r="P7064" s="20">
        <v>0</v>
      </c>
      <c r="Q7064" s="20">
        <v>0</v>
      </c>
      <c r="R7064" s="20" t="e">
        <v>#DIV/0!</v>
      </c>
      <c r="S7064" s="20">
        <v>0</v>
      </c>
    </row>
    <row r="7065" spans="1:20" s="20" customFormat="1" x14ac:dyDescent="0.25">
      <c r="A7065" s="177" t="s">
        <v>8050</v>
      </c>
      <c r="B7065" s="20" t="s">
        <v>8051</v>
      </c>
      <c r="C7065" s="20" t="s">
        <v>225</v>
      </c>
      <c r="D7065" s="20" t="s">
        <v>1002</v>
      </c>
      <c r="E7065" s="26">
        <v>43009</v>
      </c>
      <c r="F7065" s="20">
        <v>5.5</v>
      </c>
      <c r="G7065" s="20">
        <v>5.5</v>
      </c>
      <c r="H7065" s="20">
        <v>1</v>
      </c>
      <c r="I7065" s="20">
        <v>45</v>
      </c>
      <c r="J7065" s="20">
        <v>62</v>
      </c>
      <c r="K7065" s="20">
        <v>0.72580645161290325</v>
      </c>
      <c r="L7065" s="20">
        <v>62</v>
      </c>
      <c r="M7065" s="20">
        <v>1</v>
      </c>
      <c r="N7065" s="20">
        <v>38</v>
      </c>
      <c r="P7065" s="20">
        <v>0</v>
      </c>
      <c r="Q7065" s="20">
        <v>0</v>
      </c>
      <c r="R7065" s="20" t="e">
        <v>#DIV/0!</v>
      </c>
      <c r="S7065" s="20">
        <v>7</v>
      </c>
    </row>
    <row r="7066" spans="1:20" s="20" customFormat="1" x14ac:dyDescent="0.25">
      <c r="A7066" s="177" t="s">
        <v>7662</v>
      </c>
      <c r="B7066" s="20" t="s">
        <v>7663</v>
      </c>
      <c r="C7066" s="20" t="s">
        <v>901</v>
      </c>
      <c r="D7066" s="20" t="s">
        <v>1000</v>
      </c>
      <c r="E7066" s="26">
        <v>43009</v>
      </c>
      <c r="F7066" s="20">
        <v>4</v>
      </c>
      <c r="G7066" s="20">
        <v>4</v>
      </c>
      <c r="H7066" s="20">
        <v>1</v>
      </c>
      <c r="I7066" s="20">
        <v>38</v>
      </c>
      <c r="J7066" s="20">
        <v>24</v>
      </c>
      <c r="K7066" s="20">
        <v>1.5833333333333333</v>
      </c>
      <c r="L7066" s="20">
        <v>24</v>
      </c>
      <c r="M7066" s="20">
        <v>1</v>
      </c>
      <c r="N7066" s="20">
        <v>31</v>
      </c>
      <c r="P7066" s="20">
        <v>0</v>
      </c>
      <c r="Q7066" s="20">
        <v>2</v>
      </c>
      <c r="R7066" s="20">
        <v>0</v>
      </c>
      <c r="S7066" s="20">
        <v>7</v>
      </c>
      <c r="T7066" s="20" t="e">
        <v>#DIV/0!</v>
      </c>
    </row>
    <row r="7067" spans="1:20" s="20" customFormat="1" x14ac:dyDescent="0.25">
      <c r="A7067" s="177" t="s">
        <v>7110</v>
      </c>
      <c r="B7067" s="20" t="s">
        <v>7111</v>
      </c>
      <c r="C7067" s="20" t="s">
        <v>232</v>
      </c>
      <c r="D7067" s="20" t="s">
        <v>1002</v>
      </c>
      <c r="E7067" s="26">
        <v>43009</v>
      </c>
      <c r="F7067" s="20">
        <v>8</v>
      </c>
      <c r="G7067" s="20">
        <v>7</v>
      </c>
      <c r="H7067" s="20">
        <v>1.1428571428571428</v>
      </c>
      <c r="I7067" s="20">
        <v>118</v>
      </c>
      <c r="J7067" s="20">
        <v>94</v>
      </c>
      <c r="K7067" s="20">
        <v>1.2553191489361701</v>
      </c>
      <c r="L7067" s="20">
        <v>80</v>
      </c>
      <c r="M7067" s="20">
        <v>1.175</v>
      </c>
      <c r="N7067" s="20">
        <v>109</v>
      </c>
      <c r="P7067" s="20">
        <v>0</v>
      </c>
      <c r="Q7067" s="20">
        <v>28</v>
      </c>
      <c r="R7067" s="20">
        <v>0</v>
      </c>
      <c r="S7067" s="20">
        <v>9</v>
      </c>
      <c r="T7067" s="20" t="e">
        <v>#DIV/0!</v>
      </c>
    </row>
    <row r="7068" spans="1:20" s="20" customFormat="1" x14ac:dyDescent="0.25">
      <c r="A7068" s="177" t="s">
        <v>6744</v>
      </c>
      <c r="B7068" s="20" t="s">
        <v>6745</v>
      </c>
      <c r="C7068" s="20" t="s">
        <v>317</v>
      </c>
      <c r="D7068" s="20" t="s">
        <v>1002</v>
      </c>
      <c r="E7068" s="26">
        <v>43009</v>
      </c>
      <c r="F7068" s="20">
        <v>8</v>
      </c>
      <c r="G7068" s="20">
        <v>9</v>
      </c>
      <c r="H7068" s="20">
        <v>0.88888888888888884</v>
      </c>
      <c r="I7068" s="20">
        <v>38</v>
      </c>
      <c r="J7068" s="20">
        <v>48</v>
      </c>
      <c r="K7068" s="20">
        <v>0.79166666666666663</v>
      </c>
      <c r="L7068" s="20">
        <v>54</v>
      </c>
      <c r="M7068" s="20">
        <v>0.88888888888888884</v>
      </c>
      <c r="N7068" s="20">
        <v>33</v>
      </c>
      <c r="P7068" s="20">
        <v>1</v>
      </c>
      <c r="Q7068" s="20">
        <v>1</v>
      </c>
      <c r="R7068" s="20">
        <v>1</v>
      </c>
      <c r="S7068" s="20">
        <v>5</v>
      </c>
      <c r="T7068" s="20">
        <v>0.72727272727272729</v>
      </c>
    </row>
    <row r="7069" spans="1:20" s="20" customFormat="1" x14ac:dyDescent="0.25">
      <c r="A7069" s="177" t="s">
        <v>6320</v>
      </c>
      <c r="B7069" s="20" t="s">
        <v>6321</v>
      </c>
      <c r="C7069" s="20" t="s">
        <v>214</v>
      </c>
      <c r="D7069" s="20" t="s">
        <v>1002</v>
      </c>
      <c r="E7069" s="26">
        <v>43009</v>
      </c>
      <c r="F7069" s="20">
        <v>15.5</v>
      </c>
      <c r="G7069" s="20">
        <v>16.5</v>
      </c>
      <c r="H7069" s="20">
        <v>0.93939393939393945</v>
      </c>
      <c r="I7069" s="20">
        <v>90</v>
      </c>
      <c r="J7069" s="20">
        <v>147</v>
      </c>
      <c r="K7069" s="20">
        <v>0.61224489795918369</v>
      </c>
      <c r="L7069" s="20">
        <v>161</v>
      </c>
      <c r="M7069" s="20">
        <v>0.91304347826086951</v>
      </c>
      <c r="N7069" s="20">
        <v>69</v>
      </c>
      <c r="O7069" s="20">
        <v>0.9</v>
      </c>
      <c r="P7069" s="20">
        <v>10</v>
      </c>
      <c r="Q7069" s="20">
        <v>19</v>
      </c>
      <c r="R7069" s="20">
        <v>0.52631578947368418</v>
      </c>
      <c r="S7069" s="20">
        <v>21</v>
      </c>
      <c r="T7069" s="20">
        <v>0.53846153846153844</v>
      </c>
    </row>
    <row r="7070" spans="1:20" s="20" customFormat="1" x14ac:dyDescent="0.25">
      <c r="A7070" s="177" t="s">
        <v>5542</v>
      </c>
      <c r="B7070" s="20" t="s">
        <v>5543</v>
      </c>
      <c r="C7070" s="20" t="s">
        <v>903</v>
      </c>
      <c r="D7070" s="20" t="s">
        <v>1000</v>
      </c>
      <c r="E7070" s="26">
        <v>43009</v>
      </c>
      <c r="F7070" s="20">
        <v>6.5</v>
      </c>
      <c r="G7070" s="20">
        <v>6.5</v>
      </c>
      <c r="H7070" s="20">
        <v>1</v>
      </c>
      <c r="I7070" s="20">
        <v>36</v>
      </c>
      <c r="J7070" s="20">
        <v>39</v>
      </c>
      <c r="K7070" s="20">
        <v>0.92307692307692313</v>
      </c>
      <c r="L7070" s="20">
        <v>39</v>
      </c>
      <c r="M7070" s="20">
        <v>1</v>
      </c>
      <c r="N7070" s="20">
        <v>35</v>
      </c>
      <c r="P7070" s="20">
        <v>1</v>
      </c>
      <c r="Q7070" s="20">
        <v>4</v>
      </c>
      <c r="R7070" s="20">
        <v>0.25</v>
      </c>
      <c r="S7070" s="20">
        <v>1</v>
      </c>
      <c r="T7070" s="20">
        <v>0.54545454545454541</v>
      </c>
    </row>
    <row r="7071" spans="1:20" s="20" customFormat="1" x14ac:dyDescent="0.25">
      <c r="A7071" s="177" t="s">
        <v>4927</v>
      </c>
      <c r="B7071" s="20" t="s">
        <v>4928</v>
      </c>
      <c r="C7071" s="20" t="s">
        <v>230</v>
      </c>
      <c r="D7071" s="20" t="s">
        <v>1002</v>
      </c>
      <c r="E7071" s="26">
        <v>43009</v>
      </c>
      <c r="F7071" s="20">
        <v>0</v>
      </c>
      <c r="G7071" s="20">
        <v>0</v>
      </c>
      <c r="H7071" s="20" t="e">
        <v>#DIV/0!</v>
      </c>
      <c r="I7071" s="20">
        <v>0</v>
      </c>
      <c r="J7071" s="20">
        <v>0</v>
      </c>
      <c r="K7071" s="20" t="e">
        <v>#DIV/0!</v>
      </c>
      <c r="L7071" s="20">
        <v>0</v>
      </c>
      <c r="M7071" s="20" t="e">
        <v>#DIV/0!</v>
      </c>
      <c r="N7071" s="20">
        <v>0</v>
      </c>
      <c r="P7071" s="20">
        <v>0</v>
      </c>
      <c r="Q7071" s="20">
        <v>0</v>
      </c>
      <c r="R7071" s="20" t="e">
        <v>#DIV/0!</v>
      </c>
      <c r="S7071" s="20">
        <v>0</v>
      </c>
      <c r="T7071" s="20">
        <v>0.88888888888888884</v>
      </c>
    </row>
    <row r="7072" spans="1:20" s="20" customFormat="1" x14ac:dyDescent="0.25">
      <c r="A7072" s="177" t="s">
        <v>4752</v>
      </c>
      <c r="B7072" s="20" t="s">
        <v>4753</v>
      </c>
      <c r="C7072" s="20" t="s">
        <v>234</v>
      </c>
      <c r="D7072" s="20" t="s">
        <v>1002</v>
      </c>
      <c r="E7072" s="26">
        <v>43009</v>
      </c>
      <c r="F7072" s="20">
        <v>2</v>
      </c>
      <c r="G7072" s="20">
        <v>3.5</v>
      </c>
      <c r="H7072" s="20">
        <v>0.5714285714285714</v>
      </c>
      <c r="I7072" s="20">
        <v>81</v>
      </c>
      <c r="J7072" s="20">
        <v>28</v>
      </c>
      <c r="K7072" s="20">
        <v>2.8928571428571428</v>
      </c>
      <c r="L7072" s="20">
        <v>49</v>
      </c>
      <c r="M7072" s="20">
        <v>0.5714285714285714</v>
      </c>
      <c r="N7072" s="20">
        <v>79</v>
      </c>
      <c r="P7072" s="20">
        <v>0</v>
      </c>
      <c r="Q7072" s="20">
        <v>0</v>
      </c>
      <c r="R7072" s="20" t="e">
        <v>#DIV/0!</v>
      </c>
      <c r="S7072" s="20">
        <v>2</v>
      </c>
      <c r="T7072" s="20">
        <v>0.78908554572271383</v>
      </c>
    </row>
    <row r="7073" spans="1:20" s="20" customFormat="1" x14ac:dyDescent="0.25">
      <c r="A7073" s="177" t="s">
        <v>4402</v>
      </c>
      <c r="B7073" s="20" t="s">
        <v>4403</v>
      </c>
      <c r="C7073" s="20" t="s">
        <v>217</v>
      </c>
      <c r="D7073" s="20" t="s">
        <v>1002</v>
      </c>
      <c r="E7073" s="26">
        <v>43009</v>
      </c>
      <c r="F7073" s="20">
        <v>0</v>
      </c>
      <c r="G7073" s="20">
        <v>0</v>
      </c>
      <c r="H7073" s="20" t="e">
        <v>#DIV/0!</v>
      </c>
      <c r="I7073" s="20">
        <v>0</v>
      </c>
      <c r="J7073" s="20">
        <v>0</v>
      </c>
      <c r="K7073" s="20" t="e">
        <v>#DIV/0!</v>
      </c>
      <c r="L7073" s="20">
        <v>0</v>
      </c>
      <c r="M7073" s="20" t="e">
        <v>#DIV/0!</v>
      </c>
      <c r="N7073" s="20">
        <v>0</v>
      </c>
      <c r="P7073" s="20">
        <v>0</v>
      </c>
      <c r="Q7073" s="20">
        <v>0</v>
      </c>
      <c r="R7073" s="20" t="e">
        <v>#DIV/0!</v>
      </c>
      <c r="S7073" s="20">
        <v>0</v>
      </c>
      <c r="T7073" s="20">
        <v>0.89325221238938046</v>
      </c>
    </row>
    <row r="7074" spans="1:20" s="20" customFormat="1" x14ac:dyDescent="0.25">
      <c r="A7074" s="177" t="s">
        <v>3812</v>
      </c>
      <c r="B7074" s="20" t="s">
        <v>3813</v>
      </c>
      <c r="C7074" s="20" t="s">
        <v>342</v>
      </c>
      <c r="D7074" s="20" t="s">
        <v>1002</v>
      </c>
      <c r="E7074" s="26">
        <v>43009</v>
      </c>
      <c r="F7074" s="20">
        <v>0</v>
      </c>
      <c r="G7074" s="20">
        <v>0</v>
      </c>
      <c r="H7074" s="20" t="e">
        <v>#DIV/0!</v>
      </c>
      <c r="I7074" s="20">
        <v>0</v>
      </c>
      <c r="J7074" s="20">
        <v>0</v>
      </c>
      <c r="K7074" s="20" t="e">
        <v>#DIV/0!</v>
      </c>
      <c r="L7074" s="20">
        <v>0</v>
      </c>
      <c r="M7074" s="20" t="e">
        <v>#DIV/0!</v>
      </c>
      <c r="N7074" s="20">
        <v>0</v>
      </c>
      <c r="P7074" s="20">
        <v>0</v>
      </c>
      <c r="Q7074" s="20">
        <v>0</v>
      </c>
      <c r="R7074" s="20" t="e">
        <v>#DIV/0!</v>
      </c>
      <c r="S7074" s="20">
        <v>0</v>
      </c>
      <c r="T7074" s="20">
        <v>0.83750000000000002</v>
      </c>
    </row>
    <row r="7075" spans="1:20" s="20" customFormat="1" x14ac:dyDescent="0.25">
      <c r="A7075" s="177" t="s">
        <v>3620</v>
      </c>
      <c r="B7075" s="20" t="s">
        <v>3621</v>
      </c>
      <c r="C7075" s="20" t="s">
        <v>220</v>
      </c>
      <c r="D7075" s="20" t="s">
        <v>1002</v>
      </c>
      <c r="E7075" s="26">
        <v>43009</v>
      </c>
      <c r="F7075" s="20">
        <v>0</v>
      </c>
      <c r="G7075" s="20">
        <v>0</v>
      </c>
      <c r="H7075" s="20" t="e">
        <v>#DIV/0!</v>
      </c>
      <c r="I7075" s="20">
        <v>0</v>
      </c>
      <c r="J7075" s="20">
        <v>0</v>
      </c>
      <c r="K7075" s="20" t="e">
        <v>#DIV/0!</v>
      </c>
      <c r="L7075" s="20">
        <v>0</v>
      </c>
      <c r="M7075" s="20" t="e">
        <v>#DIV/0!</v>
      </c>
      <c r="N7075" s="20">
        <v>0</v>
      </c>
      <c r="P7075" s="20">
        <v>0</v>
      </c>
      <c r="Q7075" s="20">
        <v>0</v>
      </c>
      <c r="R7075" s="20" t="e">
        <v>#DIV/0!</v>
      </c>
      <c r="S7075" s="20">
        <v>0</v>
      </c>
      <c r="T7075" s="20">
        <v>0.77083333333333326</v>
      </c>
    </row>
    <row r="7076" spans="1:20" s="20" customFormat="1" x14ac:dyDescent="0.25">
      <c r="A7076" s="177" t="s">
        <v>3095</v>
      </c>
      <c r="B7076" s="20" t="s">
        <v>3096</v>
      </c>
      <c r="C7076" s="20" t="s">
        <v>242</v>
      </c>
      <c r="D7076" s="20" t="s">
        <v>1000</v>
      </c>
      <c r="E7076" s="26">
        <v>43009</v>
      </c>
      <c r="F7076" s="20">
        <v>0</v>
      </c>
      <c r="G7076" s="20">
        <v>0</v>
      </c>
      <c r="H7076" s="20" t="e">
        <v>#DIV/0!</v>
      </c>
      <c r="I7076" s="20">
        <v>0</v>
      </c>
      <c r="J7076" s="20">
        <v>0</v>
      </c>
      <c r="K7076" s="20" t="e">
        <v>#DIV/0!</v>
      </c>
      <c r="L7076" s="20">
        <v>0</v>
      </c>
      <c r="M7076" s="20" t="e">
        <v>#DIV/0!</v>
      </c>
      <c r="N7076" s="20">
        <v>0</v>
      </c>
      <c r="P7076" s="20">
        <v>0</v>
      </c>
      <c r="Q7076" s="20">
        <v>0</v>
      </c>
      <c r="R7076" s="20" t="e">
        <v>#DIV/0!</v>
      </c>
      <c r="S7076" s="20">
        <v>0</v>
      </c>
      <c r="T7076" s="20">
        <v>0.5613636363636364</v>
      </c>
    </row>
    <row r="7077" spans="1:20" s="20" customFormat="1" x14ac:dyDescent="0.25">
      <c r="A7077" s="177" t="s">
        <v>2920</v>
      </c>
      <c r="B7077" s="20" t="s">
        <v>2921</v>
      </c>
      <c r="C7077" s="20" t="s">
        <v>2724</v>
      </c>
      <c r="D7077" s="20" t="s">
        <v>1000</v>
      </c>
      <c r="E7077" s="26">
        <v>43009</v>
      </c>
      <c r="F7077" s="20">
        <v>3.5</v>
      </c>
      <c r="G7077" s="20">
        <v>3.5</v>
      </c>
      <c r="H7077" s="20">
        <v>1</v>
      </c>
      <c r="I7077" s="20">
        <v>24</v>
      </c>
      <c r="J7077" s="20">
        <v>21</v>
      </c>
      <c r="K7077" s="20">
        <v>1.1428571428571428</v>
      </c>
      <c r="L7077" s="20">
        <v>21</v>
      </c>
      <c r="M7077" s="20">
        <v>1</v>
      </c>
      <c r="N7077" s="20">
        <v>23</v>
      </c>
      <c r="P7077" s="20">
        <v>1</v>
      </c>
      <c r="Q7077" s="20">
        <v>1</v>
      </c>
      <c r="R7077" s="20">
        <v>1</v>
      </c>
      <c r="S7077" s="20">
        <v>1</v>
      </c>
    </row>
    <row r="7078" spans="1:20" s="20" customFormat="1" x14ac:dyDescent="0.25">
      <c r="A7078" s="177" t="s">
        <v>2675</v>
      </c>
      <c r="B7078" s="20" t="s">
        <v>2676</v>
      </c>
      <c r="C7078" s="20" t="s">
        <v>237</v>
      </c>
      <c r="D7078" s="20" t="s">
        <v>1000</v>
      </c>
      <c r="E7078" s="26">
        <v>43009</v>
      </c>
      <c r="F7078" s="20">
        <v>13</v>
      </c>
      <c r="G7078" s="20">
        <v>14</v>
      </c>
      <c r="H7078" s="20">
        <v>0.9285714285714286</v>
      </c>
      <c r="I7078" s="20">
        <v>47</v>
      </c>
      <c r="J7078" s="20">
        <v>78</v>
      </c>
      <c r="K7078" s="20">
        <v>0.60256410256410253</v>
      </c>
      <c r="L7078" s="20">
        <v>84</v>
      </c>
      <c r="M7078" s="20">
        <v>0.9285714285714286</v>
      </c>
      <c r="N7078" s="20">
        <v>27</v>
      </c>
      <c r="O7078" s="20">
        <v>0.78333333333333333</v>
      </c>
      <c r="P7078" s="20">
        <v>7</v>
      </c>
      <c r="Q7078" s="20">
        <v>11</v>
      </c>
      <c r="R7078" s="20">
        <v>0.63636363636363635</v>
      </c>
      <c r="S7078" s="20">
        <v>20</v>
      </c>
    </row>
    <row r="7079" spans="1:20" s="20" customFormat="1" x14ac:dyDescent="0.25">
      <c r="A7079" s="177" t="s">
        <v>2500</v>
      </c>
      <c r="B7079" s="20" t="s">
        <v>2501</v>
      </c>
      <c r="C7079" s="20" t="s">
        <v>238</v>
      </c>
      <c r="D7079" s="20" t="s">
        <v>1000</v>
      </c>
      <c r="E7079" s="26">
        <v>43009</v>
      </c>
      <c r="F7079" s="20">
        <v>0</v>
      </c>
      <c r="G7079" s="20">
        <v>0</v>
      </c>
      <c r="H7079" s="20" t="e">
        <v>#DIV/0!</v>
      </c>
      <c r="I7079" s="20">
        <v>0</v>
      </c>
      <c r="J7079" s="20">
        <v>0</v>
      </c>
      <c r="K7079" s="20" t="e">
        <v>#DIV/0!</v>
      </c>
      <c r="L7079" s="20">
        <v>0</v>
      </c>
      <c r="M7079" s="20" t="e">
        <v>#DIV/0!</v>
      </c>
      <c r="N7079" s="20">
        <v>0</v>
      </c>
      <c r="P7079" s="20">
        <v>0</v>
      </c>
      <c r="Q7079" s="20">
        <v>0</v>
      </c>
      <c r="R7079" s="20" t="e">
        <v>#DIV/0!</v>
      </c>
      <c r="S7079" s="20">
        <v>0</v>
      </c>
    </row>
    <row r="7080" spans="1:20" s="20" customFormat="1" x14ac:dyDescent="0.25">
      <c r="A7080" s="177" t="s">
        <v>2327</v>
      </c>
      <c r="B7080" s="20" t="s">
        <v>2328</v>
      </c>
      <c r="C7080" s="20" t="s">
        <v>239</v>
      </c>
      <c r="D7080" s="20" t="s">
        <v>1000</v>
      </c>
      <c r="E7080" s="26">
        <v>43009</v>
      </c>
      <c r="F7080" s="20">
        <v>0</v>
      </c>
      <c r="G7080" s="20">
        <v>0</v>
      </c>
      <c r="H7080" s="20" t="e">
        <v>#DIV/0!</v>
      </c>
      <c r="I7080" s="20">
        <v>0</v>
      </c>
      <c r="J7080" s="20">
        <v>0</v>
      </c>
      <c r="K7080" s="20" t="e">
        <v>#DIV/0!</v>
      </c>
      <c r="L7080" s="20">
        <v>0</v>
      </c>
      <c r="M7080" s="20" t="e">
        <v>#DIV/0!</v>
      </c>
      <c r="N7080" s="20">
        <v>0</v>
      </c>
      <c r="P7080" s="20">
        <v>0</v>
      </c>
      <c r="Q7080" s="20">
        <v>0</v>
      </c>
      <c r="R7080" s="20" t="e">
        <v>#DIV/0!</v>
      </c>
      <c r="S7080" s="20">
        <v>0</v>
      </c>
      <c r="T7080" s="20">
        <v>0</v>
      </c>
    </row>
    <row r="7081" spans="1:20" s="20" customFormat="1" x14ac:dyDescent="0.25">
      <c r="A7081" s="177" t="s">
        <v>2152</v>
      </c>
      <c r="B7081" s="20" t="s">
        <v>2153</v>
      </c>
      <c r="C7081" s="20" t="s">
        <v>1988</v>
      </c>
      <c r="D7081" s="20" t="s">
        <v>1000</v>
      </c>
      <c r="E7081" s="26">
        <v>43009</v>
      </c>
      <c r="F7081" s="20">
        <v>7</v>
      </c>
      <c r="G7081" s="20">
        <v>7</v>
      </c>
      <c r="H7081" s="20">
        <v>1</v>
      </c>
      <c r="I7081" s="20">
        <v>50</v>
      </c>
      <c r="J7081" s="20">
        <v>42</v>
      </c>
      <c r="K7081" s="20">
        <v>1.1904761904761905</v>
      </c>
      <c r="L7081" s="20">
        <v>42</v>
      </c>
      <c r="M7081" s="20">
        <v>1</v>
      </c>
      <c r="N7081" s="20">
        <v>43</v>
      </c>
      <c r="P7081" s="20">
        <v>0</v>
      </c>
      <c r="Q7081" s="20">
        <v>5</v>
      </c>
      <c r="R7081" s="20">
        <v>0</v>
      </c>
      <c r="S7081" s="20">
        <v>7</v>
      </c>
      <c r="T7081" s="20">
        <v>1</v>
      </c>
    </row>
    <row r="7082" spans="1:20" s="20" customFormat="1" x14ac:dyDescent="0.25">
      <c r="A7082" s="177" t="s">
        <v>1904</v>
      </c>
      <c r="B7082" s="20" t="s">
        <v>1905</v>
      </c>
      <c r="C7082" s="20" t="s">
        <v>240</v>
      </c>
      <c r="D7082" s="20" t="s">
        <v>1000</v>
      </c>
      <c r="E7082" s="26">
        <v>43009</v>
      </c>
      <c r="F7082" s="20">
        <v>13</v>
      </c>
      <c r="G7082" s="20">
        <v>17.5</v>
      </c>
      <c r="H7082" s="20">
        <v>0.74285714285714288</v>
      </c>
      <c r="I7082" s="20">
        <v>60</v>
      </c>
      <c r="J7082" s="20">
        <v>78</v>
      </c>
      <c r="K7082" s="20">
        <v>0.76923076923076927</v>
      </c>
      <c r="L7082" s="20">
        <v>105</v>
      </c>
      <c r="M7082" s="20">
        <v>0.74285714285714288</v>
      </c>
      <c r="N7082" s="20">
        <v>50</v>
      </c>
      <c r="P7082" s="20">
        <v>2</v>
      </c>
      <c r="Q7082" s="20">
        <v>4</v>
      </c>
      <c r="R7082" s="20">
        <v>0.5</v>
      </c>
      <c r="S7082" s="20">
        <v>10</v>
      </c>
      <c r="T7082" s="20">
        <v>1</v>
      </c>
    </row>
    <row r="7083" spans="1:20" s="20" customFormat="1" x14ac:dyDescent="0.25">
      <c r="A7083" s="177" t="s">
        <v>1729</v>
      </c>
      <c r="B7083" s="20" t="s">
        <v>1730</v>
      </c>
      <c r="C7083" s="20" t="s">
        <v>241</v>
      </c>
      <c r="D7083" s="20" t="s">
        <v>1000</v>
      </c>
      <c r="E7083" s="26">
        <v>43009</v>
      </c>
      <c r="F7083" s="20">
        <v>37.5</v>
      </c>
      <c r="G7083" s="20">
        <v>40.5</v>
      </c>
      <c r="H7083" s="20">
        <v>0.92592592592592593</v>
      </c>
      <c r="I7083" s="20">
        <v>514</v>
      </c>
      <c r="J7083" s="20">
        <v>466</v>
      </c>
      <c r="K7083" s="20">
        <v>1.1030042918454936</v>
      </c>
      <c r="L7083" s="20">
        <v>492</v>
      </c>
      <c r="M7083" s="20">
        <v>0.94715447154471544</v>
      </c>
      <c r="N7083" s="20">
        <v>482</v>
      </c>
      <c r="P7083" s="20">
        <v>4</v>
      </c>
      <c r="Q7083" s="20">
        <v>37</v>
      </c>
      <c r="R7083" s="20">
        <v>0.10810810810810811</v>
      </c>
      <c r="S7083" s="20">
        <v>32</v>
      </c>
      <c r="T7083" s="20">
        <v>1</v>
      </c>
    </row>
    <row r="7084" spans="1:20" s="20" customFormat="1" x14ac:dyDescent="0.25">
      <c r="A7084" s="177" t="s">
        <v>1554</v>
      </c>
      <c r="B7084" s="20" t="s">
        <v>1555</v>
      </c>
      <c r="C7084" s="20" t="s">
        <v>318</v>
      </c>
      <c r="D7084" s="20" t="s">
        <v>1000</v>
      </c>
      <c r="E7084" s="26">
        <v>43009</v>
      </c>
      <c r="F7084" s="20">
        <v>8.5</v>
      </c>
      <c r="G7084" s="20">
        <v>14</v>
      </c>
      <c r="H7084" s="20">
        <v>0.6071428571428571</v>
      </c>
      <c r="I7084" s="20">
        <v>42</v>
      </c>
      <c r="J7084" s="20">
        <v>51</v>
      </c>
      <c r="K7084" s="20">
        <v>0.82352941176470584</v>
      </c>
      <c r="L7084" s="20">
        <v>84</v>
      </c>
      <c r="M7084" s="20">
        <v>0.6071428571428571</v>
      </c>
      <c r="N7084" s="20">
        <v>41</v>
      </c>
      <c r="P7084" s="20">
        <v>0</v>
      </c>
      <c r="Q7084" s="20">
        <v>0</v>
      </c>
      <c r="R7084" s="20" t="e">
        <v>#DIV/0!</v>
      </c>
      <c r="S7084" s="20">
        <v>1</v>
      </c>
    </row>
    <row r="7085" spans="1:20" s="20" customFormat="1" x14ac:dyDescent="0.25">
      <c r="A7085" s="177" t="s">
        <v>12640</v>
      </c>
      <c r="B7085" s="20" t="s">
        <v>1452</v>
      </c>
      <c r="C7085" s="20" t="s">
        <v>896</v>
      </c>
      <c r="D7085" s="20" t="s">
        <v>1000</v>
      </c>
      <c r="E7085" s="26">
        <v>43009</v>
      </c>
      <c r="F7085" s="20">
        <v>82.5</v>
      </c>
      <c r="G7085" s="20">
        <v>96.5</v>
      </c>
      <c r="H7085" s="20">
        <v>0.85492227979274615</v>
      </c>
      <c r="I7085" s="20">
        <v>737</v>
      </c>
      <c r="J7085" s="20">
        <v>736</v>
      </c>
      <c r="K7085" s="20">
        <v>1.0013586956521738</v>
      </c>
      <c r="L7085" s="20">
        <v>828</v>
      </c>
      <c r="M7085" s="20">
        <v>0.88888888888888884</v>
      </c>
      <c r="N7085" s="20">
        <v>666</v>
      </c>
      <c r="P7085" s="20">
        <v>14</v>
      </c>
      <c r="Q7085" s="20">
        <v>58</v>
      </c>
      <c r="R7085" s="20">
        <v>0.2413793103448276</v>
      </c>
      <c r="S7085" s="20">
        <v>71</v>
      </c>
      <c r="T7085" s="20">
        <v>0.5</v>
      </c>
    </row>
    <row r="7086" spans="1:20" s="20" customFormat="1" x14ac:dyDescent="0.25">
      <c r="A7086" s="177" t="s">
        <v>1127</v>
      </c>
      <c r="B7086" s="20" t="s">
        <v>1214</v>
      </c>
      <c r="C7086" s="20" t="s">
        <v>235</v>
      </c>
      <c r="D7086" s="20" t="s">
        <v>1002</v>
      </c>
      <c r="E7086" s="26">
        <v>43009</v>
      </c>
      <c r="F7086" s="20">
        <v>82.5</v>
      </c>
      <c r="G7086" s="20">
        <v>96.5</v>
      </c>
      <c r="H7086" s="20">
        <v>0.85492227979274615</v>
      </c>
      <c r="I7086" s="20">
        <v>737</v>
      </c>
      <c r="J7086" s="20">
        <v>736</v>
      </c>
      <c r="K7086" s="20">
        <v>1.0013586956521738</v>
      </c>
      <c r="L7086" s="20">
        <v>828</v>
      </c>
      <c r="M7086" s="20">
        <v>0.88888888888888884</v>
      </c>
      <c r="N7086" s="20">
        <v>666</v>
      </c>
      <c r="P7086" s="20">
        <v>14</v>
      </c>
      <c r="Q7086" s="20">
        <v>58</v>
      </c>
      <c r="R7086" s="20">
        <v>0.2413793103448276</v>
      </c>
      <c r="S7086" s="20">
        <v>71</v>
      </c>
      <c r="T7086" s="20">
        <v>1</v>
      </c>
    </row>
    <row r="7087" spans="1:20" s="20" customFormat="1" x14ac:dyDescent="0.25">
      <c r="A7087" s="177" t="s">
        <v>12104</v>
      </c>
      <c r="B7087" s="20" t="s">
        <v>12105</v>
      </c>
      <c r="C7087" s="20" t="s">
        <v>1051</v>
      </c>
      <c r="D7087" s="20" t="s">
        <v>1000</v>
      </c>
      <c r="E7087" s="26">
        <v>43009</v>
      </c>
      <c r="F7087" s="20">
        <v>0</v>
      </c>
      <c r="G7087" s="20">
        <v>0</v>
      </c>
      <c r="H7087" s="20" t="e">
        <v>#DIV/0!</v>
      </c>
      <c r="I7087" s="20">
        <v>0</v>
      </c>
      <c r="J7087" s="20">
        <v>0</v>
      </c>
      <c r="K7087" s="20" t="e">
        <v>#DIV/0!</v>
      </c>
      <c r="L7087" s="20">
        <v>0</v>
      </c>
      <c r="M7087" s="20" t="e">
        <v>#DIV/0!</v>
      </c>
      <c r="N7087" s="20">
        <v>0</v>
      </c>
      <c r="P7087" s="20">
        <v>0</v>
      </c>
      <c r="Q7087" s="20">
        <v>0</v>
      </c>
      <c r="R7087" s="20" t="e">
        <v>#DIV/0!</v>
      </c>
      <c r="S7087" s="20">
        <v>0</v>
      </c>
      <c r="T7087" s="20">
        <v>0.67</v>
      </c>
    </row>
    <row r="7088" spans="1:20" s="20" customFormat="1" x14ac:dyDescent="0.25">
      <c r="A7088" s="177" t="s">
        <v>13293</v>
      </c>
      <c r="B7088" s="20" t="s">
        <v>13294</v>
      </c>
      <c r="C7088" s="20" t="s">
        <v>350</v>
      </c>
      <c r="D7088" s="20" t="s">
        <v>1002</v>
      </c>
      <c r="E7088" s="26">
        <v>43009</v>
      </c>
      <c r="F7088" s="20">
        <v>0.5</v>
      </c>
      <c r="G7088" s="20">
        <v>2</v>
      </c>
      <c r="H7088" s="20">
        <v>0.25</v>
      </c>
      <c r="I7088" s="20">
        <v>4</v>
      </c>
      <c r="J7088" s="20">
        <v>3</v>
      </c>
      <c r="K7088" s="20">
        <v>1.3333333333333333</v>
      </c>
      <c r="L7088" s="20">
        <v>12</v>
      </c>
      <c r="M7088" s="20">
        <v>0.25</v>
      </c>
      <c r="N7088" s="20">
        <v>3</v>
      </c>
      <c r="P7088" s="20">
        <v>0</v>
      </c>
      <c r="Q7088" s="20">
        <v>0</v>
      </c>
      <c r="R7088" s="20" t="e">
        <v>#DIV/0!</v>
      </c>
      <c r="S7088" s="20">
        <v>1</v>
      </c>
      <c r="T7088" s="20">
        <v>0.67</v>
      </c>
    </row>
    <row r="7089" spans="1:20" s="20" customFormat="1" x14ac:dyDescent="0.25">
      <c r="A7089" s="177" t="s">
        <v>13470</v>
      </c>
      <c r="B7089" s="20" t="s">
        <v>13471</v>
      </c>
      <c r="C7089" s="20" t="s">
        <v>242</v>
      </c>
      <c r="D7089" s="20" t="s">
        <v>1002</v>
      </c>
      <c r="E7089" s="26">
        <v>43009</v>
      </c>
      <c r="F7089" s="20">
        <v>0</v>
      </c>
      <c r="G7089" s="20">
        <v>0</v>
      </c>
      <c r="H7089" s="20" t="e">
        <v>#DIV/0!</v>
      </c>
      <c r="I7089" s="20">
        <v>0</v>
      </c>
      <c r="J7089" s="20">
        <v>0</v>
      </c>
      <c r="K7089" s="20" t="e">
        <v>#DIV/0!</v>
      </c>
      <c r="L7089" s="20">
        <v>0</v>
      </c>
      <c r="M7089" s="20" t="e">
        <v>#DIV/0!</v>
      </c>
      <c r="N7089" s="20">
        <v>0</v>
      </c>
      <c r="P7089" s="20">
        <v>0</v>
      </c>
      <c r="Q7089" s="20">
        <v>0</v>
      </c>
      <c r="R7089" s="20" t="e">
        <v>#DIV/0!</v>
      </c>
      <c r="S7089" s="20">
        <v>0</v>
      </c>
      <c r="T7089" s="20">
        <v>0.33</v>
      </c>
    </row>
    <row r="7090" spans="1:20" s="20" customFormat="1" x14ac:dyDescent="0.25">
      <c r="A7090" s="177" t="s">
        <v>13647</v>
      </c>
      <c r="B7090" s="20" t="s">
        <v>13648</v>
      </c>
      <c r="C7090" s="20" t="s">
        <v>237</v>
      </c>
      <c r="D7090" s="20" t="s">
        <v>1002</v>
      </c>
      <c r="E7090" s="26">
        <v>43009</v>
      </c>
      <c r="F7090" s="20">
        <v>13</v>
      </c>
      <c r="G7090" s="20">
        <v>14</v>
      </c>
      <c r="H7090" s="20">
        <v>0.9285714285714286</v>
      </c>
      <c r="I7090" s="20">
        <v>47</v>
      </c>
      <c r="J7090" s="20">
        <v>78</v>
      </c>
      <c r="K7090" s="20">
        <v>0.60256410256410253</v>
      </c>
      <c r="L7090" s="20">
        <v>84</v>
      </c>
      <c r="M7090" s="20">
        <v>0.9285714285714286</v>
      </c>
      <c r="N7090" s="20">
        <v>27</v>
      </c>
      <c r="O7090" s="20">
        <v>0.78333333333333333</v>
      </c>
      <c r="P7090" s="20">
        <v>7</v>
      </c>
      <c r="Q7090" s="20">
        <v>11</v>
      </c>
      <c r="R7090" s="20">
        <v>0.63636363636363635</v>
      </c>
      <c r="S7090" s="20">
        <v>20</v>
      </c>
      <c r="T7090" s="20">
        <v>0</v>
      </c>
    </row>
    <row r="7091" spans="1:20" s="20" customFormat="1" x14ac:dyDescent="0.25">
      <c r="A7091" s="177" t="s">
        <v>13822</v>
      </c>
      <c r="B7091" s="20" t="s">
        <v>13823</v>
      </c>
      <c r="C7091" s="20" t="s">
        <v>238</v>
      </c>
      <c r="D7091" s="20" t="s">
        <v>1002</v>
      </c>
      <c r="E7091" s="26">
        <v>43009</v>
      </c>
      <c r="F7091" s="20">
        <v>0</v>
      </c>
      <c r="G7091" s="20">
        <v>0</v>
      </c>
      <c r="H7091" s="20" t="e">
        <v>#DIV/0!</v>
      </c>
      <c r="I7091" s="20">
        <v>0</v>
      </c>
      <c r="J7091" s="20">
        <v>0</v>
      </c>
      <c r="K7091" s="20" t="e">
        <v>#DIV/0!</v>
      </c>
      <c r="L7091" s="20">
        <v>0</v>
      </c>
      <c r="M7091" s="20" t="e">
        <v>#DIV/0!</v>
      </c>
      <c r="N7091" s="20">
        <v>0</v>
      </c>
      <c r="P7091" s="20">
        <v>0</v>
      </c>
      <c r="Q7091" s="20">
        <v>0</v>
      </c>
      <c r="R7091" s="20" t="e">
        <v>#DIV/0!</v>
      </c>
      <c r="S7091" s="20">
        <v>0</v>
      </c>
      <c r="T7091" s="20">
        <v>0</v>
      </c>
    </row>
    <row r="7092" spans="1:20" s="20" customFormat="1" x14ac:dyDescent="0.25">
      <c r="A7092" s="177" t="s">
        <v>13999</v>
      </c>
      <c r="B7092" s="20" t="s">
        <v>14000</v>
      </c>
      <c r="C7092" s="20" t="s">
        <v>239</v>
      </c>
      <c r="D7092" s="20" t="s">
        <v>1002</v>
      </c>
      <c r="E7092" s="26">
        <v>43009</v>
      </c>
      <c r="F7092" s="20">
        <v>0</v>
      </c>
      <c r="G7092" s="20">
        <v>0</v>
      </c>
      <c r="H7092" s="20" t="e">
        <v>#DIV/0!</v>
      </c>
      <c r="I7092" s="20">
        <v>0</v>
      </c>
      <c r="J7092" s="20">
        <v>0</v>
      </c>
      <c r="K7092" s="20" t="e">
        <v>#DIV/0!</v>
      </c>
      <c r="L7092" s="20">
        <v>0</v>
      </c>
      <c r="M7092" s="20" t="e">
        <v>#DIV/0!</v>
      </c>
      <c r="N7092" s="20">
        <v>0</v>
      </c>
      <c r="P7092" s="20">
        <v>0</v>
      </c>
      <c r="Q7092" s="20">
        <v>0</v>
      </c>
      <c r="R7092" s="20" t="e">
        <v>#DIV/0!</v>
      </c>
      <c r="S7092" s="20">
        <v>0</v>
      </c>
    </row>
    <row r="7093" spans="1:20" s="20" customFormat="1" x14ac:dyDescent="0.25">
      <c r="A7093" s="177" t="s">
        <v>14186</v>
      </c>
      <c r="B7093" s="20" t="s">
        <v>14187</v>
      </c>
      <c r="C7093" s="20" t="s">
        <v>240</v>
      </c>
      <c r="D7093" s="20" t="s">
        <v>1002</v>
      </c>
      <c r="E7093" s="26">
        <v>43009</v>
      </c>
      <c r="F7093" s="20">
        <v>13</v>
      </c>
      <c r="G7093" s="20">
        <v>17.5</v>
      </c>
      <c r="H7093" s="20">
        <v>0.74285714285714288</v>
      </c>
      <c r="I7093" s="20">
        <v>60</v>
      </c>
      <c r="J7093" s="20">
        <v>78</v>
      </c>
      <c r="K7093" s="20">
        <v>0.76923076923076927</v>
      </c>
      <c r="L7093" s="20">
        <v>105</v>
      </c>
      <c r="M7093" s="20">
        <v>0.74285714285714288</v>
      </c>
      <c r="N7093" s="20">
        <v>50</v>
      </c>
      <c r="P7093" s="20">
        <v>2</v>
      </c>
      <c r="Q7093" s="20">
        <v>4</v>
      </c>
      <c r="R7093" s="20">
        <v>0.5</v>
      </c>
      <c r="S7093" s="20">
        <v>10</v>
      </c>
    </row>
    <row r="7094" spans="1:20" s="20" customFormat="1" x14ac:dyDescent="0.25">
      <c r="A7094" s="177" t="s">
        <v>14363</v>
      </c>
      <c r="B7094" s="20" t="s">
        <v>14364</v>
      </c>
      <c r="C7094" s="20" t="s">
        <v>241</v>
      </c>
      <c r="D7094" s="20" t="s">
        <v>1002</v>
      </c>
      <c r="E7094" s="26">
        <v>43009</v>
      </c>
      <c r="F7094" s="20">
        <v>37.5</v>
      </c>
      <c r="G7094" s="20">
        <v>40.5</v>
      </c>
      <c r="H7094" s="20">
        <v>0.92592592592592593</v>
      </c>
      <c r="I7094" s="20">
        <v>514</v>
      </c>
      <c r="J7094" s="20">
        <v>466</v>
      </c>
      <c r="K7094" s="20">
        <v>1.1030042918454936</v>
      </c>
      <c r="L7094" s="20">
        <v>492</v>
      </c>
      <c r="M7094" s="20">
        <v>0.94715447154471544</v>
      </c>
      <c r="N7094" s="20">
        <v>482</v>
      </c>
      <c r="P7094" s="20">
        <v>4</v>
      </c>
      <c r="Q7094" s="20">
        <v>37</v>
      </c>
      <c r="R7094" s="20">
        <v>0.10810810810810811</v>
      </c>
      <c r="S7094" s="20">
        <v>32</v>
      </c>
    </row>
    <row r="7095" spans="1:20" s="20" customFormat="1" x14ac:dyDescent="0.25">
      <c r="A7095" s="177" t="s">
        <v>14475</v>
      </c>
      <c r="B7095" s="20" t="s">
        <v>14476</v>
      </c>
      <c r="C7095" s="20" t="s">
        <v>318</v>
      </c>
      <c r="D7095" s="20" t="s">
        <v>1002</v>
      </c>
      <c r="E7095" s="26">
        <v>43009</v>
      </c>
      <c r="F7095" s="20">
        <v>8.5</v>
      </c>
      <c r="G7095" s="20">
        <v>14</v>
      </c>
      <c r="H7095" s="20">
        <v>0.6071428571428571</v>
      </c>
      <c r="I7095" s="20">
        <v>42</v>
      </c>
      <c r="J7095" s="20">
        <v>51</v>
      </c>
      <c r="K7095" s="20">
        <v>0.82352941176470584</v>
      </c>
      <c r="L7095" s="20">
        <v>84</v>
      </c>
      <c r="M7095" s="20">
        <v>0.6071428571428571</v>
      </c>
      <c r="N7095" s="20">
        <v>41</v>
      </c>
      <c r="P7095" s="20">
        <v>0</v>
      </c>
      <c r="Q7095" s="20">
        <v>0</v>
      </c>
      <c r="R7095" s="20" t="e">
        <v>#DIV/0!</v>
      </c>
      <c r="S7095" s="20">
        <v>1</v>
      </c>
    </row>
    <row r="7096" spans="1:20" s="20" customFormat="1" x14ac:dyDescent="0.25">
      <c r="A7096" s="177" t="s">
        <v>14692</v>
      </c>
      <c r="B7096" s="20" t="s">
        <v>14693</v>
      </c>
      <c r="C7096" s="20" t="s">
        <v>199</v>
      </c>
      <c r="D7096" s="20" t="s">
        <v>1000</v>
      </c>
      <c r="E7096" s="26">
        <v>43009</v>
      </c>
      <c r="F7096" s="20">
        <v>12</v>
      </c>
      <c r="G7096" s="20">
        <v>10</v>
      </c>
      <c r="H7096" s="20">
        <v>1.2</v>
      </c>
      <c r="I7096" s="20">
        <v>139</v>
      </c>
      <c r="J7096" s="20">
        <v>136</v>
      </c>
      <c r="K7096" s="20">
        <v>1.0220588235294117</v>
      </c>
      <c r="L7096" s="20">
        <v>104</v>
      </c>
      <c r="M7096" s="20">
        <v>1.3076923076923077</v>
      </c>
      <c r="N7096" s="20">
        <v>135</v>
      </c>
      <c r="P7096" s="20">
        <v>0</v>
      </c>
      <c r="Q7096" s="20">
        <v>0</v>
      </c>
      <c r="R7096" s="20" t="e">
        <v>#DIV/0!</v>
      </c>
      <c r="S7096" s="20">
        <v>4</v>
      </c>
    </row>
    <row r="7097" spans="1:20" s="20" customFormat="1" x14ac:dyDescent="0.25">
      <c r="A7097" s="177" t="s">
        <v>14958</v>
      </c>
      <c r="B7097" s="20" t="s">
        <v>14959</v>
      </c>
      <c r="C7097" s="20" t="s">
        <v>200</v>
      </c>
      <c r="D7097" s="20" t="s">
        <v>1002</v>
      </c>
      <c r="E7097" s="26">
        <v>43009</v>
      </c>
      <c r="F7097" s="20">
        <v>4</v>
      </c>
      <c r="G7097" s="20">
        <v>4.5</v>
      </c>
      <c r="H7097" s="20">
        <v>0.88888888888888884</v>
      </c>
      <c r="I7097" s="20">
        <v>20</v>
      </c>
      <c r="J7097" s="20">
        <v>24</v>
      </c>
      <c r="K7097" s="20">
        <v>0.83333333333333337</v>
      </c>
      <c r="L7097" s="20">
        <v>27</v>
      </c>
      <c r="M7097" s="20">
        <v>0.88888888888888884</v>
      </c>
      <c r="N7097" s="20">
        <v>16</v>
      </c>
      <c r="P7097" s="20">
        <v>0</v>
      </c>
      <c r="Q7097" s="20">
        <v>0</v>
      </c>
      <c r="R7097" s="20" t="e">
        <v>#DIV/0!</v>
      </c>
      <c r="S7097" s="20">
        <v>4</v>
      </c>
    </row>
    <row r="7098" spans="1:20" s="20" customFormat="1" x14ac:dyDescent="0.25">
      <c r="A7098" s="177" t="s">
        <v>15135</v>
      </c>
      <c r="B7098" s="20" t="s">
        <v>15136</v>
      </c>
      <c r="C7098" s="20" t="s">
        <v>202</v>
      </c>
      <c r="D7098" s="20" t="s">
        <v>1002</v>
      </c>
      <c r="E7098" s="26">
        <v>43009</v>
      </c>
      <c r="F7098" s="20">
        <v>8</v>
      </c>
      <c r="G7098" s="20">
        <v>5.5</v>
      </c>
      <c r="H7098" s="20">
        <v>1.4545454545454546</v>
      </c>
      <c r="I7098" s="20">
        <v>119</v>
      </c>
      <c r="J7098" s="20">
        <v>112</v>
      </c>
      <c r="K7098" s="20">
        <v>1.0625</v>
      </c>
      <c r="L7098" s="20">
        <v>77</v>
      </c>
      <c r="M7098" s="20">
        <v>1.4545454545454546</v>
      </c>
      <c r="N7098" s="20">
        <v>119</v>
      </c>
      <c r="P7098" s="20">
        <v>0</v>
      </c>
      <c r="Q7098" s="20">
        <v>0</v>
      </c>
      <c r="R7098" s="20" t="e">
        <v>#DIV/0!</v>
      </c>
      <c r="S7098" s="20">
        <v>0</v>
      </c>
    </row>
    <row r="7099" spans="1:20" s="20" customFormat="1" x14ac:dyDescent="0.25">
      <c r="A7099" s="177" t="s">
        <v>15217</v>
      </c>
      <c r="B7099" s="20" t="s">
        <v>15218</v>
      </c>
      <c r="C7099" s="20" t="s">
        <v>348</v>
      </c>
      <c r="D7099" s="20" t="s">
        <v>1000</v>
      </c>
      <c r="E7099" s="26">
        <v>43009</v>
      </c>
      <c r="F7099" s="20">
        <v>3.5</v>
      </c>
      <c r="G7099" s="20">
        <v>3</v>
      </c>
      <c r="H7099" s="20">
        <v>1.1666666666666667</v>
      </c>
      <c r="I7099" s="20">
        <v>15</v>
      </c>
      <c r="J7099" s="20">
        <v>33</v>
      </c>
      <c r="K7099" s="20">
        <v>0.45454545454545453</v>
      </c>
      <c r="L7099" s="20">
        <v>30</v>
      </c>
      <c r="M7099" s="20">
        <v>1.1000000000000001</v>
      </c>
      <c r="N7099" s="20">
        <v>15</v>
      </c>
      <c r="P7099" s="20">
        <v>0</v>
      </c>
      <c r="Q7099" s="20">
        <v>0</v>
      </c>
      <c r="R7099" s="20" t="e">
        <v>#DIV/0!</v>
      </c>
      <c r="S7099" s="20">
        <v>0</v>
      </c>
    </row>
    <row r="7100" spans="1:20" s="20" customFormat="1" x14ac:dyDescent="0.25">
      <c r="A7100" s="177" t="s">
        <v>15301</v>
      </c>
      <c r="B7100" s="20" t="s">
        <v>15302</v>
      </c>
      <c r="C7100" s="20" t="s">
        <v>347</v>
      </c>
      <c r="D7100" s="20" t="s">
        <v>1002</v>
      </c>
      <c r="E7100" s="26">
        <v>43009</v>
      </c>
      <c r="F7100" s="20">
        <v>1.5</v>
      </c>
      <c r="G7100" s="20">
        <v>1.5</v>
      </c>
      <c r="H7100" s="20">
        <v>1</v>
      </c>
      <c r="I7100" s="20">
        <v>7</v>
      </c>
      <c r="J7100" s="20">
        <v>21</v>
      </c>
      <c r="K7100" s="20">
        <v>0.33333333333333331</v>
      </c>
      <c r="L7100" s="20">
        <v>21</v>
      </c>
      <c r="M7100" s="20">
        <v>1</v>
      </c>
      <c r="N7100" s="20">
        <v>7</v>
      </c>
      <c r="P7100" s="20">
        <v>0</v>
      </c>
      <c r="Q7100" s="20">
        <v>0</v>
      </c>
      <c r="R7100" s="20" t="e">
        <v>#DIV/0!</v>
      </c>
      <c r="S7100" s="20">
        <v>0</v>
      </c>
    </row>
    <row r="7101" spans="1:20" s="20" customFormat="1" x14ac:dyDescent="0.25">
      <c r="A7101" s="177" t="s">
        <v>15377</v>
      </c>
      <c r="B7101" s="20" t="s">
        <v>15378</v>
      </c>
      <c r="C7101" s="20" t="s">
        <v>351</v>
      </c>
      <c r="D7101" s="20" t="s">
        <v>1002</v>
      </c>
      <c r="E7101" s="26">
        <v>43009</v>
      </c>
      <c r="F7101" s="20">
        <v>2</v>
      </c>
      <c r="G7101" s="20">
        <v>1.5</v>
      </c>
      <c r="H7101" s="20">
        <v>1.3333333333333333</v>
      </c>
      <c r="I7101" s="20">
        <v>8</v>
      </c>
      <c r="J7101" s="20">
        <v>12</v>
      </c>
      <c r="K7101" s="20">
        <v>0.66666666666666663</v>
      </c>
      <c r="L7101" s="20">
        <v>9</v>
      </c>
      <c r="M7101" s="20">
        <v>1.3333333333333333</v>
      </c>
      <c r="N7101" s="20">
        <v>8</v>
      </c>
      <c r="P7101" s="20">
        <v>0</v>
      </c>
      <c r="Q7101" s="20">
        <v>0</v>
      </c>
      <c r="R7101" s="20" t="e">
        <v>#DIV/0!</v>
      </c>
      <c r="S7101" s="20">
        <v>0</v>
      </c>
    </row>
    <row r="7102" spans="1:20" s="20" customFormat="1" x14ac:dyDescent="0.25">
      <c r="A7102" s="177" t="s">
        <v>15423</v>
      </c>
      <c r="B7102" s="20" t="s">
        <v>15424</v>
      </c>
      <c r="C7102" s="20" t="s">
        <v>357</v>
      </c>
      <c r="D7102" s="20" t="s">
        <v>1000</v>
      </c>
      <c r="E7102" s="26">
        <v>43009</v>
      </c>
      <c r="F7102" s="20">
        <v>0</v>
      </c>
      <c r="G7102" s="20">
        <v>0</v>
      </c>
      <c r="H7102" s="20" t="e">
        <v>#DIV/0!</v>
      </c>
      <c r="I7102" s="20">
        <v>0</v>
      </c>
      <c r="J7102" s="20">
        <v>0</v>
      </c>
      <c r="K7102" s="20" t="e">
        <v>#DIV/0!</v>
      </c>
      <c r="L7102" s="20">
        <v>0</v>
      </c>
      <c r="M7102" s="20" t="e">
        <v>#DIV/0!</v>
      </c>
      <c r="N7102" s="20">
        <v>0</v>
      </c>
      <c r="P7102" s="20">
        <v>0</v>
      </c>
      <c r="Q7102" s="20">
        <v>0</v>
      </c>
      <c r="R7102" s="20" t="e">
        <v>#DIV/0!</v>
      </c>
      <c r="S7102" s="20">
        <v>0</v>
      </c>
    </row>
    <row r="7103" spans="1:20" s="20" customFormat="1" x14ac:dyDescent="0.25">
      <c r="A7103" s="177" t="s">
        <v>15501</v>
      </c>
      <c r="B7103" s="20" t="s">
        <v>15502</v>
      </c>
      <c r="C7103" s="20" t="s">
        <v>352</v>
      </c>
      <c r="D7103" s="20" t="s">
        <v>1002</v>
      </c>
      <c r="E7103" s="26">
        <v>43009</v>
      </c>
      <c r="F7103" s="20">
        <v>0</v>
      </c>
      <c r="G7103" s="20">
        <v>0</v>
      </c>
      <c r="H7103" s="20" t="e">
        <v>#DIV/0!</v>
      </c>
      <c r="I7103" s="20">
        <v>0</v>
      </c>
      <c r="J7103" s="20">
        <v>0</v>
      </c>
      <c r="K7103" s="20" t="e">
        <v>#DIV/0!</v>
      </c>
      <c r="L7103" s="20">
        <v>0</v>
      </c>
      <c r="M7103" s="20" t="e">
        <v>#DIV/0!</v>
      </c>
      <c r="N7103" s="20">
        <v>0</v>
      </c>
      <c r="P7103" s="20">
        <v>0</v>
      </c>
      <c r="Q7103" s="20">
        <v>0</v>
      </c>
      <c r="R7103" s="20" t="e">
        <v>#DIV/0!</v>
      </c>
      <c r="S7103" s="20">
        <v>0</v>
      </c>
    </row>
    <row r="7104" spans="1:20" s="20" customFormat="1" x14ac:dyDescent="0.25">
      <c r="A7104" s="177" t="s">
        <v>15662</v>
      </c>
      <c r="B7104" s="20" t="s">
        <v>15663</v>
      </c>
      <c r="C7104" s="20" t="s">
        <v>228</v>
      </c>
      <c r="D7104" s="20" t="s">
        <v>1002</v>
      </c>
      <c r="E7104" s="26">
        <v>43009</v>
      </c>
      <c r="F7104" s="20">
        <v>0</v>
      </c>
      <c r="G7104" s="20">
        <v>0</v>
      </c>
      <c r="H7104" s="20" t="e">
        <v>#DIV/0!</v>
      </c>
      <c r="I7104" s="20">
        <v>0</v>
      </c>
      <c r="J7104" s="20">
        <v>0</v>
      </c>
      <c r="K7104" s="20" t="e">
        <v>#DIV/0!</v>
      </c>
      <c r="L7104" s="20">
        <v>0</v>
      </c>
      <c r="M7104" s="20" t="e">
        <v>#DIV/0!</v>
      </c>
      <c r="N7104" s="20">
        <v>0</v>
      </c>
      <c r="P7104" s="20">
        <v>0</v>
      </c>
      <c r="Q7104" s="20">
        <v>0</v>
      </c>
      <c r="R7104" s="20" t="e">
        <v>#DIV/0!</v>
      </c>
      <c r="S7104" s="20">
        <v>0</v>
      </c>
    </row>
    <row r="7105" spans="1:20" s="20" customFormat="1" x14ac:dyDescent="0.25">
      <c r="A7105" s="177" t="s">
        <v>15839</v>
      </c>
      <c r="B7105" s="20" t="s">
        <v>15840</v>
      </c>
      <c r="C7105" s="20" t="s">
        <v>227</v>
      </c>
      <c r="D7105" s="20" t="s">
        <v>1000</v>
      </c>
      <c r="E7105" s="26">
        <v>43009</v>
      </c>
      <c r="F7105" s="20">
        <v>0</v>
      </c>
      <c r="G7105" s="20">
        <v>0</v>
      </c>
      <c r="H7105" s="20" t="e">
        <v>#DIV/0!</v>
      </c>
      <c r="I7105" s="20">
        <v>0</v>
      </c>
      <c r="J7105" s="20">
        <v>0</v>
      </c>
      <c r="K7105" s="20" t="e">
        <v>#DIV/0!</v>
      </c>
      <c r="L7105" s="20">
        <v>0</v>
      </c>
      <c r="M7105" s="20" t="e">
        <v>#DIV/0!</v>
      </c>
      <c r="N7105" s="20">
        <v>0</v>
      </c>
      <c r="P7105" s="20">
        <v>0</v>
      </c>
      <c r="Q7105" s="20">
        <v>0</v>
      </c>
      <c r="R7105" s="20" t="e">
        <v>#DIV/0!</v>
      </c>
      <c r="S7105" s="20">
        <v>0</v>
      </c>
    </row>
    <row r="7106" spans="1:20" s="20" customFormat="1" x14ac:dyDescent="0.25">
      <c r="A7106" s="177" t="s">
        <v>16016</v>
      </c>
      <c r="B7106" s="20" t="s">
        <v>16017</v>
      </c>
      <c r="C7106" s="20" t="s">
        <v>203</v>
      </c>
      <c r="D7106" s="20" t="s">
        <v>1000</v>
      </c>
      <c r="E7106" s="26">
        <v>43009</v>
      </c>
      <c r="F7106" s="20">
        <v>7</v>
      </c>
      <c r="G7106" s="20">
        <v>15.5</v>
      </c>
      <c r="H7106" s="20">
        <v>0.45161290322580644</v>
      </c>
      <c r="I7106" s="20">
        <v>19</v>
      </c>
      <c r="J7106" s="20">
        <v>42</v>
      </c>
      <c r="K7106" s="20">
        <v>0.45238095238095238</v>
      </c>
      <c r="L7106" s="20">
        <v>93</v>
      </c>
      <c r="M7106" s="20">
        <v>0.45161290322580644</v>
      </c>
      <c r="N7106" s="20">
        <v>18</v>
      </c>
      <c r="O7106" s="20">
        <v>0.75</v>
      </c>
      <c r="P7106" s="20">
        <v>1</v>
      </c>
      <c r="Q7106" s="20">
        <v>3</v>
      </c>
      <c r="R7106" s="20">
        <v>0.33333333333333331</v>
      </c>
      <c r="S7106" s="20">
        <v>1</v>
      </c>
    </row>
    <row r="7107" spans="1:20" s="20" customFormat="1" x14ac:dyDescent="0.25">
      <c r="A7107" s="177" t="s">
        <v>16195</v>
      </c>
      <c r="B7107" s="20" t="s">
        <v>16196</v>
      </c>
      <c r="C7107" s="20" t="s">
        <v>205</v>
      </c>
      <c r="D7107" s="20" t="s">
        <v>1002</v>
      </c>
      <c r="E7107" s="26">
        <v>43009</v>
      </c>
      <c r="F7107" s="20">
        <v>2</v>
      </c>
      <c r="G7107" s="20">
        <v>3</v>
      </c>
      <c r="H7107" s="20">
        <v>0.66666666666666663</v>
      </c>
      <c r="I7107" s="20">
        <v>5</v>
      </c>
      <c r="J7107" s="20">
        <v>12</v>
      </c>
      <c r="K7107" s="20">
        <v>0.41666666666666669</v>
      </c>
      <c r="L7107" s="20">
        <v>18</v>
      </c>
      <c r="M7107" s="20">
        <v>0.66666666666666663</v>
      </c>
      <c r="N7107" s="20">
        <v>5</v>
      </c>
      <c r="O7107" s="20">
        <v>0.75</v>
      </c>
      <c r="P7107" s="20">
        <v>0</v>
      </c>
      <c r="Q7107" s="20">
        <v>0</v>
      </c>
      <c r="R7107" s="20" t="e">
        <v>#DIV/0!</v>
      </c>
      <c r="S7107" s="20">
        <v>0</v>
      </c>
    </row>
    <row r="7108" spans="1:20" s="20" customFormat="1" x14ac:dyDescent="0.25">
      <c r="A7108" s="177" t="s">
        <v>16372</v>
      </c>
      <c r="B7108" s="20" t="s">
        <v>16373</v>
      </c>
      <c r="C7108" s="20" t="s">
        <v>204</v>
      </c>
      <c r="D7108" s="20" t="s">
        <v>1002</v>
      </c>
      <c r="E7108" s="26">
        <v>43009</v>
      </c>
      <c r="F7108" s="20">
        <v>3</v>
      </c>
      <c r="G7108" s="20">
        <v>6.5</v>
      </c>
      <c r="H7108" s="20">
        <v>0.46153846153846156</v>
      </c>
      <c r="I7108" s="20">
        <v>6</v>
      </c>
      <c r="J7108" s="20">
        <v>18</v>
      </c>
      <c r="K7108" s="20">
        <v>0.33333333333333331</v>
      </c>
      <c r="L7108" s="20">
        <v>39</v>
      </c>
      <c r="M7108" s="20">
        <v>0.46153846153846156</v>
      </c>
      <c r="N7108" s="20">
        <v>5</v>
      </c>
      <c r="P7108" s="20">
        <v>1</v>
      </c>
      <c r="Q7108" s="20">
        <v>3</v>
      </c>
      <c r="R7108" s="20">
        <v>0.33333333333333331</v>
      </c>
      <c r="S7108" s="20">
        <v>1</v>
      </c>
    </row>
    <row r="7109" spans="1:20" s="20" customFormat="1" x14ac:dyDescent="0.25">
      <c r="A7109" s="177" t="s">
        <v>16513</v>
      </c>
      <c r="B7109" s="20" t="s">
        <v>16514</v>
      </c>
      <c r="C7109" s="20" t="s">
        <v>353</v>
      </c>
      <c r="D7109" s="20" t="s">
        <v>1002</v>
      </c>
      <c r="E7109" s="26">
        <v>43009</v>
      </c>
      <c r="F7109" s="20">
        <v>2</v>
      </c>
      <c r="G7109" s="20">
        <v>6</v>
      </c>
      <c r="H7109" s="20">
        <v>0.33333333333333331</v>
      </c>
      <c r="I7109" s="20">
        <v>8</v>
      </c>
      <c r="J7109" s="20">
        <v>12</v>
      </c>
      <c r="K7109" s="20">
        <v>0.66666666666666663</v>
      </c>
      <c r="L7109" s="20">
        <v>36</v>
      </c>
      <c r="M7109" s="20">
        <v>0.33333333333333331</v>
      </c>
      <c r="N7109" s="20">
        <v>8</v>
      </c>
      <c r="P7109" s="20">
        <v>0</v>
      </c>
      <c r="Q7109" s="20">
        <v>0</v>
      </c>
      <c r="R7109" s="20" t="e">
        <v>#DIV/0!</v>
      </c>
      <c r="S7109" s="20">
        <v>0</v>
      </c>
    </row>
    <row r="7110" spans="1:20" s="20" customFormat="1" x14ac:dyDescent="0.25">
      <c r="A7110" s="177" t="s">
        <v>16690</v>
      </c>
      <c r="B7110" s="20" t="s">
        <v>16691</v>
      </c>
      <c r="C7110" s="20" t="s">
        <v>223</v>
      </c>
      <c r="D7110" s="20" t="s">
        <v>1000</v>
      </c>
      <c r="E7110" s="26">
        <v>43009</v>
      </c>
      <c r="F7110" s="20">
        <v>5</v>
      </c>
      <c r="G7110" s="20">
        <v>9</v>
      </c>
      <c r="H7110" s="20">
        <v>0.55555555555555558</v>
      </c>
      <c r="I7110" s="20">
        <v>88</v>
      </c>
      <c r="J7110" s="20">
        <v>50</v>
      </c>
      <c r="K7110" s="20">
        <v>1.76</v>
      </c>
      <c r="L7110" s="20">
        <v>90</v>
      </c>
      <c r="M7110" s="20">
        <v>0.55555555555555558</v>
      </c>
      <c r="N7110" s="20">
        <v>82</v>
      </c>
      <c r="P7110" s="20">
        <v>0</v>
      </c>
      <c r="Q7110" s="20">
        <v>0</v>
      </c>
      <c r="R7110" s="20" t="e">
        <v>#DIV/0!</v>
      </c>
      <c r="S7110" s="20">
        <v>6</v>
      </c>
    </row>
    <row r="7111" spans="1:20" s="20" customFormat="1" x14ac:dyDescent="0.25">
      <c r="A7111" s="177" t="s">
        <v>16869</v>
      </c>
      <c r="B7111" s="20" t="s">
        <v>16870</v>
      </c>
      <c r="C7111" s="20" t="s">
        <v>224</v>
      </c>
      <c r="D7111" s="20" t="s">
        <v>1002</v>
      </c>
      <c r="E7111" s="26">
        <v>43009</v>
      </c>
      <c r="F7111" s="20">
        <v>5</v>
      </c>
      <c r="G7111" s="20">
        <v>9</v>
      </c>
      <c r="H7111" s="20">
        <v>0.55555555555555558</v>
      </c>
      <c r="I7111" s="20">
        <v>88</v>
      </c>
      <c r="J7111" s="20">
        <v>50</v>
      </c>
      <c r="K7111" s="20">
        <v>1.76</v>
      </c>
      <c r="L7111" s="20">
        <v>90</v>
      </c>
      <c r="M7111" s="20">
        <v>0.55555555555555558</v>
      </c>
      <c r="N7111" s="20">
        <v>82</v>
      </c>
      <c r="P7111" s="20">
        <v>0</v>
      </c>
      <c r="Q7111" s="20">
        <v>0</v>
      </c>
      <c r="R7111" s="20" t="e">
        <v>#DIV/0!</v>
      </c>
      <c r="S7111" s="20">
        <v>6</v>
      </c>
    </row>
    <row r="7112" spans="1:20" s="20" customFormat="1" x14ac:dyDescent="0.25">
      <c r="A7112" s="177" t="s">
        <v>16995</v>
      </c>
      <c r="B7112" s="20" t="s">
        <v>16996</v>
      </c>
      <c r="C7112" s="20" t="s">
        <v>346</v>
      </c>
      <c r="D7112" s="20" t="s">
        <v>1000</v>
      </c>
      <c r="E7112" s="26">
        <v>43009</v>
      </c>
      <c r="F7112" s="20">
        <v>0</v>
      </c>
      <c r="G7112" s="20">
        <v>0</v>
      </c>
      <c r="H7112" s="20" t="e">
        <v>#DIV/0!</v>
      </c>
      <c r="I7112" s="20">
        <v>0</v>
      </c>
      <c r="J7112" s="20">
        <v>0</v>
      </c>
      <c r="K7112" s="20" t="e">
        <v>#DIV/0!</v>
      </c>
      <c r="L7112" s="20">
        <v>0</v>
      </c>
      <c r="M7112" s="20" t="e">
        <v>#DIV/0!</v>
      </c>
      <c r="N7112" s="20">
        <v>0</v>
      </c>
      <c r="P7112" s="20">
        <v>0</v>
      </c>
      <c r="Q7112" s="20">
        <v>0</v>
      </c>
      <c r="R7112" s="20" t="e">
        <v>#DIV/0!</v>
      </c>
      <c r="S7112" s="20">
        <v>0</v>
      </c>
    </row>
    <row r="7113" spans="1:20" s="20" customFormat="1" x14ac:dyDescent="0.25">
      <c r="A7113" s="177" t="s">
        <v>17091</v>
      </c>
      <c r="B7113" s="20" t="s">
        <v>17092</v>
      </c>
      <c r="C7113" s="20" t="s">
        <v>345</v>
      </c>
      <c r="D7113" s="20" t="s">
        <v>1002</v>
      </c>
      <c r="E7113" s="26">
        <v>43009</v>
      </c>
      <c r="F7113" s="20">
        <v>0</v>
      </c>
      <c r="G7113" s="20">
        <v>0</v>
      </c>
      <c r="H7113" s="20" t="e">
        <v>#DIV/0!</v>
      </c>
      <c r="I7113" s="20">
        <v>0</v>
      </c>
      <c r="J7113" s="20">
        <v>0</v>
      </c>
      <c r="K7113" s="20" t="e">
        <v>#DIV/0!</v>
      </c>
      <c r="L7113" s="20">
        <v>0</v>
      </c>
      <c r="M7113" s="20" t="e">
        <v>#DIV/0!</v>
      </c>
      <c r="N7113" s="20">
        <v>0</v>
      </c>
      <c r="P7113" s="20">
        <v>0</v>
      </c>
      <c r="Q7113" s="20">
        <v>0</v>
      </c>
      <c r="R7113" s="20" t="e">
        <v>#DIV/0!</v>
      </c>
      <c r="S7113" s="20">
        <v>0</v>
      </c>
    </row>
    <row r="7114" spans="1:20" s="20" customFormat="1" x14ac:dyDescent="0.25">
      <c r="A7114" s="177" t="s">
        <v>17306</v>
      </c>
      <c r="B7114" s="20" t="s">
        <v>17307</v>
      </c>
      <c r="C7114" s="20" t="s">
        <v>225</v>
      </c>
      <c r="D7114" s="20" t="s">
        <v>1000</v>
      </c>
      <c r="E7114" s="26">
        <v>43009</v>
      </c>
      <c r="F7114" s="20">
        <v>5.5</v>
      </c>
      <c r="G7114" s="20">
        <v>5.5</v>
      </c>
      <c r="H7114" s="20">
        <v>1</v>
      </c>
      <c r="I7114" s="20">
        <v>45</v>
      </c>
      <c r="J7114" s="20">
        <v>62</v>
      </c>
      <c r="K7114" s="20">
        <v>0.72580645161290325</v>
      </c>
      <c r="L7114" s="20">
        <v>62</v>
      </c>
      <c r="M7114" s="20">
        <v>1</v>
      </c>
      <c r="N7114" s="20">
        <v>38</v>
      </c>
      <c r="P7114" s="20">
        <v>0</v>
      </c>
      <c r="Q7114" s="20">
        <v>0</v>
      </c>
      <c r="R7114" s="20" t="e">
        <v>#DIV/0!</v>
      </c>
      <c r="S7114" s="20">
        <v>7</v>
      </c>
    </row>
    <row r="7115" spans="1:20" s="20" customFormat="1" x14ac:dyDescent="0.25">
      <c r="A7115" s="177" t="s">
        <v>17513</v>
      </c>
      <c r="B7115" s="20" t="s">
        <v>17514</v>
      </c>
      <c r="C7115" s="20" t="s">
        <v>226</v>
      </c>
      <c r="D7115" s="20" t="s">
        <v>1002</v>
      </c>
      <c r="E7115" s="26">
        <v>43009</v>
      </c>
      <c r="F7115" s="20">
        <v>5.5</v>
      </c>
      <c r="G7115" s="20">
        <v>5.5</v>
      </c>
      <c r="H7115" s="20">
        <v>1</v>
      </c>
      <c r="I7115" s="20">
        <v>45</v>
      </c>
      <c r="J7115" s="20">
        <v>62</v>
      </c>
      <c r="K7115" s="20">
        <v>0.72580645161290325</v>
      </c>
      <c r="L7115" s="20">
        <v>62</v>
      </c>
      <c r="M7115" s="20">
        <v>1</v>
      </c>
      <c r="N7115" s="20">
        <v>38</v>
      </c>
      <c r="P7115" s="20">
        <v>0</v>
      </c>
      <c r="Q7115" s="20">
        <v>0</v>
      </c>
      <c r="R7115" s="20" t="e">
        <v>#DIV/0!</v>
      </c>
      <c r="S7115" s="20">
        <v>7</v>
      </c>
      <c r="T7115" s="20">
        <v>0.90909090909090906</v>
      </c>
    </row>
    <row r="7116" spans="1:20" s="20" customFormat="1" x14ac:dyDescent="0.25">
      <c r="A7116" s="177" t="s">
        <v>17690</v>
      </c>
      <c r="B7116" s="20" t="s">
        <v>17691</v>
      </c>
      <c r="C7116" s="20" t="s">
        <v>232</v>
      </c>
      <c r="D7116" s="20" t="s">
        <v>1000</v>
      </c>
      <c r="E7116" s="26">
        <v>43009</v>
      </c>
      <c r="F7116" s="20">
        <v>8</v>
      </c>
      <c r="G7116" s="20">
        <v>7</v>
      </c>
      <c r="H7116" s="20">
        <v>1.1428571428571428</v>
      </c>
      <c r="I7116" s="20">
        <v>118</v>
      </c>
      <c r="J7116" s="20">
        <v>94</v>
      </c>
      <c r="K7116" s="20">
        <v>1.2553191489361701</v>
      </c>
      <c r="L7116" s="20">
        <v>80</v>
      </c>
      <c r="M7116" s="20">
        <v>1.175</v>
      </c>
      <c r="N7116" s="20">
        <v>109</v>
      </c>
      <c r="P7116" s="20">
        <v>0</v>
      </c>
      <c r="Q7116" s="20">
        <v>28</v>
      </c>
      <c r="R7116" s="20">
        <v>0</v>
      </c>
      <c r="S7116" s="20">
        <v>9</v>
      </c>
      <c r="T7116" s="20">
        <v>0.97142857142857142</v>
      </c>
    </row>
    <row r="7117" spans="1:20" s="20" customFormat="1" x14ac:dyDescent="0.25">
      <c r="A7117" s="177" t="s">
        <v>17887</v>
      </c>
      <c r="B7117" s="20" t="s">
        <v>17888</v>
      </c>
      <c r="C7117" s="20" t="s">
        <v>231</v>
      </c>
      <c r="D7117" s="20" t="s">
        <v>1002</v>
      </c>
      <c r="E7117" s="26">
        <v>43009</v>
      </c>
      <c r="F7117" s="20">
        <v>8</v>
      </c>
      <c r="G7117" s="20">
        <v>7</v>
      </c>
      <c r="H7117" s="20">
        <v>1.1428571428571428</v>
      </c>
      <c r="I7117" s="20">
        <v>118</v>
      </c>
      <c r="J7117" s="20">
        <v>94</v>
      </c>
      <c r="K7117" s="20">
        <v>1.2553191489361701</v>
      </c>
      <c r="L7117" s="20">
        <v>80</v>
      </c>
      <c r="M7117" s="20">
        <v>1.175</v>
      </c>
      <c r="N7117" s="20">
        <v>109</v>
      </c>
      <c r="P7117" s="20">
        <v>0</v>
      </c>
      <c r="Q7117" s="20">
        <v>28</v>
      </c>
      <c r="R7117" s="20">
        <v>0</v>
      </c>
      <c r="S7117" s="20">
        <v>9</v>
      </c>
      <c r="T7117" s="20">
        <v>0.92500000000000004</v>
      </c>
    </row>
    <row r="7118" spans="1:20" s="20" customFormat="1" x14ac:dyDescent="0.25">
      <c r="A7118" s="177" t="s">
        <v>18064</v>
      </c>
      <c r="B7118" s="20" t="s">
        <v>18065</v>
      </c>
      <c r="C7118" s="20" t="s">
        <v>317</v>
      </c>
      <c r="D7118" s="20" t="s">
        <v>1000</v>
      </c>
      <c r="E7118" s="26">
        <v>43009</v>
      </c>
      <c r="F7118" s="20">
        <v>8</v>
      </c>
      <c r="G7118" s="20">
        <v>9</v>
      </c>
      <c r="H7118" s="20">
        <v>0.88888888888888884</v>
      </c>
      <c r="I7118" s="20">
        <v>38</v>
      </c>
      <c r="J7118" s="20">
        <v>48</v>
      </c>
      <c r="K7118" s="20">
        <v>0.79166666666666663</v>
      </c>
      <c r="L7118" s="20">
        <v>54</v>
      </c>
      <c r="M7118" s="20">
        <v>0.88888888888888884</v>
      </c>
      <c r="N7118" s="20">
        <v>33</v>
      </c>
      <c r="P7118" s="20">
        <v>1</v>
      </c>
      <c r="Q7118" s="20">
        <v>1</v>
      </c>
      <c r="R7118" s="20">
        <v>1</v>
      </c>
      <c r="S7118" s="20">
        <v>5</v>
      </c>
      <c r="T7118" s="20">
        <v>0.75</v>
      </c>
    </row>
    <row r="7119" spans="1:20" s="20" customFormat="1" x14ac:dyDescent="0.25">
      <c r="A7119" s="177" t="s">
        <v>18243</v>
      </c>
      <c r="B7119" s="20" t="s">
        <v>18244</v>
      </c>
      <c r="C7119" s="20" t="s">
        <v>316</v>
      </c>
      <c r="D7119" s="20" t="s">
        <v>1002</v>
      </c>
      <c r="E7119" s="26">
        <v>43009</v>
      </c>
      <c r="F7119" s="20">
        <v>5</v>
      </c>
      <c r="G7119" s="20">
        <v>5.5</v>
      </c>
      <c r="H7119" s="20">
        <v>0.90909090909090906</v>
      </c>
      <c r="I7119" s="20">
        <v>27</v>
      </c>
      <c r="J7119" s="20">
        <v>30</v>
      </c>
      <c r="K7119" s="20">
        <v>0.9</v>
      </c>
      <c r="L7119" s="20">
        <v>33</v>
      </c>
      <c r="M7119" s="20">
        <v>0.90909090909090906</v>
      </c>
      <c r="N7119" s="20">
        <v>22</v>
      </c>
      <c r="P7119" s="20">
        <v>1</v>
      </c>
      <c r="Q7119" s="20">
        <v>1</v>
      </c>
      <c r="R7119" s="20">
        <v>1</v>
      </c>
      <c r="S7119" s="20">
        <v>5</v>
      </c>
      <c r="T7119" s="20">
        <v>0.74583333333333335</v>
      </c>
    </row>
    <row r="7120" spans="1:20" s="20" customFormat="1" x14ac:dyDescent="0.25">
      <c r="A7120" s="177" t="s">
        <v>18319</v>
      </c>
      <c r="B7120" s="20" t="s">
        <v>18320</v>
      </c>
      <c r="C7120" s="20" t="s">
        <v>355</v>
      </c>
      <c r="D7120" s="20" t="s">
        <v>1002</v>
      </c>
      <c r="E7120" s="26">
        <v>43009</v>
      </c>
      <c r="F7120" s="20">
        <v>3</v>
      </c>
      <c r="G7120" s="20">
        <v>3.5</v>
      </c>
      <c r="H7120" s="20">
        <v>0.8571428571428571</v>
      </c>
      <c r="I7120" s="20">
        <v>11</v>
      </c>
      <c r="J7120" s="20">
        <v>18</v>
      </c>
      <c r="K7120" s="20">
        <v>0.61111111111111116</v>
      </c>
      <c r="L7120" s="20">
        <v>21</v>
      </c>
      <c r="M7120" s="20">
        <v>0.8571428571428571</v>
      </c>
      <c r="N7120" s="20">
        <v>11</v>
      </c>
      <c r="P7120" s="20">
        <v>0</v>
      </c>
      <c r="Q7120" s="20">
        <v>0</v>
      </c>
      <c r="R7120" s="20" t="e">
        <v>#DIV/0!</v>
      </c>
      <c r="S7120" s="20">
        <v>0</v>
      </c>
      <c r="T7120" s="20">
        <v>0.61785714285714288</v>
      </c>
    </row>
    <row r="7121" spans="1:20" s="20" customFormat="1" x14ac:dyDescent="0.25">
      <c r="A7121" s="177" t="s">
        <v>18496</v>
      </c>
      <c r="B7121" s="20" t="s">
        <v>18497</v>
      </c>
      <c r="C7121" s="20" t="s">
        <v>214</v>
      </c>
      <c r="D7121" s="20" t="s">
        <v>1000</v>
      </c>
      <c r="E7121" s="26">
        <v>43009</v>
      </c>
      <c r="F7121" s="20">
        <v>15.5</v>
      </c>
      <c r="G7121" s="20">
        <v>16.5</v>
      </c>
      <c r="H7121" s="20">
        <v>0.93939393939393945</v>
      </c>
      <c r="I7121" s="20">
        <v>90</v>
      </c>
      <c r="J7121" s="20">
        <v>147</v>
      </c>
      <c r="K7121" s="20">
        <v>0.61224489795918369</v>
      </c>
      <c r="L7121" s="20">
        <v>161</v>
      </c>
      <c r="M7121" s="20">
        <v>0.91304347826086951</v>
      </c>
      <c r="N7121" s="20">
        <v>69</v>
      </c>
      <c r="O7121" s="20">
        <v>0.9</v>
      </c>
      <c r="P7121" s="20">
        <v>10</v>
      </c>
      <c r="Q7121" s="20">
        <v>19</v>
      </c>
      <c r="R7121" s="20">
        <v>0.52631578947368418</v>
      </c>
      <c r="S7121" s="20">
        <v>21</v>
      </c>
      <c r="T7121" s="20">
        <v>0.9</v>
      </c>
    </row>
    <row r="7122" spans="1:20" s="20" customFormat="1" x14ac:dyDescent="0.25">
      <c r="A7122" s="177" t="s">
        <v>18675</v>
      </c>
      <c r="B7122" s="20" t="s">
        <v>18676</v>
      </c>
      <c r="C7122" s="20" t="s">
        <v>215</v>
      </c>
      <c r="D7122" s="20" t="s">
        <v>1002</v>
      </c>
      <c r="E7122" s="26">
        <v>43009</v>
      </c>
      <c r="F7122" s="20">
        <v>8</v>
      </c>
      <c r="G7122" s="20">
        <v>8</v>
      </c>
      <c r="H7122" s="20">
        <v>1</v>
      </c>
      <c r="I7122" s="20">
        <v>34</v>
      </c>
      <c r="J7122" s="20">
        <v>48</v>
      </c>
      <c r="K7122" s="20">
        <v>0.70833333333333337</v>
      </c>
      <c r="L7122" s="20">
        <v>48</v>
      </c>
      <c r="M7122" s="20">
        <v>1</v>
      </c>
      <c r="N7122" s="20">
        <v>21</v>
      </c>
      <c r="O7122" s="20">
        <v>0.9</v>
      </c>
      <c r="P7122" s="20">
        <v>6</v>
      </c>
      <c r="Q7122" s="20">
        <v>10</v>
      </c>
      <c r="R7122" s="20">
        <v>0.6</v>
      </c>
      <c r="S7122" s="20">
        <v>13</v>
      </c>
      <c r="T7122" s="20">
        <v>0.90937500000000004</v>
      </c>
    </row>
    <row r="7123" spans="1:20" s="20" customFormat="1" x14ac:dyDescent="0.25">
      <c r="A7123" s="177" t="s">
        <v>18852</v>
      </c>
      <c r="B7123" s="20" t="s">
        <v>18853</v>
      </c>
      <c r="C7123" s="20" t="s">
        <v>216</v>
      </c>
      <c r="D7123" s="20" t="s">
        <v>1002</v>
      </c>
      <c r="E7123" s="26">
        <v>43009</v>
      </c>
      <c r="F7123" s="20">
        <v>7.5</v>
      </c>
      <c r="G7123" s="20">
        <v>8.5</v>
      </c>
      <c r="H7123" s="20">
        <v>0.88235294117647056</v>
      </c>
      <c r="I7123" s="20">
        <v>56</v>
      </c>
      <c r="J7123" s="20">
        <v>99</v>
      </c>
      <c r="K7123" s="20">
        <v>0.56565656565656564</v>
      </c>
      <c r="L7123" s="20">
        <v>113</v>
      </c>
      <c r="M7123" s="20">
        <v>0.87610619469026552</v>
      </c>
      <c r="N7123" s="20">
        <v>48</v>
      </c>
      <c r="P7123" s="20">
        <v>4</v>
      </c>
      <c r="Q7123" s="20">
        <v>9</v>
      </c>
      <c r="R7123" s="20">
        <v>0.44444444444444442</v>
      </c>
      <c r="S7123" s="20">
        <v>8</v>
      </c>
      <c r="T7123" s="20">
        <v>1.05</v>
      </c>
    </row>
    <row r="7124" spans="1:20" s="20" customFormat="1" x14ac:dyDescent="0.25">
      <c r="A7124" s="177" t="s">
        <v>19029</v>
      </c>
      <c r="B7124" s="20" t="s">
        <v>19030</v>
      </c>
      <c r="C7124" s="20" t="s">
        <v>229</v>
      </c>
      <c r="D7124" s="20" t="s">
        <v>1002</v>
      </c>
      <c r="E7124" s="26">
        <v>43009</v>
      </c>
      <c r="F7124" s="20">
        <v>0</v>
      </c>
      <c r="G7124" s="20">
        <v>0</v>
      </c>
      <c r="H7124" s="20" t="e">
        <v>#DIV/0!</v>
      </c>
      <c r="I7124" s="20">
        <v>0</v>
      </c>
      <c r="J7124" s="20">
        <v>0</v>
      </c>
      <c r="K7124" s="20" t="e">
        <v>#DIV/0!</v>
      </c>
      <c r="L7124" s="20">
        <v>0</v>
      </c>
      <c r="M7124" s="20" t="e">
        <v>#DIV/0!</v>
      </c>
      <c r="N7124" s="20">
        <v>0</v>
      </c>
      <c r="P7124" s="20">
        <v>0</v>
      </c>
      <c r="Q7124" s="20">
        <v>0</v>
      </c>
      <c r="R7124" s="20" t="e">
        <v>#DIV/0!</v>
      </c>
      <c r="S7124" s="20">
        <v>0</v>
      </c>
      <c r="T7124" s="20">
        <v>0.94000000000000006</v>
      </c>
    </row>
    <row r="7125" spans="1:20" s="20" customFormat="1" x14ac:dyDescent="0.25">
      <c r="A7125" s="177" t="s">
        <v>19206</v>
      </c>
      <c r="B7125" s="20" t="s">
        <v>19207</v>
      </c>
      <c r="C7125" s="20" t="s">
        <v>230</v>
      </c>
      <c r="D7125" s="20" t="s">
        <v>1000</v>
      </c>
      <c r="E7125" s="26">
        <v>43009</v>
      </c>
      <c r="F7125" s="20">
        <v>0</v>
      </c>
      <c r="G7125" s="20">
        <v>0</v>
      </c>
      <c r="H7125" s="20" t="e">
        <v>#DIV/0!</v>
      </c>
      <c r="I7125" s="20">
        <v>0</v>
      </c>
      <c r="J7125" s="20">
        <v>0</v>
      </c>
      <c r="K7125" s="20" t="e">
        <v>#DIV/0!</v>
      </c>
      <c r="L7125" s="20">
        <v>0</v>
      </c>
      <c r="M7125" s="20" t="e">
        <v>#DIV/0!</v>
      </c>
      <c r="N7125" s="20">
        <v>0</v>
      </c>
      <c r="P7125" s="20">
        <v>0</v>
      </c>
      <c r="Q7125" s="20">
        <v>0</v>
      </c>
      <c r="R7125" s="20" t="e">
        <v>#DIV/0!</v>
      </c>
      <c r="S7125" s="20">
        <v>0</v>
      </c>
      <c r="T7125" s="20">
        <v>0.875</v>
      </c>
    </row>
    <row r="7126" spans="1:20" s="20" customFormat="1" x14ac:dyDescent="0.25">
      <c r="A7126" s="177" t="s">
        <v>19385</v>
      </c>
      <c r="B7126" s="20" t="s">
        <v>19386</v>
      </c>
      <c r="C7126" s="20" t="s">
        <v>234</v>
      </c>
      <c r="D7126" s="20" t="s">
        <v>1000</v>
      </c>
      <c r="E7126" s="26">
        <v>43009</v>
      </c>
      <c r="F7126" s="20">
        <v>2</v>
      </c>
      <c r="G7126" s="20">
        <v>3.5</v>
      </c>
      <c r="H7126" s="20">
        <v>0.5714285714285714</v>
      </c>
      <c r="I7126" s="20">
        <v>81</v>
      </c>
      <c r="J7126" s="20">
        <v>28</v>
      </c>
      <c r="K7126" s="20">
        <v>2.8928571428571428</v>
      </c>
      <c r="L7126" s="20">
        <v>49</v>
      </c>
      <c r="M7126" s="20">
        <v>0.5714285714285714</v>
      </c>
      <c r="N7126" s="20">
        <v>79</v>
      </c>
      <c r="P7126" s="20">
        <v>0</v>
      </c>
      <c r="Q7126" s="20">
        <v>0</v>
      </c>
      <c r="R7126" s="20" t="e">
        <v>#DIV/0!</v>
      </c>
      <c r="S7126" s="20">
        <v>2</v>
      </c>
      <c r="T7126" s="20">
        <v>0.84499999999999997</v>
      </c>
    </row>
    <row r="7127" spans="1:20" s="20" customFormat="1" x14ac:dyDescent="0.25">
      <c r="A7127" s="177" t="s">
        <v>19564</v>
      </c>
      <c r="B7127" s="20" t="s">
        <v>19565</v>
      </c>
      <c r="C7127" s="20" t="s">
        <v>233</v>
      </c>
      <c r="D7127" s="20" t="s">
        <v>1002</v>
      </c>
      <c r="E7127" s="26">
        <v>43009</v>
      </c>
      <c r="F7127" s="20">
        <v>2</v>
      </c>
      <c r="G7127" s="20">
        <v>3.5</v>
      </c>
      <c r="H7127" s="20">
        <v>0.5714285714285714</v>
      </c>
      <c r="I7127" s="20">
        <v>81</v>
      </c>
      <c r="J7127" s="20">
        <v>28</v>
      </c>
      <c r="K7127" s="20">
        <v>2.8928571428571428</v>
      </c>
      <c r="L7127" s="20">
        <v>49</v>
      </c>
      <c r="M7127" s="20">
        <v>0.5714285714285714</v>
      </c>
      <c r="N7127" s="20">
        <v>79</v>
      </c>
      <c r="P7127" s="20">
        <v>0</v>
      </c>
      <c r="Q7127" s="20">
        <v>0</v>
      </c>
      <c r="R7127" s="20" t="e">
        <v>#DIV/0!</v>
      </c>
      <c r="S7127" s="20">
        <v>2</v>
      </c>
      <c r="T7127" s="20">
        <v>0.79499999999999993</v>
      </c>
    </row>
    <row r="7128" spans="1:20" s="20" customFormat="1" x14ac:dyDescent="0.25">
      <c r="A7128" s="177" t="s">
        <v>19662</v>
      </c>
      <c r="B7128" s="20" t="s">
        <v>19663</v>
      </c>
      <c r="C7128" s="20" t="s">
        <v>342</v>
      </c>
      <c r="D7128" s="20" t="s">
        <v>1000</v>
      </c>
      <c r="E7128" s="26">
        <v>43009</v>
      </c>
      <c r="F7128" s="20">
        <v>0</v>
      </c>
      <c r="G7128" s="20">
        <v>0</v>
      </c>
      <c r="H7128" s="20" t="e">
        <v>#DIV/0!</v>
      </c>
      <c r="I7128" s="20">
        <v>0</v>
      </c>
      <c r="J7128" s="20">
        <v>0</v>
      </c>
      <c r="K7128" s="20" t="e">
        <v>#DIV/0!</v>
      </c>
      <c r="L7128" s="20">
        <v>0</v>
      </c>
      <c r="M7128" s="20" t="e">
        <v>#DIV/0!</v>
      </c>
      <c r="N7128" s="20">
        <v>0</v>
      </c>
      <c r="P7128" s="20">
        <v>0</v>
      </c>
      <c r="Q7128" s="20">
        <v>0</v>
      </c>
      <c r="R7128" s="20" t="e">
        <v>#DIV/0!</v>
      </c>
      <c r="S7128" s="20">
        <v>0</v>
      </c>
      <c r="T7128" s="20">
        <v>0.91749999999999998</v>
      </c>
    </row>
    <row r="7129" spans="1:20" s="20" customFormat="1" x14ac:dyDescent="0.25">
      <c r="A7129" s="177" t="s">
        <v>19762</v>
      </c>
      <c r="B7129" s="20" t="s">
        <v>19763</v>
      </c>
      <c r="C7129" s="20" t="s">
        <v>340</v>
      </c>
      <c r="D7129" s="20" t="s">
        <v>1002</v>
      </c>
      <c r="E7129" s="26">
        <v>43009</v>
      </c>
      <c r="F7129" s="20">
        <v>0</v>
      </c>
      <c r="G7129" s="20">
        <v>0</v>
      </c>
      <c r="H7129" s="20" t="e">
        <v>#DIV/0!</v>
      </c>
      <c r="I7129" s="20">
        <v>0</v>
      </c>
      <c r="J7129" s="20">
        <v>0</v>
      </c>
      <c r="K7129" s="20" t="e">
        <v>#DIV/0!</v>
      </c>
      <c r="L7129" s="20">
        <v>0</v>
      </c>
      <c r="M7129" s="20" t="e">
        <v>#DIV/0!</v>
      </c>
      <c r="N7129" s="20">
        <v>0</v>
      </c>
      <c r="P7129" s="20">
        <v>0</v>
      </c>
      <c r="Q7129" s="20">
        <v>0</v>
      </c>
      <c r="R7129" s="20" t="e">
        <v>#DIV/0!</v>
      </c>
      <c r="S7129" s="20">
        <v>0</v>
      </c>
      <c r="T7129" s="20">
        <v>0.90749999999999997</v>
      </c>
    </row>
    <row r="7130" spans="1:20" s="20" customFormat="1" x14ac:dyDescent="0.25">
      <c r="A7130" s="177" t="s">
        <v>19939</v>
      </c>
      <c r="B7130" s="20" t="s">
        <v>19940</v>
      </c>
      <c r="C7130" s="20" t="s">
        <v>220</v>
      </c>
      <c r="D7130" s="20" t="s">
        <v>1000</v>
      </c>
      <c r="E7130" s="26">
        <v>43009</v>
      </c>
      <c r="F7130" s="20">
        <v>0</v>
      </c>
      <c r="G7130" s="20">
        <v>0</v>
      </c>
      <c r="H7130" s="20" t="e">
        <v>#DIV/0!</v>
      </c>
      <c r="I7130" s="20">
        <v>0</v>
      </c>
      <c r="J7130" s="20">
        <v>0</v>
      </c>
      <c r="K7130" s="20" t="e">
        <v>#DIV/0!</v>
      </c>
      <c r="L7130" s="20">
        <v>0</v>
      </c>
      <c r="M7130" s="20" t="e">
        <v>#DIV/0!</v>
      </c>
      <c r="N7130" s="20">
        <v>0</v>
      </c>
      <c r="P7130" s="20">
        <v>0</v>
      </c>
      <c r="Q7130" s="20">
        <v>0</v>
      </c>
      <c r="R7130" s="20" t="e">
        <v>#DIV/0!</v>
      </c>
      <c r="S7130" s="20">
        <v>0</v>
      </c>
      <c r="T7130" s="20">
        <v>0.87</v>
      </c>
    </row>
    <row r="7131" spans="1:20" s="20" customFormat="1" x14ac:dyDescent="0.25">
      <c r="A7131" s="177" t="s">
        <v>20118</v>
      </c>
      <c r="B7131" s="20" t="s">
        <v>20119</v>
      </c>
      <c r="C7131" s="20" t="s">
        <v>221</v>
      </c>
      <c r="D7131" s="20" t="s">
        <v>1002</v>
      </c>
      <c r="E7131" s="26">
        <v>43009</v>
      </c>
      <c r="F7131" s="20">
        <v>0</v>
      </c>
      <c r="G7131" s="20">
        <v>0</v>
      </c>
      <c r="H7131" s="20" t="e">
        <v>#DIV/0!</v>
      </c>
      <c r="I7131" s="20">
        <v>0</v>
      </c>
      <c r="J7131" s="20">
        <v>0</v>
      </c>
      <c r="K7131" s="20" t="e">
        <v>#DIV/0!</v>
      </c>
      <c r="L7131" s="20">
        <v>0</v>
      </c>
      <c r="M7131" s="20" t="e">
        <v>#DIV/0!</v>
      </c>
      <c r="N7131" s="20">
        <v>0</v>
      </c>
      <c r="P7131" s="20">
        <v>0</v>
      </c>
      <c r="Q7131" s="20">
        <v>0</v>
      </c>
      <c r="R7131" s="20" t="e">
        <v>#DIV/0!</v>
      </c>
      <c r="S7131" s="20">
        <v>0</v>
      </c>
      <c r="T7131" s="20">
        <v>0.84499999999999997</v>
      </c>
    </row>
    <row r="7132" spans="1:20" s="20" customFormat="1" x14ac:dyDescent="0.25">
      <c r="A7132" s="177" t="s">
        <v>20295</v>
      </c>
      <c r="B7132" s="20" t="s">
        <v>20296</v>
      </c>
      <c r="C7132" s="20" t="s">
        <v>222</v>
      </c>
      <c r="D7132" s="20" t="s">
        <v>1002</v>
      </c>
      <c r="E7132" s="26">
        <v>43009</v>
      </c>
      <c r="F7132" s="20">
        <v>0</v>
      </c>
      <c r="G7132" s="20">
        <v>0</v>
      </c>
      <c r="H7132" s="20" t="e">
        <v>#DIV/0!</v>
      </c>
      <c r="I7132" s="20">
        <v>0</v>
      </c>
      <c r="J7132" s="20">
        <v>0</v>
      </c>
      <c r="K7132" s="20" t="e">
        <v>#DIV/0!</v>
      </c>
      <c r="L7132" s="20">
        <v>0</v>
      </c>
      <c r="M7132" s="20" t="e">
        <v>#DIV/0!</v>
      </c>
      <c r="N7132" s="20">
        <v>0</v>
      </c>
      <c r="P7132" s="20">
        <v>0</v>
      </c>
      <c r="Q7132" s="20">
        <v>0</v>
      </c>
      <c r="R7132" s="20" t="e">
        <v>#DIV/0!</v>
      </c>
      <c r="S7132" s="20">
        <v>0</v>
      </c>
      <c r="T7132" s="20">
        <v>0.88500000000000001</v>
      </c>
    </row>
    <row r="7133" spans="1:20" s="20" customFormat="1" x14ac:dyDescent="0.25">
      <c r="A7133" s="177" t="s">
        <v>20472</v>
      </c>
      <c r="B7133" s="20" t="s">
        <v>20473</v>
      </c>
      <c r="C7133" s="20" t="s">
        <v>211</v>
      </c>
      <c r="D7133" s="20" t="s">
        <v>1002</v>
      </c>
      <c r="E7133" s="26">
        <v>43009</v>
      </c>
      <c r="F7133" s="20">
        <v>0</v>
      </c>
      <c r="G7133" s="20">
        <v>0</v>
      </c>
      <c r="H7133" s="20" t="e">
        <v>#DIV/0!</v>
      </c>
      <c r="I7133" s="20">
        <v>0</v>
      </c>
      <c r="J7133" s="20">
        <v>0</v>
      </c>
      <c r="K7133" s="20" t="e">
        <v>#DIV/0!</v>
      </c>
      <c r="L7133" s="20">
        <v>0</v>
      </c>
      <c r="M7133" s="20" t="e">
        <v>#DIV/0!</v>
      </c>
      <c r="N7133" s="20">
        <v>0</v>
      </c>
      <c r="P7133" s="20">
        <v>0</v>
      </c>
      <c r="Q7133" s="20">
        <v>0</v>
      </c>
      <c r="R7133" s="20" t="e">
        <v>#DIV/0!</v>
      </c>
      <c r="S7133" s="20">
        <v>0</v>
      </c>
    </row>
    <row r="7134" spans="1:20" s="20" customFormat="1" x14ac:dyDescent="0.25">
      <c r="A7134" s="177" t="s">
        <v>20649</v>
      </c>
      <c r="B7134" s="20" t="s">
        <v>20650</v>
      </c>
      <c r="C7134" s="20" t="s">
        <v>207</v>
      </c>
      <c r="D7134" s="20" t="s">
        <v>1000</v>
      </c>
      <c r="E7134" s="26">
        <v>43009</v>
      </c>
      <c r="F7134" s="20">
        <v>5</v>
      </c>
      <c r="G7134" s="20">
        <v>5</v>
      </c>
      <c r="H7134" s="20">
        <v>1</v>
      </c>
      <c r="I7134" s="20">
        <v>26</v>
      </c>
      <c r="J7134" s="20">
        <v>30</v>
      </c>
      <c r="K7134" s="20">
        <v>0.8666666666666667</v>
      </c>
      <c r="L7134" s="20">
        <v>30</v>
      </c>
      <c r="M7134" s="20">
        <v>1</v>
      </c>
      <c r="N7134" s="20">
        <v>19</v>
      </c>
      <c r="O7134" s="20">
        <v>0.7</v>
      </c>
      <c r="P7134" s="20">
        <v>1</v>
      </c>
      <c r="Q7134" s="20">
        <v>1</v>
      </c>
      <c r="R7134" s="20">
        <v>1</v>
      </c>
      <c r="S7134" s="20">
        <v>7</v>
      </c>
    </row>
    <row r="7135" spans="1:20" s="20" customFormat="1" x14ac:dyDescent="0.25">
      <c r="A7135" s="177" t="s">
        <v>20893</v>
      </c>
      <c r="B7135" s="20" t="s">
        <v>20894</v>
      </c>
      <c r="C7135" s="20" t="s">
        <v>210</v>
      </c>
      <c r="D7135" s="20" t="s">
        <v>1002</v>
      </c>
      <c r="E7135" s="26">
        <v>43009</v>
      </c>
      <c r="F7135" s="20">
        <v>3</v>
      </c>
      <c r="G7135" s="20">
        <v>3</v>
      </c>
      <c r="H7135" s="20">
        <v>1</v>
      </c>
      <c r="I7135" s="20">
        <v>8</v>
      </c>
      <c r="J7135" s="20">
        <v>18</v>
      </c>
      <c r="K7135" s="20">
        <v>0.44444444444444442</v>
      </c>
      <c r="L7135" s="20">
        <v>18</v>
      </c>
      <c r="M7135" s="20">
        <v>1</v>
      </c>
      <c r="N7135" s="20">
        <v>1</v>
      </c>
      <c r="O7135" s="20">
        <v>0.7</v>
      </c>
      <c r="P7135" s="20">
        <v>1</v>
      </c>
      <c r="Q7135" s="20">
        <v>1</v>
      </c>
      <c r="R7135" s="20">
        <v>1</v>
      </c>
      <c r="S7135" s="20">
        <v>7</v>
      </c>
    </row>
    <row r="7136" spans="1:20" s="20" customFormat="1" x14ac:dyDescent="0.25">
      <c r="A7136" s="177" t="s">
        <v>21070</v>
      </c>
      <c r="B7136" s="20" t="s">
        <v>21071</v>
      </c>
      <c r="C7136" s="20" t="s">
        <v>208</v>
      </c>
      <c r="D7136" s="20" t="s">
        <v>1002</v>
      </c>
      <c r="E7136" s="26">
        <v>43009</v>
      </c>
      <c r="F7136" s="20">
        <v>1</v>
      </c>
      <c r="G7136" s="20">
        <v>1</v>
      </c>
      <c r="H7136" s="20">
        <v>1</v>
      </c>
      <c r="I7136" s="20">
        <v>7</v>
      </c>
      <c r="J7136" s="20">
        <v>6</v>
      </c>
      <c r="K7136" s="20">
        <v>1.1666666666666667</v>
      </c>
      <c r="L7136" s="20">
        <v>6</v>
      </c>
      <c r="M7136" s="20">
        <v>1</v>
      </c>
      <c r="N7136" s="20">
        <v>7</v>
      </c>
      <c r="P7136" s="20">
        <v>0</v>
      </c>
      <c r="Q7136" s="20">
        <v>0</v>
      </c>
      <c r="R7136" s="20" t="e">
        <v>#DIV/0!</v>
      </c>
      <c r="S7136" s="20">
        <v>0</v>
      </c>
    </row>
    <row r="7137" spans="1:19" s="20" customFormat="1" x14ac:dyDescent="0.25">
      <c r="A7137" s="177" t="s">
        <v>21146</v>
      </c>
      <c r="B7137" s="20" t="s">
        <v>21147</v>
      </c>
      <c r="C7137" s="20" t="s">
        <v>354</v>
      </c>
      <c r="D7137" s="20" t="s">
        <v>1002</v>
      </c>
      <c r="E7137" s="26">
        <v>43009</v>
      </c>
      <c r="F7137" s="20">
        <v>1</v>
      </c>
      <c r="G7137" s="20">
        <v>1</v>
      </c>
      <c r="H7137" s="20">
        <v>1</v>
      </c>
      <c r="I7137" s="20">
        <v>11</v>
      </c>
      <c r="J7137" s="20">
        <v>6</v>
      </c>
      <c r="K7137" s="20">
        <v>1.8333333333333333</v>
      </c>
      <c r="L7137" s="20">
        <v>6</v>
      </c>
      <c r="M7137" s="20">
        <v>1</v>
      </c>
      <c r="N7137" s="20">
        <v>11</v>
      </c>
      <c r="P7137" s="20">
        <v>0</v>
      </c>
      <c r="Q7137" s="20">
        <v>0</v>
      </c>
      <c r="R7137" s="20" t="e">
        <v>#DIV/0!</v>
      </c>
      <c r="S7137" s="20">
        <v>0</v>
      </c>
    </row>
    <row r="7138" spans="1:19" s="20" customFormat="1" x14ac:dyDescent="0.25">
      <c r="A7138" s="177" t="s">
        <v>21325</v>
      </c>
      <c r="B7138" s="20" t="s">
        <v>21326</v>
      </c>
      <c r="C7138" s="20" t="s">
        <v>213</v>
      </c>
      <c r="D7138" s="20" t="s">
        <v>1002</v>
      </c>
      <c r="E7138" s="26">
        <v>43009</v>
      </c>
      <c r="F7138" s="20">
        <v>0</v>
      </c>
      <c r="G7138" s="20">
        <v>0</v>
      </c>
      <c r="H7138" s="20" t="e">
        <v>#DIV/0!</v>
      </c>
      <c r="I7138" s="20">
        <v>0</v>
      </c>
      <c r="J7138" s="20">
        <v>0</v>
      </c>
      <c r="K7138" s="20" t="e">
        <v>#DIV/0!</v>
      </c>
      <c r="L7138" s="20">
        <v>0</v>
      </c>
      <c r="M7138" s="20" t="e">
        <v>#DIV/0!</v>
      </c>
      <c r="N7138" s="20">
        <v>0</v>
      </c>
      <c r="P7138" s="20">
        <v>0</v>
      </c>
      <c r="Q7138" s="20">
        <v>0</v>
      </c>
      <c r="R7138" s="20" t="e">
        <v>#DIV/0!</v>
      </c>
      <c r="S7138" s="20">
        <v>0</v>
      </c>
    </row>
    <row r="7139" spans="1:19" s="20" customFormat="1" x14ac:dyDescent="0.25">
      <c r="A7139" s="177" t="s">
        <v>21567</v>
      </c>
      <c r="B7139" s="20" t="s">
        <v>21568</v>
      </c>
      <c r="C7139" s="20" t="s">
        <v>212</v>
      </c>
      <c r="D7139" s="20" t="s">
        <v>1000</v>
      </c>
      <c r="E7139" s="26">
        <v>43009</v>
      </c>
      <c r="F7139" s="20">
        <v>0</v>
      </c>
      <c r="G7139" s="20">
        <v>0</v>
      </c>
      <c r="H7139" s="20" t="e">
        <v>#DIV/0!</v>
      </c>
      <c r="I7139" s="20">
        <v>0</v>
      </c>
      <c r="J7139" s="20">
        <v>0</v>
      </c>
      <c r="K7139" s="20" t="e">
        <v>#DIV/0!</v>
      </c>
      <c r="L7139" s="20">
        <v>0</v>
      </c>
      <c r="M7139" s="20" t="e">
        <v>#DIV/0!</v>
      </c>
      <c r="N7139" s="20">
        <v>0</v>
      </c>
      <c r="P7139" s="20">
        <v>0</v>
      </c>
      <c r="Q7139" s="20">
        <v>0</v>
      </c>
      <c r="R7139" s="20" t="e">
        <v>#DIV/0!</v>
      </c>
      <c r="S7139" s="20">
        <v>0</v>
      </c>
    </row>
    <row r="7140" spans="1:19" s="20" customFormat="1" x14ac:dyDescent="0.25">
      <c r="A7140" s="177" t="s">
        <v>21776</v>
      </c>
      <c r="B7140" s="20" t="s">
        <v>21777</v>
      </c>
      <c r="C7140" s="20" t="s">
        <v>217</v>
      </c>
      <c r="D7140" s="20" t="s">
        <v>1000</v>
      </c>
      <c r="E7140" s="26">
        <v>43009</v>
      </c>
      <c r="F7140" s="20">
        <v>0</v>
      </c>
      <c r="G7140" s="20">
        <v>0</v>
      </c>
      <c r="H7140" s="20" t="e">
        <v>#DIV/0!</v>
      </c>
      <c r="I7140" s="20">
        <v>0</v>
      </c>
      <c r="J7140" s="20">
        <v>0</v>
      </c>
      <c r="K7140" s="20" t="e">
        <v>#DIV/0!</v>
      </c>
      <c r="L7140" s="20">
        <v>0</v>
      </c>
      <c r="M7140" s="20" t="e">
        <v>#DIV/0!</v>
      </c>
      <c r="N7140" s="20">
        <v>0</v>
      </c>
      <c r="P7140" s="20">
        <v>0</v>
      </c>
      <c r="Q7140" s="20">
        <v>0</v>
      </c>
      <c r="R7140" s="20" t="e">
        <v>#DIV/0!</v>
      </c>
      <c r="S7140" s="20">
        <v>0</v>
      </c>
    </row>
    <row r="7141" spans="1:19" s="20" customFormat="1" x14ac:dyDescent="0.25">
      <c r="A7141" s="177" t="s">
        <v>22020</v>
      </c>
      <c r="B7141" s="20" t="s">
        <v>22021</v>
      </c>
      <c r="C7141" s="20" t="s">
        <v>218</v>
      </c>
      <c r="D7141" s="20" t="s">
        <v>1002</v>
      </c>
      <c r="E7141" s="26">
        <v>43009</v>
      </c>
      <c r="F7141" s="20">
        <v>0</v>
      </c>
      <c r="G7141" s="20">
        <v>0</v>
      </c>
      <c r="H7141" s="20" t="e">
        <v>#DIV/0!</v>
      </c>
      <c r="I7141" s="20">
        <v>0</v>
      </c>
      <c r="J7141" s="20">
        <v>0</v>
      </c>
      <c r="K7141" s="20" t="e">
        <v>#DIV/0!</v>
      </c>
      <c r="L7141" s="20">
        <v>0</v>
      </c>
      <c r="M7141" s="20" t="e">
        <v>#DIV/0!</v>
      </c>
      <c r="N7141" s="20">
        <v>0</v>
      </c>
      <c r="P7141" s="20">
        <v>0</v>
      </c>
      <c r="Q7141" s="20">
        <v>0</v>
      </c>
      <c r="R7141" s="20" t="e">
        <v>#DIV/0!</v>
      </c>
      <c r="S7141" s="20">
        <v>0</v>
      </c>
    </row>
    <row r="7142" spans="1:19" s="20" customFormat="1" x14ac:dyDescent="0.25">
      <c r="A7142" s="177" t="s">
        <v>22197</v>
      </c>
      <c r="B7142" s="20" t="s">
        <v>22198</v>
      </c>
      <c r="C7142" s="20" t="s">
        <v>219</v>
      </c>
      <c r="D7142" s="20" t="s">
        <v>1002</v>
      </c>
      <c r="E7142" s="26">
        <v>43009</v>
      </c>
      <c r="F7142" s="20">
        <v>0</v>
      </c>
      <c r="G7142" s="20">
        <v>0</v>
      </c>
      <c r="H7142" s="20" t="e">
        <v>#DIV/0!</v>
      </c>
      <c r="I7142" s="20">
        <v>0</v>
      </c>
      <c r="J7142" s="20">
        <v>0</v>
      </c>
      <c r="K7142" s="20" t="e">
        <v>#DIV/0!</v>
      </c>
      <c r="L7142" s="20">
        <v>0</v>
      </c>
      <c r="M7142" s="20" t="e">
        <v>#DIV/0!</v>
      </c>
      <c r="N7142" s="20">
        <v>0</v>
      </c>
      <c r="P7142" s="20">
        <v>0</v>
      </c>
      <c r="Q7142" s="20">
        <v>0</v>
      </c>
      <c r="R7142" s="20" t="e">
        <v>#DIV/0!</v>
      </c>
      <c r="S7142" s="20">
        <v>0</v>
      </c>
    </row>
    <row r="7143" spans="1:19" s="20" customFormat="1" x14ac:dyDescent="0.25">
      <c r="A7143" s="177" t="s">
        <v>11114</v>
      </c>
      <c r="B7143" s="20" t="s">
        <v>11115</v>
      </c>
      <c r="C7143" s="20" t="s">
        <v>228</v>
      </c>
      <c r="D7143" s="20" t="s">
        <v>1000</v>
      </c>
      <c r="E7143" s="26">
        <v>43040</v>
      </c>
      <c r="F7143" s="20">
        <v>0</v>
      </c>
      <c r="G7143" s="20">
        <v>0</v>
      </c>
      <c r="H7143" s="20" t="e">
        <v>#DIV/0!</v>
      </c>
      <c r="I7143" s="20">
        <v>0</v>
      </c>
      <c r="J7143" s="20">
        <v>0</v>
      </c>
      <c r="K7143" s="20" t="e">
        <v>#DIV/0!</v>
      </c>
      <c r="L7143" s="20">
        <v>0</v>
      </c>
      <c r="M7143" s="20" t="e">
        <v>#DIV/0!</v>
      </c>
      <c r="N7143" s="20">
        <v>0</v>
      </c>
      <c r="P7143" s="20">
        <v>0</v>
      </c>
      <c r="Q7143" s="20">
        <v>0</v>
      </c>
      <c r="R7143" s="20" t="e">
        <v>#DIV/0!</v>
      </c>
      <c r="S7143" s="20">
        <v>0</v>
      </c>
    </row>
    <row r="7144" spans="1:19" s="20" customFormat="1" x14ac:dyDescent="0.25">
      <c r="A7144" s="177" t="s">
        <v>9367</v>
      </c>
      <c r="B7144" s="20" t="s">
        <v>9368</v>
      </c>
      <c r="C7144" s="20" t="s">
        <v>211</v>
      </c>
      <c r="D7144" s="20" t="s">
        <v>1000</v>
      </c>
      <c r="E7144" s="26">
        <v>43040</v>
      </c>
      <c r="F7144" s="20">
        <v>0</v>
      </c>
      <c r="G7144" s="20">
        <v>0</v>
      </c>
      <c r="H7144" s="20" t="e">
        <v>#DIV/0!</v>
      </c>
      <c r="I7144" s="20">
        <v>0</v>
      </c>
      <c r="J7144" s="20">
        <v>0</v>
      </c>
      <c r="K7144" s="20" t="e">
        <v>#DIV/0!</v>
      </c>
      <c r="L7144" s="20">
        <v>0</v>
      </c>
      <c r="M7144" s="20" t="e">
        <v>#DIV/0!</v>
      </c>
      <c r="N7144" s="20">
        <v>0</v>
      </c>
      <c r="P7144" s="20">
        <v>0</v>
      </c>
      <c r="Q7144" s="20">
        <v>0</v>
      </c>
      <c r="R7144" s="20" t="e">
        <v>#DIV/0!</v>
      </c>
      <c r="S7144" s="20">
        <v>0</v>
      </c>
    </row>
    <row r="7145" spans="1:19" s="20" customFormat="1" x14ac:dyDescent="0.25">
      <c r="A7145" s="177" t="s">
        <v>8528</v>
      </c>
      <c r="B7145" s="20" t="s">
        <v>8529</v>
      </c>
      <c r="C7145" s="20" t="s">
        <v>213</v>
      </c>
      <c r="D7145" s="20" t="s">
        <v>1000</v>
      </c>
      <c r="E7145" s="26">
        <v>43040</v>
      </c>
      <c r="F7145" s="20">
        <v>0</v>
      </c>
      <c r="G7145" s="20">
        <v>0</v>
      </c>
      <c r="H7145" s="20" t="e">
        <v>#DIV/0!</v>
      </c>
      <c r="I7145" s="20">
        <v>0</v>
      </c>
      <c r="J7145" s="20">
        <v>0</v>
      </c>
      <c r="K7145" s="20" t="e">
        <v>#DIV/0!</v>
      </c>
      <c r="L7145" s="20">
        <v>0</v>
      </c>
      <c r="M7145" s="20" t="e">
        <v>#DIV/0!</v>
      </c>
      <c r="N7145" s="20">
        <v>0</v>
      </c>
      <c r="P7145" s="20">
        <v>0</v>
      </c>
      <c r="Q7145" s="20">
        <v>0</v>
      </c>
      <c r="R7145" s="20" t="e">
        <v>#DIV/0!</v>
      </c>
      <c r="S7145" s="20">
        <v>0</v>
      </c>
    </row>
    <row r="7146" spans="1:19" s="20" customFormat="1" x14ac:dyDescent="0.25">
      <c r="A7146" s="177" t="s">
        <v>5104</v>
      </c>
      <c r="B7146" s="20" t="s">
        <v>5105</v>
      </c>
      <c r="C7146" s="20" t="s">
        <v>229</v>
      </c>
      <c r="D7146" s="20" t="s">
        <v>1000</v>
      </c>
      <c r="E7146" s="26">
        <v>43040</v>
      </c>
      <c r="F7146" s="20">
        <v>0</v>
      </c>
      <c r="G7146" s="20">
        <v>0</v>
      </c>
      <c r="H7146" s="20" t="e">
        <v>#DIV/0!</v>
      </c>
      <c r="I7146" s="20">
        <v>0</v>
      </c>
      <c r="J7146" s="20">
        <v>0</v>
      </c>
      <c r="K7146" s="20" t="e">
        <v>#DIV/0!</v>
      </c>
      <c r="L7146" s="20">
        <v>0</v>
      </c>
      <c r="M7146" s="20" t="e">
        <v>#DIV/0!</v>
      </c>
      <c r="N7146" s="20">
        <v>0</v>
      </c>
      <c r="P7146" s="20">
        <v>0</v>
      </c>
      <c r="Q7146" s="20">
        <v>0</v>
      </c>
      <c r="R7146" s="20" t="e">
        <v>#DIV/0!</v>
      </c>
      <c r="S7146" s="20">
        <v>0</v>
      </c>
    </row>
    <row r="7147" spans="1:19" s="20" customFormat="1" x14ac:dyDescent="0.25">
      <c r="A7147" s="177" t="s">
        <v>13241</v>
      </c>
      <c r="B7147" s="20" t="s">
        <v>13153</v>
      </c>
      <c r="C7147" s="20" t="s">
        <v>1051</v>
      </c>
      <c r="D7147" s="20" t="s">
        <v>1002</v>
      </c>
      <c r="E7147" s="26">
        <v>43040</v>
      </c>
      <c r="F7147" s="20">
        <v>0</v>
      </c>
      <c r="G7147" s="20">
        <v>0</v>
      </c>
      <c r="H7147" s="20" t="e">
        <v>#DIV/0!</v>
      </c>
      <c r="I7147" s="20">
        <v>0</v>
      </c>
      <c r="J7147" s="20">
        <v>0</v>
      </c>
      <c r="K7147" s="20" t="e">
        <v>#DIV/0!</v>
      </c>
      <c r="L7147" s="20">
        <v>0</v>
      </c>
      <c r="M7147" s="20" t="e">
        <v>#DIV/0!</v>
      </c>
      <c r="N7147" s="20">
        <v>0</v>
      </c>
      <c r="P7147" s="20">
        <v>0</v>
      </c>
      <c r="Q7147" s="20">
        <v>0</v>
      </c>
      <c r="R7147" s="20" t="e">
        <v>#DIV/0!</v>
      </c>
      <c r="S7147" s="20">
        <v>0</v>
      </c>
    </row>
    <row r="7148" spans="1:19" s="20" customFormat="1" x14ac:dyDescent="0.25">
      <c r="A7148" s="177" t="s">
        <v>5728</v>
      </c>
      <c r="B7148" s="20" t="s">
        <v>5729</v>
      </c>
      <c r="C7148" s="20" t="s">
        <v>1047</v>
      </c>
      <c r="D7148" s="20" t="s">
        <v>1000</v>
      </c>
      <c r="E7148" s="26">
        <v>43040</v>
      </c>
      <c r="F7148" s="20">
        <v>3.5</v>
      </c>
      <c r="G7148" s="20">
        <v>3.5</v>
      </c>
      <c r="H7148" s="20">
        <v>1</v>
      </c>
      <c r="I7148" s="20">
        <v>24</v>
      </c>
      <c r="J7148" s="20">
        <v>21</v>
      </c>
      <c r="K7148" s="20">
        <v>1.1428571428571428</v>
      </c>
      <c r="L7148" s="20">
        <v>21</v>
      </c>
      <c r="M7148" s="20">
        <v>1</v>
      </c>
      <c r="N7148" s="20">
        <v>24</v>
      </c>
      <c r="P7148" s="20">
        <v>0</v>
      </c>
      <c r="Q7148" s="20">
        <v>0</v>
      </c>
      <c r="R7148" s="20" t="e">
        <v>#DIV/0!</v>
      </c>
      <c r="S7148" s="20">
        <v>0</v>
      </c>
    </row>
    <row r="7149" spans="1:19" s="20" customFormat="1" x14ac:dyDescent="0.25">
      <c r="A7149" s="177" t="s">
        <v>10605</v>
      </c>
      <c r="B7149" s="20" t="s">
        <v>10606</v>
      </c>
      <c r="C7149" s="20" t="s">
        <v>205</v>
      </c>
      <c r="D7149" s="20" t="s">
        <v>1000</v>
      </c>
      <c r="E7149" s="26">
        <v>43040</v>
      </c>
      <c r="F7149" s="20">
        <v>0</v>
      </c>
      <c r="G7149" s="20">
        <v>0</v>
      </c>
      <c r="H7149" s="20" t="e">
        <v>#DIV/0!</v>
      </c>
      <c r="I7149" s="20">
        <v>0</v>
      </c>
      <c r="J7149" s="20">
        <v>0</v>
      </c>
      <c r="K7149" s="20" t="e">
        <v>#DIV/0!</v>
      </c>
      <c r="L7149" s="20">
        <v>0</v>
      </c>
      <c r="M7149" s="20" t="e">
        <v>#DIV/0!</v>
      </c>
      <c r="N7149" s="20">
        <v>0</v>
      </c>
      <c r="O7149" s="20">
        <v>1</v>
      </c>
      <c r="P7149" s="20">
        <v>4</v>
      </c>
      <c r="Q7149" s="20">
        <v>5</v>
      </c>
      <c r="R7149" s="20">
        <v>0.8</v>
      </c>
      <c r="S7149" s="20">
        <v>0</v>
      </c>
    </row>
    <row r="7150" spans="1:19" s="20" customFormat="1" x14ac:dyDescent="0.25">
      <c r="A7150" s="177" t="s">
        <v>8952</v>
      </c>
      <c r="B7150" s="20" t="s">
        <v>8953</v>
      </c>
      <c r="C7150" s="20" t="s">
        <v>210</v>
      </c>
      <c r="D7150" s="20" t="s">
        <v>1000</v>
      </c>
      <c r="E7150" s="26">
        <v>43040</v>
      </c>
      <c r="F7150" s="20">
        <v>3</v>
      </c>
      <c r="G7150" s="20">
        <v>3</v>
      </c>
      <c r="H7150" s="20">
        <v>1</v>
      </c>
      <c r="I7150" s="20">
        <v>10</v>
      </c>
      <c r="J7150" s="20">
        <v>18</v>
      </c>
      <c r="K7150" s="20">
        <v>0.55555555555555558</v>
      </c>
      <c r="L7150" s="20">
        <v>18</v>
      </c>
      <c r="M7150" s="20">
        <v>1</v>
      </c>
      <c r="N7150" s="20">
        <v>8</v>
      </c>
      <c r="O7150" s="20">
        <v>0.75</v>
      </c>
      <c r="P7150" s="20">
        <v>0</v>
      </c>
      <c r="Q7150" s="20">
        <v>0</v>
      </c>
      <c r="R7150" s="20" t="e">
        <v>#DIV/0!</v>
      </c>
      <c r="S7150" s="20">
        <v>2</v>
      </c>
    </row>
    <row r="7151" spans="1:19" s="20" customFormat="1" x14ac:dyDescent="0.25">
      <c r="A7151" s="177" t="s">
        <v>6147</v>
      </c>
      <c r="B7151" s="20" t="s">
        <v>6148</v>
      </c>
      <c r="C7151" s="20" t="s">
        <v>215</v>
      </c>
      <c r="D7151" s="20" t="s">
        <v>1000</v>
      </c>
      <c r="E7151" s="26">
        <v>43040</v>
      </c>
      <c r="F7151" s="20">
        <v>7</v>
      </c>
      <c r="G7151" s="20">
        <v>8</v>
      </c>
      <c r="H7151" s="20">
        <v>0.875</v>
      </c>
      <c r="I7151" s="20">
        <v>33</v>
      </c>
      <c r="J7151" s="20">
        <v>42</v>
      </c>
      <c r="K7151" s="20">
        <v>0.7857142857142857</v>
      </c>
      <c r="L7151" s="20">
        <v>48</v>
      </c>
      <c r="M7151" s="20">
        <v>0.875</v>
      </c>
      <c r="N7151" s="20">
        <v>25</v>
      </c>
      <c r="O7151" s="20">
        <v>0.9</v>
      </c>
      <c r="P7151" s="20">
        <v>9</v>
      </c>
      <c r="Q7151" s="20">
        <v>11</v>
      </c>
      <c r="R7151" s="20">
        <v>0.81818181818181823</v>
      </c>
      <c r="S7151" s="20">
        <v>8</v>
      </c>
    </row>
    <row r="7152" spans="1:19" s="20" customFormat="1" x14ac:dyDescent="0.25">
      <c r="A7152" s="177" t="s">
        <v>3447</v>
      </c>
      <c r="B7152" s="20" t="s">
        <v>3448</v>
      </c>
      <c r="C7152" s="20" t="s">
        <v>221</v>
      </c>
      <c r="D7152" s="20" t="s">
        <v>1000</v>
      </c>
      <c r="E7152" s="26">
        <v>43040</v>
      </c>
      <c r="F7152" s="20">
        <v>0</v>
      </c>
      <c r="G7152" s="20">
        <v>0</v>
      </c>
      <c r="H7152" s="20" t="e">
        <v>#DIV/0!</v>
      </c>
      <c r="I7152" s="20">
        <v>0</v>
      </c>
      <c r="J7152" s="20">
        <v>0</v>
      </c>
      <c r="K7152" s="20" t="e">
        <v>#DIV/0!</v>
      </c>
      <c r="L7152" s="20">
        <v>0</v>
      </c>
      <c r="M7152" s="20" t="e">
        <v>#DIV/0!</v>
      </c>
      <c r="N7152" s="20">
        <v>0</v>
      </c>
      <c r="P7152" s="20">
        <v>0</v>
      </c>
      <c r="Q7152" s="20">
        <v>0</v>
      </c>
      <c r="R7152" s="20" t="e">
        <v>#DIV/0!</v>
      </c>
      <c r="S7152" s="20">
        <v>0</v>
      </c>
    </row>
    <row r="7153" spans="1:20" s="20" customFormat="1" x14ac:dyDescent="0.25">
      <c r="A7153" s="177" t="s">
        <v>3272</v>
      </c>
      <c r="B7153" s="20" t="s">
        <v>3273</v>
      </c>
      <c r="C7153" s="20" t="s">
        <v>222</v>
      </c>
      <c r="D7153" s="20" t="s">
        <v>1000</v>
      </c>
      <c r="E7153" s="26">
        <v>43040</v>
      </c>
      <c r="F7153" s="20">
        <v>0</v>
      </c>
      <c r="G7153" s="20">
        <v>0</v>
      </c>
      <c r="H7153" s="20" t="e">
        <v>#DIV/0!</v>
      </c>
      <c r="I7153" s="20">
        <v>0</v>
      </c>
      <c r="J7153" s="20">
        <v>0</v>
      </c>
      <c r="K7153" s="20" t="e">
        <v>#DIV/0!</v>
      </c>
      <c r="L7153" s="20">
        <v>0</v>
      </c>
      <c r="M7153" s="20" t="e">
        <v>#DIV/0!</v>
      </c>
      <c r="N7153" s="20">
        <v>0</v>
      </c>
      <c r="P7153" s="20">
        <v>0</v>
      </c>
      <c r="Q7153" s="20">
        <v>0</v>
      </c>
      <c r="R7153" s="20" t="e">
        <v>#DIV/0!</v>
      </c>
      <c r="S7153" s="20">
        <v>0</v>
      </c>
    </row>
    <row r="7154" spans="1:20" s="20" customFormat="1" x14ac:dyDescent="0.25">
      <c r="A7154" s="177" t="s">
        <v>7317</v>
      </c>
      <c r="B7154" s="20" t="s">
        <v>7318</v>
      </c>
      <c r="C7154" s="20" t="s">
        <v>1052</v>
      </c>
      <c r="D7154" s="20" t="s">
        <v>1000</v>
      </c>
      <c r="E7154" s="26">
        <v>43040</v>
      </c>
      <c r="F7154" s="20">
        <v>4</v>
      </c>
      <c r="G7154" s="20">
        <v>4</v>
      </c>
      <c r="H7154" s="20">
        <v>1</v>
      </c>
      <c r="I7154" s="20">
        <v>33</v>
      </c>
      <c r="J7154" s="20">
        <v>24</v>
      </c>
      <c r="K7154" s="20">
        <v>1.375</v>
      </c>
      <c r="L7154" s="20">
        <v>24</v>
      </c>
      <c r="M7154" s="20">
        <v>1</v>
      </c>
      <c r="N7154" s="20">
        <v>32</v>
      </c>
      <c r="P7154" s="20">
        <v>3</v>
      </c>
      <c r="Q7154" s="20">
        <v>6</v>
      </c>
      <c r="R7154" s="20">
        <v>0.5</v>
      </c>
      <c r="S7154" s="20">
        <v>1</v>
      </c>
    </row>
    <row r="7155" spans="1:20" s="20" customFormat="1" x14ac:dyDescent="0.25">
      <c r="A7155" s="177" t="s">
        <v>5309</v>
      </c>
      <c r="B7155" s="20" t="s">
        <v>5310</v>
      </c>
      <c r="C7155" s="20" t="s">
        <v>1053</v>
      </c>
      <c r="D7155" s="20" t="s">
        <v>1000</v>
      </c>
      <c r="E7155" s="26">
        <v>43040</v>
      </c>
      <c r="F7155" s="20">
        <v>2.5</v>
      </c>
      <c r="G7155" s="20">
        <v>3</v>
      </c>
      <c r="H7155" s="20">
        <v>0.83333333333333337</v>
      </c>
      <c r="I7155" s="20">
        <v>10</v>
      </c>
      <c r="J7155" s="20">
        <v>15</v>
      </c>
      <c r="K7155" s="20">
        <v>0.66666666666666663</v>
      </c>
      <c r="L7155" s="20">
        <v>18</v>
      </c>
      <c r="M7155" s="20">
        <v>0.83333333333333337</v>
      </c>
      <c r="N7155" s="20">
        <v>9</v>
      </c>
      <c r="P7155" s="20">
        <v>0</v>
      </c>
      <c r="Q7155" s="20">
        <v>0</v>
      </c>
      <c r="R7155" s="20" t="e">
        <v>#DIV/0!</v>
      </c>
      <c r="S7155" s="20">
        <v>1</v>
      </c>
    </row>
    <row r="7156" spans="1:20" s="20" customFormat="1" x14ac:dyDescent="0.25">
      <c r="A7156" s="177" t="s">
        <v>12308</v>
      </c>
      <c r="B7156" s="20" t="s">
        <v>12309</v>
      </c>
      <c r="C7156" s="20" t="s">
        <v>200</v>
      </c>
      <c r="D7156" s="20" t="s">
        <v>1000</v>
      </c>
      <c r="E7156" s="26">
        <v>43040</v>
      </c>
      <c r="F7156" s="20">
        <v>4.5</v>
      </c>
      <c r="G7156" s="20">
        <v>4.5</v>
      </c>
      <c r="H7156" s="20">
        <v>1</v>
      </c>
      <c r="I7156" s="20">
        <v>22</v>
      </c>
      <c r="J7156" s="20">
        <v>27</v>
      </c>
      <c r="K7156" s="20">
        <v>0.81481481481481477</v>
      </c>
      <c r="L7156" s="20">
        <v>27</v>
      </c>
      <c r="M7156" s="20">
        <v>1</v>
      </c>
      <c r="N7156" s="20">
        <v>16</v>
      </c>
      <c r="P7156" s="20">
        <v>2</v>
      </c>
      <c r="Q7156" s="20">
        <v>2</v>
      </c>
      <c r="R7156" s="20">
        <v>1</v>
      </c>
      <c r="S7156" s="20">
        <v>6</v>
      </c>
    </row>
    <row r="7157" spans="1:20" s="20" customFormat="1" x14ac:dyDescent="0.25">
      <c r="A7157" s="177" t="s">
        <v>10429</v>
      </c>
      <c r="B7157" s="20" t="s">
        <v>10430</v>
      </c>
      <c r="C7157" s="20" t="s">
        <v>204</v>
      </c>
      <c r="D7157" s="20" t="s">
        <v>1000</v>
      </c>
      <c r="E7157" s="26">
        <v>43040</v>
      </c>
      <c r="F7157" s="20">
        <v>0</v>
      </c>
      <c r="G7157" s="20">
        <v>0</v>
      </c>
      <c r="H7157" s="20" t="e">
        <v>#DIV/0!</v>
      </c>
      <c r="I7157" s="20">
        <v>0</v>
      </c>
      <c r="J7157" s="20">
        <v>0</v>
      </c>
      <c r="K7157" s="20" t="e">
        <v>#DIV/0!</v>
      </c>
      <c r="L7157" s="20">
        <v>0</v>
      </c>
      <c r="M7157" s="20" t="e">
        <v>#DIV/0!</v>
      </c>
      <c r="N7157" s="20">
        <v>0</v>
      </c>
      <c r="P7157" s="20">
        <v>3</v>
      </c>
      <c r="Q7157" s="20">
        <v>6</v>
      </c>
      <c r="R7157" s="20">
        <v>0.5</v>
      </c>
      <c r="S7157" s="20">
        <v>0</v>
      </c>
      <c r="T7157" s="20" t="e">
        <v>#DIV/0!</v>
      </c>
    </row>
    <row r="7158" spans="1:20" s="20" customFormat="1" x14ac:dyDescent="0.25">
      <c r="A7158" s="177" t="s">
        <v>8777</v>
      </c>
      <c r="B7158" s="20" t="s">
        <v>8778</v>
      </c>
      <c r="C7158" s="20" t="s">
        <v>208</v>
      </c>
      <c r="D7158" s="20" t="s">
        <v>1000</v>
      </c>
      <c r="E7158" s="26">
        <v>43040</v>
      </c>
      <c r="F7158" s="20">
        <v>1</v>
      </c>
      <c r="G7158" s="20">
        <v>1.5</v>
      </c>
      <c r="H7158" s="20">
        <v>0.66666666666666663</v>
      </c>
      <c r="I7158" s="20">
        <v>7</v>
      </c>
      <c r="J7158" s="20">
        <v>6</v>
      </c>
      <c r="K7158" s="20">
        <v>1.1666666666666667</v>
      </c>
      <c r="L7158" s="20">
        <v>9</v>
      </c>
      <c r="M7158" s="20">
        <v>0.66666666666666663</v>
      </c>
      <c r="N7158" s="20">
        <v>7</v>
      </c>
      <c r="P7158" s="20">
        <v>0</v>
      </c>
      <c r="Q7158" s="20">
        <v>0</v>
      </c>
      <c r="R7158" s="20" t="e">
        <v>#DIV/0!</v>
      </c>
      <c r="S7158" s="20">
        <v>0</v>
      </c>
      <c r="T7158" s="20" t="e">
        <v>#DIV/0!</v>
      </c>
    </row>
    <row r="7159" spans="1:20" s="20" customFormat="1" x14ac:dyDescent="0.25">
      <c r="A7159" s="177" t="s">
        <v>6571</v>
      </c>
      <c r="B7159" s="20" t="s">
        <v>6572</v>
      </c>
      <c r="C7159" s="20" t="s">
        <v>316</v>
      </c>
      <c r="D7159" s="20" t="s">
        <v>1000</v>
      </c>
      <c r="E7159" s="26">
        <v>43040</v>
      </c>
      <c r="F7159" s="20">
        <v>5</v>
      </c>
      <c r="G7159" s="20">
        <v>5.5</v>
      </c>
      <c r="H7159" s="20">
        <v>0.90909090909090906</v>
      </c>
      <c r="I7159" s="20">
        <v>27</v>
      </c>
      <c r="J7159" s="20">
        <v>30</v>
      </c>
      <c r="K7159" s="20">
        <v>0.9</v>
      </c>
      <c r="L7159" s="20">
        <v>33</v>
      </c>
      <c r="M7159" s="20">
        <v>0.90909090909090906</v>
      </c>
      <c r="N7159" s="20">
        <v>24</v>
      </c>
      <c r="P7159" s="20">
        <v>0</v>
      </c>
      <c r="Q7159" s="20">
        <v>0</v>
      </c>
      <c r="R7159" s="20" t="e">
        <v>#DIV/0!</v>
      </c>
      <c r="S7159" s="20">
        <v>3</v>
      </c>
      <c r="T7159" s="20" t="e">
        <v>#DIV/0!</v>
      </c>
    </row>
    <row r="7160" spans="1:20" s="20" customFormat="1" x14ac:dyDescent="0.25">
      <c r="A7160" s="177" t="s">
        <v>4164</v>
      </c>
      <c r="B7160" s="20" t="s">
        <v>4165</v>
      </c>
      <c r="C7160" s="20" t="s">
        <v>218</v>
      </c>
      <c r="D7160" s="20" t="s">
        <v>1000</v>
      </c>
      <c r="E7160" s="26">
        <v>43040</v>
      </c>
      <c r="F7160" s="20">
        <v>0</v>
      </c>
      <c r="G7160" s="20">
        <v>0</v>
      </c>
      <c r="H7160" s="20" t="e">
        <v>#DIV/0!</v>
      </c>
      <c r="I7160" s="20">
        <v>0</v>
      </c>
      <c r="J7160" s="20">
        <v>0</v>
      </c>
      <c r="K7160" s="20" t="e">
        <v>#DIV/0!</v>
      </c>
      <c r="L7160" s="20">
        <v>0</v>
      </c>
      <c r="M7160" s="20" t="e">
        <v>#DIV/0!</v>
      </c>
      <c r="N7160" s="20">
        <v>0</v>
      </c>
      <c r="P7160" s="20">
        <v>0</v>
      </c>
      <c r="Q7160" s="20">
        <v>0</v>
      </c>
      <c r="R7160" s="20" t="e">
        <v>#DIV/0!</v>
      </c>
      <c r="S7160" s="20">
        <v>0</v>
      </c>
    </row>
    <row r="7161" spans="1:20" s="20" customFormat="1" x14ac:dyDescent="0.25">
      <c r="A7161" s="177" t="s">
        <v>12593</v>
      </c>
      <c r="B7161" s="20" t="s">
        <v>12594</v>
      </c>
      <c r="C7161" s="20" t="s">
        <v>202</v>
      </c>
      <c r="D7161" s="20" t="s">
        <v>1000</v>
      </c>
      <c r="E7161" s="26">
        <v>43040</v>
      </c>
      <c r="F7161" s="20">
        <v>5.5</v>
      </c>
      <c r="G7161" s="20">
        <v>5.5</v>
      </c>
      <c r="H7161" s="20">
        <v>1</v>
      </c>
      <c r="I7161" s="20">
        <v>119</v>
      </c>
      <c r="J7161" s="20">
        <v>77</v>
      </c>
      <c r="K7161" s="20">
        <v>1.5454545454545454</v>
      </c>
      <c r="L7161" s="20">
        <v>77</v>
      </c>
      <c r="M7161" s="20">
        <v>1</v>
      </c>
      <c r="N7161" s="20">
        <v>119</v>
      </c>
      <c r="P7161" s="20">
        <v>0</v>
      </c>
      <c r="Q7161" s="20">
        <v>0</v>
      </c>
      <c r="R7161" s="20" t="e">
        <v>#DIV/0!</v>
      </c>
      <c r="S7161" s="20">
        <v>0</v>
      </c>
    </row>
    <row r="7162" spans="1:20" s="20" customFormat="1" x14ac:dyDescent="0.25">
      <c r="A7162" s="177" t="s">
        <v>12418</v>
      </c>
      <c r="B7162" s="20" t="s">
        <v>12419</v>
      </c>
      <c r="C7162" s="20" t="s">
        <v>347</v>
      </c>
      <c r="D7162" s="20" t="s">
        <v>1000</v>
      </c>
      <c r="E7162" s="26">
        <v>43040</v>
      </c>
      <c r="F7162" s="20">
        <v>1.5</v>
      </c>
      <c r="G7162" s="20">
        <v>1.5</v>
      </c>
      <c r="H7162" s="20">
        <v>1</v>
      </c>
      <c r="I7162" s="20">
        <v>8</v>
      </c>
      <c r="J7162" s="20">
        <v>21</v>
      </c>
      <c r="K7162" s="20">
        <v>0.38095238095238093</v>
      </c>
      <c r="L7162" s="20">
        <v>21</v>
      </c>
      <c r="M7162" s="20">
        <v>1</v>
      </c>
      <c r="N7162" s="20">
        <v>7</v>
      </c>
      <c r="P7162" s="20">
        <v>0</v>
      </c>
      <c r="Q7162" s="20">
        <v>0</v>
      </c>
      <c r="R7162" s="20" t="e">
        <v>#DIV/0!</v>
      </c>
      <c r="S7162" s="20">
        <v>1</v>
      </c>
      <c r="T7162" s="20">
        <v>0.23076923076923078</v>
      </c>
    </row>
    <row r="7163" spans="1:20" s="20" customFormat="1" x14ac:dyDescent="0.25">
      <c r="A7163" s="177" t="s">
        <v>9758</v>
      </c>
      <c r="B7163" s="20" t="s">
        <v>9759</v>
      </c>
      <c r="C7163" s="20" t="s">
        <v>224</v>
      </c>
      <c r="D7163" s="20" t="s">
        <v>1000</v>
      </c>
      <c r="E7163" s="26">
        <v>43040</v>
      </c>
      <c r="F7163" s="20">
        <v>5</v>
      </c>
      <c r="G7163" s="20">
        <v>9</v>
      </c>
      <c r="H7163" s="20">
        <v>0.55555555555555558</v>
      </c>
      <c r="I7163" s="20">
        <v>89</v>
      </c>
      <c r="J7163" s="20">
        <v>50</v>
      </c>
      <c r="K7163" s="20">
        <v>1.78</v>
      </c>
      <c r="L7163" s="20">
        <v>90</v>
      </c>
      <c r="M7163" s="20">
        <v>0.55555555555555558</v>
      </c>
      <c r="N7163" s="20">
        <v>88</v>
      </c>
      <c r="P7163" s="20">
        <v>0</v>
      </c>
      <c r="Q7163" s="20">
        <v>0</v>
      </c>
      <c r="R7163" s="20" t="e">
        <v>#DIV/0!</v>
      </c>
      <c r="S7163" s="20">
        <v>1</v>
      </c>
      <c r="T7163" s="20">
        <v>0.1111111111111111</v>
      </c>
    </row>
    <row r="7164" spans="1:20" s="20" customFormat="1" x14ac:dyDescent="0.25">
      <c r="A7164" s="177" t="s">
        <v>9459</v>
      </c>
      <c r="B7164" s="20" t="s">
        <v>9460</v>
      </c>
      <c r="C7164" s="20" t="s">
        <v>345</v>
      </c>
      <c r="D7164" s="20" t="s">
        <v>1000</v>
      </c>
      <c r="E7164" s="26">
        <v>43040</v>
      </c>
      <c r="F7164" s="20">
        <v>0</v>
      </c>
      <c r="G7164" s="20">
        <v>0</v>
      </c>
      <c r="H7164" s="20" t="e">
        <v>#DIV/0!</v>
      </c>
      <c r="I7164" s="20">
        <v>0</v>
      </c>
      <c r="J7164" s="20">
        <v>0</v>
      </c>
      <c r="K7164" s="20" t="e">
        <v>#DIV/0!</v>
      </c>
      <c r="L7164" s="20">
        <v>0</v>
      </c>
      <c r="M7164" s="20" t="e">
        <v>#DIV/0!</v>
      </c>
      <c r="N7164" s="20">
        <v>0</v>
      </c>
      <c r="P7164" s="20">
        <v>0</v>
      </c>
      <c r="Q7164" s="20">
        <v>0</v>
      </c>
      <c r="R7164" s="20" t="e">
        <v>#DIV/0!</v>
      </c>
      <c r="S7164" s="20">
        <v>0</v>
      </c>
    </row>
    <row r="7165" spans="1:20" s="20" customFormat="1" x14ac:dyDescent="0.25">
      <c r="A7165" s="177" t="s">
        <v>7851</v>
      </c>
      <c r="B7165" s="20" t="s">
        <v>7852</v>
      </c>
      <c r="C7165" s="20" t="s">
        <v>226</v>
      </c>
      <c r="D7165" s="20" t="s">
        <v>1000</v>
      </c>
      <c r="E7165" s="26">
        <v>43040</v>
      </c>
      <c r="F7165" s="20">
        <v>4.5</v>
      </c>
      <c r="G7165" s="20">
        <v>5.5</v>
      </c>
      <c r="H7165" s="20">
        <v>0.81818181818181823</v>
      </c>
      <c r="I7165" s="20">
        <v>46</v>
      </c>
      <c r="J7165" s="20">
        <v>51</v>
      </c>
      <c r="K7165" s="20">
        <v>0.90196078431372551</v>
      </c>
      <c r="L7165" s="20">
        <v>62</v>
      </c>
      <c r="M7165" s="20">
        <v>0.82258064516129037</v>
      </c>
      <c r="N7165" s="20">
        <v>44</v>
      </c>
      <c r="P7165" s="20">
        <v>1</v>
      </c>
      <c r="Q7165" s="20">
        <v>1</v>
      </c>
      <c r="R7165" s="20">
        <v>1</v>
      </c>
      <c r="S7165" s="20">
        <v>2</v>
      </c>
      <c r="T7165" s="20">
        <v>0.81818181818181823</v>
      </c>
    </row>
    <row r="7166" spans="1:20" s="20" customFormat="1" x14ac:dyDescent="0.25">
      <c r="A7166" s="177" t="s">
        <v>6921</v>
      </c>
      <c r="B7166" s="20" t="s">
        <v>6922</v>
      </c>
      <c r="C7166" s="20" t="s">
        <v>231</v>
      </c>
      <c r="D7166" s="20" t="s">
        <v>1000</v>
      </c>
      <c r="E7166" s="26">
        <v>43040</v>
      </c>
      <c r="F7166" s="20">
        <v>7</v>
      </c>
      <c r="G7166" s="20">
        <v>7.5</v>
      </c>
      <c r="H7166" s="20">
        <v>0.93333333333333335</v>
      </c>
      <c r="I7166" s="20">
        <v>117</v>
      </c>
      <c r="J7166" s="20">
        <v>80</v>
      </c>
      <c r="K7166" s="20">
        <v>1.4624999999999999</v>
      </c>
      <c r="L7166" s="20">
        <v>84</v>
      </c>
      <c r="M7166" s="20">
        <v>0.95238095238095233</v>
      </c>
      <c r="N7166" s="20">
        <v>112</v>
      </c>
      <c r="P7166" s="20">
        <v>1</v>
      </c>
      <c r="Q7166" s="20">
        <v>6</v>
      </c>
      <c r="R7166" s="20">
        <v>0.16666666666666666</v>
      </c>
      <c r="S7166" s="20">
        <v>5</v>
      </c>
      <c r="T7166" s="20">
        <v>0.9</v>
      </c>
    </row>
    <row r="7167" spans="1:20" s="20" customFormat="1" x14ac:dyDescent="0.25">
      <c r="A7167" s="177" t="s">
        <v>5972</v>
      </c>
      <c r="B7167" s="20" t="s">
        <v>5973</v>
      </c>
      <c r="C7167" s="20" t="s">
        <v>216</v>
      </c>
      <c r="D7167" s="20" t="s">
        <v>1000</v>
      </c>
      <c r="E7167" s="26">
        <v>43040</v>
      </c>
      <c r="F7167" s="20">
        <v>7.5</v>
      </c>
      <c r="G7167" s="20">
        <v>8.5</v>
      </c>
      <c r="H7167" s="20">
        <v>0.88235294117647056</v>
      </c>
      <c r="I7167" s="20">
        <v>53</v>
      </c>
      <c r="J7167" s="20">
        <v>99</v>
      </c>
      <c r="K7167" s="20">
        <v>0.53535353535353536</v>
      </c>
      <c r="L7167" s="20">
        <v>113</v>
      </c>
      <c r="M7167" s="20">
        <v>0.87610619469026552</v>
      </c>
      <c r="N7167" s="20">
        <v>45</v>
      </c>
      <c r="P7167" s="20">
        <v>5</v>
      </c>
      <c r="Q7167" s="20">
        <v>11</v>
      </c>
      <c r="R7167" s="20">
        <v>0.45454545454545453</v>
      </c>
      <c r="S7167" s="20">
        <v>8</v>
      </c>
      <c r="T7167" s="20">
        <v>0.75</v>
      </c>
    </row>
    <row r="7168" spans="1:20" s="20" customFormat="1" x14ac:dyDescent="0.25">
      <c r="A7168" s="177" t="s">
        <v>4579</v>
      </c>
      <c r="B7168" s="20" t="s">
        <v>4580</v>
      </c>
      <c r="C7168" s="20" t="s">
        <v>233</v>
      </c>
      <c r="D7168" s="20" t="s">
        <v>1000</v>
      </c>
      <c r="E7168" s="26">
        <v>43040</v>
      </c>
      <c r="F7168" s="20">
        <v>2.5</v>
      </c>
      <c r="G7168" s="20">
        <v>4.5</v>
      </c>
      <c r="H7168" s="20">
        <v>0.55555555555555558</v>
      </c>
      <c r="I7168" s="20">
        <v>61</v>
      </c>
      <c r="J7168" s="20">
        <v>45</v>
      </c>
      <c r="K7168" s="20">
        <v>1.3555555555555556</v>
      </c>
      <c r="L7168" s="20">
        <v>63</v>
      </c>
      <c r="M7168" s="20">
        <v>0.7142857142857143</v>
      </c>
      <c r="N7168" s="20">
        <v>61</v>
      </c>
      <c r="P7168" s="20">
        <v>15</v>
      </c>
      <c r="Q7168" s="20">
        <v>20</v>
      </c>
      <c r="R7168" s="20">
        <v>0.75</v>
      </c>
      <c r="S7168" s="20">
        <v>0</v>
      </c>
      <c r="T7168" s="20">
        <v>0.67</v>
      </c>
    </row>
    <row r="7169" spans="1:20" s="20" customFormat="1" x14ac:dyDescent="0.25">
      <c r="A7169" s="177" t="s">
        <v>3989</v>
      </c>
      <c r="B7169" s="20" t="s">
        <v>3990</v>
      </c>
      <c r="C7169" s="20" t="s">
        <v>219</v>
      </c>
      <c r="D7169" s="20" t="s">
        <v>1000</v>
      </c>
      <c r="E7169" s="26">
        <v>43040</v>
      </c>
      <c r="F7169" s="20">
        <v>0</v>
      </c>
      <c r="G7169" s="20">
        <v>0</v>
      </c>
      <c r="H7169" s="20" t="e">
        <v>#DIV/0!</v>
      </c>
      <c r="I7169" s="20">
        <v>0</v>
      </c>
      <c r="J7169" s="20">
        <v>0</v>
      </c>
      <c r="K7169" s="20" t="e">
        <v>#DIV/0!</v>
      </c>
      <c r="L7169" s="20">
        <v>0</v>
      </c>
      <c r="M7169" s="20" t="e">
        <v>#DIV/0!</v>
      </c>
      <c r="N7169" s="20">
        <v>0</v>
      </c>
      <c r="P7169" s="20">
        <v>0</v>
      </c>
      <c r="Q7169" s="20">
        <v>0</v>
      </c>
      <c r="R7169" s="20" t="e">
        <v>#DIV/0!</v>
      </c>
      <c r="S7169" s="20">
        <v>0</v>
      </c>
      <c r="T7169" s="20">
        <v>0.7</v>
      </c>
    </row>
    <row r="7170" spans="1:20" s="20" customFormat="1" x14ac:dyDescent="0.25">
      <c r="A7170" s="177" t="s">
        <v>3718</v>
      </c>
      <c r="B7170" s="20" t="s">
        <v>3719</v>
      </c>
      <c r="C7170" s="20" t="s">
        <v>340</v>
      </c>
      <c r="D7170" s="20" t="s">
        <v>1000</v>
      </c>
      <c r="E7170" s="26">
        <v>43040</v>
      </c>
      <c r="F7170" s="20">
        <v>0</v>
      </c>
      <c r="G7170" s="20">
        <v>0</v>
      </c>
      <c r="H7170" s="20" t="e">
        <v>#DIV/0!</v>
      </c>
      <c r="I7170" s="20">
        <v>0</v>
      </c>
      <c r="J7170" s="20">
        <v>0</v>
      </c>
      <c r="K7170" s="20" t="e">
        <v>#DIV/0!</v>
      </c>
      <c r="L7170" s="20">
        <v>0</v>
      </c>
      <c r="M7170" s="20" t="e">
        <v>#DIV/0!</v>
      </c>
      <c r="N7170" s="20">
        <v>0</v>
      </c>
      <c r="P7170" s="20">
        <v>0</v>
      </c>
      <c r="Q7170" s="20">
        <v>0</v>
      </c>
      <c r="R7170" s="20" t="e">
        <v>#DIV/0!</v>
      </c>
      <c r="S7170" s="20">
        <v>0</v>
      </c>
      <c r="T7170" s="20">
        <v>0.77</v>
      </c>
    </row>
    <row r="7171" spans="1:20" s="20" customFormat="1" x14ac:dyDescent="0.25">
      <c r="A7171" s="177" t="s">
        <v>11294</v>
      </c>
      <c r="B7171" s="20" t="s">
        <v>11295</v>
      </c>
      <c r="C7171" s="20" t="s">
        <v>350</v>
      </c>
      <c r="D7171" s="20" t="s">
        <v>1000</v>
      </c>
      <c r="E7171" s="26">
        <v>43040</v>
      </c>
      <c r="F7171" s="20">
        <v>0.5</v>
      </c>
      <c r="G7171" s="20">
        <v>1</v>
      </c>
      <c r="H7171" s="20">
        <v>0.5</v>
      </c>
      <c r="I7171" s="20">
        <v>4</v>
      </c>
      <c r="J7171" s="20">
        <v>3</v>
      </c>
      <c r="K7171" s="20">
        <v>1.3333333333333333</v>
      </c>
      <c r="L7171" s="20">
        <v>6</v>
      </c>
      <c r="M7171" s="20">
        <v>0.5</v>
      </c>
      <c r="N7171" s="20">
        <v>4</v>
      </c>
      <c r="P7171" s="20">
        <v>0</v>
      </c>
      <c r="Q7171" s="20">
        <v>0</v>
      </c>
      <c r="R7171" s="20" t="e">
        <v>#DIV/0!</v>
      </c>
      <c r="S7171" s="20">
        <v>0</v>
      </c>
      <c r="T7171" s="20">
        <v>0.73</v>
      </c>
    </row>
    <row r="7172" spans="1:20" s="20" customFormat="1" x14ac:dyDescent="0.25">
      <c r="A7172" s="177" t="s">
        <v>11296</v>
      </c>
      <c r="B7172" s="20" t="s">
        <v>11297</v>
      </c>
      <c r="C7172" s="20" t="s">
        <v>351</v>
      </c>
      <c r="D7172" s="20" t="s">
        <v>1000</v>
      </c>
      <c r="E7172" s="26">
        <v>43040</v>
      </c>
      <c r="F7172" s="20">
        <v>1.5</v>
      </c>
      <c r="G7172" s="20">
        <v>1.5</v>
      </c>
      <c r="H7172" s="20">
        <v>1</v>
      </c>
      <c r="I7172" s="20">
        <v>6</v>
      </c>
      <c r="J7172" s="20">
        <v>9</v>
      </c>
      <c r="K7172" s="20">
        <v>0.66666666666666663</v>
      </c>
      <c r="L7172" s="20">
        <v>9</v>
      </c>
      <c r="M7172" s="20">
        <v>1</v>
      </c>
      <c r="N7172" s="20">
        <v>6</v>
      </c>
      <c r="P7172" s="20">
        <v>2</v>
      </c>
      <c r="Q7172" s="20">
        <v>2</v>
      </c>
      <c r="R7172" s="20">
        <v>1</v>
      </c>
      <c r="S7172" s="20">
        <v>0</v>
      </c>
      <c r="T7172" s="20">
        <v>0.6</v>
      </c>
    </row>
    <row r="7173" spans="1:20" s="20" customFormat="1" x14ac:dyDescent="0.25">
      <c r="A7173" s="177" t="s">
        <v>11188</v>
      </c>
      <c r="B7173" s="20" t="s">
        <v>11189</v>
      </c>
      <c r="C7173" s="20" t="s">
        <v>352</v>
      </c>
      <c r="D7173" s="20" t="s">
        <v>1000</v>
      </c>
      <c r="E7173" s="26">
        <v>43040</v>
      </c>
      <c r="F7173" s="20">
        <v>0</v>
      </c>
      <c r="G7173" s="20">
        <v>0</v>
      </c>
      <c r="H7173" s="20" t="e">
        <v>#DIV/0!</v>
      </c>
      <c r="I7173" s="20">
        <v>0</v>
      </c>
      <c r="J7173" s="20">
        <v>0</v>
      </c>
      <c r="K7173" s="20" t="e">
        <v>#DIV/0!</v>
      </c>
      <c r="L7173" s="20">
        <v>0</v>
      </c>
      <c r="M7173" s="20" t="e">
        <v>#DIV/0!</v>
      </c>
      <c r="N7173" s="20">
        <v>0</v>
      </c>
      <c r="P7173" s="20">
        <v>0</v>
      </c>
      <c r="Q7173" s="20">
        <v>0</v>
      </c>
      <c r="R7173" s="20" t="e">
        <v>#DIV/0!</v>
      </c>
      <c r="S7173" s="20">
        <v>0</v>
      </c>
      <c r="T7173" s="20">
        <v>0.64</v>
      </c>
    </row>
    <row r="7174" spans="1:20" s="20" customFormat="1" x14ac:dyDescent="0.25">
      <c r="A7174" s="177" t="s">
        <v>10189</v>
      </c>
      <c r="B7174" s="20" t="s">
        <v>10190</v>
      </c>
      <c r="C7174" s="20" t="s">
        <v>353</v>
      </c>
      <c r="D7174" s="20" t="s">
        <v>1000</v>
      </c>
      <c r="E7174" s="26">
        <v>43040</v>
      </c>
      <c r="F7174" s="20">
        <v>1</v>
      </c>
      <c r="G7174" s="20">
        <v>6</v>
      </c>
      <c r="H7174" s="20">
        <v>0.16666666666666666</v>
      </c>
      <c r="I7174" s="20">
        <v>3</v>
      </c>
      <c r="J7174" s="20">
        <v>6</v>
      </c>
      <c r="K7174" s="20">
        <v>0.5</v>
      </c>
      <c r="L7174" s="20">
        <v>36</v>
      </c>
      <c r="M7174" s="20">
        <v>0.16666666666666666</v>
      </c>
      <c r="N7174" s="20">
        <v>3</v>
      </c>
      <c r="P7174" s="20">
        <v>0</v>
      </c>
      <c r="Q7174" s="20">
        <v>5</v>
      </c>
      <c r="R7174" s="20">
        <v>0</v>
      </c>
      <c r="S7174" s="20">
        <v>0</v>
      </c>
      <c r="T7174" s="20">
        <v>0.55000000000000004</v>
      </c>
    </row>
    <row r="7175" spans="1:20" s="20" customFormat="1" x14ac:dyDescent="0.25">
      <c r="A7175" s="177" t="s">
        <v>8602</v>
      </c>
      <c r="B7175" s="20" t="s">
        <v>8603</v>
      </c>
      <c r="C7175" s="20" t="s">
        <v>354</v>
      </c>
      <c r="D7175" s="20" t="s">
        <v>1000</v>
      </c>
      <c r="E7175" s="26">
        <v>43040</v>
      </c>
      <c r="F7175" s="20">
        <v>1</v>
      </c>
      <c r="G7175" s="20">
        <v>1.5</v>
      </c>
      <c r="H7175" s="20">
        <v>0.66666666666666663</v>
      </c>
      <c r="I7175" s="20">
        <v>11</v>
      </c>
      <c r="J7175" s="20">
        <v>6</v>
      </c>
      <c r="K7175" s="20">
        <v>1.8333333333333333</v>
      </c>
      <c r="L7175" s="20">
        <v>9</v>
      </c>
      <c r="M7175" s="20">
        <v>0.66666666666666663</v>
      </c>
      <c r="N7175" s="20">
        <v>11</v>
      </c>
      <c r="P7175" s="20">
        <v>0</v>
      </c>
      <c r="Q7175" s="20">
        <v>0</v>
      </c>
      <c r="R7175" s="20" t="e">
        <v>#DIV/0!</v>
      </c>
      <c r="S7175" s="20">
        <v>0</v>
      </c>
    </row>
    <row r="7176" spans="1:20" s="20" customFormat="1" x14ac:dyDescent="0.25">
      <c r="A7176" s="177" t="s">
        <v>6396</v>
      </c>
      <c r="B7176" s="20" t="s">
        <v>6397</v>
      </c>
      <c r="C7176" s="20" t="s">
        <v>355</v>
      </c>
      <c r="D7176" s="20" t="s">
        <v>1000</v>
      </c>
      <c r="E7176" s="26">
        <v>43040</v>
      </c>
      <c r="F7176" s="20">
        <v>3</v>
      </c>
      <c r="G7176" s="20">
        <v>3.5</v>
      </c>
      <c r="H7176" s="20">
        <v>0.8571428571428571</v>
      </c>
      <c r="I7176" s="20">
        <v>8</v>
      </c>
      <c r="J7176" s="20">
        <v>18</v>
      </c>
      <c r="K7176" s="20">
        <v>0.44444444444444442</v>
      </c>
      <c r="L7176" s="20">
        <v>21</v>
      </c>
      <c r="M7176" s="20">
        <v>0.8571428571428571</v>
      </c>
      <c r="N7176" s="20">
        <v>8</v>
      </c>
      <c r="P7176" s="20">
        <v>3</v>
      </c>
      <c r="Q7176" s="20">
        <v>3</v>
      </c>
      <c r="R7176" s="20">
        <v>1</v>
      </c>
      <c r="S7176" s="20">
        <v>0</v>
      </c>
    </row>
    <row r="7177" spans="1:20" s="20" customFormat="1" x14ac:dyDescent="0.25">
      <c r="A7177" s="177" t="s">
        <v>11789</v>
      </c>
      <c r="B7177" s="20" t="s">
        <v>11790</v>
      </c>
      <c r="C7177" s="20" t="s">
        <v>198</v>
      </c>
      <c r="D7177" s="20" t="s">
        <v>1002</v>
      </c>
      <c r="E7177" s="26">
        <v>43040</v>
      </c>
      <c r="F7177" s="20">
        <v>0.5</v>
      </c>
      <c r="G7177" s="20">
        <v>1</v>
      </c>
      <c r="H7177" s="20">
        <v>0.5</v>
      </c>
      <c r="I7177" s="20">
        <v>4</v>
      </c>
      <c r="J7177" s="20">
        <v>3</v>
      </c>
      <c r="K7177" s="20">
        <v>1.3333333333333333</v>
      </c>
      <c r="L7177" s="20">
        <v>6</v>
      </c>
      <c r="M7177" s="20">
        <v>0.5</v>
      </c>
      <c r="N7177" s="20">
        <v>4</v>
      </c>
      <c r="P7177" s="20">
        <v>0</v>
      </c>
      <c r="Q7177" s="20">
        <v>0</v>
      </c>
      <c r="R7177" s="20" t="e">
        <v>#DIV/0!</v>
      </c>
      <c r="S7177" s="20">
        <v>0</v>
      </c>
    </row>
    <row r="7178" spans="1:20" s="20" customFormat="1" x14ac:dyDescent="0.25">
      <c r="A7178" s="177" t="s">
        <v>11791</v>
      </c>
      <c r="B7178" s="20" t="s">
        <v>11792</v>
      </c>
      <c r="C7178" s="20" t="s">
        <v>199</v>
      </c>
      <c r="D7178" s="20" t="s">
        <v>1002</v>
      </c>
      <c r="E7178" s="26">
        <v>43040</v>
      </c>
      <c r="F7178" s="20">
        <v>10</v>
      </c>
      <c r="G7178" s="20">
        <v>10</v>
      </c>
      <c r="H7178" s="20">
        <v>1</v>
      </c>
      <c r="I7178" s="20">
        <v>141</v>
      </c>
      <c r="J7178" s="20">
        <v>104</v>
      </c>
      <c r="K7178" s="20">
        <v>1.3557692307692308</v>
      </c>
      <c r="L7178" s="20">
        <v>104</v>
      </c>
      <c r="M7178" s="20">
        <v>1</v>
      </c>
      <c r="N7178" s="20">
        <v>135</v>
      </c>
      <c r="P7178" s="20">
        <v>2</v>
      </c>
      <c r="Q7178" s="20">
        <v>2</v>
      </c>
      <c r="R7178" s="20">
        <v>1</v>
      </c>
      <c r="S7178" s="20">
        <v>6</v>
      </c>
    </row>
    <row r="7179" spans="1:20" s="20" customFormat="1" x14ac:dyDescent="0.25">
      <c r="A7179" s="177" t="s">
        <v>11793</v>
      </c>
      <c r="B7179" s="20" t="s">
        <v>11794</v>
      </c>
      <c r="C7179" s="20" t="s">
        <v>348</v>
      </c>
      <c r="D7179" s="20" t="s">
        <v>1002</v>
      </c>
      <c r="E7179" s="26">
        <v>43040</v>
      </c>
      <c r="F7179" s="20">
        <v>3</v>
      </c>
      <c r="G7179" s="20">
        <v>3</v>
      </c>
      <c r="H7179" s="20">
        <v>1</v>
      </c>
      <c r="I7179" s="20">
        <v>14</v>
      </c>
      <c r="J7179" s="20">
        <v>30</v>
      </c>
      <c r="K7179" s="20">
        <v>0.46666666666666667</v>
      </c>
      <c r="L7179" s="20">
        <v>30</v>
      </c>
      <c r="M7179" s="20">
        <v>1</v>
      </c>
      <c r="N7179" s="20">
        <v>13</v>
      </c>
      <c r="P7179" s="20">
        <v>2</v>
      </c>
      <c r="Q7179" s="20">
        <v>2</v>
      </c>
      <c r="R7179" s="20">
        <v>1</v>
      </c>
      <c r="S7179" s="20">
        <v>1</v>
      </c>
    </row>
    <row r="7180" spans="1:20" s="20" customFormat="1" x14ac:dyDescent="0.25">
      <c r="A7180" s="177" t="s">
        <v>11795</v>
      </c>
      <c r="B7180" s="20" t="s">
        <v>11796</v>
      </c>
      <c r="C7180" s="20" t="s">
        <v>357</v>
      </c>
      <c r="D7180" s="20" t="s">
        <v>1002</v>
      </c>
      <c r="E7180" s="26">
        <v>43040</v>
      </c>
      <c r="F7180" s="20">
        <v>0</v>
      </c>
      <c r="G7180" s="20">
        <v>0</v>
      </c>
      <c r="H7180" s="20" t="e">
        <v>#DIV/0!</v>
      </c>
      <c r="I7180" s="20">
        <v>0</v>
      </c>
      <c r="J7180" s="20">
        <v>0</v>
      </c>
      <c r="K7180" s="20" t="e">
        <v>#DIV/0!</v>
      </c>
      <c r="L7180" s="20">
        <v>0</v>
      </c>
      <c r="M7180" s="20" t="e">
        <v>#DIV/0!</v>
      </c>
      <c r="N7180" s="20">
        <v>0</v>
      </c>
      <c r="P7180" s="20">
        <v>0</v>
      </c>
      <c r="Q7180" s="20">
        <v>0</v>
      </c>
      <c r="R7180" s="20" t="e">
        <v>#DIV/0!</v>
      </c>
      <c r="S7180" s="20">
        <v>0</v>
      </c>
    </row>
    <row r="7181" spans="1:20" s="20" customFormat="1" x14ac:dyDescent="0.25">
      <c r="A7181" s="177" t="s">
        <v>10955</v>
      </c>
      <c r="B7181" s="20" t="s">
        <v>10956</v>
      </c>
      <c r="C7181" s="20" t="s">
        <v>227</v>
      </c>
      <c r="D7181" s="20" t="s">
        <v>1002</v>
      </c>
      <c r="E7181" s="26">
        <v>43040</v>
      </c>
      <c r="F7181" s="20">
        <v>0</v>
      </c>
      <c r="G7181" s="20">
        <v>0</v>
      </c>
      <c r="H7181" s="20" t="e">
        <v>#DIV/0!</v>
      </c>
      <c r="I7181" s="20">
        <v>0</v>
      </c>
      <c r="J7181" s="20">
        <v>0</v>
      </c>
      <c r="K7181" s="20" t="e">
        <v>#DIV/0!</v>
      </c>
      <c r="L7181" s="20">
        <v>0</v>
      </c>
      <c r="M7181" s="20" t="e">
        <v>#DIV/0!</v>
      </c>
      <c r="N7181" s="20">
        <v>0</v>
      </c>
      <c r="P7181" s="20">
        <v>0</v>
      </c>
      <c r="Q7181" s="20">
        <v>0</v>
      </c>
      <c r="R7181" s="20" t="e">
        <v>#DIV/0!</v>
      </c>
      <c r="S7181" s="20">
        <v>0</v>
      </c>
    </row>
    <row r="7182" spans="1:20" s="20" customFormat="1" x14ac:dyDescent="0.25">
      <c r="A7182" s="177" t="s">
        <v>10780</v>
      </c>
      <c r="B7182" s="20" t="s">
        <v>10781</v>
      </c>
      <c r="C7182" s="20" t="s">
        <v>203</v>
      </c>
      <c r="D7182" s="20" t="s">
        <v>1002</v>
      </c>
      <c r="E7182" s="26">
        <v>43040</v>
      </c>
      <c r="F7182" s="20">
        <v>1</v>
      </c>
      <c r="G7182" s="20">
        <v>6</v>
      </c>
      <c r="H7182" s="20">
        <v>0.16666666666666666</v>
      </c>
      <c r="I7182" s="20">
        <v>3</v>
      </c>
      <c r="J7182" s="20">
        <v>6</v>
      </c>
      <c r="K7182" s="20">
        <v>0.5</v>
      </c>
      <c r="L7182" s="20">
        <v>36</v>
      </c>
      <c r="M7182" s="20">
        <v>0.16666666666666666</v>
      </c>
      <c r="N7182" s="20">
        <v>3</v>
      </c>
      <c r="O7182" s="20">
        <v>1</v>
      </c>
      <c r="P7182" s="20">
        <v>7</v>
      </c>
      <c r="Q7182" s="20">
        <v>16</v>
      </c>
      <c r="R7182" s="20">
        <v>0.4375</v>
      </c>
      <c r="S7182" s="20">
        <v>0</v>
      </c>
    </row>
    <row r="7183" spans="1:20" s="20" customFormat="1" x14ac:dyDescent="0.25">
      <c r="A7183" s="177" t="s">
        <v>9933</v>
      </c>
      <c r="B7183" s="20" t="s">
        <v>9934</v>
      </c>
      <c r="C7183" s="20" t="s">
        <v>223</v>
      </c>
      <c r="D7183" s="20" t="s">
        <v>1002</v>
      </c>
      <c r="E7183" s="26">
        <v>43040</v>
      </c>
      <c r="F7183" s="20">
        <v>5</v>
      </c>
      <c r="G7183" s="20">
        <v>9</v>
      </c>
      <c r="H7183" s="20">
        <v>0.55555555555555558</v>
      </c>
      <c r="I7183" s="20">
        <v>89</v>
      </c>
      <c r="J7183" s="20">
        <v>50</v>
      </c>
      <c r="K7183" s="20">
        <v>1.78</v>
      </c>
      <c r="L7183" s="20">
        <v>90</v>
      </c>
      <c r="M7183" s="20">
        <v>0.55555555555555558</v>
      </c>
      <c r="N7183" s="20">
        <v>88</v>
      </c>
      <c r="P7183" s="20">
        <v>0</v>
      </c>
      <c r="Q7183" s="20">
        <v>0</v>
      </c>
      <c r="R7183" s="20" t="e">
        <v>#DIV/0!</v>
      </c>
      <c r="S7183" s="20">
        <v>1</v>
      </c>
    </row>
    <row r="7184" spans="1:20" s="20" customFormat="1" x14ac:dyDescent="0.25">
      <c r="A7184" s="177" t="s">
        <v>9551</v>
      </c>
      <c r="B7184" s="20" t="s">
        <v>9552</v>
      </c>
      <c r="C7184" s="20" t="s">
        <v>346</v>
      </c>
      <c r="D7184" s="20" t="s">
        <v>1002</v>
      </c>
      <c r="E7184" s="26">
        <v>43040</v>
      </c>
      <c r="F7184" s="20">
        <v>0</v>
      </c>
      <c r="G7184" s="20">
        <v>0</v>
      </c>
      <c r="H7184" s="20" t="e">
        <v>#DIV/0!</v>
      </c>
      <c r="I7184" s="20">
        <v>0</v>
      </c>
      <c r="J7184" s="20">
        <v>0</v>
      </c>
      <c r="K7184" s="20" t="e">
        <v>#DIV/0!</v>
      </c>
      <c r="L7184" s="20">
        <v>0</v>
      </c>
      <c r="M7184" s="20" t="e">
        <v>#DIV/0!</v>
      </c>
      <c r="N7184" s="20">
        <v>0</v>
      </c>
      <c r="P7184" s="20">
        <v>0</v>
      </c>
      <c r="Q7184" s="20">
        <v>0</v>
      </c>
      <c r="R7184" s="20" t="e">
        <v>#DIV/0!</v>
      </c>
      <c r="S7184" s="20">
        <v>0</v>
      </c>
    </row>
    <row r="7185" spans="1:20" s="20" customFormat="1" x14ac:dyDescent="0.25">
      <c r="A7185" s="177" t="s">
        <v>9192</v>
      </c>
      <c r="B7185" s="20" t="s">
        <v>9193</v>
      </c>
      <c r="C7185" s="20" t="s">
        <v>207</v>
      </c>
      <c r="D7185" s="20" t="s">
        <v>1002</v>
      </c>
      <c r="E7185" s="26">
        <v>43040</v>
      </c>
      <c r="F7185" s="20">
        <v>5</v>
      </c>
      <c r="G7185" s="20">
        <v>6</v>
      </c>
      <c r="H7185" s="20">
        <v>0.83333333333333337</v>
      </c>
      <c r="I7185" s="20">
        <v>28</v>
      </c>
      <c r="J7185" s="20">
        <v>30</v>
      </c>
      <c r="K7185" s="20">
        <v>0.93333333333333335</v>
      </c>
      <c r="L7185" s="20">
        <v>36</v>
      </c>
      <c r="M7185" s="20">
        <v>0.83333333333333337</v>
      </c>
      <c r="N7185" s="20">
        <v>26</v>
      </c>
      <c r="O7185" s="20">
        <v>0.75</v>
      </c>
      <c r="P7185" s="20">
        <v>0</v>
      </c>
      <c r="Q7185" s="20">
        <v>0</v>
      </c>
      <c r="R7185" s="20" t="e">
        <v>#DIV/0!</v>
      </c>
      <c r="S7185" s="20">
        <v>2</v>
      </c>
    </row>
    <row r="7186" spans="1:20" s="20" customFormat="1" x14ac:dyDescent="0.25">
      <c r="A7186" s="177" t="s">
        <v>8353</v>
      </c>
      <c r="B7186" s="20" t="s">
        <v>8354</v>
      </c>
      <c r="C7186" s="20" t="s">
        <v>212</v>
      </c>
      <c r="D7186" s="20" t="s">
        <v>1002</v>
      </c>
      <c r="E7186" s="26">
        <v>43040</v>
      </c>
      <c r="F7186" s="20">
        <v>0</v>
      </c>
      <c r="G7186" s="20">
        <v>0</v>
      </c>
      <c r="H7186" s="20" t="e">
        <v>#DIV/0!</v>
      </c>
      <c r="I7186" s="20">
        <v>0</v>
      </c>
      <c r="J7186" s="20">
        <v>0</v>
      </c>
      <c r="K7186" s="20" t="e">
        <v>#DIV/0!</v>
      </c>
      <c r="L7186" s="20">
        <v>0</v>
      </c>
      <c r="M7186" s="20" t="e">
        <v>#DIV/0!</v>
      </c>
      <c r="N7186" s="20">
        <v>0</v>
      </c>
      <c r="P7186" s="20">
        <v>0</v>
      </c>
      <c r="Q7186" s="20">
        <v>0</v>
      </c>
      <c r="R7186" s="20" t="e">
        <v>#DIV/0!</v>
      </c>
      <c r="S7186" s="20">
        <v>0</v>
      </c>
    </row>
    <row r="7187" spans="1:20" s="20" customFormat="1" x14ac:dyDescent="0.25">
      <c r="A7187" s="177" t="s">
        <v>8052</v>
      </c>
      <c r="B7187" s="20" t="s">
        <v>8053</v>
      </c>
      <c r="C7187" s="20" t="s">
        <v>225</v>
      </c>
      <c r="D7187" s="20" t="s">
        <v>1002</v>
      </c>
      <c r="E7187" s="26">
        <v>43040</v>
      </c>
      <c r="F7187" s="20">
        <v>4.5</v>
      </c>
      <c r="G7187" s="20">
        <v>5.5</v>
      </c>
      <c r="H7187" s="20">
        <v>0.81818181818181823</v>
      </c>
      <c r="I7187" s="20">
        <v>46</v>
      </c>
      <c r="J7187" s="20">
        <v>51</v>
      </c>
      <c r="K7187" s="20">
        <v>0.90196078431372551</v>
      </c>
      <c r="L7187" s="20">
        <v>62</v>
      </c>
      <c r="M7187" s="20">
        <v>0.82258064516129037</v>
      </c>
      <c r="N7187" s="20">
        <v>44</v>
      </c>
      <c r="P7187" s="20">
        <v>1</v>
      </c>
      <c r="Q7187" s="20">
        <v>1</v>
      </c>
      <c r="R7187" s="20">
        <v>1</v>
      </c>
      <c r="S7187" s="20">
        <v>2</v>
      </c>
    </row>
    <row r="7188" spans="1:20" s="20" customFormat="1" x14ac:dyDescent="0.25">
      <c r="A7188" s="177" t="s">
        <v>7664</v>
      </c>
      <c r="B7188" s="20" t="s">
        <v>7665</v>
      </c>
      <c r="C7188" s="20" t="s">
        <v>901</v>
      </c>
      <c r="D7188" s="20" t="s">
        <v>1000</v>
      </c>
      <c r="E7188" s="26">
        <v>43040</v>
      </c>
      <c r="F7188" s="20">
        <v>4</v>
      </c>
      <c r="G7188" s="20">
        <v>4</v>
      </c>
      <c r="H7188" s="20">
        <v>1</v>
      </c>
      <c r="I7188" s="20">
        <v>33</v>
      </c>
      <c r="J7188" s="20">
        <v>24</v>
      </c>
      <c r="K7188" s="20">
        <v>1.375</v>
      </c>
      <c r="L7188" s="20">
        <v>24</v>
      </c>
      <c r="M7188" s="20">
        <v>1</v>
      </c>
      <c r="N7188" s="20">
        <v>32</v>
      </c>
      <c r="P7188" s="20">
        <v>3</v>
      </c>
      <c r="Q7188" s="20">
        <v>6</v>
      </c>
      <c r="R7188" s="20">
        <v>0.5</v>
      </c>
      <c r="S7188" s="20">
        <v>1</v>
      </c>
    </row>
    <row r="7189" spans="1:20" s="20" customFormat="1" x14ac:dyDescent="0.25">
      <c r="A7189" s="177" t="s">
        <v>7112</v>
      </c>
      <c r="B7189" s="20" t="s">
        <v>7113</v>
      </c>
      <c r="C7189" s="20" t="s">
        <v>232</v>
      </c>
      <c r="D7189" s="20" t="s">
        <v>1002</v>
      </c>
      <c r="E7189" s="26">
        <v>43040</v>
      </c>
      <c r="F7189" s="20">
        <v>7</v>
      </c>
      <c r="G7189" s="20">
        <v>7.5</v>
      </c>
      <c r="H7189" s="20">
        <v>0.93333333333333335</v>
      </c>
      <c r="I7189" s="20">
        <v>117</v>
      </c>
      <c r="J7189" s="20">
        <v>80</v>
      </c>
      <c r="K7189" s="20">
        <v>1.4624999999999999</v>
      </c>
      <c r="L7189" s="20">
        <v>84</v>
      </c>
      <c r="M7189" s="20">
        <v>0.95238095238095233</v>
      </c>
      <c r="N7189" s="20">
        <v>112</v>
      </c>
      <c r="P7189" s="20">
        <v>1</v>
      </c>
      <c r="Q7189" s="20">
        <v>6</v>
      </c>
      <c r="R7189" s="20">
        <v>0.16666666666666666</v>
      </c>
      <c r="S7189" s="20">
        <v>5</v>
      </c>
    </row>
    <row r="7190" spans="1:20" s="20" customFormat="1" x14ac:dyDescent="0.25">
      <c r="A7190" s="177" t="s">
        <v>6746</v>
      </c>
      <c r="B7190" s="20" t="s">
        <v>6747</v>
      </c>
      <c r="C7190" s="20" t="s">
        <v>317</v>
      </c>
      <c r="D7190" s="20" t="s">
        <v>1002</v>
      </c>
      <c r="E7190" s="26">
        <v>43040</v>
      </c>
      <c r="F7190" s="20">
        <v>8</v>
      </c>
      <c r="G7190" s="20">
        <v>9</v>
      </c>
      <c r="H7190" s="20">
        <v>0.88888888888888884</v>
      </c>
      <c r="I7190" s="20">
        <v>35</v>
      </c>
      <c r="J7190" s="20">
        <v>48</v>
      </c>
      <c r="K7190" s="20">
        <v>0.72916666666666663</v>
      </c>
      <c r="L7190" s="20">
        <v>54</v>
      </c>
      <c r="M7190" s="20">
        <v>0.88888888888888884</v>
      </c>
      <c r="N7190" s="20">
        <v>32</v>
      </c>
      <c r="P7190" s="20">
        <v>3</v>
      </c>
      <c r="Q7190" s="20">
        <v>3</v>
      </c>
      <c r="R7190" s="20">
        <v>1</v>
      </c>
      <c r="S7190" s="20">
        <v>3</v>
      </c>
    </row>
    <row r="7191" spans="1:20" s="20" customFormat="1" x14ac:dyDescent="0.25">
      <c r="A7191" s="177" t="s">
        <v>6322</v>
      </c>
      <c r="B7191" s="20" t="s">
        <v>6323</v>
      </c>
      <c r="C7191" s="20" t="s">
        <v>214</v>
      </c>
      <c r="D7191" s="20" t="s">
        <v>1002</v>
      </c>
      <c r="E7191" s="26">
        <v>43040</v>
      </c>
      <c r="F7191" s="20">
        <v>14.5</v>
      </c>
      <c r="G7191" s="20">
        <v>16.5</v>
      </c>
      <c r="H7191" s="20">
        <v>0.87878787878787878</v>
      </c>
      <c r="I7191" s="20">
        <v>86</v>
      </c>
      <c r="J7191" s="20">
        <v>141</v>
      </c>
      <c r="K7191" s="20">
        <v>0.60992907801418439</v>
      </c>
      <c r="L7191" s="20">
        <v>161</v>
      </c>
      <c r="M7191" s="20">
        <v>0.87577639751552794</v>
      </c>
      <c r="N7191" s="20">
        <v>70</v>
      </c>
      <c r="O7191" s="20">
        <v>0.9</v>
      </c>
      <c r="P7191" s="20">
        <v>14</v>
      </c>
      <c r="Q7191" s="20">
        <v>22</v>
      </c>
      <c r="R7191" s="20">
        <v>0.63636363636363635</v>
      </c>
      <c r="S7191" s="20">
        <v>16</v>
      </c>
    </row>
    <row r="7192" spans="1:20" s="20" customFormat="1" x14ac:dyDescent="0.25">
      <c r="A7192" s="177" t="s">
        <v>5544</v>
      </c>
      <c r="B7192" s="20" t="s">
        <v>5545</v>
      </c>
      <c r="C7192" s="20" t="s">
        <v>903</v>
      </c>
      <c r="D7192" s="20" t="s">
        <v>1000</v>
      </c>
      <c r="E7192" s="26">
        <v>43040</v>
      </c>
      <c r="F7192" s="20">
        <v>6</v>
      </c>
      <c r="G7192" s="20">
        <v>6.5</v>
      </c>
      <c r="H7192" s="20">
        <v>0.92307692307692313</v>
      </c>
      <c r="I7192" s="20">
        <v>34</v>
      </c>
      <c r="J7192" s="20">
        <v>36</v>
      </c>
      <c r="K7192" s="20">
        <v>0.94444444444444442</v>
      </c>
      <c r="L7192" s="20">
        <v>39</v>
      </c>
      <c r="M7192" s="20">
        <v>0.92307692307692313</v>
      </c>
      <c r="N7192" s="20">
        <v>33</v>
      </c>
      <c r="P7192" s="20">
        <v>0</v>
      </c>
      <c r="Q7192" s="20">
        <v>0</v>
      </c>
      <c r="R7192" s="20" t="e">
        <v>#DIV/0!</v>
      </c>
      <c r="S7192" s="20">
        <v>1</v>
      </c>
    </row>
    <row r="7193" spans="1:20" s="20" customFormat="1" x14ac:dyDescent="0.25">
      <c r="A7193" s="177" t="s">
        <v>4929</v>
      </c>
      <c r="B7193" s="20" t="s">
        <v>4930</v>
      </c>
      <c r="C7193" s="20" t="s">
        <v>230</v>
      </c>
      <c r="D7193" s="20" t="s">
        <v>1002</v>
      </c>
      <c r="E7193" s="26">
        <v>43040</v>
      </c>
      <c r="F7193" s="20">
        <v>0</v>
      </c>
      <c r="G7193" s="20">
        <v>0</v>
      </c>
      <c r="H7193" s="20" t="e">
        <v>#DIV/0!</v>
      </c>
      <c r="I7193" s="20">
        <v>0</v>
      </c>
      <c r="J7193" s="20">
        <v>0</v>
      </c>
      <c r="K7193" s="20" t="e">
        <v>#DIV/0!</v>
      </c>
      <c r="L7193" s="20">
        <v>0</v>
      </c>
      <c r="M7193" s="20" t="e">
        <v>#DIV/0!</v>
      </c>
      <c r="N7193" s="20">
        <v>0</v>
      </c>
      <c r="P7193" s="20">
        <v>0</v>
      </c>
      <c r="Q7193" s="20">
        <v>0</v>
      </c>
      <c r="R7193" s="20" t="e">
        <v>#DIV/0!</v>
      </c>
      <c r="S7193" s="20">
        <v>0</v>
      </c>
    </row>
    <row r="7194" spans="1:20" s="20" customFormat="1" x14ac:dyDescent="0.25">
      <c r="A7194" s="177" t="s">
        <v>4754</v>
      </c>
      <c r="B7194" s="20" t="s">
        <v>4755</v>
      </c>
      <c r="C7194" s="20" t="s">
        <v>234</v>
      </c>
      <c r="D7194" s="20" t="s">
        <v>1002</v>
      </c>
      <c r="E7194" s="26">
        <v>43040</v>
      </c>
      <c r="F7194" s="20">
        <v>2.5</v>
      </c>
      <c r="G7194" s="20">
        <v>4.5</v>
      </c>
      <c r="H7194" s="20">
        <v>0.55555555555555558</v>
      </c>
      <c r="I7194" s="20">
        <v>61</v>
      </c>
      <c r="J7194" s="20">
        <v>45</v>
      </c>
      <c r="K7194" s="20">
        <v>1.3555555555555556</v>
      </c>
      <c r="L7194" s="20">
        <v>63</v>
      </c>
      <c r="M7194" s="20">
        <v>0.7142857142857143</v>
      </c>
      <c r="N7194" s="20">
        <v>61</v>
      </c>
      <c r="P7194" s="20">
        <v>15</v>
      </c>
      <c r="Q7194" s="20">
        <v>20</v>
      </c>
      <c r="R7194" s="20">
        <v>0.75</v>
      </c>
      <c r="S7194" s="20">
        <v>0</v>
      </c>
    </row>
    <row r="7195" spans="1:20" s="20" customFormat="1" x14ac:dyDescent="0.25">
      <c r="A7195" s="177" t="s">
        <v>4404</v>
      </c>
      <c r="B7195" s="20" t="s">
        <v>4405</v>
      </c>
      <c r="C7195" s="20" t="s">
        <v>217</v>
      </c>
      <c r="D7195" s="20" t="s">
        <v>1002</v>
      </c>
      <c r="E7195" s="26">
        <v>43040</v>
      </c>
      <c r="F7195" s="20">
        <v>0</v>
      </c>
      <c r="G7195" s="20">
        <v>0</v>
      </c>
      <c r="H7195" s="20" t="e">
        <v>#DIV/0!</v>
      </c>
      <c r="I7195" s="20">
        <v>0</v>
      </c>
      <c r="J7195" s="20">
        <v>0</v>
      </c>
      <c r="K7195" s="20" t="e">
        <v>#DIV/0!</v>
      </c>
      <c r="L7195" s="20">
        <v>0</v>
      </c>
      <c r="M7195" s="20" t="e">
        <v>#DIV/0!</v>
      </c>
      <c r="N7195" s="20">
        <v>0</v>
      </c>
      <c r="P7195" s="20">
        <v>0</v>
      </c>
      <c r="Q7195" s="20">
        <v>0</v>
      </c>
      <c r="R7195" s="20" t="e">
        <v>#DIV/0!</v>
      </c>
      <c r="S7195" s="20">
        <v>0</v>
      </c>
    </row>
    <row r="7196" spans="1:20" s="20" customFormat="1" x14ac:dyDescent="0.25">
      <c r="A7196" s="177" t="s">
        <v>3814</v>
      </c>
      <c r="B7196" s="20" t="s">
        <v>3815</v>
      </c>
      <c r="C7196" s="20" t="s">
        <v>342</v>
      </c>
      <c r="D7196" s="20" t="s">
        <v>1002</v>
      </c>
      <c r="E7196" s="26">
        <v>43040</v>
      </c>
      <c r="F7196" s="20">
        <v>0</v>
      </c>
      <c r="G7196" s="20">
        <v>0</v>
      </c>
      <c r="H7196" s="20" t="e">
        <v>#DIV/0!</v>
      </c>
      <c r="I7196" s="20">
        <v>0</v>
      </c>
      <c r="J7196" s="20">
        <v>0</v>
      </c>
      <c r="K7196" s="20" t="e">
        <v>#DIV/0!</v>
      </c>
      <c r="L7196" s="20">
        <v>0</v>
      </c>
      <c r="M7196" s="20" t="e">
        <v>#DIV/0!</v>
      </c>
      <c r="N7196" s="20">
        <v>0</v>
      </c>
      <c r="P7196" s="20">
        <v>0</v>
      </c>
      <c r="Q7196" s="20">
        <v>0</v>
      </c>
      <c r="R7196" s="20" t="e">
        <v>#DIV/0!</v>
      </c>
      <c r="S7196" s="20">
        <v>0</v>
      </c>
    </row>
    <row r="7197" spans="1:20" s="20" customFormat="1" x14ac:dyDescent="0.25">
      <c r="A7197" s="177" t="s">
        <v>3622</v>
      </c>
      <c r="B7197" s="20" t="s">
        <v>3623</v>
      </c>
      <c r="C7197" s="20" t="s">
        <v>220</v>
      </c>
      <c r="D7197" s="20" t="s">
        <v>1002</v>
      </c>
      <c r="E7197" s="26">
        <v>43040</v>
      </c>
      <c r="F7197" s="20">
        <v>0</v>
      </c>
      <c r="G7197" s="20">
        <v>0</v>
      </c>
      <c r="H7197" s="20" t="e">
        <v>#DIV/0!</v>
      </c>
      <c r="I7197" s="20">
        <v>0</v>
      </c>
      <c r="J7197" s="20">
        <v>0</v>
      </c>
      <c r="K7197" s="20" t="e">
        <v>#DIV/0!</v>
      </c>
      <c r="L7197" s="20">
        <v>0</v>
      </c>
      <c r="M7197" s="20" t="e">
        <v>#DIV/0!</v>
      </c>
      <c r="N7197" s="20">
        <v>0</v>
      </c>
      <c r="P7197" s="20">
        <v>0</v>
      </c>
      <c r="Q7197" s="20">
        <v>0</v>
      </c>
      <c r="R7197" s="20" t="e">
        <v>#DIV/0!</v>
      </c>
      <c r="S7197" s="20">
        <v>0</v>
      </c>
    </row>
    <row r="7198" spans="1:20" s="20" customFormat="1" x14ac:dyDescent="0.25">
      <c r="A7198" s="177" t="s">
        <v>3097</v>
      </c>
      <c r="B7198" s="20" t="s">
        <v>3098</v>
      </c>
      <c r="C7198" s="20" t="s">
        <v>242</v>
      </c>
      <c r="D7198" s="20" t="s">
        <v>1000</v>
      </c>
      <c r="E7198" s="26">
        <v>43040</v>
      </c>
      <c r="F7198" s="20">
        <v>0</v>
      </c>
      <c r="G7198" s="20">
        <v>0</v>
      </c>
      <c r="H7198" s="20" t="e">
        <v>#DIV/0!</v>
      </c>
      <c r="I7198" s="20">
        <v>0</v>
      </c>
      <c r="J7198" s="20">
        <v>0</v>
      </c>
      <c r="K7198" s="20" t="e">
        <v>#DIV/0!</v>
      </c>
      <c r="L7198" s="20">
        <v>0</v>
      </c>
      <c r="M7198" s="20" t="e">
        <v>#DIV/0!</v>
      </c>
      <c r="N7198" s="20">
        <v>0</v>
      </c>
      <c r="P7198" s="20">
        <v>0</v>
      </c>
      <c r="Q7198" s="20">
        <v>0</v>
      </c>
      <c r="R7198" s="20" t="e">
        <v>#DIV/0!</v>
      </c>
      <c r="S7198" s="20">
        <v>0</v>
      </c>
      <c r="T7198" s="20">
        <v>0.59375</v>
      </c>
    </row>
    <row r="7199" spans="1:20" s="20" customFormat="1" x14ac:dyDescent="0.25">
      <c r="A7199" s="177" t="s">
        <v>2922</v>
      </c>
      <c r="B7199" s="20" t="s">
        <v>2923</v>
      </c>
      <c r="C7199" s="20" t="s">
        <v>2724</v>
      </c>
      <c r="D7199" s="20" t="s">
        <v>1000</v>
      </c>
      <c r="E7199" s="26">
        <v>43040</v>
      </c>
      <c r="F7199" s="20">
        <v>3.5</v>
      </c>
      <c r="G7199" s="20">
        <v>3.5</v>
      </c>
      <c r="H7199" s="20">
        <v>1</v>
      </c>
      <c r="I7199" s="20">
        <v>24</v>
      </c>
      <c r="J7199" s="20">
        <v>21</v>
      </c>
      <c r="K7199" s="20">
        <v>1.1428571428571428</v>
      </c>
      <c r="L7199" s="20">
        <v>21</v>
      </c>
      <c r="M7199" s="20">
        <v>1</v>
      </c>
      <c r="N7199" s="20">
        <v>24</v>
      </c>
      <c r="P7199" s="20">
        <v>0</v>
      </c>
      <c r="Q7199" s="20">
        <v>0</v>
      </c>
      <c r="R7199" s="20" t="e">
        <v>#DIV/0!</v>
      </c>
      <c r="S7199" s="20">
        <v>0</v>
      </c>
      <c r="T7199" s="20">
        <v>0.62083333333333335</v>
      </c>
    </row>
    <row r="7200" spans="1:20" s="20" customFormat="1" x14ac:dyDescent="0.25">
      <c r="A7200" s="177" t="s">
        <v>2677</v>
      </c>
      <c r="B7200" s="20" t="s">
        <v>2678</v>
      </c>
      <c r="C7200" s="20" t="s">
        <v>237</v>
      </c>
      <c r="D7200" s="20" t="s">
        <v>1000</v>
      </c>
      <c r="E7200" s="26">
        <v>43040</v>
      </c>
      <c r="F7200" s="20">
        <v>10</v>
      </c>
      <c r="G7200" s="20">
        <v>11</v>
      </c>
      <c r="H7200" s="20">
        <v>0.90909090909090906</v>
      </c>
      <c r="I7200" s="20">
        <v>43</v>
      </c>
      <c r="J7200" s="20">
        <v>60</v>
      </c>
      <c r="K7200" s="20">
        <v>0.71666666666666667</v>
      </c>
      <c r="L7200" s="20">
        <v>66</v>
      </c>
      <c r="M7200" s="20">
        <v>0.90909090909090906</v>
      </c>
      <c r="N7200" s="20">
        <v>33</v>
      </c>
      <c r="O7200" s="20">
        <v>0.8833333333333333</v>
      </c>
      <c r="P7200" s="20">
        <v>13</v>
      </c>
      <c r="Q7200" s="20">
        <v>16</v>
      </c>
      <c r="R7200" s="20">
        <v>0.8125</v>
      </c>
      <c r="S7200" s="20">
        <v>10</v>
      </c>
      <c r="T7200" s="20">
        <v>0.63749999999999996</v>
      </c>
    </row>
    <row r="7201" spans="1:20" s="20" customFormat="1" x14ac:dyDescent="0.25">
      <c r="A7201" s="177" t="s">
        <v>2502</v>
      </c>
      <c r="B7201" s="20" t="s">
        <v>2503</v>
      </c>
      <c r="C7201" s="20" t="s">
        <v>238</v>
      </c>
      <c r="D7201" s="20" t="s">
        <v>1000</v>
      </c>
      <c r="E7201" s="26">
        <v>43040</v>
      </c>
      <c r="F7201" s="20">
        <v>0</v>
      </c>
      <c r="G7201" s="20">
        <v>0</v>
      </c>
      <c r="H7201" s="20" t="e">
        <v>#DIV/0!</v>
      </c>
      <c r="I7201" s="20">
        <v>0</v>
      </c>
      <c r="J7201" s="20">
        <v>0</v>
      </c>
      <c r="K7201" s="20" t="e">
        <v>#DIV/0!</v>
      </c>
      <c r="L7201" s="20">
        <v>0</v>
      </c>
      <c r="M7201" s="20" t="e">
        <v>#DIV/0!</v>
      </c>
      <c r="N7201" s="20">
        <v>0</v>
      </c>
      <c r="P7201" s="20">
        <v>0</v>
      </c>
      <c r="Q7201" s="20">
        <v>0</v>
      </c>
      <c r="R7201" s="20" t="e">
        <v>#DIV/0!</v>
      </c>
      <c r="S7201" s="20">
        <v>0</v>
      </c>
      <c r="T7201" s="20" t="e">
        <v>#DIV/0!</v>
      </c>
    </row>
    <row r="7202" spans="1:20" s="20" customFormat="1" x14ac:dyDescent="0.25">
      <c r="A7202" s="177" t="s">
        <v>2329</v>
      </c>
      <c r="B7202" s="20" t="s">
        <v>2330</v>
      </c>
      <c r="C7202" s="20" t="s">
        <v>239</v>
      </c>
      <c r="D7202" s="20" t="s">
        <v>1000</v>
      </c>
      <c r="E7202" s="26">
        <v>43040</v>
      </c>
      <c r="F7202" s="20">
        <v>0</v>
      </c>
      <c r="G7202" s="20">
        <v>0</v>
      </c>
      <c r="H7202" s="20" t="e">
        <v>#DIV/0!</v>
      </c>
      <c r="I7202" s="20">
        <v>0</v>
      </c>
      <c r="J7202" s="20">
        <v>0</v>
      </c>
      <c r="K7202" s="20" t="e">
        <v>#DIV/0!</v>
      </c>
      <c r="L7202" s="20">
        <v>0</v>
      </c>
      <c r="M7202" s="20" t="e">
        <v>#DIV/0!</v>
      </c>
      <c r="N7202" s="20">
        <v>0</v>
      </c>
      <c r="P7202" s="20">
        <v>0</v>
      </c>
      <c r="Q7202" s="20">
        <v>0</v>
      </c>
      <c r="R7202" s="20" t="e">
        <v>#DIV/0!</v>
      </c>
      <c r="S7202" s="20">
        <v>0</v>
      </c>
      <c r="T7202" s="20" t="e">
        <v>#DIV/0!</v>
      </c>
    </row>
    <row r="7203" spans="1:20" s="20" customFormat="1" x14ac:dyDescent="0.25">
      <c r="A7203" s="177" t="s">
        <v>2154</v>
      </c>
      <c r="B7203" s="20" t="s">
        <v>2155</v>
      </c>
      <c r="C7203" s="20" t="s">
        <v>1988</v>
      </c>
      <c r="D7203" s="20" t="s">
        <v>1000</v>
      </c>
      <c r="E7203" s="26">
        <v>43040</v>
      </c>
      <c r="F7203" s="20">
        <v>6.5</v>
      </c>
      <c r="G7203" s="20">
        <v>7</v>
      </c>
      <c r="H7203" s="20">
        <v>0.9285714285714286</v>
      </c>
      <c r="I7203" s="20">
        <v>43</v>
      </c>
      <c r="J7203" s="20">
        <v>39</v>
      </c>
      <c r="K7203" s="20">
        <v>1.1025641025641026</v>
      </c>
      <c r="L7203" s="20">
        <v>42</v>
      </c>
      <c r="M7203" s="20">
        <v>0.9285714285714286</v>
      </c>
      <c r="N7203" s="20">
        <v>41</v>
      </c>
      <c r="P7203" s="20">
        <v>3</v>
      </c>
      <c r="Q7203" s="20">
        <v>6</v>
      </c>
      <c r="R7203" s="20">
        <v>0.5</v>
      </c>
      <c r="S7203" s="20">
        <v>2</v>
      </c>
      <c r="T7203" s="20" t="e">
        <v>#DIV/0!</v>
      </c>
    </row>
    <row r="7204" spans="1:20" s="20" customFormat="1" x14ac:dyDescent="0.25">
      <c r="A7204" s="177" t="s">
        <v>1906</v>
      </c>
      <c r="B7204" s="20" t="s">
        <v>1907</v>
      </c>
      <c r="C7204" s="20" t="s">
        <v>240</v>
      </c>
      <c r="D7204" s="20" t="s">
        <v>1000</v>
      </c>
      <c r="E7204" s="26">
        <v>43040</v>
      </c>
      <c r="F7204" s="20">
        <v>10.5</v>
      </c>
      <c r="G7204" s="20">
        <v>11.5</v>
      </c>
      <c r="H7204" s="20">
        <v>0.91304347826086951</v>
      </c>
      <c r="I7204" s="20">
        <v>56</v>
      </c>
      <c r="J7204" s="20">
        <v>63</v>
      </c>
      <c r="K7204" s="20">
        <v>0.88888888888888884</v>
      </c>
      <c r="L7204" s="20">
        <v>69</v>
      </c>
      <c r="M7204" s="20">
        <v>0.91304347826086951</v>
      </c>
      <c r="N7204" s="20">
        <v>47</v>
      </c>
      <c r="P7204" s="20">
        <v>5</v>
      </c>
      <c r="Q7204" s="20">
        <v>8</v>
      </c>
      <c r="R7204" s="20">
        <v>0.625</v>
      </c>
      <c r="S7204" s="20">
        <v>9</v>
      </c>
      <c r="T7204" s="20">
        <v>0.43</v>
      </c>
    </row>
    <row r="7205" spans="1:20" s="20" customFormat="1" x14ac:dyDescent="0.25">
      <c r="A7205" s="177" t="s">
        <v>1731</v>
      </c>
      <c r="B7205" s="20" t="s">
        <v>1732</v>
      </c>
      <c r="C7205" s="20" t="s">
        <v>241</v>
      </c>
      <c r="D7205" s="20" t="s">
        <v>1000</v>
      </c>
      <c r="E7205" s="26">
        <v>43040</v>
      </c>
      <c r="F7205" s="20">
        <v>33.5</v>
      </c>
      <c r="G7205" s="20">
        <v>42</v>
      </c>
      <c r="H7205" s="20">
        <v>0.79761904761904767</v>
      </c>
      <c r="I7205" s="20">
        <v>493</v>
      </c>
      <c r="J7205" s="20">
        <v>423</v>
      </c>
      <c r="K7205" s="20">
        <v>1.16548463356974</v>
      </c>
      <c r="L7205" s="20">
        <v>510</v>
      </c>
      <c r="M7205" s="20">
        <v>0.8294117647058824</v>
      </c>
      <c r="N7205" s="20">
        <v>476</v>
      </c>
      <c r="P7205" s="20">
        <v>22</v>
      </c>
      <c r="Q7205" s="20">
        <v>38</v>
      </c>
      <c r="R7205" s="20">
        <v>0.57894736842105265</v>
      </c>
      <c r="S7205" s="20">
        <v>17</v>
      </c>
      <c r="T7205" s="20" t="e">
        <v>#DIV/0!</v>
      </c>
    </row>
    <row r="7206" spans="1:20" s="20" customFormat="1" x14ac:dyDescent="0.25">
      <c r="A7206" s="177" t="s">
        <v>1556</v>
      </c>
      <c r="B7206" s="20" t="s">
        <v>1557</v>
      </c>
      <c r="C7206" s="20" t="s">
        <v>318</v>
      </c>
      <c r="D7206" s="20" t="s">
        <v>1000</v>
      </c>
      <c r="E7206" s="26">
        <v>43040</v>
      </c>
      <c r="F7206" s="20">
        <v>7</v>
      </c>
      <c r="G7206" s="20">
        <v>13.5</v>
      </c>
      <c r="H7206" s="20">
        <v>0.51851851851851849</v>
      </c>
      <c r="I7206" s="20">
        <v>32</v>
      </c>
      <c r="J7206" s="20">
        <v>42</v>
      </c>
      <c r="K7206" s="20">
        <v>0.76190476190476186</v>
      </c>
      <c r="L7206" s="20">
        <v>81</v>
      </c>
      <c r="M7206" s="20">
        <v>0.51851851851851849</v>
      </c>
      <c r="N7206" s="20">
        <v>32</v>
      </c>
      <c r="P7206" s="20">
        <v>5</v>
      </c>
      <c r="Q7206" s="20">
        <v>10</v>
      </c>
      <c r="R7206" s="20">
        <v>0.5</v>
      </c>
      <c r="S7206" s="20">
        <v>0</v>
      </c>
      <c r="T7206" s="20" t="e">
        <v>#DIV/0!</v>
      </c>
    </row>
    <row r="7207" spans="1:20" s="20" customFormat="1" x14ac:dyDescent="0.25">
      <c r="A7207" s="177" t="s">
        <v>12641</v>
      </c>
      <c r="B7207" s="20" t="s">
        <v>1453</v>
      </c>
      <c r="C7207" s="20" t="s">
        <v>896</v>
      </c>
      <c r="D7207" s="20" t="s">
        <v>1000</v>
      </c>
      <c r="E7207" s="26">
        <v>43040</v>
      </c>
      <c r="F7207" s="20">
        <v>71</v>
      </c>
      <c r="G7207" s="20">
        <v>88.5</v>
      </c>
      <c r="H7207" s="20">
        <v>0.80225988700564976</v>
      </c>
      <c r="I7207" s="20">
        <v>691</v>
      </c>
      <c r="J7207" s="20">
        <v>648</v>
      </c>
      <c r="K7207" s="20">
        <v>1.066358024691358</v>
      </c>
      <c r="L7207" s="20">
        <v>789</v>
      </c>
      <c r="M7207" s="20">
        <v>0.82129277566539927</v>
      </c>
      <c r="N7207" s="20">
        <v>653</v>
      </c>
      <c r="P7207" s="20">
        <v>48</v>
      </c>
      <c r="Q7207" s="20">
        <v>78</v>
      </c>
      <c r="R7207" s="20">
        <v>0.61538461538461542</v>
      </c>
      <c r="S7207" s="20">
        <v>38</v>
      </c>
      <c r="T7207" s="20" t="e">
        <v>#DIV/0!</v>
      </c>
    </row>
    <row r="7208" spans="1:20" s="20" customFormat="1" x14ac:dyDescent="0.25">
      <c r="A7208" s="177" t="s">
        <v>1128</v>
      </c>
      <c r="B7208" s="20" t="s">
        <v>1215</v>
      </c>
      <c r="C7208" s="20" t="s">
        <v>235</v>
      </c>
      <c r="D7208" s="20" t="s">
        <v>1002</v>
      </c>
      <c r="E7208" s="26">
        <v>43040</v>
      </c>
      <c r="F7208" s="20">
        <v>71</v>
      </c>
      <c r="G7208" s="20">
        <v>88.5</v>
      </c>
      <c r="H7208" s="20">
        <v>0.80225988700564976</v>
      </c>
      <c r="I7208" s="20">
        <v>691</v>
      </c>
      <c r="J7208" s="20">
        <v>648</v>
      </c>
      <c r="K7208" s="20">
        <v>1.066358024691358</v>
      </c>
      <c r="L7208" s="20">
        <v>789</v>
      </c>
      <c r="M7208" s="20">
        <v>0.82129277566539927</v>
      </c>
      <c r="N7208" s="20">
        <v>653</v>
      </c>
      <c r="P7208" s="20">
        <v>48</v>
      </c>
      <c r="Q7208" s="20">
        <v>78</v>
      </c>
      <c r="R7208" s="20">
        <v>0.61538461538461542</v>
      </c>
      <c r="S7208" s="20">
        <v>38</v>
      </c>
      <c r="T7208" s="20" t="e">
        <v>#DIV/0!</v>
      </c>
    </row>
    <row r="7209" spans="1:20" s="20" customFormat="1" x14ac:dyDescent="0.25">
      <c r="A7209" s="177" t="s">
        <v>12106</v>
      </c>
      <c r="B7209" s="20" t="s">
        <v>12107</v>
      </c>
      <c r="C7209" s="20" t="s">
        <v>1051</v>
      </c>
      <c r="D7209" s="20" t="s">
        <v>1000</v>
      </c>
      <c r="E7209" s="26">
        <v>43040</v>
      </c>
      <c r="F7209" s="20">
        <v>0</v>
      </c>
      <c r="G7209" s="20">
        <v>0</v>
      </c>
      <c r="H7209" s="20" t="e">
        <v>#DIV/0!</v>
      </c>
      <c r="I7209" s="20">
        <v>0</v>
      </c>
      <c r="J7209" s="20">
        <v>0</v>
      </c>
      <c r="K7209" s="20" t="e">
        <v>#DIV/0!</v>
      </c>
      <c r="L7209" s="20">
        <v>0</v>
      </c>
      <c r="M7209" s="20" t="e">
        <v>#DIV/0!</v>
      </c>
      <c r="N7209" s="20">
        <v>0</v>
      </c>
      <c r="P7209" s="20">
        <v>0</v>
      </c>
      <c r="Q7209" s="20">
        <v>0</v>
      </c>
      <c r="R7209" s="20" t="e">
        <v>#DIV/0!</v>
      </c>
      <c r="S7209" s="20">
        <v>0</v>
      </c>
      <c r="T7209" s="20" t="e">
        <v>#DIV/0!</v>
      </c>
    </row>
    <row r="7210" spans="1:20" s="20" customFormat="1" x14ac:dyDescent="0.25">
      <c r="A7210" s="177" t="s">
        <v>13295</v>
      </c>
      <c r="B7210" s="20" t="s">
        <v>13296</v>
      </c>
      <c r="C7210" s="20" t="s">
        <v>350</v>
      </c>
      <c r="D7210" s="20" t="s">
        <v>1002</v>
      </c>
      <c r="E7210" s="26">
        <v>43040</v>
      </c>
      <c r="F7210" s="20">
        <v>0.5</v>
      </c>
      <c r="G7210" s="20">
        <v>1</v>
      </c>
      <c r="H7210" s="20">
        <v>0.5</v>
      </c>
      <c r="I7210" s="20">
        <v>4</v>
      </c>
      <c r="J7210" s="20">
        <v>3</v>
      </c>
      <c r="K7210" s="20">
        <v>1.3333333333333333</v>
      </c>
      <c r="L7210" s="20">
        <v>6</v>
      </c>
      <c r="M7210" s="20">
        <v>0.5</v>
      </c>
      <c r="N7210" s="20">
        <v>4</v>
      </c>
      <c r="P7210" s="20">
        <v>0</v>
      </c>
      <c r="Q7210" s="20">
        <v>0</v>
      </c>
      <c r="R7210" s="20" t="e">
        <v>#DIV/0!</v>
      </c>
      <c r="S7210" s="20">
        <v>0</v>
      </c>
      <c r="T7210" s="20" t="e">
        <v>#DIV/0!</v>
      </c>
    </row>
    <row r="7211" spans="1:20" s="20" customFormat="1" x14ac:dyDescent="0.25">
      <c r="A7211" s="177" t="s">
        <v>13472</v>
      </c>
      <c r="B7211" s="20" t="s">
        <v>13473</v>
      </c>
      <c r="C7211" s="20" t="s">
        <v>242</v>
      </c>
      <c r="D7211" s="20" t="s">
        <v>1002</v>
      </c>
      <c r="E7211" s="26">
        <v>43040</v>
      </c>
      <c r="F7211" s="20">
        <v>0</v>
      </c>
      <c r="G7211" s="20">
        <v>0</v>
      </c>
      <c r="H7211" s="20" t="e">
        <v>#DIV/0!</v>
      </c>
      <c r="I7211" s="20">
        <v>0</v>
      </c>
      <c r="J7211" s="20">
        <v>0</v>
      </c>
      <c r="K7211" s="20" t="e">
        <v>#DIV/0!</v>
      </c>
      <c r="L7211" s="20">
        <v>0</v>
      </c>
      <c r="M7211" s="20" t="e">
        <v>#DIV/0!</v>
      </c>
      <c r="N7211" s="20">
        <v>0</v>
      </c>
      <c r="P7211" s="20">
        <v>0</v>
      </c>
      <c r="Q7211" s="20">
        <v>0</v>
      </c>
      <c r="R7211" s="20" t="e">
        <v>#DIV/0!</v>
      </c>
      <c r="S7211" s="20">
        <v>0</v>
      </c>
      <c r="T7211" s="20" t="e">
        <v>#DIV/0!</v>
      </c>
    </row>
    <row r="7212" spans="1:20" s="20" customFormat="1" x14ac:dyDescent="0.25">
      <c r="A7212" s="177" t="s">
        <v>13649</v>
      </c>
      <c r="B7212" s="20" t="s">
        <v>13650</v>
      </c>
      <c r="C7212" s="20" t="s">
        <v>237</v>
      </c>
      <c r="D7212" s="20" t="s">
        <v>1002</v>
      </c>
      <c r="E7212" s="26">
        <v>43040</v>
      </c>
      <c r="F7212" s="20">
        <v>10</v>
      </c>
      <c r="G7212" s="20">
        <v>11</v>
      </c>
      <c r="H7212" s="20">
        <v>0.90909090909090906</v>
      </c>
      <c r="I7212" s="20">
        <v>43</v>
      </c>
      <c r="J7212" s="20">
        <v>60</v>
      </c>
      <c r="K7212" s="20">
        <v>0.71666666666666667</v>
      </c>
      <c r="L7212" s="20">
        <v>66</v>
      </c>
      <c r="M7212" s="20">
        <v>0.90909090909090906</v>
      </c>
      <c r="N7212" s="20">
        <v>33</v>
      </c>
      <c r="O7212" s="20">
        <v>0.8833333333333333</v>
      </c>
      <c r="P7212" s="20">
        <v>13</v>
      </c>
      <c r="Q7212" s="20">
        <v>16</v>
      </c>
      <c r="R7212" s="20">
        <v>0.8125</v>
      </c>
      <c r="S7212" s="20">
        <v>10</v>
      </c>
      <c r="T7212" s="20" t="e">
        <v>#DIV/0!</v>
      </c>
    </row>
    <row r="7213" spans="1:20" s="20" customFormat="1" x14ac:dyDescent="0.25">
      <c r="A7213" s="177" t="s">
        <v>13824</v>
      </c>
      <c r="B7213" s="20" t="s">
        <v>13825</v>
      </c>
      <c r="C7213" s="20" t="s">
        <v>238</v>
      </c>
      <c r="D7213" s="20" t="s">
        <v>1002</v>
      </c>
      <c r="E7213" s="26">
        <v>43040</v>
      </c>
      <c r="F7213" s="20">
        <v>0</v>
      </c>
      <c r="G7213" s="20">
        <v>0</v>
      </c>
      <c r="H7213" s="20" t="e">
        <v>#DIV/0!</v>
      </c>
      <c r="I7213" s="20">
        <v>0</v>
      </c>
      <c r="J7213" s="20">
        <v>0</v>
      </c>
      <c r="K7213" s="20" t="e">
        <v>#DIV/0!</v>
      </c>
      <c r="L7213" s="20">
        <v>0</v>
      </c>
      <c r="M7213" s="20" t="e">
        <v>#DIV/0!</v>
      </c>
      <c r="N7213" s="20">
        <v>0</v>
      </c>
      <c r="P7213" s="20">
        <v>0</v>
      </c>
      <c r="Q7213" s="20">
        <v>0</v>
      </c>
      <c r="R7213" s="20" t="e">
        <v>#DIV/0!</v>
      </c>
      <c r="S7213" s="20">
        <v>0</v>
      </c>
    </row>
    <row r="7214" spans="1:20" s="20" customFormat="1" x14ac:dyDescent="0.25">
      <c r="A7214" s="177" t="s">
        <v>14001</v>
      </c>
      <c r="B7214" s="20" t="s">
        <v>14002</v>
      </c>
      <c r="C7214" s="20" t="s">
        <v>239</v>
      </c>
      <c r="D7214" s="20" t="s">
        <v>1002</v>
      </c>
      <c r="E7214" s="26">
        <v>43040</v>
      </c>
      <c r="F7214" s="20">
        <v>0</v>
      </c>
      <c r="G7214" s="20">
        <v>0</v>
      </c>
      <c r="H7214" s="20" t="e">
        <v>#DIV/0!</v>
      </c>
      <c r="I7214" s="20">
        <v>0</v>
      </c>
      <c r="J7214" s="20">
        <v>0</v>
      </c>
      <c r="K7214" s="20" t="e">
        <v>#DIV/0!</v>
      </c>
      <c r="L7214" s="20">
        <v>0</v>
      </c>
      <c r="M7214" s="20" t="e">
        <v>#DIV/0!</v>
      </c>
      <c r="N7214" s="20">
        <v>0</v>
      </c>
      <c r="P7214" s="20">
        <v>0</v>
      </c>
      <c r="Q7214" s="20">
        <v>0</v>
      </c>
      <c r="R7214" s="20" t="e">
        <v>#DIV/0!</v>
      </c>
      <c r="S7214" s="20">
        <v>0</v>
      </c>
    </row>
    <row r="7215" spans="1:20" s="20" customFormat="1" x14ac:dyDescent="0.25">
      <c r="A7215" s="177" t="s">
        <v>14188</v>
      </c>
      <c r="B7215" s="20" t="s">
        <v>14189</v>
      </c>
      <c r="C7215" s="20" t="s">
        <v>240</v>
      </c>
      <c r="D7215" s="20" t="s">
        <v>1002</v>
      </c>
      <c r="E7215" s="26">
        <v>43040</v>
      </c>
      <c r="F7215" s="20">
        <v>10.5</v>
      </c>
      <c r="G7215" s="20">
        <v>11.5</v>
      </c>
      <c r="H7215" s="20">
        <v>0.91304347826086951</v>
      </c>
      <c r="I7215" s="20">
        <v>56</v>
      </c>
      <c r="J7215" s="20">
        <v>63</v>
      </c>
      <c r="K7215" s="20">
        <v>0.88888888888888884</v>
      </c>
      <c r="L7215" s="20">
        <v>69</v>
      </c>
      <c r="M7215" s="20">
        <v>0.91304347826086951</v>
      </c>
      <c r="N7215" s="20">
        <v>47</v>
      </c>
      <c r="P7215" s="20">
        <v>5</v>
      </c>
      <c r="Q7215" s="20">
        <v>8</v>
      </c>
      <c r="R7215" s="20">
        <v>0.625</v>
      </c>
      <c r="S7215" s="20">
        <v>9</v>
      </c>
    </row>
    <row r="7216" spans="1:20" s="20" customFormat="1" x14ac:dyDescent="0.25">
      <c r="A7216" s="177" t="s">
        <v>14365</v>
      </c>
      <c r="B7216" s="20" t="s">
        <v>14366</v>
      </c>
      <c r="C7216" s="20" t="s">
        <v>241</v>
      </c>
      <c r="D7216" s="20" t="s">
        <v>1002</v>
      </c>
      <c r="E7216" s="26">
        <v>43040</v>
      </c>
      <c r="F7216" s="20">
        <v>33.5</v>
      </c>
      <c r="G7216" s="20">
        <v>42</v>
      </c>
      <c r="H7216" s="20">
        <v>0.79761904761904767</v>
      </c>
      <c r="I7216" s="20">
        <v>493</v>
      </c>
      <c r="J7216" s="20">
        <v>423</v>
      </c>
      <c r="K7216" s="20">
        <v>1.16548463356974</v>
      </c>
      <c r="L7216" s="20">
        <v>510</v>
      </c>
      <c r="M7216" s="20">
        <v>0.8294117647058824</v>
      </c>
      <c r="N7216" s="20">
        <v>476</v>
      </c>
      <c r="P7216" s="20">
        <v>22</v>
      </c>
      <c r="Q7216" s="20">
        <v>38</v>
      </c>
      <c r="R7216" s="20">
        <v>0.57894736842105265</v>
      </c>
      <c r="S7216" s="20">
        <v>17</v>
      </c>
    </row>
    <row r="7217" spans="1:19" s="20" customFormat="1" x14ac:dyDescent="0.25">
      <c r="A7217" s="177" t="s">
        <v>14477</v>
      </c>
      <c r="B7217" s="20" t="s">
        <v>14478</v>
      </c>
      <c r="C7217" s="20" t="s">
        <v>318</v>
      </c>
      <c r="D7217" s="20" t="s">
        <v>1002</v>
      </c>
      <c r="E7217" s="26">
        <v>43040</v>
      </c>
      <c r="F7217" s="20">
        <v>7</v>
      </c>
      <c r="G7217" s="20">
        <v>13.5</v>
      </c>
      <c r="H7217" s="20">
        <v>0.51851851851851849</v>
      </c>
      <c r="I7217" s="20">
        <v>32</v>
      </c>
      <c r="J7217" s="20">
        <v>42</v>
      </c>
      <c r="K7217" s="20">
        <v>0.76190476190476186</v>
      </c>
      <c r="L7217" s="20">
        <v>81</v>
      </c>
      <c r="M7217" s="20">
        <v>0.51851851851851849</v>
      </c>
      <c r="N7217" s="20">
        <v>32</v>
      </c>
      <c r="P7217" s="20">
        <v>5</v>
      </c>
      <c r="Q7217" s="20">
        <v>10</v>
      </c>
      <c r="R7217" s="20">
        <v>0.5</v>
      </c>
      <c r="S7217" s="20">
        <v>0</v>
      </c>
    </row>
    <row r="7218" spans="1:19" s="20" customFormat="1" x14ac:dyDescent="0.25">
      <c r="A7218" s="177" t="s">
        <v>14694</v>
      </c>
      <c r="B7218" s="20" t="s">
        <v>14695</v>
      </c>
      <c r="C7218" s="20" t="s">
        <v>199</v>
      </c>
      <c r="D7218" s="20" t="s">
        <v>1000</v>
      </c>
      <c r="E7218" s="26">
        <v>43040</v>
      </c>
      <c r="F7218" s="20">
        <v>10</v>
      </c>
      <c r="G7218" s="20">
        <v>10</v>
      </c>
      <c r="H7218" s="20">
        <v>1</v>
      </c>
      <c r="I7218" s="20">
        <v>141</v>
      </c>
      <c r="J7218" s="20">
        <v>104</v>
      </c>
      <c r="K7218" s="20">
        <v>1.3557692307692308</v>
      </c>
      <c r="L7218" s="20">
        <v>104</v>
      </c>
      <c r="M7218" s="20">
        <v>1</v>
      </c>
      <c r="N7218" s="20">
        <v>135</v>
      </c>
      <c r="P7218" s="20">
        <v>2</v>
      </c>
      <c r="Q7218" s="20">
        <v>2</v>
      </c>
      <c r="R7218" s="20">
        <v>1</v>
      </c>
      <c r="S7218" s="20">
        <v>6</v>
      </c>
    </row>
    <row r="7219" spans="1:19" s="20" customFormat="1" x14ac:dyDescent="0.25">
      <c r="A7219" s="177" t="s">
        <v>14960</v>
      </c>
      <c r="B7219" s="20" t="s">
        <v>14961</v>
      </c>
      <c r="C7219" s="20" t="s">
        <v>200</v>
      </c>
      <c r="D7219" s="20" t="s">
        <v>1002</v>
      </c>
      <c r="E7219" s="26">
        <v>43040</v>
      </c>
      <c r="F7219" s="20">
        <v>4.5</v>
      </c>
      <c r="G7219" s="20">
        <v>4.5</v>
      </c>
      <c r="H7219" s="20">
        <v>1</v>
      </c>
      <c r="I7219" s="20">
        <v>22</v>
      </c>
      <c r="J7219" s="20">
        <v>27</v>
      </c>
      <c r="K7219" s="20">
        <v>0.81481481481481477</v>
      </c>
      <c r="L7219" s="20">
        <v>27</v>
      </c>
      <c r="M7219" s="20">
        <v>1</v>
      </c>
      <c r="N7219" s="20">
        <v>16</v>
      </c>
      <c r="P7219" s="20">
        <v>2</v>
      </c>
      <c r="Q7219" s="20">
        <v>2</v>
      </c>
      <c r="R7219" s="20">
        <v>1</v>
      </c>
      <c r="S7219" s="20">
        <v>6</v>
      </c>
    </row>
    <row r="7220" spans="1:19" s="20" customFormat="1" x14ac:dyDescent="0.25">
      <c r="A7220" s="177" t="s">
        <v>15137</v>
      </c>
      <c r="B7220" s="20" t="s">
        <v>15138</v>
      </c>
      <c r="C7220" s="20" t="s">
        <v>202</v>
      </c>
      <c r="D7220" s="20" t="s">
        <v>1002</v>
      </c>
      <c r="E7220" s="26">
        <v>43040</v>
      </c>
      <c r="F7220" s="20">
        <v>5.5</v>
      </c>
      <c r="G7220" s="20">
        <v>5.5</v>
      </c>
      <c r="H7220" s="20">
        <v>1</v>
      </c>
      <c r="I7220" s="20">
        <v>119</v>
      </c>
      <c r="J7220" s="20">
        <v>77</v>
      </c>
      <c r="K7220" s="20">
        <v>1.5454545454545454</v>
      </c>
      <c r="L7220" s="20">
        <v>77</v>
      </c>
      <c r="M7220" s="20">
        <v>1</v>
      </c>
      <c r="N7220" s="20">
        <v>119</v>
      </c>
      <c r="P7220" s="20">
        <v>0</v>
      </c>
      <c r="Q7220" s="20">
        <v>0</v>
      </c>
      <c r="R7220" s="20" t="e">
        <v>#DIV/0!</v>
      </c>
      <c r="S7220" s="20">
        <v>0</v>
      </c>
    </row>
    <row r="7221" spans="1:19" s="20" customFormat="1" x14ac:dyDescent="0.25">
      <c r="A7221" s="177" t="s">
        <v>15219</v>
      </c>
      <c r="B7221" s="20" t="s">
        <v>15220</v>
      </c>
      <c r="C7221" s="20" t="s">
        <v>348</v>
      </c>
      <c r="D7221" s="20" t="s">
        <v>1000</v>
      </c>
      <c r="E7221" s="26">
        <v>43040</v>
      </c>
      <c r="F7221" s="20">
        <v>3</v>
      </c>
      <c r="G7221" s="20">
        <v>3</v>
      </c>
      <c r="H7221" s="20">
        <v>1</v>
      </c>
      <c r="I7221" s="20">
        <v>14</v>
      </c>
      <c r="J7221" s="20">
        <v>30</v>
      </c>
      <c r="K7221" s="20">
        <v>0.46666666666666667</v>
      </c>
      <c r="L7221" s="20">
        <v>30</v>
      </c>
      <c r="M7221" s="20">
        <v>1</v>
      </c>
      <c r="N7221" s="20">
        <v>13</v>
      </c>
      <c r="P7221" s="20">
        <v>2</v>
      </c>
      <c r="Q7221" s="20">
        <v>2</v>
      </c>
      <c r="R7221" s="20">
        <v>1</v>
      </c>
      <c r="S7221" s="20">
        <v>1</v>
      </c>
    </row>
    <row r="7222" spans="1:19" s="20" customFormat="1" x14ac:dyDescent="0.25">
      <c r="A7222" s="177" t="s">
        <v>15303</v>
      </c>
      <c r="B7222" s="20" t="s">
        <v>15304</v>
      </c>
      <c r="C7222" s="20" t="s">
        <v>347</v>
      </c>
      <c r="D7222" s="20" t="s">
        <v>1002</v>
      </c>
      <c r="E7222" s="26">
        <v>43040</v>
      </c>
      <c r="F7222" s="20">
        <v>1.5</v>
      </c>
      <c r="G7222" s="20">
        <v>1.5</v>
      </c>
      <c r="H7222" s="20">
        <v>1</v>
      </c>
      <c r="I7222" s="20">
        <v>8</v>
      </c>
      <c r="J7222" s="20">
        <v>21</v>
      </c>
      <c r="K7222" s="20">
        <v>0.38095238095238093</v>
      </c>
      <c r="L7222" s="20">
        <v>21</v>
      </c>
      <c r="M7222" s="20">
        <v>1</v>
      </c>
      <c r="N7222" s="20">
        <v>7</v>
      </c>
      <c r="P7222" s="20">
        <v>0</v>
      </c>
      <c r="Q7222" s="20">
        <v>0</v>
      </c>
      <c r="R7222" s="20" t="e">
        <v>#DIV/0!</v>
      </c>
      <c r="S7222" s="20">
        <v>1</v>
      </c>
    </row>
    <row r="7223" spans="1:19" s="20" customFormat="1" x14ac:dyDescent="0.25">
      <c r="A7223" s="177" t="s">
        <v>15379</v>
      </c>
      <c r="B7223" s="20" t="s">
        <v>15380</v>
      </c>
      <c r="C7223" s="20" t="s">
        <v>351</v>
      </c>
      <c r="D7223" s="20" t="s">
        <v>1002</v>
      </c>
      <c r="E7223" s="26">
        <v>43040</v>
      </c>
      <c r="F7223" s="20">
        <v>1.5</v>
      </c>
      <c r="G7223" s="20">
        <v>1.5</v>
      </c>
      <c r="H7223" s="20">
        <v>1</v>
      </c>
      <c r="I7223" s="20">
        <v>6</v>
      </c>
      <c r="J7223" s="20">
        <v>9</v>
      </c>
      <c r="K7223" s="20">
        <v>0.66666666666666663</v>
      </c>
      <c r="L7223" s="20">
        <v>9</v>
      </c>
      <c r="M7223" s="20">
        <v>1</v>
      </c>
      <c r="N7223" s="20">
        <v>6</v>
      </c>
      <c r="P7223" s="20">
        <v>2</v>
      </c>
      <c r="Q7223" s="20">
        <v>2</v>
      </c>
      <c r="R7223" s="20">
        <v>1</v>
      </c>
      <c r="S7223" s="20">
        <v>0</v>
      </c>
    </row>
    <row r="7224" spans="1:19" s="20" customFormat="1" x14ac:dyDescent="0.25">
      <c r="A7224" s="177" t="s">
        <v>15425</v>
      </c>
      <c r="B7224" s="20" t="s">
        <v>15426</v>
      </c>
      <c r="C7224" s="20" t="s">
        <v>357</v>
      </c>
      <c r="D7224" s="20" t="s">
        <v>1000</v>
      </c>
      <c r="E7224" s="26">
        <v>43040</v>
      </c>
      <c r="F7224" s="20">
        <v>0</v>
      </c>
      <c r="G7224" s="20">
        <v>0</v>
      </c>
      <c r="H7224" s="20" t="e">
        <v>#DIV/0!</v>
      </c>
      <c r="I7224" s="20">
        <v>0</v>
      </c>
      <c r="J7224" s="20">
        <v>0</v>
      </c>
      <c r="K7224" s="20" t="e">
        <v>#DIV/0!</v>
      </c>
      <c r="L7224" s="20">
        <v>0</v>
      </c>
      <c r="M7224" s="20" t="e">
        <v>#DIV/0!</v>
      </c>
      <c r="N7224" s="20">
        <v>0</v>
      </c>
      <c r="P7224" s="20">
        <v>0</v>
      </c>
      <c r="Q7224" s="20">
        <v>0</v>
      </c>
      <c r="R7224" s="20" t="e">
        <v>#DIV/0!</v>
      </c>
      <c r="S7224" s="20">
        <v>0</v>
      </c>
    </row>
    <row r="7225" spans="1:19" s="20" customFormat="1" x14ac:dyDescent="0.25">
      <c r="A7225" s="177" t="s">
        <v>15503</v>
      </c>
      <c r="B7225" s="20" t="s">
        <v>15504</v>
      </c>
      <c r="C7225" s="20" t="s">
        <v>352</v>
      </c>
      <c r="D7225" s="20" t="s">
        <v>1002</v>
      </c>
      <c r="E7225" s="26">
        <v>43040</v>
      </c>
      <c r="F7225" s="20">
        <v>0</v>
      </c>
      <c r="G7225" s="20">
        <v>0</v>
      </c>
      <c r="H7225" s="20" t="e">
        <v>#DIV/0!</v>
      </c>
      <c r="I7225" s="20">
        <v>0</v>
      </c>
      <c r="J7225" s="20">
        <v>0</v>
      </c>
      <c r="K7225" s="20" t="e">
        <v>#DIV/0!</v>
      </c>
      <c r="L7225" s="20">
        <v>0</v>
      </c>
      <c r="M7225" s="20" t="e">
        <v>#DIV/0!</v>
      </c>
      <c r="N7225" s="20">
        <v>0</v>
      </c>
      <c r="P7225" s="20">
        <v>0</v>
      </c>
      <c r="Q7225" s="20">
        <v>0</v>
      </c>
      <c r="R7225" s="20" t="e">
        <v>#DIV/0!</v>
      </c>
      <c r="S7225" s="20">
        <v>0</v>
      </c>
    </row>
    <row r="7226" spans="1:19" s="20" customFormat="1" x14ac:dyDescent="0.25">
      <c r="A7226" s="177" t="s">
        <v>15664</v>
      </c>
      <c r="B7226" s="20" t="s">
        <v>15665</v>
      </c>
      <c r="C7226" s="20" t="s">
        <v>228</v>
      </c>
      <c r="D7226" s="20" t="s">
        <v>1002</v>
      </c>
      <c r="E7226" s="26">
        <v>43040</v>
      </c>
      <c r="F7226" s="20">
        <v>0</v>
      </c>
      <c r="G7226" s="20">
        <v>0</v>
      </c>
      <c r="H7226" s="20" t="e">
        <v>#DIV/0!</v>
      </c>
      <c r="I7226" s="20">
        <v>0</v>
      </c>
      <c r="J7226" s="20">
        <v>0</v>
      </c>
      <c r="K7226" s="20" t="e">
        <v>#DIV/0!</v>
      </c>
      <c r="L7226" s="20">
        <v>0</v>
      </c>
      <c r="M7226" s="20" t="e">
        <v>#DIV/0!</v>
      </c>
      <c r="N7226" s="20">
        <v>0</v>
      </c>
      <c r="P7226" s="20">
        <v>0</v>
      </c>
      <c r="Q7226" s="20">
        <v>0</v>
      </c>
      <c r="R7226" s="20" t="e">
        <v>#DIV/0!</v>
      </c>
      <c r="S7226" s="20">
        <v>0</v>
      </c>
    </row>
    <row r="7227" spans="1:19" s="20" customFormat="1" x14ac:dyDescent="0.25">
      <c r="A7227" s="177" t="s">
        <v>15841</v>
      </c>
      <c r="B7227" s="20" t="s">
        <v>15842</v>
      </c>
      <c r="C7227" s="20" t="s">
        <v>227</v>
      </c>
      <c r="D7227" s="20" t="s">
        <v>1000</v>
      </c>
      <c r="E7227" s="26">
        <v>43040</v>
      </c>
      <c r="F7227" s="20">
        <v>0</v>
      </c>
      <c r="G7227" s="20">
        <v>0</v>
      </c>
      <c r="H7227" s="20" t="e">
        <v>#DIV/0!</v>
      </c>
      <c r="I7227" s="20">
        <v>0</v>
      </c>
      <c r="J7227" s="20">
        <v>0</v>
      </c>
      <c r="K7227" s="20" t="e">
        <v>#DIV/0!</v>
      </c>
      <c r="L7227" s="20">
        <v>0</v>
      </c>
      <c r="M7227" s="20" t="e">
        <v>#DIV/0!</v>
      </c>
      <c r="N7227" s="20">
        <v>0</v>
      </c>
      <c r="P7227" s="20">
        <v>0</v>
      </c>
      <c r="Q7227" s="20">
        <v>0</v>
      </c>
      <c r="R7227" s="20" t="e">
        <v>#DIV/0!</v>
      </c>
      <c r="S7227" s="20">
        <v>0</v>
      </c>
    </row>
    <row r="7228" spans="1:19" s="20" customFormat="1" x14ac:dyDescent="0.25">
      <c r="A7228" s="177" t="s">
        <v>16018</v>
      </c>
      <c r="B7228" s="20" t="s">
        <v>16019</v>
      </c>
      <c r="C7228" s="20" t="s">
        <v>203</v>
      </c>
      <c r="D7228" s="20" t="s">
        <v>1000</v>
      </c>
      <c r="E7228" s="26">
        <v>43040</v>
      </c>
      <c r="F7228" s="20">
        <v>1</v>
      </c>
      <c r="G7228" s="20">
        <v>6</v>
      </c>
      <c r="H7228" s="20">
        <v>0.16666666666666666</v>
      </c>
      <c r="I7228" s="20">
        <v>3</v>
      </c>
      <c r="J7228" s="20">
        <v>6</v>
      </c>
      <c r="K7228" s="20">
        <v>0.5</v>
      </c>
      <c r="L7228" s="20">
        <v>36</v>
      </c>
      <c r="M7228" s="20">
        <v>0.16666666666666666</v>
      </c>
      <c r="N7228" s="20">
        <v>3</v>
      </c>
      <c r="O7228" s="20">
        <v>1</v>
      </c>
      <c r="P7228" s="20">
        <v>7</v>
      </c>
      <c r="Q7228" s="20">
        <v>16</v>
      </c>
      <c r="R7228" s="20">
        <v>0.4375</v>
      </c>
      <c r="S7228" s="20">
        <v>0</v>
      </c>
    </row>
    <row r="7229" spans="1:19" s="20" customFormat="1" x14ac:dyDescent="0.25">
      <c r="A7229" s="177" t="s">
        <v>16197</v>
      </c>
      <c r="B7229" s="20" t="s">
        <v>16198</v>
      </c>
      <c r="C7229" s="20" t="s">
        <v>205</v>
      </c>
      <c r="D7229" s="20" t="s">
        <v>1002</v>
      </c>
      <c r="E7229" s="26">
        <v>43040</v>
      </c>
      <c r="F7229" s="20">
        <v>0</v>
      </c>
      <c r="G7229" s="20">
        <v>0</v>
      </c>
      <c r="H7229" s="20" t="e">
        <v>#DIV/0!</v>
      </c>
      <c r="I7229" s="20">
        <v>0</v>
      </c>
      <c r="J7229" s="20">
        <v>0</v>
      </c>
      <c r="K7229" s="20" t="e">
        <v>#DIV/0!</v>
      </c>
      <c r="L7229" s="20">
        <v>0</v>
      </c>
      <c r="M7229" s="20" t="e">
        <v>#DIV/0!</v>
      </c>
      <c r="N7229" s="20">
        <v>0</v>
      </c>
      <c r="O7229" s="20">
        <v>1</v>
      </c>
      <c r="P7229" s="20">
        <v>4</v>
      </c>
      <c r="Q7229" s="20">
        <v>5</v>
      </c>
      <c r="R7229" s="20">
        <v>0.8</v>
      </c>
      <c r="S7229" s="20">
        <v>0</v>
      </c>
    </row>
    <row r="7230" spans="1:19" s="20" customFormat="1" x14ac:dyDescent="0.25">
      <c r="A7230" s="177" t="s">
        <v>16374</v>
      </c>
      <c r="B7230" s="20" t="s">
        <v>16375</v>
      </c>
      <c r="C7230" s="20" t="s">
        <v>204</v>
      </c>
      <c r="D7230" s="20" t="s">
        <v>1002</v>
      </c>
      <c r="E7230" s="26">
        <v>43040</v>
      </c>
      <c r="F7230" s="20">
        <v>0</v>
      </c>
      <c r="G7230" s="20">
        <v>0</v>
      </c>
      <c r="H7230" s="20" t="e">
        <v>#DIV/0!</v>
      </c>
      <c r="I7230" s="20">
        <v>0</v>
      </c>
      <c r="J7230" s="20">
        <v>0</v>
      </c>
      <c r="K7230" s="20" t="e">
        <v>#DIV/0!</v>
      </c>
      <c r="L7230" s="20">
        <v>0</v>
      </c>
      <c r="M7230" s="20" t="e">
        <v>#DIV/0!</v>
      </c>
      <c r="N7230" s="20">
        <v>0</v>
      </c>
      <c r="P7230" s="20">
        <v>3</v>
      </c>
      <c r="Q7230" s="20">
        <v>6</v>
      </c>
      <c r="R7230" s="20">
        <v>0.5</v>
      </c>
      <c r="S7230" s="20">
        <v>0</v>
      </c>
    </row>
    <row r="7231" spans="1:19" s="20" customFormat="1" x14ac:dyDescent="0.25">
      <c r="A7231" s="177" t="s">
        <v>16515</v>
      </c>
      <c r="B7231" s="20" t="s">
        <v>16516</v>
      </c>
      <c r="C7231" s="20" t="s">
        <v>353</v>
      </c>
      <c r="D7231" s="20" t="s">
        <v>1002</v>
      </c>
      <c r="E7231" s="26">
        <v>43040</v>
      </c>
      <c r="F7231" s="20">
        <v>1</v>
      </c>
      <c r="G7231" s="20">
        <v>6</v>
      </c>
      <c r="H7231" s="20">
        <v>0.16666666666666666</v>
      </c>
      <c r="I7231" s="20">
        <v>3</v>
      </c>
      <c r="J7231" s="20">
        <v>6</v>
      </c>
      <c r="K7231" s="20">
        <v>0.5</v>
      </c>
      <c r="L7231" s="20">
        <v>36</v>
      </c>
      <c r="M7231" s="20">
        <v>0.16666666666666666</v>
      </c>
      <c r="N7231" s="20">
        <v>3</v>
      </c>
      <c r="P7231" s="20">
        <v>0</v>
      </c>
      <c r="Q7231" s="20">
        <v>5</v>
      </c>
      <c r="R7231" s="20">
        <v>0</v>
      </c>
      <c r="S7231" s="20">
        <v>0</v>
      </c>
    </row>
    <row r="7232" spans="1:19" s="20" customFormat="1" x14ac:dyDescent="0.25">
      <c r="A7232" s="177" t="s">
        <v>16692</v>
      </c>
      <c r="B7232" s="20" t="s">
        <v>16693</v>
      </c>
      <c r="C7232" s="20" t="s">
        <v>223</v>
      </c>
      <c r="D7232" s="20" t="s">
        <v>1000</v>
      </c>
      <c r="E7232" s="26">
        <v>43040</v>
      </c>
      <c r="F7232" s="20">
        <v>5</v>
      </c>
      <c r="G7232" s="20">
        <v>9</v>
      </c>
      <c r="H7232" s="20">
        <v>0.55555555555555558</v>
      </c>
      <c r="I7232" s="20">
        <v>89</v>
      </c>
      <c r="J7232" s="20">
        <v>50</v>
      </c>
      <c r="K7232" s="20">
        <v>1.78</v>
      </c>
      <c r="L7232" s="20">
        <v>90</v>
      </c>
      <c r="M7232" s="20">
        <v>0.55555555555555558</v>
      </c>
      <c r="N7232" s="20">
        <v>88</v>
      </c>
      <c r="P7232" s="20">
        <v>0</v>
      </c>
      <c r="Q7232" s="20">
        <v>0</v>
      </c>
      <c r="R7232" s="20" t="e">
        <v>#DIV/0!</v>
      </c>
      <c r="S7232" s="20">
        <v>1</v>
      </c>
    </row>
    <row r="7233" spans="1:19" s="20" customFormat="1" x14ac:dyDescent="0.25">
      <c r="A7233" s="177" t="s">
        <v>16871</v>
      </c>
      <c r="B7233" s="20" t="s">
        <v>16872</v>
      </c>
      <c r="C7233" s="20" t="s">
        <v>224</v>
      </c>
      <c r="D7233" s="20" t="s">
        <v>1002</v>
      </c>
      <c r="E7233" s="26">
        <v>43040</v>
      </c>
      <c r="F7233" s="20">
        <v>5</v>
      </c>
      <c r="G7233" s="20">
        <v>9</v>
      </c>
      <c r="H7233" s="20">
        <v>0.55555555555555558</v>
      </c>
      <c r="I7233" s="20">
        <v>89</v>
      </c>
      <c r="J7233" s="20">
        <v>50</v>
      </c>
      <c r="K7233" s="20">
        <v>1.78</v>
      </c>
      <c r="L7233" s="20">
        <v>90</v>
      </c>
      <c r="M7233" s="20">
        <v>0.55555555555555558</v>
      </c>
      <c r="N7233" s="20">
        <v>88</v>
      </c>
      <c r="P7233" s="20">
        <v>0</v>
      </c>
      <c r="Q7233" s="20">
        <v>0</v>
      </c>
      <c r="R7233" s="20" t="e">
        <v>#DIV/0!</v>
      </c>
      <c r="S7233" s="20">
        <v>1</v>
      </c>
    </row>
    <row r="7234" spans="1:19" s="20" customFormat="1" x14ac:dyDescent="0.25">
      <c r="A7234" s="177" t="s">
        <v>16997</v>
      </c>
      <c r="B7234" s="20" t="s">
        <v>16998</v>
      </c>
      <c r="C7234" s="20" t="s">
        <v>346</v>
      </c>
      <c r="D7234" s="20" t="s">
        <v>1000</v>
      </c>
      <c r="E7234" s="26">
        <v>43040</v>
      </c>
      <c r="F7234" s="20">
        <v>0</v>
      </c>
      <c r="G7234" s="20">
        <v>0</v>
      </c>
      <c r="H7234" s="20" t="e">
        <v>#DIV/0!</v>
      </c>
      <c r="I7234" s="20">
        <v>0</v>
      </c>
      <c r="J7234" s="20">
        <v>0</v>
      </c>
      <c r="K7234" s="20" t="e">
        <v>#DIV/0!</v>
      </c>
      <c r="L7234" s="20">
        <v>0</v>
      </c>
      <c r="M7234" s="20" t="e">
        <v>#DIV/0!</v>
      </c>
      <c r="N7234" s="20">
        <v>0</v>
      </c>
      <c r="P7234" s="20">
        <v>0</v>
      </c>
      <c r="Q7234" s="20">
        <v>0</v>
      </c>
      <c r="R7234" s="20" t="e">
        <v>#DIV/0!</v>
      </c>
      <c r="S7234" s="20">
        <v>0</v>
      </c>
    </row>
    <row r="7235" spans="1:19" s="20" customFormat="1" x14ac:dyDescent="0.25">
      <c r="A7235" s="177" t="s">
        <v>17093</v>
      </c>
      <c r="B7235" s="20" t="s">
        <v>17094</v>
      </c>
      <c r="C7235" s="20" t="s">
        <v>345</v>
      </c>
      <c r="D7235" s="20" t="s">
        <v>1002</v>
      </c>
      <c r="E7235" s="26">
        <v>43040</v>
      </c>
      <c r="F7235" s="20">
        <v>0</v>
      </c>
      <c r="G7235" s="20">
        <v>0</v>
      </c>
      <c r="H7235" s="20" t="e">
        <v>#DIV/0!</v>
      </c>
      <c r="I7235" s="20">
        <v>0</v>
      </c>
      <c r="J7235" s="20">
        <v>0</v>
      </c>
      <c r="K7235" s="20" t="e">
        <v>#DIV/0!</v>
      </c>
      <c r="L7235" s="20">
        <v>0</v>
      </c>
      <c r="M7235" s="20" t="e">
        <v>#DIV/0!</v>
      </c>
      <c r="N7235" s="20">
        <v>0</v>
      </c>
      <c r="P7235" s="20">
        <v>0</v>
      </c>
      <c r="Q7235" s="20">
        <v>0</v>
      </c>
      <c r="R7235" s="20" t="e">
        <v>#DIV/0!</v>
      </c>
      <c r="S7235" s="20">
        <v>0</v>
      </c>
    </row>
    <row r="7236" spans="1:19" s="20" customFormat="1" x14ac:dyDescent="0.25">
      <c r="A7236" s="177" t="s">
        <v>17308</v>
      </c>
      <c r="B7236" s="20" t="s">
        <v>17309</v>
      </c>
      <c r="C7236" s="20" t="s">
        <v>225</v>
      </c>
      <c r="D7236" s="20" t="s">
        <v>1000</v>
      </c>
      <c r="E7236" s="26">
        <v>43040</v>
      </c>
      <c r="F7236" s="20">
        <v>4.5</v>
      </c>
      <c r="G7236" s="20">
        <v>5.5</v>
      </c>
      <c r="H7236" s="20">
        <v>0.81818181818181823</v>
      </c>
      <c r="I7236" s="20">
        <v>46</v>
      </c>
      <c r="J7236" s="20">
        <v>51</v>
      </c>
      <c r="K7236" s="20">
        <v>0.90196078431372551</v>
      </c>
      <c r="L7236" s="20">
        <v>62</v>
      </c>
      <c r="M7236" s="20">
        <v>0.82258064516129037</v>
      </c>
      <c r="N7236" s="20">
        <v>44</v>
      </c>
      <c r="P7236" s="20">
        <v>1</v>
      </c>
      <c r="Q7236" s="20">
        <v>1</v>
      </c>
      <c r="R7236" s="20">
        <v>1</v>
      </c>
      <c r="S7236" s="20">
        <v>2</v>
      </c>
    </row>
    <row r="7237" spans="1:19" s="20" customFormat="1" x14ac:dyDescent="0.25">
      <c r="A7237" s="177" t="s">
        <v>17515</v>
      </c>
      <c r="B7237" s="20" t="s">
        <v>17516</v>
      </c>
      <c r="C7237" s="20" t="s">
        <v>226</v>
      </c>
      <c r="D7237" s="20" t="s">
        <v>1002</v>
      </c>
      <c r="E7237" s="26">
        <v>43040</v>
      </c>
      <c r="F7237" s="20">
        <v>4.5</v>
      </c>
      <c r="G7237" s="20">
        <v>5.5</v>
      </c>
      <c r="H7237" s="20">
        <v>0.81818181818181823</v>
      </c>
      <c r="I7237" s="20">
        <v>46</v>
      </c>
      <c r="J7237" s="20">
        <v>51</v>
      </c>
      <c r="K7237" s="20">
        <v>0.90196078431372551</v>
      </c>
      <c r="L7237" s="20">
        <v>62</v>
      </c>
      <c r="M7237" s="20">
        <v>0.82258064516129037</v>
      </c>
      <c r="N7237" s="20">
        <v>44</v>
      </c>
      <c r="P7237" s="20">
        <v>1</v>
      </c>
      <c r="Q7237" s="20">
        <v>1</v>
      </c>
      <c r="R7237" s="20">
        <v>1</v>
      </c>
      <c r="S7237" s="20">
        <v>2</v>
      </c>
    </row>
    <row r="7238" spans="1:19" s="20" customFormat="1" x14ac:dyDescent="0.25">
      <c r="A7238" s="177" t="s">
        <v>17692</v>
      </c>
      <c r="B7238" s="20" t="s">
        <v>17693</v>
      </c>
      <c r="C7238" s="20" t="s">
        <v>232</v>
      </c>
      <c r="D7238" s="20" t="s">
        <v>1000</v>
      </c>
      <c r="E7238" s="26">
        <v>43040</v>
      </c>
      <c r="F7238" s="20">
        <v>7</v>
      </c>
      <c r="G7238" s="20">
        <v>7.5</v>
      </c>
      <c r="H7238" s="20">
        <v>0.93333333333333335</v>
      </c>
      <c r="I7238" s="20">
        <v>117</v>
      </c>
      <c r="J7238" s="20">
        <v>80</v>
      </c>
      <c r="K7238" s="20">
        <v>1.4624999999999999</v>
      </c>
      <c r="L7238" s="20">
        <v>84</v>
      </c>
      <c r="M7238" s="20">
        <v>0.95238095238095233</v>
      </c>
      <c r="N7238" s="20">
        <v>112</v>
      </c>
      <c r="P7238" s="20">
        <v>1</v>
      </c>
      <c r="Q7238" s="20">
        <v>6</v>
      </c>
      <c r="R7238" s="20">
        <v>0.16666666666666666</v>
      </c>
      <c r="S7238" s="20">
        <v>5</v>
      </c>
    </row>
    <row r="7239" spans="1:19" s="20" customFormat="1" x14ac:dyDescent="0.25">
      <c r="A7239" s="177" t="s">
        <v>17889</v>
      </c>
      <c r="B7239" s="20" t="s">
        <v>17890</v>
      </c>
      <c r="C7239" s="20" t="s">
        <v>231</v>
      </c>
      <c r="D7239" s="20" t="s">
        <v>1002</v>
      </c>
      <c r="E7239" s="26">
        <v>43040</v>
      </c>
      <c r="F7239" s="20">
        <v>7</v>
      </c>
      <c r="G7239" s="20">
        <v>7.5</v>
      </c>
      <c r="H7239" s="20">
        <v>0.93333333333333335</v>
      </c>
      <c r="I7239" s="20">
        <v>117</v>
      </c>
      <c r="J7239" s="20">
        <v>80</v>
      </c>
      <c r="K7239" s="20">
        <v>1.4624999999999999</v>
      </c>
      <c r="L7239" s="20">
        <v>84</v>
      </c>
      <c r="M7239" s="20">
        <v>0.95238095238095233</v>
      </c>
      <c r="N7239" s="20">
        <v>112</v>
      </c>
      <c r="P7239" s="20">
        <v>1</v>
      </c>
      <c r="Q7239" s="20">
        <v>6</v>
      </c>
      <c r="R7239" s="20">
        <v>0.16666666666666666</v>
      </c>
      <c r="S7239" s="20">
        <v>5</v>
      </c>
    </row>
    <row r="7240" spans="1:19" s="20" customFormat="1" x14ac:dyDescent="0.25">
      <c r="A7240" s="177" t="s">
        <v>18066</v>
      </c>
      <c r="B7240" s="20" t="s">
        <v>18067</v>
      </c>
      <c r="C7240" s="20" t="s">
        <v>317</v>
      </c>
      <c r="D7240" s="20" t="s">
        <v>1000</v>
      </c>
      <c r="E7240" s="26">
        <v>43040</v>
      </c>
      <c r="F7240" s="20">
        <v>8</v>
      </c>
      <c r="G7240" s="20">
        <v>9</v>
      </c>
      <c r="H7240" s="20">
        <v>0.88888888888888884</v>
      </c>
      <c r="I7240" s="20">
        <v>35</v>
      </c>
      <c r="J7240" s="20">
        <v>48</v>
      </c>
      <c r="K7240" s="20">
        <v>0.72916666666666663</v>
      </c>
      <c r="L7240" s="20">
        <v>54</v>
      </c>
      <c r="M7240" s="20">
        <v>0.88888888888888884</v>
      </c>
      <c r="N7240" s="20">
        <v>32</v>
      </c>
      <c r="P7240" s="20">
        <v>3</v>
      </c>
      <c r="Q7240" s="20">
        <v>3</v>
      </c>
      <c r="R7240" s="20">
        <v>1</v>
      </c>
      <c r="S7240" s="20">
        <v>3</v>
      </c>
    </row>
    <row r="7241" spans="1:19" s="20" customFormat="1" x14ac:dyDescent="0.25">
      <c r="A7241" s="177" t="s">
        <v>18245</v>
      </c>
      <c r="B7241" s="20" t="s">
        <v>18246</v>
      </c>
      <c r="C7241" s="20" t="s">
        <v>316</v>
      </c>
      <c r="D7241" s="20" t="s">
        <v>1002</v>
      </c>
      <c r="E7241" s="26">
        <v>43040</v>
      </c>
      <c r="F7241" s="20">
        <v>5</v>
      </c>
      <c r="G7241" s="20">
        <v>5.5</v>
      </c>
      <c r="H7241" s="20">
        <v>0.90909090909090906</v>
      </c>
      <c r="I7241" s="20">
        <v>27</v>
      </c>
      <c r="J7241" s="20">
        <v>30</v>
      </c>
      <c r="K7241" s="20">
        <v>0.9</v>
      </c>
      <c r="L7241" s="20">
        <v>33</v>
      </c>
      <c r="M7241" s="20">
        <v>0.90909090909090906</v>
      </c>
      <c r="N7241" s="20">
        <v>24</v>
      </c>
      <c r="P7241" s="20">
        <v>0</v>
      </c>
      <c r="Q7241" s="20">
        <v>0</v>
      </c>
      <c r="R7241" s="20" t="e">
        <v>#DIV/0!</v>
      </c>
      <c r="S7241" s="20">
        <v>3</v>
      </c>
    </row>
    <row r="7242" spans="1:19" s="20" customFormat="1" x14ac:dyDescent="0.25">
      <c r="A7242" s="177" t="s">
        <v>18321</v>
      </c>
      <c r="B7242" s="20" t="s">
        <v>18322</v>
      </c>
      <c r="C7242" s="20" t="s">
        <v>355</v>
      </c>
      <c r="D7242" s="20" t="s">
        <v>1002</v>
      </c>
      <c r="E7242" s="26">
        <v>43040</v>
      </c>
      <c r="F7242" s="20">
        <v>3</v>
      </c>
      <c r="G7242" s="20">
        <v>3.5</v>
      </c>
      <c r="H7242" s="20">
        <v>0.8571428571428571</v>
      </c>
      <c r="I7242" s="20">
        <v>8</v>
      </c>
      <c r="J7242" s="20">
        <v>18</v>
      </c>
      <c r="K7242" s="20">
        <v>0.44444444444444442</v>
      </c>
      <c r="L7242" s="20">
        <v>21</v>
      </c>
      <c r="M7242" s="20">
        <v>0.8571428571428571</v>
      </c>
      <c r="N7242" s="20">
        <v>8</v>
      </c>
      <c r="P7242" s="20">
        <v>3</v>
      </c>
      <c r="Q7242" s="20">
        <v>3</v>
      </c>
      <c r="R7242" s="20">
        <v>1</v>
      </c>
      <c r="S7242" s="20">
        <v>0</v>
      </c>
    </row>
    <row r="7243" spans="1:19" s="20" customFormat="1" x14ac:dyDescent="0.25">
      <c r="A7243" s="177" t="s">
        <v>18498</v>
      </c>
      <c r="B7243" s="20" t="s">
        <v>18499</v>
      </c>
      <c r="C7243" s="20" t="s">
        <v>214</v>
      </c>
      <c r="D7243" s="20" t="s">
        <v>1000</v>
      </c>
      <c r="E7243" s="26">
        <v>43040</v>
      </c>
      <c r="F7243" s="20">
        <v>14.5</v>
      </c>
      <c r="G7243" s="20">
        <v>16.5</v>
      </c>
      <c r="H7243" s="20">
        <v>0.87878787878787878</v>
      </c>
      <c r="I7243" s="20">
        <v>86</v>
      </c>
      <c r="J7243" s="20">
        <v>141</v>
      </c>
      <c r="K7243" s="20">
        <v>0.60992907801418439</v>
      </c>
      <c r="L7243" s="20">
        <v>161</v>
      </c>
      <c r="M7243" s="20">
        <v>0.87577639751552794</v>
      </c>
      <c r="N7243" s="20">
        <v>70</v>
      </c>
      <c r="O7243" s="20">
        <v>0.9</v>
      </c>
      <c r="P7243" s="20">
        <v>14</v>
      </c>
      <c r="Q7243" s="20">
        <v>22</v>
      </c>
      <c r="R7243" s="20">
        <v>0.63636363636363635</v>
      </c>
      <c r="S7243" s="20">
        <v>16</v>
      </c>
    </row>
    <row r="7244" spans="1:19" s="20" customFormat="1" x14ac:dyDescent="0.25">
      <c r="A7244" s="177" t="s">
        <v>18677</v>
      </c>
      <c r="B7244" s="20" t="s">
        <v>18678</v>
      </c>
      <c r="C7244" s="20" t="s">
        <v>215</v>
      </c>
      <c r="D7244" s="20" t="s">
        <v>1002</v>
      </c>
      <c r="E7244" s="26">
        <v>43040</v>
      </c>
      <c r="F7244" s="20">
        <v>7</v>
      </c>
      <c r="G7244" s="20">
        <v>8</v>
      </c>
      <c r="H7244" s="20">
        <v>0.875</v>
      </c>
      <c r="I7244" s="20">
        <v>33</v>
      </c>
      <c r="J7244" s="20">
        <v>42</v>
      </c>
      <c r="K7244" s="20">
        <v>0.7857142857142857</v>
      </c>
      <c r="L7244" s="20">
        <v>48</v>
      </c>
      <c r="M7244" s="20">
        <v>0.875</v>
      </c>
      <c r="N7244" s="20">
        <v>25</v>
      </c>
      <c r="O7244" s="20">
        <v>0.9</v>
      </c>
      <c r="P7244" s="20">
        <v>9</v>
      </c>
      <c r="Q7244" s="20">
        <v>11</v>
      </c>
      <c r="R7244" s="20">
        <v>0.81818181818181823</v>
      </c>
      <c r="S7244" s="20">
        <v>8</v>
      </c>
    </row>
    <row r="7245" spans="1:19" s="20" customFormat="1" x14ac:dyDescent="0.25">
      <c r="A7245" s="177" t="s">
        <v>18854</v>
      </c>
      <c r="B7245" s="20" t="s">
        <v>18855</v>
      </c>
      <c r="C7245" s="20" t="s">
        <v>216</v>
      </c>
      <c r="D7245" s="20" t="s">
        <v>1002</v>
      </c>
      <c r="E7245" s="26">
        <v>43040</v>
      </c>
      <c r="F7245" s="20">
        <v>7.5</v>
      </c>
      <c r="G7245" s="20">
        <v>8.5</v>
      </c>
      <c r="H7245" s="20">
        <v>0.88235294117647056</v>
      </c>
      <c r="I7245" s="20">
        <v>53</v>
      </c>
      <c r="J7245" s="20">
        <v>99</v>
      </c>
      <c r="K7245" s="20">
        <v>0.53535353535353536</v>
      </c>
      <c r="L7245" s="20">
        <v>113</v>
      </c>
      <c r="M7245" s="20">
        <v>0.87610619469026552</v>
      </c>
      <c r="N7245" s="20">
        <v>45</v>
      </c>
      <c r="P7245" s="20">
        <v>5</v>
      </c>
      <c r="Q7245" s="20">
        <v>11</v>
      </c>
      <c r="R7245" s="20">
        <v>0.45454545454545453</v>
      </c>
      <c r="S7245" s="20">
        <v>8</v>
      </c>
    </row>
    <row r="7246" spans="1:19" s="20" customFormat="1" x14ac:dyDescent="0.25">
      <c r="A7246" s="177" t="s">
        <v>19031</v>
      </c>
      <c r="B7246" s="20" t="s">
        <v>19032</v>
      </c>
      <c r="C7246" s="20" t="s">
        <v>229</v>
      </c>
      <c r="D7246" s="20" t="s">
        <v>1002</v>
      </c>
      <c r="E7246" s="26">
        <v>43040</v>
      </c>
      <c r="F7246" s="20">
        <v>0</v>
      </c>
      <c r="G7246" s="20">
        <v>0</v>
      </c>
      <c r="H7246" s="20" t="e">
        <v>#DIV/0!</v>
      </c>
      <c r="I7246" s="20">
        <v>0</v>
      </c>
      <c r="J7246" s="20">
        <v>0</v>
      </c>
      <c r="K7246" s="20" t="e">
        <v>#DIV/0!</v>
      </c>
      <c r="L7246" s="20">
        <v>0</v>
      </c>
      <c r="M7246" s="20" t="e">
        <v>#DIV/0!</v>
      </c>
      <c r="N7246" s="20">
        <v>0</v>
      </c>
      <c r="P7246" s="20">
        <v>0</v>
      </c>
      <c r="Q7246" s="20">
        <v>0</v>
      </c>
      <c r="R7246" s="20" t="e">
        <v>#DIV/0!</v>
      </c>
      <c r="S7246" s="20">
        <v>0</v>
      </c>
    </row>
    <row r="7247" spans="1:19" s="20" customFormat="1" x14ac:dyDescent="0.25">
      <c r="A7247" s="177" t="s">
        <v>19208</v>
      </c>
      <c r="B7247" s="20" t="s">
        <v>19209</v>
      </c>
      <c r="C7247" s="20" t="s">
        <v>230</v>
      </c>
      <c r="D7247" s="20" t="s">
        <v>1000</v>
      </c>
      <c r="E7247" s="26">
        <v>43040</v>
      </c>
      <c r="F7247" s="20">
        <v>0</v>
      </c>
      <c r="G7247" s="20">
        <v>0</v>
      </c>
      <c r="H7247" s="20" t="e">
        <v>#DIV/0!</v>
      </c>
      <c r="I7247" s="20">
        <v>0</v>
      </c>
      <c r="J7247" s="20">
        <v>0</v>
      </c>
      <c r="K7247" s="20" t="e">
        <v>#DIV/0!</v>
      </c>
      <c r="L7247" s="20">
        <v>0</v>
      </c>
      <c r="M7247" s="20" t="e">
        <v>#DIV/0!</v>
      </c>
      <c r="N7247" s="20">
        <v>0</v>
      </c>
      <c r="P7247" s="20">
        <v>0</v>
      </c>
      <c r="Q7247" s="20">
        <v>0</v>
      </c>
      <c r="R7247" s="20" t="e">
        <v>#DIV/0!</v>
      </c>
      <c r="S7247" s="20">
        <v>0</v>
      </c>
    </row>
    <row r="7248" spans="1:19" s="20" customFormat="1" x14ac:dyDescent="0.25">
      <c r="A7248" s="177" t="s">
        <v>19387</v>
      </c>
      <c r="B7248" s="20" t="s">
        <v>19388</v>
      </c>
      <c r="C7248" s="20" t="s">
        <v>234</v>
      </c>
      <c r="D7248" s="20" t="s">
        <v>1000</v>
      </c>
      <c r="E7248" s="26">
        <v>43040</v>
      </c>
      <c r="F7248" s="20">
        <v>2.5</v>
      </c>
      <c r="G7248" s="20">
        <v>4.5</v>
      </c>
      <c r="H7248" s="20">
        <v>0.55555555555555558</v>
      </c>
      <c r="I7248" s="20">
        <v>61</v>
      </c>
      <c r="J7248" s="20">
        <v>45</v>
      </c>
      <c r="K7248" s="20">
        <v>1.3555555555555556</v>
      </c>
      <c r="L7248" s="20">
        <v>63</v>
      </c>
      <c r="M7248" s="20">
        <v>0.7142857142857143</v>
      </c>
      <c r="N7248" s="20">
        <v>61</v>
      </c>
      <c r="P7248" s="20">
        <v>15</v>
      </c>
      <c r="Q7248" s="20">
        <v>20</v>
      </c>
      <c r="R7248" s="20">
        <v>0.75</v>
      </c>
      <c r="S7248" s="20">
        <v>0</v>
      </c>
    </row>
    <row r="7249" spans="1:20" s="20" customFormat="1" x14ac:dyDescent="0.25">
      <c r="A7249" s="177" t="s">
        <v>19566</v>
      </c>
      <c r="B7249" s="20" t="s">
        <v>19567</v>
      </c>
      <c r="C7249" s="20" t="s">
        <v>233</v>
      </c>
      <c r="D7249" s="20" t="s">
        <v>1002</v>
      </c>
      <c r="E7249" s="26">
        <v>43040</v>
      </c>
      <c r="F7249" s="20">
        <v>2.5</v>
      </c>
      <c r="G7249" s="20">
        <v>4.5</v>
      </c>
      <c r="H7249" s="20">
        <v>0.55555555555555558</v>
      </c>
      <c r="I7249" s="20">
        <v>61</v>
      </c>
      <c r="J7249" s="20">
        <v>45</v>
      </c>
      <c r="K7249" s="20">
        <v>1.3555555555555556</v>
      </c>
      <c r="L7249" s="20">
        <v>63</v>
      </c>
      <c r="M7249" s="20">
        <v>0.7142857142857143</v>
      </c>
      <c r="N7249" s="20">
        <v>61</v>
      </c>
      <c r="P7249" s="20">
        <v>15</v>
      </c>
      <c r="Q7249" s="20">
        <v>20</v>
      </c>
      <c r="R7249" s="20">
        <v>0.75</v>
      </c>
      <c r="S7249" s="20">
        <v>0</v>
      </c>
    </row>
    <row r="7250" spans="1:20" s="20" customFormat="1" x14ac:dyDescent="0.25">
      <c r="A7250" s="177" t="s">
        <v>19664</v>
      </c>
      <c r="B7250" s="20" t="s">
        <v>19665</v>
      </c>
      <c r="C7250" s="20" t="s">
        <v>342</v>
      </c>
      <c r="D7250" s="20" t="s">
        <v>1000</v>
      </c>
      <c r="E7250" s="26">
        <v>43040</v>
      </c>
      <c r="F7250" s="20">
        <v>0</v>
      </c>
      <c r="G7250" s="20">
        <v>0</v>
      </c>
      <c r="H7250" s="20" t="e">
        <v>#DIV/0!</v>
      </c>
      <c r="I7250" s="20">
        <v>0</v>
      </c>
      <c r="J7250" s="20">
        <v>0</v>
      </c>
      <c r="K7250" s="20" t="e">
        <v>#DIV/0!</v>
      </c>
      <c r="L7250" s="20">
        <v>0</v>
      </c>
      <c r="M7250" s="20" t="e">
        <v>#DIV/0!</v>
      </c>
      <c r="N7250" s="20">
        <v>0</v>
      </c>
      <c r="P7250" s="20">
        <v>0</v>
      </c>
      <c r="Q7250" s="20">
        <v>0</v>
      </c>
      <c r="R7250" s="20" t="e">
        <v>#DIV/0!</v>
      </c>
      <c r="S7250" s="20">
        <v>0</v>
      </c>
    </row>
    <row r="7251" spans="1:20" s="20" customFormat="1" x14ac:dyDescent="0.25">
      <c r="A7251" s="177" t="s">
        <v>19764</v>
      </c>
      <c r="B7251" s="20" t="s">
        <v>19765</v>
      </c>
      <c r="C7251" s="20" t="s">
        <v>340</v>
      </c>
      <c r="D7251" s="20" t="s">
        <v>1002</v>
      </c>
      <c r="E7251" s="26">
        <v>43040</v>
      </c>
      <c r="F7251" s="20">
        <v>0</v>
      </c>
      <c r="G7251" s="20">
        <v>0</v>
      </c>
      <c r="H7251" s="20" t="e">
        <v>#DIV/0!</v>
      </c>
      <c r="I7251" s="20">
        <v>0</v>
      </c>
      <c r="J7251" s="20">
        <v>0</v>
      </c>
      <c r="K7251" s="20" t="e">
        <v>#DIV/0!</v>
      </c>
      <c r="L7251" s="20">
        <v>0</v>
      </c>
      <c r="M7251" s="20" t="e">
        <v>#DIV/0!</v>
      </c>
      <c r="N7251" s="20">
        <v>0</v>
      </c>
      <c r="P7251" s="20">
        <v>0</v>
      </c>
      <c r="Q7251" s="20">
        <v>0</v>
      </c>
      <c r="R7251" s="20" t="e">
        <v>#DIV/0!</v>
      </c>
      <c r="S7251" s="20">
        <v>0</v>
      </c>
    </row>
    <row r="7252" spans="1:20" s="20" customFormat="1" x14ac:dyDescent="0.25">
      <c r="A7252" s="177" t="s">
        <v>19941</v>
      </c>
      <c r="B7252" s="20" t="s">
        <v>19942</v>
      </c>
      <c r="C7252" s="20" t="s">
        <v>220</v>
      </c>
      <c r="D7252" s="20" t="s">
        <v>1000</v>
      </c>
      <c r="E7252" s="26">
        <v>43040</v>
      </c>
      <c r="F7252" s="20">
        <v>0</v>
      </c>
      <c r="G7252" s="20">
        <v>0</v>
      </c>
      <c r="H7252" s="20" t="e">
        <v>#DIV/0!</v>
      </c>
      <c r="I7252" s="20">
        <v>0</v>
      </c>
      <c r="J7252" s="20">
        <v>0</v>
      </c>
      <c r="K7252" s="20" t="e">
        <v>#DIV/0!</v>
      </c>
      <c r="L7252" s="20">
        <v>0</v>
      </c>
      <c r="M7252" s="20" t="e">
        <v>#DIV/0!</v>
      </c>
      <c r="N7252" s="20">
        <v>0</v>
      </c>
      <c r="P7252" s="20">
        <v>0</v>
      </c>
      <c r="Q7252" s="20">
        <v>0</v>
      </c>
      <c r="R7252" s="20" t="e">
        <v>#DIV/0!</v>
      </c>
      <c r="S7252" s="20">
        <v>0</v>
      </c>
    </row>
    <row r="7253" spans="1:20" s="20" customFormat="1" x14ac:dyDescent="0.25">
      <c r="A7253" s="177" t="s">
        <v>20120</v>
      </c>
      <c r="B7253" s="20" t="s">
        <v>20121</v>
      </c>
      <c r="C7253" s="20" t="s">
        <v>221</v>
      </c>
      <c r="D7253" s="20" t="s">
        <v>1002</v>
      </c>
      <c r="E7253" s="26">
        <v>43040</v>
      </c>
      <c r="F7253" s="20">
        <v>0</v>
      </c>
      <c r="G7253" s="20">
        <v>0</v>
      </c>
      <c r="H7253" s="20" t="e">
        <v>#DIV/0!</v>
      </c>
      <c r="I7253" s="20">
        <v>0</v>
      </c>
      <c r="J7253" s="20">
        <v>0</v>
      </c>
      <c r="K7253" s="20" t="e">
        <v>#DIV/0!</v>
      </c>
      <c r="L7253" s="20">
        <v>0</v>
      </c>
      <c r="M7253" s="20" t="e">
        <v>#DIV/0!</v>
      </c>
      <c r="N7253" s="20">
        <v>0</v>
      </c>
      <c r="P7253" s="20">
        <v>0</v>
      </c>
      <c r="Q7253" s="20">
        <v>0</v>
      </c>
      <c r="R7253" s="20" t="e">
        <v>#DIV/0!</v>
      </c>
      <c r="S7253" s="20">
        <v>0</v>
      </c>
    </row>
    <row r="7254" spans="1:20" s="20" customFormat="1" x14ac:dyDescent="0.25">
      <c r="A7254" s="177" t="s">
        <v>20297</v>
      </c>
      <c r="B7254" s="20" t="s">
        <v>20298</v>
      </c>
      <c r="C7254" s="20" t="s">
        <v>222</v>
      </c>
      <c r="D7254" s="20" t="s">
        <v>1002</v>
      </c>
      <c r="E7254" s="26">
        <v>43040</v>
      </c>
      <c r="F7254" s="20">
        <v>0</v>
      </c>
      <c r="G7254" s="20">
        <v>0</v>
      </c>
      <c r="H7254" s="20" t="e">
        <v>#DIV/0!</v>
      </c>
      <c r="I7254" s="20">
        <v>0</v>
      </c>
      <c r="J7254" s="20">
        <v>0</v>
      </c>
      <c r="K7254" s="20" t="e">
        <v>#DIV/0!</v>
      </c>
      <c r="L7254" s="20">
        <v>0</v>
      </c>
      <c r="M7254" s="20" t="e">
        <v>#DIV/0!</v>
      </c>
      <c r="N7254" s="20">
        <v>0</v>
      </c>
      <c r="P7254" s="20">
        <v>0</v>
      </c>
      <c r="Q7254" s="20">
        <v>0</v>
      </c>
      <c r="R7254" s="20" t="e">
        <v>#DIV/0!</v>
      </c>
      <c r="S7254" s="20">
        <v>0</v>
      </c>
    </row>
    <row r="7255" spans="1:20" s="20" customFormat="1" x14ac:dyDescent="0.25">
      <c r="A7255" s="177" t="s">
        <v>20474</v>
      </c>
      <c r="B7255" s="20" t="s">
        <v>20475</v>
      </c>
      <c r="C7255" s="20" t="s">
        <v>211</v>
      </c>
      <c r="D7255" s="20" t="s">
        <v>1002</v>
      </c>
      <c r="E7255" s="26">
        <v>43040</v>
      </c>
      <c r="F7255" s="20">
        <v>0</v>
      </c>
      <c r="G7255" s="20">
        <v>0</v>
      </c>
      <c r="H7255" s="20" t="e">
        <v>#DIV/0!</v>
      </c>
      <c r="I7255" s="20">
        <v>0</v>
      </c>
      <c r="J7255" s="20">
        <v>0</v>
      </c>
      <c r="K7255" s="20" t="e">
        <v>#DIV/0!</v>
      </c>
      <c r="L7255" s="20">
        <v>0</v>
      </c>
      <c r="M7255" s="20" t="e">
        <v>#DIV/0!</v>
      </c>
      <c r="N7255" s="20">
        <v>0</v>
      </c>
      <c r="P7255" s="20">
        <v>0</v>
      </c>
      <c r="Q7255" s="20">
        <v>0</v>
      </c>
      <c r="R7255" s="20" t="e">
        <v>#DIV/0!</v>
      </c>
      <c r="S7255" s="20">
        <v>0</v>
      </c>
    </row>
    <row r="7256" spans="1:20" s="20" customFormat="1" x14ac:dyDescent="0.25">
      <c r="A7256" s="177" t="s">
        <v>20651</v>
      </c>
      <c r="B7256" s="20" t="s">
        <v>20652</v>
      </c>
      <c r="C7256" s="20" t="s">
        <v>207</v>
      </c>
      <c r="D7256" s="20" t="s">
        <v>1000</v>
      </c>
      <c r="E7256" s="26">
        <v>43040</v>
      </c>
      <c r="F7256" s="20">
        <v>5</v>
      </c>
      <c r="G7256" s="20">
        <v>6</v>
      </c>
      <c r="H7256" s="20">
        <v>0.83333333333333337</v>
      </c>
      <c r="I7256" s="20">
        <v>28</v>
      </c>
      <c r="J7256" s="20">
        <v>30</v>
      </c>
      <c r="K7256" s="20">
        <v>0.93333333333333335</v>
      </c>
      <c r="L7256" s="20">
        <v>36</v>
      </c>
      <c r="M7256" s="20">
        <v>0.83333333333333337</v>
      </c>
      <c r="N7256" s="20">
        <v>26</v>
      </c>
      <c r="O7256" s="20">
        <v>0.75</v>
      </c>
      <c r="P7256" s="20">
        <v>0</v>
      </c>
      <c r="Q7256" s="20">
        <v>0</v>
      </c>
      <c r="R7256" s="20" t="e">
        <v>#DIV/0!</v>
      </c>
      <c r="S7256" s="20">
        <v>2</v>
      </c>
    </row>
    <row r="7257" spans="1:20" s="20" customFormat="1" x14ac:dyDescent="0.25">
      <c r="A7257" s="177" t="s">
        <v>20895</v>
      </c>
      <c r="B7257" s="20" t="s">
        <v>20896</v>
      </c>
      <c r="C7257" s="20" t="s">
        <v>210</v>
      </c>
      <c r="D7257" s="20" t="s">
        <v>1002</v>
      </c>
      <c r="E7257" s="26">
        <v>43040</v>
      </c>
      <c r="F7257" s="20">
        <v>3</v>
      </c>
      <c r="G7257" s="20">
        <v>3</v>
      </c>
      <c r="H7257" s="20">
        <v>1</v>
      </c>
      <c r="I7257" s="20">
        <v>10</v>
      </c>
      <c r="J7257" s="20">
        <v>18</v>
      </c>
      <c r="K7257" s="20">
        <v>0.55555555555555558</v>
      </c>
      <c r="L7257" s="20">
        <v>18</v>
      </c>
      <c r="M7257" s="20">
        <v>1</v>
      </c>
      <c r="N7257" s="20">
        <v>8</v>
      </c>
      <c r="O7257" s="20">
        <v>0.75</v>
      </c>
      <c r="P7257" s="20">
        <v>0</v>
      </c>
      <c r="Q7257" s="20">
        <v>0</v>
      </c>
      <c r="R7257" s="20" t="e">
        <v>#DIV/0!</v>
      </c>
      <c r="S7257" s="20">
        <v>2</v>
      </c>
    </row>
    <row r="7258" spans="1:20" s="20" customFormat="1" x14ac:dyDescent="0.25">
      <c r="A7258" s="177" t="s">
        <v>21072</v>
      </c>
      <c r="B7258" s="20" t="s">
        <v>21073</v>
      </c>
      <c r="C7258" s="20" t="s">
        <v>208</v>
      </c>
      <c r="D7258" s="20" t="s">
        <v>1002</v>
      </c>
      <c r="E7258" s="26">
        <v>43040</v>
      </c>
      <c r="F7258" s="20">
        <v>1</v>
      </c>
      <c r="G7258" s="20">
        <v>1.5</v>
      </c>
      <c r="H7258" s="20">
        <v>0.66666666666666663</v>
      </c>
      <c r="I7258" s="20">
        <v>7</v>
      </c>
      <c r="J7258" s="20">
        <v>6</v>
      </c>
      <c r="K7258" s="20">
        <v>1.1666666666666667</v>
      </c>
      <c r="L7258" s="20">
        <v>9</v>
      </c>
      <c r="M7258" s="20">
        <v>0.66666666666666663</v>
      </c>
      <c r="N7258" s="20">
        <v>7</v>
      </c>
      <c r="P7258" s="20">
        <v>0</v>
      </c>
      <c r="Q7258" s="20">
        <v>0</v>
      </c>
      <c r="R7258" s="20" t="e">
        <v>#DIV/0!</v>
      </c>
      <c r="S7258" s="20">
        <v>0</v>
      </c>
    </row>
    <row r="7259" spans="1:20" s="20" customFormat="1" x14ac:dyDescent="0.25">
      <c r="A7259" s="177" t="s">
        <v>21148</v>
      </c>
      <c r="B7259" s="20" t="s">
        <v>21149</v>
      </c>
      <c r="C7259" s="20" t="s">
        <v>354</v>
      </c>
      <c r="D7259" s="20" t="s">
        <v>1002</v>
      </c>
      <c r="E7259" s="26">
        <v>43040</v>
      </c>
      <c r="F7259" s="20">
        <v>1</v>
      </c>
      <c r="G7259" s="20">
        <v>1.5</v>
      </c>
      <c r="H7259" s="20">
        <v>0.66666666666666663</v>
      </c>
      <c r="I7259" s="20">
        <v>11</v>
      </c>
      <c r="J7259" s="20">
        <v>6</v>
      </c>
      <c r="K7259" s="20">
        <v>1.8333333333333333</v>
      </c>
      <c r="L7259" s="20">
        <v>9</v>
      </c>
      <c r="M7259" s="20">
        <v>0.66666666666666663</v>
      </c>
      <c r="N7259" s="20">
        <v>11</v>
      </c>
      <c r="P7259" s="20">
        <v>0</v>
      </c>
      <c r="Q7259" s="20">
        <v>0</v>
      </c>
      <c r="R7259" s="20" t="e">
        <v>#DIV/0!</v>
      </c>
      <c r="S7259" s="20">
        <v>0</v>
      </c>
    </row>
    <row r="7260" spans="1:20" s="20" customFormat="1" x14ac:dyDescent="0.25">
      <c r="A7260" s="177" t="s">
        <v>21327</v>
      </c>
      <c r="B7260" s="20" t="s">
        <v>21328</v>
      </c>
      <c r="C7260" s="20" t="s">
        <v>213</v>
      </c>
      <c r="D7260" s="20" t="s">
        <v>1002</v>
      </c>
      <c r="E7260" s="26">
        <v>43040</v>
      </c>
      <c r="F7260" s="20">
        <v>0</v>
      </c>
      <c r="G7260" s="20">
        <v>0</v>
      </c>
      <c r="H7260" s="20" t="e">
        <v>#DIV/0!</v>
      </c>
      <c r="I7260" s="20">
        <v>0</v>
      </c>
      <c r="J7260" s="20">
        <v>0</v>
      </c>
      <c r="K7260" s="20" t="e">
        <v>#DIV/0!</v>
      </c>
      <c r="L7260" s="20">
        <v>0</v>
      </c>
      <c r="M7260" s="20" t="e">
        <v>#DIV/0!</v>
      </c>
      <c r="N7260" s="20">
        <v>0</v>
      </c>
      <c r="P7260" s="20">
        <v>0</v>
      </c>
      <c r="Q7260" s="20">
        <v>0</v>
      </c>
      <c r="R7260" s="20" t="e">
        <v>#DIV/0!</v>
      </c>
      <c r="S7260" s="20">
        <v>0</v>
      </c>
      <c r="T7260" s="20" t="e">
        <v>#DIV/0!</v>
      </c>
    </row>
    <row r="7261" spans="1:20" s="20" customFormat="1" x14ac:dyDescent="0.25">
      <c r="A7261" s="177" t="s">
        <v>21569</v>
      </c>
      <c r="B7261" s="20" t="s">
        <v>21570</v>
      </c>
      <c r="C7261" s="20" t="s">
        <v>212</v>
      </c>
      <c r="D7261" s="20" t="s">
        <v>1000</v>
      </c>
      <c r="E7261" s="26">
        <v>43040</v>
      </c>
      <c r="F7261" s="20">
        <v>0</v>
      </c>
      <c r="G7261" s="20">
        <v>0</v>
      </c>
      <c r="H7261" s="20" t="e">
        <v>#DIV/0!</v>
      </c>
      <c r="I7261" s="20">
        <v>0</v>
      </c>
      <c r="J7261" s="20">
        <v>0</v>
      </c>
      <c r="K7261" s="20" t="e">
        <v>#DIV/0!</v>
      </c>
      <c r="L7261" s="20">
        <v>0</v>
      </c>
      <c r="M7261" s="20" t="e">
        <v>#DIV/0!</v>
      </c>
      <c r="N7261" s="20">
        <v>0</v>
      </c>
      <c r="P7261" s="20">
        <v>0</v>
      </c>
      <c r="Q7261" s="20">
        <v>0</v>
      </c>
      <c r="R7261" s="20" t="e">
        <v>#DIV/0!</v>
      </c>
      <c r="S7261" s="20">
        <v>0</v>
      </c>
      <c r="T7261" s="20" t="e">
        <v>#DIV/0!</v>
      </c>
    </row>
    <row r="7262" spans="1:20" s="20" customFormat="1" x14ac:dyDescent="0.25">
      <c r="A7262" s="177" t="s">
        <v>21778</v>
      </c>
      <c r="B7262" s="20" t="s">
        <v>21779</v>
      </c>
      <c r="C7262" s="20" t="s">
        <v>217</v>
      </c>
      <c r="D7262" s="20" t="s">
        <v>1000</v>
      </c>
      <c r="E7262" s="26">
        <v>43040</v>
      </c>
      <c r="F7262" s="20">
        <v>0</v>
      </c>
      <c r="G7262" s="20">
        <v>0</v>
      </c>
      <c r="H7262" s="20" t="e">
        <v>#DIV/0!</v>
      </c>
      <c r="I7262" s="20">
        <v>0</v>
      </c>
      <c r="J7262" s="20">
        <v>0</v>
      </c>
      <c r="K7262" s="20" t="e">
        <v>#DIV/0!</v>
      </c>
      <c r="L7262" s="20">
        <v>0</v>
      </c>
      <c r="M7262" s="20" t="e">
        <v>#DIV/0!</v>
      </c>
      <c r="N7262" s="20">
        <v>0</v>
      </c>
      <c r="P7262" s="20">
        <v>0</v>
      </c>
      <c r="Q7262" s="20">
        <v>0</v>
      </c>
      <c r="R7262" s="20" t="e">
        <v>#DIV/0!</v>
      </c>
      <c r="S7262" s="20">
        <v>0</v>
      </c>
      <c r="T7262" s="20" t="e">
        <v>#DIV/0!</v>
      </c>
    </row>
    <row r="7263" spans="1:20" s="20" customFormat="1" x14ac:dyDescent="0.25">
      <c r="A7263" s="177" t="s">
        <v>22022</v>
      </c>
      <c r="B7263" s="20" t="s">
        <v>22023</v>
      </c>
      <c r="C7263" s="20" t="s">
        <v>218</v>
      </c>
      <c r="D7263" s="20" t="s">
        <v>1002</v>
      </c>
      <c r="E7263" s="26">
        <v>43040</v>
      </c>
      <c r="F7263" s="20">
        <v>0</v>
      </c>
      <c r="G7263" s="20">
        <v>0</v>
      </c>
      <c r="H7263" s="20" t="e">
        <v>#DIV/0!</v>
      </c>
      <c r="I7263" s="20">
        <v>0</v>
      </c>
      <c r="J7263" s="20">
        <v>0</v>
      </c>
      <c r="K7263" s="20" t="e">
        <v>#DIV/0!</v>
      </c>
      <c r="L7263" s="20">
        <v>0</v>
      </c>
      <c r="M7263" s="20" t="e">
        <v>#DIV/0!</v>
      </c>
      <c r="N7263" s="20">
        <v>0</v>
      </c>
      <c r="P7263" s="20">
        <v>0</v>
      </c>
      <c r="Q7263" s="20">
        <v>0</v>
      </c>
      <c r="R7263" s="20" t="e">
        <v>#DIV/0!</v>
      </c>
      <c r="S7263" s="20">
        <v>0</v>
      </c>
      <c r="T7263" s="20">
        <v>0.57916666666666661</v>
      </c>
    </row>
    <row r="7264" spans="1:20" s="20" customFormat="1" x14ac:dyDescent="0.25">
      <c r="A7264" s="177" t="s">
        <v>22199</v>
      </c>
      <c r="B7264" s="20" t="s">
        <v>22200</v>
      </c>
      <c r="C7264" s="20" t="s">
        <v>219</v>
      </c>
      <c r="D7264" s="20" t="s">
        <v>1002</v>
      </c>
      <c r="E7264" s="26">
        <v>43040</v>
      </c>
      <c r="F7264" s="20">
        <v>0</v>
      </c>
      <c r="G7264" s="20">
        <v>0</v>
      </c>
      <c r="H7264" s="20" t="e">
        <v>#DIV/0!</v>
      </c>
      <c r="I7264" s="20">
        <v>0</v>
      </c>
      <c r="J7264" s="20">
        <v>0</v>
      </c>
      <c r="K7264" s="20" t="e">
        <v>#DIV/0!</v>
      </c>
      <c r="L7264" s="20">
        <v>0</v>
      </c>
      <c r="M7264" s="20" t="e">
        <v>#DIV/0!</v>
      </c>
      <c r="N7264" s="20">
        <v>0</v>
      </c>
      <c r="P7264" s="20">
        <v>0</v>
      </c>
      <c r="Q7264" s="20">
        <v>0</v>
      </c>
      <c r="R7264" s="20" t="e">
        <v>#DIV/0!</v>
      </c>
      <c r="S7264" s="20">
        <v>0</v>
      </c>
      <c r="T7264" s="20">
        <v>0.69464285714285712</v>
      </c>
    </row>
    <row r="7265" spans="1:20" s="20" customFormat="1" x14ac:dyDescent="0.25">
      <c r="A7265" s="177" t="s">
        <v>11116</v>
      </c>
      <c r="B7265" s="20" t="s">
        <v>11117</v>
      </c>
      <c r="C7265" s="20" t="s">
        <v>228</v>
      </c>
      <c r="D7265" s="20" t="s">
        <v>1000</v>
      </c>
      <c r="E7265" s="26">
        <v>43070</v>
      </c>
      <c r="F7265" s="20">
        <v>0</v>
      </c>
      <c r="G7265" s="20">
        <v>0</v>
      </c>
      <c r="H7265" s="20" t="e">
        <v>#DIV/0!</v>
      </c>
      <c r="I7265" s="20">
        <v>0</v>
      </c>
      <c r="J7265" s="20">
        <v>0</v>
      </c>
      <c r="K7265" s="20" t="e">
        <v>#DIV/0!</v>
      </c>
      <c r="L7265" s="20">
        <v>0</v>
      </c>
      <c r="M7265" s="20" t="e">
        <v>#DIV/0!</v>
      </c>
      <c r="N7265" s="20">
        <v>0</v>
      </c>
      <c r="P7265" s="20">
        <v>0</v>
      </c>
      <c r="Q7265" s="20">
        <v>0</v>
      </c>
      <c r="R7265" s="20" t="e">
        <v>#DIV/0!</v>
      </c>
      <c r="S7265" s="20">
        <v>0</v>
      </c>
      <c r="T7265" s="20">
        <v>0.56045454545454543</v>
      </c>
    </row>
    <row r="7266" spans="1:20" s="20" customFormat="1" x14ac:dyDescent="0.25">
      <c r="A7266" s="177" t="s">
        <v>9369</v>
      </c>
      <c r="B7266" s="20" t="s">
        <v>9370</v>
      </c>
      <c r="C7266" s="20" t="s">
        <v>211</v>
      </c>
      <c r="D7266" s="20" t="s">
        <v>1000</v>
      </c>
      <c r="E7266" s="26">
        <v>43070</v>
      </c>
      <c r="F7266" s="20">
        <v>0</v>
      </c>
      <c r="G7266" s="20">
        <v>0</v>
      </c>
      <c r="H7266" s="20" t="e">
        <v>#DIV/0!</v>
      </c>
      <c r="I7266" s="20">
        <v>0</v>
      </c>
      <c r="J7266" s="20">
        <v>0</v>
      </c>
      <c r="K7266" s="20" t="e">
        <v>#DIV/0!</v>
      </c>
      <c r="L7266" s="20">
        <v>0</v>
      </c>
      <c r="M7266" s="20" t="e">
        <v>#DIV/0!</v>
      </c>
      <c r="N7266" s="20">
        <v>0</v>
      </c>
      <c r="P7266" s="20">
        <v>0</v>
      </c>
      <c r="Q7266" s="20">
        <v>0</v>
      </c>
      <c r="R7266" s="20" t="e">
        <v>#DIV/0!</v>
      </c>
      <c r="S7266" s="20">
        <v>0</v>
      </c>
      <c r="T7266" s="20">
        <v>0.56499999999999995</v>
      </c>
    </row>
    <row r="7267" spans="1:20" s="20" customFormat="1" x14ac:dyDescent="0.25">
      <c r="A7267" s="177" t="s">
        <v>8530</v>
      </c>
      <c r="B7267" s="20" t="s">
        <v>8531</v>
      </c>
      <c r="C7267" s="20" t="s">
        <v>213</v>
      </c>
      <c r="D7267" s="20" t="s">
        <v>1000</v>
      </c>
      <c r="E7267" s="26">
        <v>43070</v>
      </c>
      <c r="F7267" s="20">
        <v>0</v>
      </c>
      <c r="G7267" s="20">
        <v>0</v>
      </c>
      <c r="H7267" s="20" t="e">
        <v>#DIV/0!</v>
      </c>
      <c r="I7267" s="20">
        <v>0</v>
      </c>
      <c r="J7267" s="20">
        <v>0</v>
      </c>
      <c r="K7267" s="20" t="e">
        <v>#DIV/0!</v>
      </c>
      <c r="L7267" s="20">
        <v>0</v>
      </c>
      <c r="M7267" s="20" t="e">
        <v>#DIV/0!</v>
      </c>
      <c r="N7267" s="20">
        <v>0</v>
      </c>
      <c r="P7267" s="20">
        <v>0</v>
      </c>
      <c r="Q7267" s="20">
        <v>0</v>
      </c>
      <c r="R7267" s="20" t="e">
        <v>#DIV/0!</v>
      </c>
      <c r="S7267" s="20">
        <v>0</v>
      </c>
      <c r="T7267" s="20">
        <v>0.66500000000000004</v>
      </c>
    </row>
    <row r="7268" spans="1:20" s="20" customFormat="1" x14ac:dyDescent="0.25">
      <c r="A7268" s="177" t="s">
        <v>5106</v>
      </c>
      <c r="B7268" s="20" t="s">
        <v>5107</v>
      </c>
      <c r="C7268" s="20" t="s">
        <v>229</v>
      </c>
      <c r="D7268" s="20" t="s">
        <v>1000</v>
      </c>
      <c r="E7268" s="26">
        <v>43070</v>
      </c>
      <c r="F7268" s="20">
        <v>0</v>
      </c>
      <c r="G7268" s="20">
        <v>0</v>
      </c>
      <c r="H7268" s="20" t="e">
        <v>#DIV/0!</v>
      </c>
      <c r="I7268" s="20">
        <v>0</v>
      </c>
      <c r="J7268" s="20">
        <v>0</v>
      </c>
      <c r="K7268" s="20" t="e">
        <v>#DIV/0!</v>
      </c>
      <c r="L7268" s="20">
        <v>0</v>
      </c>
      <c r="M7268" s="20" t="e">
        <v>#DIV/0!</v>
      </c>
      <c r="N7268" s="20">
        <v>0</v>
      </c>
      <c r="P7268" s="20">
        <v>0</v>
      </c>
      <c r="Q7268" s="20">
        <v>0</v>
      </c>
      <c r="R7268" s="20" t="e">
        <v>#DIV/0!</v>
      </c>
      <c r="S7268" s="20">
        <v>0</v>
      </c>
      <c r="T7268" s="20">
        <v>0.65500000000000003</v>
      </c>
    </row>
    <row r="7269" spans="1:20" s="20" customFormat="1" x14ac:dyDescent="0.25">
      <c r="A7269" s="177" t="s">
        <v>13242</v>
      </c>
      <c r="B7269" s="20" t="s">
        <v>13154</v>
      </c>
      <c r="C7269" s="20" t="s">
        <v>1051</v>
      </c>
      <c r="D7269" s="20" t="s">
        <v>1002</v>
      </c>
      <c r="E7269" s="26">
        <v>43070</v>
      </c>
      <c r="F7269" s="20">
        <v>0</v>
      </c>
      <c r="G7269" s="20">
        <v>0</v>
      </c>
      <c r="H7269" s="20" t="e">
        <v>#DIV/0!</v>
      </c>
      <c r="I7269" s="20">
        <v>0</v>
      </c>
      <c r="J7269" s="20">
        <v>0</v>
      </c>
      <c r="K7269" s="20" t="e">
        <v>#DIV/0!</v>
      </c>
      <c r="L7269" s="20">
        <v>0</v>
      </c>
      <c r="M7269" s="20" t="e">
        <v>#DIV/0!</v>
      </c>
      <c r="N7269" s="20">
        <v>0</v>
      </c>
      <c r="P7269" s="20">
        <v>0</v>
      </c>
      <c r="Q7269" s="20">
        <v>0</v>
      </c>
      <c r="R7269" s="20" t="e">
        <v>#DIV/0!</v>
      </c>
      <c r="S7269" s="20">
        <v>0</v>
      </c>
      <c r="T7269" s="20">
        <v>0.58000000000000007</v>
      </c>
    </row>
    <row r="7270" spans="1:20" s="20" customFormat="1" x14ac:dyDescent="0.25">
      <c r="A7270" s="177" t="s">
        <v>5730</v>
      </c>
      <c r="B7270" s="20" t="s">
        <v>5731</v>
      </c>
      <c r="C7270" s="20" t="s">
        <v>1047</v>
      </c>
      <c r="D7270" s="20" t="s">
        <v>1000</v>
      </c>
      <c r="E7270" s="26">
        <v>43070</v>
      </c>
      <c r="F7270" s="20">
        <v>3.5</v>
      </c>
      <c r="G7270" s="20">
        <v>3.5</v>
      </c>
      <c r="H7270" s="20">
        <v>1</v>
      </c>
      <c r="I7270" s="20">
        <v>23</v>
      </c>
      <c r="J7270" s="20">
        <v>21</v>
      </c>
      <c r="K7270" s="20">
        <v>1.0952380952380953</v>
      </c>
      <c r="L7270" s="20">
        <v>21</v>
      </c>
      <c r="M7270" s="20">
        <v>1</v>
      </c>
      <c r="N7270" s="20">
        <v>23</v>
      </c>
      <c r="P7270" s="20">
        <v>0</v>
      </c>
      <c r="Q7270" s="20">
        <v>0</v>
      </c>
      <c r="R7270" s="20" t="e">
        <v>#DIV/0!</v>
      </c>
      <c r="S7270" s="20">
        <v>0</v>
      </c>
      <c r="T7270" s="20">
        <v>0.52374999999999994</v>
      </c>
    </row>
    <row r="7271" spans="1:20" s="20" customFormat="1" x14ac:dyDescent="0.25">
      <c r="A7271" s="177" t="s">
        <v>10607</v>
      </c>
      <c r="B7271" s="20" t="s">
        <v>10608</v>
      </c>
      <c r="C7271" s="20" t="s">
        <v>205</v>
      </c>
      <c r="D7271" s="20" t="s">
        <v>1000</v>
      </c>
      <c r="E7271" s="26">
        <v>43070</v>
      </c>
      <c r="F7271" s="20">
        <v>0</v>
      </c>
      <c r="G7271" s="20">
        <v>0</v>
      </c>
      <c r="H7271" s="20" t="e">
        <v>#DIV/0!</v>
      </c>
      <c r="I7271" s="20">
        <v>0</v>
      </c>
      <c r="J7271" s="20">
        <v>0</v>
      </c>
      <c r="K7271" s="20" t="e">
        <v>#DIV/0!</v>
      </c>
      <c r="L7271" s="20">
        <v>0</v>
      </c>
      <c r="M7271" s="20" t="e">
        <v>#DIV/0!</v>
      </c>
      <c r="N7271" s="20">
        <v>0</v>
      </c>
      <c r="P7271" s="20">
        <v>0</v>
      </c>
      <c r="Q7271" s="20">
        <v>0</v>
      </c>
      <c r="R7271" s="20" t="e">
        <v>#DIV/0!</v>
      </c>
      <c r="S7271" s="20">
        <v>0</v>
      </c>
      <c r="T7271" s="20">
        <v>0.59</v>
      </c>
    </row>
    <row r="7272" spans="1:20" s="20" customFormat="1" x14ac:dyDescent="0.25">
      <c r="A7272" s="177" t="s">
        <v>8954</v>
      </c>
      <c r="B7272" s="20" t="s">
        <v>8955</v>
      </c>
      <c r="C7272" s="20" t="s">
        <v>210</v>
      </c>
      <c r="D7272" s="20" t="s">
        <v>1000</v>
      </c>
      <c r="E7272" s="26">
        <v>43070</v>
      </c>
      <c r="F7272" s="20">
        <v>3</v>
      </c>
      <c r="G7272" s="20">
        <v>3</v>
      </c>
      <c r="H7272" s="20">
        <v>1</v>
      </c>
      <c r="I7272" s="20">
        <v>12</v>
      </c>
      <c r="J7272" s="20">
        <v>18</v>
      </c>
      <c r="K7272" s="20">
        <v>0.66666666666666663</v>
      </c>
      <c r="L7272" s="20">
        <v>18</v>
      </c>
      <c r="M7272" s="20">
        <v>1</v>
      </c>
      <c r="N7272" s="20">
        <v>9</v>
      </c>
      <c r="O7272" s="20">
        <v>0.93</v>
      </c>
      <c r="P7272" s="20">
        <v>0</v>
      </c>
      <c r="Q7272" s="20">
        <v>0</v>
      </c>
      <c r="R7272" s="20" t="e">
        <v>#DIV/0!</v>
      </c>
      <c r="S7272" s="20">
        <v>3</v>
      </c>
      <c r="T7272" s="20">
        <v>0.375</v>
      </c>
    </row>
    <row r="7273" spans="1:20" s="20" customFormat="1" x14ac:dyDescent="0.25">
      <c r="A7273" s="177" t="s">
        <v>6149</v>
      </c>
      <c r="B7273" s="20" t="s">
        <v>6150</v>
      </c>
      <c r="C7273" s="20" t="s">
        <v>215</v>
      </c>
      <c r="D7273" s="20" t="s">
        <v>1000</v>
      </c>
      <c r="E7273" s="26">
        <v>43070</v>
      </c>
      <c r="F7273" s="20">
        <v>6</v>
      </c>
      <c r="G7273" s="20">
        <v>8</v>
      </c>
      <c r="H7273" s="20">
        <v>0.75</v>
      </c>
      <c r="I7273" s="20">
        <v>36</v>
      </c>
      <c r="J7273" s="20">
        <v>36</v>
      </c>
      <c r="K7273" s="20">
        <v>1</v>
      </c>
      <c r="L7273" s="20">
        <v>48</v>
      </c>
      <c r="M7273" s="20">
        <v>0.75</v>
      </c>
      <c r="N7273" s="20">
        <v>29</v>
      </c>
      <c r="O7273" s="20">
        <v>1.18</v>
      </c>
      <c r="P7273" s="20">
        <v>4</v>
      </c>
      <c r="Q7273" s="20">
        <v>5</v>
      </c>
      <c r="R7273" s="20">
        <v>0.8</v>
      </c>
      <c r="S7273" s="20">
        <v>7</v>
      </c>
      <c r="T7273" s="20">
        <v>0.625</v>
      </c>
    </row>
    <row r="7274" spans="1:20" s="20" customFormat="1" x14ac:dyDescent="0.25">
      <c r="A7274" s="177" t="s">
        <v>3449</v>
      </c>
      <c r="B7274" s="20" t="s">
        <v>3450</v>
      </c>
      <c r="C7274" s="20" t="s">
        <v>221</v>
      </c>
      <c r="D7274" s="20" t="s">
        <v>1000</v>
      </c>
      <c r="E7274" s="26">
        <v>43070</v>
      </c>
      <c r="F7274" s="20">
        <v>0</v>
      </c>
      <c r="G7274" s="20">
        <v>0</v>
      </c>
      <c r="H7274" s="20" t="e">
        <v>#DIV/0!</v>
      </c>
      <c r="I7274" s="20">
        <v>0</v>
      </c>
      <c r="J7274" s="20">
        <v>0</v>
      </c>
      <c r="K7274" s="20" t="e">
        <v>#DIV/0!</v>
      </c>
      <c r="L7274" s="20">
        <v>0</v>
      </c>
      <c r="M7274" s="20" t="e">
        <v>#DIV/0!</v>
      </c>
      <c r="N7274" s="20">
        <v>0</v>
      </c>
      <c r="P7274" s="20">
        <v>0</v>
      </c>
      <c r="Q7274" s="20">
        <v>0</v>
      </c>
      <c r="R7274" s="20" t="e">
        <v>#DIV/0!</v>
      </c>
      <c r="S7274" s="20">
        <v>0</v>
      </c>
      <c r="T7274" s="20">
        <v>0.63500000000000001</v>
      </c>
    </row>
    <row r="7275" spans="1:20" s="20" customFormat="1" x14ac:dyDescent="0.25">
      <c r="A7275" s="177" t="s">
        <v>3274</v>
      </c>
      <c r="B7275" s="20" t="s">
        <v>3275</v>
      </c>
      <c r="C7275" s="20" t="s">
        <v>222</v>
      </c>
      <c r="D7275" s="20" t="s">
        <v>1000</v>
      </c>
      <c r="E7275" s="26">
        <v>43070</v>
      </c>
      <c r="F7275" s="20">
        <v>0</v>
      </c>
      <c r="G7275" s="20">
        <v>0</v>
      </c>
      <c r="H7275" s="20" t="e">
        <v>#DIV/0!</v>
      </c>
      <c r="I7275" s="20">
        <v>0</v>
      </c>
      <c r="J7275" s="20">
        <v>0</v>
      </c>
      <c r="K7275" s="20" t="e">
        <v>#DIV/0!</v>
      </c>
      <c r="L7275" s="20">
        <v>0</v>
      </c>
      <c r="M7275" s="20" t="e">
        <v>#DIV/0!</v>
      </c>
      <c r="N7275" s="20">
        <v>0</v>
      </c>
      <c r="P7275" s="20">
        <v>0</v>
      </c>
      <c r="Q7275" s="20">
        <v>0</v>
      </c>
      <c r="R7275" s="20" t="e">
        <v>#DIV/0!</v>
      </c>
      <c r="S7275" s="20">
        <v>0</v>
      </c>
    </row>
    <row r="7276" spans="1:20" s="20" customFormat="1" x14ac:dyDescent="0.25">
      <c r="A7276" s="177" t="s">
        <v>7319</v>
      </c>
      <c r="B7276" s="20" t="s">
        <v>7320</v>
      </c>
      <c r="C7276" s="20" t="s">
        <v>1052</v>
      </c>
      <c r="D7276" s="20" t="s">
        <v>1000</v>
      </c>
      <c r="E7276" s="26">
        <v>43070</v>
      </c>
      <c r="F7276" s="20">
        <v>4</v>
      </c>
      <c r="G7276" s="20">
        <v>4</v>
      </c>
      <c r="H7276" s="20">
        <v>1</v>
      </c>
      <c r="I7276" s="20">
        <v>32</v>
      </c>
      <c r="J7276" s="20">
        <v>24</v>
      </c>
      <c r="K7276" s="20">
        <v>1.3333333333333333</v>
      </c>
      <c r="L7276" s="20">
        <v>24</v>
      </c>
      <c r="M7276" s="20">
        <v>1</v>
      </c>
      <c r="N7276" s="20">
        <v>29</v>
      </c>
      <c r="P7276" s="20">
        <v>0</v>
      </c>
      <c r="Q7276" s="20">
        <v>3</v>
      </c>
      <c r="R7276" s="20">
        <v>0</v>
      </c>
      <c r="S7276" s="20">
        <v>3</v>
      </c>
    </row>
    <row r="7277" spans="1:20" s="20" customFormat="1" x14ac:dyDescent="0.25">
      <c r="A7277" s="177" t="s">
        <v>5311</v>
      </c>
      <c r="B7277" s="20" t="s">
        <v>5312</v>
      </c>
      <c r="C7277" s="20" t="s">
        <v>1053</v>
      </c>
      <c r="D7277" s="20" t="s">
        <v>1000</v>
      </c>
      <c r="E7277" s="26">
        <v>43070</v>
      </c>
      <c r="F7277" s="20">
        <v>2.5</v>
      </c>
      <c r="G7277" s="20">
        <v>3</v>
      </c>
      <c r="H7277" s="20">
        <v>0.83333333333333337</v>
      </c>
      <c r="I7277" s="20">
        <v>13</v>
      </c>
      <c r="J7277" s="20">
        <v>15</v>
      </c>
      <c r="K7277" s="20">
        <v>0.8666666666666667</v>
      </c>
      <c r="L7277" s="20">
        <v>18</v>
      </c>
      <c r="M7277" s="20">
        <v>0.83333333333333337</v>
      </c>
      <c r="N7277" s="20">
        <v>11</v>
      </c>
      <c r="P7277" s="20">
        <v>0</v>
      </c>
      <c r="Q7277" s="20">
        <v>0</v>
      </c>
      <c r="R7277" s="20" t="e">
        <v>#DIV/0!</v>
      </c>
      <c r="S7277" s="20">
        <v>2</v>
      </c>
    </row>
    <row r="7278" spans="1:20" s="20" customFormat="1" x14ac:dyDescent="0.25">
      <c r="A7278" s="177" t="s">
        <v>12310</v>
      </c>
      <c r="B7278" s="20" t="s">
        <v>12311</v>
      </c>
      <c r="C7278" s="20" t="s">
        <v>200</v>
      </c>
      <c r="D7278" s="20" t="s">
        <v>1000</v>
      </c>
      <c r="E7278" s="26">
        <v>43070</v>
      </c>
      <c r="F7278" s="20">
        <v>4.5</v>
      </c>
      <c r="G7278" s="20">
        <v>4.5</v>
      </c>
      <c r="H7278" s="20">
        <v>1</v>
      </c>
      <c r="I7278" s="20">
        <v>22</v>
      </c>
      <c r="J7278" s="20">
        <v>27</v>
      </c>
      <c r="K7278" s="20">
        <v>0.81481481481481477</v>
      </c>
      <c r="L7278" s="20">
        <v>27</v>
      </c>
      <c r="M7278" s="20">
        <v>1</v>
      </c>
      <c r="N7278" s="20">
        <v>20</v>
      </c>
      <c r="P7278" s="20">
        <v>2</v>
      </c>
      <c r="Q7278" s="20">
        <v>2</v>
      </c>
      <c r="R7278" s="20">
        <v>1</v>
      </c>
      <c r="S7278" s="20">
        <v>2</v>
      </c>
    </row>
    <row r="7279" spans="1:20" s="20" customFormat="1" x14ac:dyDescent="0.25">
      <c r="A7279" s="177" t="s">
        <v>10431</v>
      </c>
      <c r="B7279" s="20" t="s">
        <v>10432</v>
      </c>
      <c r="C7279" s="20" t="s">
        <v>204</v>
      </c>
      <c r="D7279" s="20" t="s">
        <v>1000</v>
      </c>
      <c r="E7279" s="26">
        <v>43070</v>
      </c>
      <c r="F7279" s="20">
        <v>0</v>
      </c>
      <c r="G7279" s="20">
        <v>0</v>
      </c>
      <c r="H7279" s="20" t="e">
        <v>#DIV/0!</v>
      </c>
      <c r="I7279" s="20">
        <v>0</v>
      </c>
      <c r="J7279" s="20">
        <v>0</v>
      </c>
      <c r="K7279" s="20" t="e">
        <v>#DIV/0!</v>
      </c>
      <c r="L7279" s="20">
        <v>0</v>
      </c>
      <c r="M7279" s="20" t="e">
        <v>#DIV/0!</v>
      </c>
      <c r="N7279" s="20">
        <v>0</v>
      </c>
      <c r="P7279" s="20">
        <v>0</v>
      </c>
      <c r="Q7279" s="20">
        <v>0</v>
      </c>
      <c r="R7279" s="20" t="e">
        <v>#DIV/0!</v>
      </c>
      <c r="S7279" s="20">
        <v>0</v>
      </c>
    </row>
    <row r="7280" spans="1:20" s="20" customFormat="1" x14ac:dyDescent="0.25">
      <c r="A7280" s="177" t="s">
        <v>8779</v>
      </c>
      <c r="B7280" s="20" t="s">
        <v>8780</v>
      </c>
      <c r="C7280" s="20" t="s">
        <v>208</v>
      </c>
      <c r="D7280" s="20" t="s">
        <v>1000</v>
      </c>
      <c r="E7280" s="26">
        <v>43070</v>
      </c>
      <c r="F7280" s="20">
        <v>1</v>
      </c>
      <c r="G7280" s="20">
        <v>1.5</v>
      </c>
      <c r="H7280" s="20">
        <v>0.66666666666666663</v>
      </c>
      <c r="I7280" s="20">
        <v>7</v>
      </c>
      <c r="J7280" s="20">
        <v>6</v>
      </c>
      <c r="K7280" s="20">
        <v>1.1666666666666667</v>
      </c>
      <c r="L7280" s="20">
        <v>9</v>
      </c>
      <c r="M7280" s="20">
        <v>0.66666666666666663</v>
      </c>
      <c r="N7280" s="20">
        <v>7</v>
      </c>
      <c r="P7280" s="20">
        <v>0</v>
      </c>
      <c r="Q7280" s="20">
        <v>0</v>
      </c>
      <c r="R7280" s="20" t="e">
        <v>#DIV/0!</v>
      </c>
      <c r="S7280" s="20">
        <v>0</v>
      </c>
    </row>
    <row r="7281" spans="1:19" s="20" customFormat="1" x14ac:dyDescent="0.25">
      <c r="A7281" s="177" t="s">
        <v>6573</v>
      </c>
      <c r="B7281" s="20" t="s">
        <v>6574</v>
      </c>
      <c r="C7281" s="20" t="s">
        <v>316</v>
      </c>
      <c r="D7281" s="20" t="s">
        <v>1000</v>
      </c>
      <c r="E7281" s="26">
        <v>43070</v>
      </c>
      <c r="F7281" s="20">
        <v>5</v>
      </c>
      <c r="G7281" s="20">
        <v>5.5</v>
      </c>
      <c r="H7281" s="20">
        <v>0.90909090909090906</v>
      </c>
      <c r="I7281" s="20">
        <v>18</v>
      </c>
      <c r="J7281" s="20">
        <v>30</v>
      </c>
      <c r="K7281" s="20">
        <v>0.6</v>
      </c>
      <c r="L7281" s="20">
        <v>33</v>
      </c>
      <c r="M7281" s="20">
        <v>0.90909090909090906</v>
      </c>
      <c r="N7281" s="20">
        <v>17</v>
      </c>
      <c r="P7281" s="20">
        <v>5</v>
      </c>
      <c r="Q7281" s="20">
        <v>5</v>
      </c>
      <c r="R7281" s="20">
        <v>1</v>
      </c>
      <c r="S7281" s="20">
        <v>1</v>
      </c>
    </row>
    <row r="7282" spans="1:19" s="20" customFormat="1" x14ac:dyDescent="0.25">
      <c r="A7282" s="177" t="s">
        <v>4166</v>
      </c>
      <c r="B7282" s="20" t="s">
        <v>4167</v>
      </c>
      <c r="C7282" s="20" t="s">
        <v>218</v>
      </c>
      <c r="D7282" s="20" t="s">
        <v>1000</v>
      </c>
      <c r="E7282" s="26">
        <v>43070</v>
      </c>
      <c r="F7282" s="20">
        <v>0</v>
      </c>
      <c r="G7282" s="20">
        <v>0</v>
      </c>
      <c r="H7282" s="20" t="e">
        <v>#DIV/0!</v>
      </c>
      <c r="I7282" s="20">
        <v>0</v>
      </c>
      <c r="J7282" s="20">
        <v>0</v>
      </c>
      <c r="K7282" s="20" t="e">
        <v>#DIV/0!</v>
      </c>
      <c r="L7282" s="20">
        <v>0</v>
      </c>
      <c r="M7282" s="20" t="e">
        <v>#DIV/0!</v>
      </c>
      <c r="N7282" s="20">
        <v>0</v>
      </c>
      <c r="P7282" s="20">
        <v>0</v>
      </c>
      <c r="Q7282" s="20">
        <v>0</v>
      </c>
      <c r="R7282" s="20" t="e">
        <v>#DIV/0!</v>
      </c>
      <c r="S7282" s="20">
        <v>0</v>
      </c>
    </row>
    <row r="7283" spans="1:19" s="20" customFormat="1" x14ac:dyDescent="0.25">
      <c r="A7283" s="177" t="s">
        <v>12595</v>
      </c>
      <c r="B7283" s="20" t="s">
        <v>12596</v>
      </c>
      <c r="C7283" s="20" t="s">
        <v>202</v>
      </c>
      <c r="D7283" s="20" t="s">
        <v>1000</v>
      </c>
      <c r="E7283" s="26">
        <v>43070</v>
      </c>
      <c r="F7283" s="20">
        <v>6.5</v>
      </c>
      <c r="G7283" s="20">
        <v>5.5</v>
      </c>
      <c r="H7283" s="20">
        <v>1.1818181818181819</v>
      </c>
      <c r="I7283" s="20">
        <v>119</v>
      </c>
      <c r="J7283" s="20">
        <v>91</v>
      </c>
      <c r="K7283" s="20">
        <v>1.3076923076923077</v>
      </c>
      <c r="L7283" s="20">
        <v>77</v>
      </c>
      <c r="M7283" s="20">
        <v>1.1818181818181819</v>
      </c>
      <c r="N7283" s="20">
        <v>119</v>
      </c>
      <c r="P7283" s="20">
        <v>0</v>
      </c>
      <c r="Q7283" s="20">
        <v>0</v>
      </c>
      <c r="R7283" s="20" t="e">
        <v>#DIV/0!</v>
      </c>
      <c r="S7283" s="20">
        <v>0</v>
      </c>
    </row>
    <row r="7284" spans="1:19" s="20" customFormat="1" x14ac:dyDescent="0.25">
      <c r="A7284" s="177" t="s">
        <v>12420</v>
      </c>
      <c r="B7284" s="20" t="s">
        <v>12421</v>
      </c>
      <c r="C7284" s="20" t="s">
        <v>347</v>
      </c>
      <c r="D7284" s="20" t="s">
        <v>1000</v>
      </c>
      <c r="E7284" s="26">
        <v>43070</v>
      </c>
      <c r="F7284" s="20">
        <v>1.5</v>
      </c>
      <c r="G7284" s="20">
        <v>1.5</v>
      </c>
      <c r="H7284" s="20">
        <v>1</v>
      </c>
      <c r="I7284" s="20">
        <v>9</v>
      </c>
      <c r="J7284" s="20">
        <v>21</v>
      </c>
      <c r="K7284" s="20">
        <v>0.42857142857142855</v>
      </c>
      <c r="L7284" s="20">
        <v>21</v>
      </c>
      <c r="M7284" s="20">
        <v>1</v>
      </c>
      <c r="N7284" s="20">
        <v>8</v>
      </c>
      <c r="P7284" s="20">
        <v>0</v>
      </c>
      <c r="Q7284" s="20">
        <v>0</v>
      </c>
      <c r="R7284" s="20" t="e">
        <v>#DIV/0!</v>
      </c>
      <c r="S7284" s="20">
        <v>1</v>
      </c>
    </row>
    <row r="7285" spans="1:19" s="20" customFormat="1" x14ac:dyDescent="0.25">
      <c r="A7285" s="177" t="s">
        <v>9760</v>
      </c>
      <c r="B7285" s="20" t="s">
        <v>9761</v>
      </c>
      <c r="C7285" s="20" t="s">
        <v>224</v>
      </c>
      <c r="D7285" s="20" t="s">
        <v>1000</v>
      </c>
      <c r="E7285" s="26">
        <v>43070</v>
      </c>
      <c r="F7285" s="20">
        <v>6</v>
      </c>
      <c r="G7285" s="20">
        <v>9</v>
      </c>
      <c r="H7285" s="20">
        <v>0.66666666666666663</v>
      </c>
      <c r="I7285" s="20">
        <v>77</v>
      </c>
      <c r="J7285" s="20">
        <v>60</v>
      </c>
      <c r="K7285" s="20">
        <v>1.2833333333333334</v>
      </c>
      <c r="L7285" s="20">
        <v>90</v>
      </c>
      <c r="M7285" s="20">
        <v>0.66666666666666663</v>
      </c>
      <c r="N7285" s="20">
        <v>76</v>
      </c>
      <c r="P7285" s="20">
        <v>13</v>
      </c>
      <c r="Q7285" s="20">
        <v>13</v>
      </c>
      <c r="R7285" s="20">
        <v>1</v>
      </c>
      <c r="S7285" s="20">
        <v>1</v>
      </c>
    </row>
    <row r="7286" spans="1:19" s="20" customFormat="1" x14ac:dyDescent="0.25">
      <c r="A7286" s="177" t="s">
        <v>9461</v>
      </c>
      <c r="B7286" s="20" t="s">
        <v>9462</v>
      </c>
      <c r="C7286" s="20" t="s">
        <v>345</v>
      </c>
      <c r="D7286" s="20" t="s">
        <v>1000</v>
      </c>
      <c r="E7286" s="26">
        <v>43070</v>
      </c>
      <c r="F7286" s="20">
        <v>0</v>
      </c>
      <c r="G7286" s="20">
        <v>0</v>
      </c>
      <c r="H7286" s="20" t="e">
        <v>#DIV/0!</v>
      </c>
      <c r="I7286" s="20">
        <v>0</v>
      </c>
      <c r="J7286" s="20">
        <v>0</v>
      </c>
      <c r="K7286" s="20" t="e">
        <v>#DIV/0!</v>
      </c>
      <c r="L7286" s="20">
        <v>0</v>
      </c>
      <c r="M7286" s="20" t="e">
        <v>#DIV/0!</v>
      </c>
      <c r="N7286" s="20">
        <v>0</v>
      </c>
      <c r="P7286" s="20">
        <v>0</v>
      </c>
      <c r="Q7286" s="20">
        <v>0</v>
      </c>
      <c r="R7286" s="20" t="e">
        <v>#DIV/0!</v>
      </c>
      <c r="S7286" s="20">
        <v>0</v>
      </c>
    </row>
    <row r="7287" spans="1:19" s="20" customFormat="1" x14ac:dyDescent="0.25">
      <c r="A7287" s="177" t="s">
        <v>7853</v>
      </c>
      <c r="B7287" s="20" t="s">
        <v>7854</v>
      </c>
      <c r="C7287" s="20" t="s">
        <v>226</v>
      </c>
      <c r="D7287" s="20" t="s">
        <v>1000</v>
      </c>
      <c r="E7287" s="26">
        <v>43070</v>
      </c>
      <c r="F7287" s="20">
        <v>4.5</v>
      </c>
      <c r="G7287" s="20">
        <v>5.5</v>
      </c>
      <c r="H7287" s="20">
        <v>0.81818181818181823</v>
      </c>
      <c r="I7287" s="20">
        <v>48</v>
      </c>
      <c r="J7287" s="20">
        <v>51</v>
      </c>
      <c r="K7287" s="20">
        <v>0.94117647058823528</v>
      </c>
      <c r="L7287" s="20">
        <v>62</v>
      </c>
      <c r="M7287" s="20">
        <v>0.82258064516129037</v>
      </c>
      <c r="N7287" s="20">
        <v>45</v>
      </c>
      <c r="P7287" s="20">
        <v>1</v>
      </c>
      <c r="Q7287" s="20">
        <v>1</v>
      </c>
      <c r="R7287" s="20">
        <v>1</v>
      </c>
      <c r="S7287" s="20">
        <v>3</v>
      </c>
    </row>
    <row r="7288" spans="1:19" s="20" customFormat="1" x14ac:dyDescent="0.25">
      <c r="A7288" s="177" t="s">
        <v>6923</v>
      </c>
      <c r="B7288" s="20" t="s">
        <v>6924</v>
      </c>
      <c r="C7288" s="20" t="s">
        <v>231</v>
      </c>
      <c r="D7288" s="20" t="s">
        <v>1000</v>
      </c>
      <c r="E7288" s="26">
        <v>43070</v>
      </c>
      <c r="F7288" s="20">
        <v>7</v>
      </c>
      <c r="G7288" s="20">
        <v>7.5</v>
      </c>
      <c r="H7288" s="20">
        <v>0.93333333333333335</v>
      </c>
      <c r="I7288" s="20">
        <v>89</v>
      </c>
      <c r="J7288" s="20">
        <v>80</v>
      </c>
      <c r="K7288" s="20">
        <v>1.1125</v>
      </c>
      <c r="L7288" s="20">
        <v>84</v>
      </c>
      <c r="M7288" s="20">
        <v>0.95238095238095233</v>
      </c>
      <c r="N7288" s="20">
        <v>89</v>
      </c>
      <c r="P7288" s="20">
        <v>0</v>
      </c>
      <c r="Q7288" s="20">
        <v>19</v>
      </c>
      <c r="R7288" s="20">
        <v>0</v>
      </c>
      <c r="S7288" s="20">
        <v>0</v>
      </c>
    </row>
    <row r="7289" spans="1:19" s="20" customFormat="1" x14ac:dyDescent="0.25">
      <c r="A7289" s="177" t="s">
        <v>5974</v>
      </c>
      <c r="B7289" s="20" t="s">
        <v>5975</v>
      </c>
      <c r="C7289" s="20" t="s">
        <v>216</v>
      </c>
      <c r="D7289" s="20" t="s">
        <v>1000</v>
      </c>
      <c r="E7289" s="26">
        <v>43070</v>
      </c>
      <c r="F7289" s="20">
        <v>7</v>
      </c>
      <c r="G7289" s="20">
        <v>8.5</v>
      </c>
      <c r="H7289" s="20">
        <v>0.82352941176470584</v>
      </c>
      <c r="I7289" s="20">
        <v>47</v>
      </c>
      <c r="J7289" s="20">
        <v>92</v>
      </c>
      <c r="K7289" s="20">
        <v>0.51086956521739135</v>
      </c>
      <c r="L7289" s="20">
        <v>113</v>
      </c>
      <c r="M7289" s="20">
        <v>0.81415929203539827</v>
      </c>
      <c r="N7289" s="20">
        <v>42</v>
      </c>
      <c r="P7289" s="20">
        <v>9</v>
      </c>
      <c r="Q7289" s="20">
        <v>13</v>
      </c>
      <c r="R7289" s="20">
        <v>0.69230769230769229</v>
      </c>
      <c r="S7289" s="20">
        <v>5</v>
      </c>
    </row>
    <row r="7290" spans="1:19" s="20" customFormat="1" x14ac:dyDescent="0.25">
      <c r="A7290" s="177" t="s">
        <v>4581</v>
      </c>
      <c r="B7290" s="20" t="s">
        <v>4582</v>
      </c>
      <c r="C7290" s="20" t="s">
        <v>233</v>
      </c>
      <c r="D7290" s="20" t="s">
        <v>1000</v>
      </c>
      <c r="E7290" s="26">
        <v>43070</v>
      </c>
      <c r="F7290" s="20">
        <v>2.5</v>
      </c>
      <c r="G7290" s="20">
        <v>4.5</v>
      </c>
      <c r="H7290" s="20">
        <v>0.55555555555555558</v>
      </c>
      <c r="I7290" s="20">
        <v>27</v>
      </c>
      <c r="J7290" s="20">
        <v>45</v>
      </c>
      <c r="K7290" s="20">
        <v>0.6</v>
      </c>
      <c r="L7290" s="20">
        <v>63</v>
      </c>
      <c r="M7290" s="20">
        <v>0.7142857142857143</v>
      </c>
      <c r="N7290" s="20">
        <v>27</v>
      </c>
      <c r="P7290" s="20">
        <v>23</v>
      </c>
      <c r="Q7290" s="20">
        <v>32</v>
      </c>
      <c r="R7290" s="20">
        <v>0.71875</v>
      </c>
      <c r="S7290" s="20">
        <v>0</v>
      </c>
    </row>
    <row r="7291" spans="1:19" s="20" customFormat="1" x14ac:dyDescent="0.25">
      <c r="A7291" s="177" t="s">
        <v>3991</v>
      </c>
      <c r="B7291" s="20" t="s">
        <v>3992</v>
      </c>
      <c r="C7291" s="20" t="s">
        <v>219</v>
      </c>
      <c r="D7291" s="20" t="s">
        <v>1000</v>
      </c>
      <c r="E7291" s="26">
        <v>43070</v>
      </c>
      <c r="F7291" s="20">
        <v>0</v>
      </c>
      <c r="G7291" s="20">
        <v>0</v>
      </c>
      <c r="H7291" s="20" t="e">
        <v>#DIV/0!</v>
      </c>
      <c r="I7291" s="20">
        <v>0</v>
      </c>
      <c r="J7291" s="20">
        <v>0</v>
      </c>
      <c r="K7291" s="20" t="e">
        <v>#DIV/0!</v>
      </c>
      <c r="L7291" s="20">
        <v>0</v>
      </c>
      <c r="M7291" s="20" t="e">
        <v>#DIV/0!</v>
      </c>
      <c r="N7291" s="20">
        <v>0</v>
      </c>
      <c r="P7291" s="20">
        <v>0</v>
      </c>
      <c r="Q7291" s="20">
        <v>0</v>
      </c>
      <c r="R7291" s="20" t="e">
        <v>#DIV/0!</v>
      </c>
      <c r="S7291" s="20">
        <v>0</v>
      </c>
    </row>
    <row r="7292" spans="1:19" s="20" customFormat="1" x14ac:dyDescent="0.25">
      <c r="A7292" s="177" t="s">
        <v>3720</v>
      </c>
      <c r="B7292" s="20" t="s">
        <v>3721</v>
      </c>
      <c r="C7292" s="20" t="s">
        <v>340</v>
      </c>
      <c r="D7292" s="20" t="s">
        <v>1000</v>
      </c>
      <c r="E7292" s="26">
        <v>43070</v>
      </c>
      <c r="F7292" s="20">
        <v>0</v>
      </c>
      <c r="G7292" s="20">
        <v>0</v>
      </c>
      <c r="H7292" s="20" t="e">
        <v>#DIV/0!</v>
      </c>
      <c r="I7292" s="20">
        <v>0</v>
      </c>
      <c r="J7292" s="20">
        <v>0</v>
      </c>
      <c r="K7292" s="20" t="e">
        <v>#DIV/0!</v>
      </c>
      <c r="L7292" s="20">
        <v>0</v>
      </c>
      <c r="M7292" s="20" t="e">
        <v>#DIV/0!</v>
      </c>
      <c r="N7292" s="20">
        <v>0</v>
      </c>
      <c r="P7292" s="20">
        <v>0</v>
      </c>
      <c r="Q7292" s="20">
        <v>0</v>
      </c>
      <c r="R7292" s="20" t="e">
        <v>#DIV/0!</v>
      </c>
      <c r="S7292" s="20">
        <v>0</v>
      </c>
    </row>
    <row r="7293" spans="1:19" s="20" customFormat="1" x14ac:dyDescent="0.25">
      <c r="A7293" s="177" t="s">
        <v>11298</v>
      </c>
      <c r="B7293" s="20" t="s">
        <v>11299</v>
      </c>
      <c r="C7293" s="20" t="s">
        <v>350</v>
      </c>
      <c r="D7293" s="20" t="s">
        <v>1000</v>
      </c>
      <c r="E7293" s="26">
        <v>43070</v>
      </c>
      <c r="F7293" s="20">
        <v>0.5</v>
      </c>
      <c r="G7293" s="20">
        <v>1</v>
      </c>
      <c r="H7293" s="20">
        <v>0.5</v>
      </c>
      <c r="I7293" s="20">
        <v>4</v>
      </c>
      <c r="J7293" s="20">
        <v>3</v>
      </c>
      <c r="K7293" s="20">
        <v>1.3333333333333333</v>
      </c>
      <c r="L7293" s="20">
        <v>6</v>
      </c>
      <c r="M7293" s="20">
        <v>0.5</v>
      </c>
      <c r="N7293" s="20">
        <v>4</v>
      </c>
      <c r="P7293" s="20">
        <v>0</v>
      </c>
      <c r="Q7293" s="20">
        <v>0</v>
      </c>
      <c r="R7293" s="20" t="e">
        <v>#DIV/0!</v>
      </c>
      <c r="S7293" s="20">
        <v>0</v>
      </c>
    </row>
    <row r="7294" spans="1:19" s="20" customFormat="1" x14ac:dyDescent="0.25">
      <c r="A7294" s="177" t="s">
        <v>11300</v>
      </c>
      <c r="B7294" s="20" t="s">
        <v>11301</v>
      </c>
      <c r="C7294" s="20" t="s">
        <v>351</v>
      </c>
      <c r="D7294" s="20" t="s">
        <v>1000</v>
      </c>
      <c r="E7294" s="26">
        <v>43070</v>
      </c>
      <c r="F7294" s="20">
        <v>1.5</v>
      </c>
      <c r="G7294" s="20">
        <v>1.5</v>
      </c>
      <c r="H7294" s="20">
        <v>1</v>
      </c>
      <c r="I7294" s="20">
        <v>6</v>
      </c>
      <c r="J7294" s="20">
        <v>9</v>
      </c>
      <c r="K7294" s="20">
        <v>0.66666666666666663</v>
      </c>
      <c r="L7294" s="20">
        <v>9</v>
      </c>
      <c r="M7294" s="20">
        <v>1</v>
      </c>
      <c r="N7294" s="20">
        <v>6</v>
      </c>
      <c r="P7294" s="20">
        <v>0</v>
      </c>
      <c r="Q7294" s="20">
        <v>0</v>
      </c>
      <c r="R7294" s="20" t="e">
        <v>#DIV/0!</v>
      </c>
      <c r="S7294" s="20">
        <v>0</v>
      </c>
    </row>
    <row r="7295" spans="1:19" s="20" customFormat="1" x14ac:dyDescent="0.25">
      <c r="A7295" s="177" t="s">
        <v>11190</v>
      </c>
      <c r="B7295" s="20" t="s">
        <v>11191</v>
      </c>
      <c r="C7295" s="20" t="s">
        <v>352</v>
      </c>
      <c r="D7295" s="20" t="s">
        <v>1000</v>
      </c>
      <c r="E7295" s="26">
        <v>43070</v>
      </c>
      <c r="F7295" s="20">
        <v>0</v>
      </c>
      <c r="G7295" s="20">
        <v>0</v>
      </c>
      <c r="H7295" s="20" t="e">
        <v>#DIV/0!</v>
      </c>
      <c r="I7295" s="20">
        <v>0</v>
      </c>
      <c r="J7295" s="20">
        <v>0</v>
      </c>
      <c r="K7295" s="20" t="e">
        <v>#DIV/0!</v>
      </c>
      <c r="L7295" s="20">
        <v>0</v>
      </c>
      <c r="M7295" s="20" t="e">
        <v>#DIV/0!</v>
      </c>
      <c r="N7295" s="20">
        <v>0</v>
      </c>
      <c r="P7295" s="20">
        <v>0</v>
      </c>
      <c r="Q7295" s="20">
        <v>0</v>
      </c>
      <c r="R7295" s="20" t="e">
        <v>#DIV/0!</v>
      </c>
      <c r="S7295" s="20">
        <v>0</v>
      </c>
    </row>
    <row r="7296" spans="1:19" s="20" customFormat="1" x14ac:dyDescent="0.25">
      <c r="A7296" s="177" t="s">
        <v>10191</v>
      </c>
      <c r="B7296" s="20" t="s">
        <v>10192</v>
      </c>
      <c r="C7296" s="20" t="s">
        <v>353</v>
      </c>
      <c r="D7296" s="20" t="s">
        <v>1000</v>
      </c>
      <c r="E7296" s="26">
        <v>43070</v>
      </c>
      <c r="F7296" s="20">
        <v>0</v>
      </c>
      <c r="G7296" s="20">
        <v>0</v>
      </c>
      <c r="H7296" s="20" t="e">
        <v>#DIV/0!</v>
      </c>
      <c r="I7296" s="20">
        <v>0</v>
      </c>
      <c r="J7296" s="20">
        <v>0</v>
      </c>
      <c r="K7296" s="20" t="e">
        <v>#DIV/0!</v>
      </c>
      <c r="L7296" s="20">
        <v>0</v>
      </c>
      <c r="M7296" s="20" t="e">
        <v>#DIV/0!</v>
      </c>
      <c r="N7296" s="20">
        <v>0</v>
      </c>
      <c r="P7296" s="20">
        <v>0</v>
      </c>
      <c r="Q7296" s="20">
        <v>1</v>
      </c>
      <c r="R7296" s="20">
        <v>0</v>
      </c>
      <c r="S7296" s="20">
        <v>0</v>
      </c>
    </row>
    <row r="7297" spans="1:19" s="20" customFormat="1" x14ac:dyDescent="0.25">
      <c r="A7297" s="177" t="s">
        <v>8604</v>
      </c>
      <c r="B7297" s="20" t="s">
        <v>8605</v>
      </c>
      <c r="C7297" s="20" t="s">
        <v>354</v>
      </c>
      <c r="D7297" s="20" t="s">
        <v>1000</v>
      </c>
      <c r="E7297" s="26">
        <v>43070</v>
      </c>
      <c r="F7297" s="20">
        <v>1</v>
      </c>
      <c r="G7297" s="20">
        <v>1.5</v>
      </c>
      <c r="H7297" s="20">
        <v>0.66666666666666663</v>
      </c>
      <c r="I7297" s="20">
        <v>11</v>
      </c>
      <c r="J7297" s="20">
        <v>6</v>
      </c>
      <c r="K7297" s="20">
        <v>1.8333333333333333</v>
      </c>
      <c r="L7297" s="20">
        <v>9</v>
      </c>
      <c r="M7297" s="20">
        <v>0.66666666666666663</v>
      </c>
      <c r="N7297" s="20">
        <v>10</v>
      </c>
      <c r="P7297" s="20">
        <v>0</v>
      </c>
      <c r="Q7297" s="20">
        <v>0</v>
      </c>
      <c r="R7297" s="20" t="e">
        <v>#DIV/0!</v>
      </c>
      <c r="S7297" s="20">
        <v>1</v>
      </c>
    </row>
    <row r="7298" spans="1:19" s="20" customFormat="1" x14ac:dyDescent="0.25">
      <c r="A7298" s="177" t="s">
        <v>6398</v>
      </c>
      <c r="B7298" s="20" t="s">
        <v>6399</v>
      </c>
      <c r="C7298" s="20" t="s">
        <v>355</v>
      </c>
      <c r="D7298" s="20" t="s">
        <v>1000</v>
      </c>
      <c r="E7298" s="26">
        <v>43070</v>
      </c>
      <c r="F7298" s="20">
        <v>3</v>
      </c>
      <c r="G7298" s="20">
        <v>3.5</v>
      </c>
      <c r="H7298" s="20">
        <v>0.8571428571428571</v>
      </c>
      <c r="I7298" s="20">
        <v>8</v>
      </c>
      <c r="J7298" s="20">
        <v>18</v>
      </c>
      <c r="K7298" s="20">
        <v>0.44444444444444442</v>
      </c>
      <c r="L7298" s="20">
        <v>21</v>
      </c>
      <c r="M7298" s="20">
        <v>0.8571428571428571</v>
      </c>
      <c r="N7298" s="20">
        <v>8</v>
      </c>
      <c r="P7298" s="20">
        <v>0</v>
      </c>
      <c r="Q7298" s="20">
        <v>0</v>
      </c>
      <c r="R7298" s="20" t="e">
        <v>#DIV/0!</v>
      </c>
      <c r="S7298" s="20">
        <v>0</v>
      </c>
    </row>
    <row r="7299" spans="1:19" s="20" customFormat="1" x14ac:dyDescent="0.25">
      <c r="A7299" s="177" t="s">
        <v>11797</v>
      </c>
      <c r="B7299" s="20" t="s">
        <v>11798</v>
      </c>
      <c r="C7299" s="20" t="s">
        <v>198</v>
      </c>
      <c r="D7299" s="20" t="s">
        <v>1002</v>
      </c>
      <c r="E7299" s="26">
        <v>43070</v>
      </c>
      <c r="F7299" s="20">
        <v>0.5</v>
      </c>
      <c r="G7299" s="20">
        <v>1</v>
      </c>
      <c r="H7299" s="20">
        <v>0.5</v>
      </c>
      <c r="I7299" s="20">
        <v>4</v>
      </c>
      <c r="J7299" s="20">
        <v>3</v>
      </c>
      <c r="K7299" s="20">
        <v>1.3333333333333333</v>
      </c>
      <c r="L7299" s="20">
        <v>6</v>
      </c>
      <c r="M7299" s="20">
        <v>0.5</v>
      </c>
      <c r="N7299" s="20">
        <v>4</v>
      </c>
      <c r="P7299" s="20">
        <v>0</v>
      </c>
      <c r="Q7299" s="20">
        <v>0</v>
      </c>
      <c r="R7299" s="20" t="e">
        <v>#DIV/0!</v>
      </c>
      <c r="S7299" s="20">
        <v>0</v>
      </c>
    </row>
    <row r="7300" spans="1:19" s="20" customFormat="1" x14ac:dyDescent="0.25">
      <c r="A7300" s="177" t="s">
        <v>11799</v>
      </c>
      <c r="B7300" s="20" t="s">
        <v>11800</v>
      </c>
      <c r="C7300" s="20" t="s">
        <v>199</v>
      </c>
      <c r="D7300" s="20" t="s">
        <v>1002</v>
      </c>
      <c r="E7300" s="26">
        <v>43070</v>
      </c>
      <c r="F7300" s="20">
        <v>11</v>
      </c>
      <c r="G7300" s="20">
        <v>10</v>
      </c>
      <c r="H7300" s="20">
        <v>1.1000000000000001</v>
      </c>
      <c r="I7300" s="20">
        <v>141</v>
      </c>
      <c r="J7300" s="20">
        <v>118</v>
      </c>
      <c r="K7300" s="20">
        <v>1.1949152542372881</v>
      </c>
      <c r="L7300" s="20">
        <v>104</v>
      </c>
      <c r="M7300" s="20">
        <v>1.1346153846153846</v>
      </c>
      <c r="N7300" s="20">
        <v>139</v>
      </c>
      <c r="P7300" s="20">
        <v>2</v>
      </c>
      <c r="Q7300" s="20">
        <v>2</v>
      </c>
      <c r="R7300" s="20">
        <v>1</v>
      </c>
      <c r="S7300" s="20">
        <v>2</v>
      </c>
    </row>
    <row r="7301" spans="1:19" s="20" customFormat="1" x14ac:dyDescent="0.25">
      <c r="A7301" s="177" t="s">
        <v>11801</v>
      </c>
      <c r="B7301" s="20" t="s">
        <v>11802</v>
      </c>
      <c r="C7301" s="20" t="s">
        <v>348</v>
      </c>
      <c r="D7301" s="20" t="s">
        <v>1002</v>
      </c>
      <c r="E7301" s="26">
        <v>43070</v>
      </c>
      <c r="F7301" s="20">
        <v>3</v>
      </c>
      <c r="G7301" s="20">
        <v>3</v>
      </c>
      <c r="H7301" s="20">
        <v>1</v>
      </c>
      <c r="I7301" s="20">
        <v>15</v>
      </c>
      <c r="J7301" s="20">
        <v>30</v>
      </c>
      <c r="K7301" s="20">
        <v>0.5</v>
      </c>
      <c r="L7301" s="20">
        <v>30</v>
      </c>
      <c r="M7301" s="20">
        <v>1</v>
      </c>
      <c r="N7301" s="20">
        <v>14</v>
      </c>
      <c r="P7301" s="20">
        <v>0</v>
      </c>
      <c r="Q7301" s="20">
        <v>0</v>
      </c>
      <c r="R7301" s="20" t="e">
        <v>#DIV/0!</v>
      </c>
      <c r="S7301" s="20">
        <v>1</v>
      </c>
    </row>
    <row r="7302" spans="1:19" s="20" customFormat="1" x14ac:dyDescent="0.25">
      <c r="A7302" s="177" t="s">
        <v>11803</v>
      </c>
      <c r="B7302" s="20" t="s">
        <v>11804</v>
      </c>
      <c r="C7302" s="20" t="s">
        <v>357</v>
      </c>
      <c r="D7302" s="20" t="s">
        <v>1002</v>
      </c>
      <c r="E7302" s="26">
        <v>43070</v>
      </c>
      <c r="F7302" s="20">
        <v>0</v>
      </c>
      <c r="G7302" s="20">
        <v>0</v>
      </c>
      <c r="H7302" s="20" t="e">
        <v>#DIV/0!</v>
      </c>
      <c r="I7302" s="20">
        <v>0</v>
      </c>
      <c r="J7302" s="20">
        <v>0</v>
      </c>
      <c r="K7302" s="20" t="e">
        <v>#DIV/0!</v>
      </c>
      <c r="L7302" s="20">
        <v>0</v>
      </c>
      <c r="M7302" s="20" t="e">
        <v>#DIV/0!</v>
      </c>
      <c r="N7302" s="20">
        <v>0</v>
      </c>
      <c r="P7302" s="20">
        <v>0</v>
      </c>
      <c r="Q7302" s="20">
        <v>0</v>
      </c>
      <c r="R7302" s="20" t="e">
        <v>#DIV/0!</v>
      </c>
      <c r="S7302" s="20">
        <v>0</v>
      </c>
    </row>
    <row r="7303" spans="1:19" s="20" customFormat="1" x14ac:dyDescent="0.25">
      <c r="A7303" s="177" t="s">
        <v>10957</v>
      </c>
      <c r="B7303" s="20" t="s">
        <v>10958</v>
      </c>
      <c r="C7303" s="20" t="s">
        <v>227</v>
      </c>
      <c r="D7303" s="20" t="s">
        <v>1002</v>
      </c>
      <c r="E7303" s="26">
        <v>43070</v>
      </c>
      <c r="F7303" s="20">
        <v>0</v>
      </c>
      <c r="G7303" s="20">
        <v>0</v>
      </c>
      <c r="H7303" s="20" t="e">
        <v>#DIV/0!</v>
      </c>
      <c r="I7303" s="20">
        <v>0</v>
      </c>
      <c r="J7303" s="20">
        <v>0</v>
      </c>
      <c r="K7303" s="20" t="e">
        <v>#DIV/0!</v>
      </c>
      <c r="L7303" s="20">
        <v>0</v>
      </c>
      <c r="M7303" s="20" t="e">
        <v>#DIV/0!</v>
      </c>
      <c r="N7303" s="20">
        <v>0</v>
      </c>
      <c r="P7303" s="20">
        <v>0</v>
      </c>
      <c r="Q7303" s="20">
        <v>0</v>
      </c>
      <c r="R7303" s="20" t="e">
        <v>#DIV/0!</v>
      </c>
      <c r="S7303" s="20">
        <v>0</v>
      </c>
    </row>
    <row r="7304" spans="1:19" s="20" customFormat="1" x14ac:dyDescent="0.25">
      <c r="A7304" s="177" t="s">
        <v>10782</v>
      </c>
      <c r="B7304" s="20" t="s">
        <v>10783</v>
      </c>
      <c r="C7304" s="20" t="s">
        <v>203</v>
      </c>
      <c r="D7304" s="20" t="s">
        <v>1002</v>
      </c>
      <c r="E7304" s="26">
        <v>43070</v>
      </c>
      <c r="F7304" s="20">
        <v>0</v>
      </c>
      <c r="G7304" s="20">
        <v>0</v>
      </c>
      <c r="H7304" s="20" t="e">
        <v>#DIV/0!</v>
      </c>
      <c r="I7304" s="20">
        <v>0</v>
      </c>
      <c r="J7304" s="20">
        <v>0</v>
      </c>
      <c r="K7304" s="20" t="e">
        <v>#DIV/0!</v>
      </c>
      <c r="L7304" s="20">
        <v>0</v>
      </c>
      <c r="M7304" s="20" t="e">
        <v>#DIV/0!</v>
      </c>
      <c r="N7304" s="20">
        <v>0</v>
      </c>
      <c r="O7304" s="20" t="e">
        <v>#DIV/0!</v>
      </c>
      <c r="P7304" s="20">
        <v>0</v>
      </c>
      <c r="Q7304" s="20">
        <v>1</v>
      </c>
      <c r="R7304" s="20">
        <v>0</v>
      </c>
      <c r="S7304" s="20">
        <v>0</v>
      </c>
    </row>
    <row r="7305" spans="1:19" s="20" customFormat="1" x14ac:dyDescent="0.25">
      <c r="A7305" s="177" t="s">
        <v>9935</v>
      </c>
      <c r="B7305" s="20" t="s">
        <v>9936</v>
      </c>
      <c r="C7305" s="20" t="s">
        <v>223</v>
      </c>
      <c r="D7305" s="20" t="s">
        <v>1002</v>
      </c>
      <c r="E7305" s="26">
        <v>43070</v>
      </c>
      <c r="F7305" s="20">
        <v>6</v>
      </c>
      <c r="G7305" s="20">
        <v>9</v>
      </c>
      <c r="H7305" s="20">
        <v>0.66666666666666663</v>
      </c>
      <c r="I7305" s="20">
        <v>77</v>
      </c>
      <c r="J7305" s="20">
        <v>60</v>
      </c>
      <c r="K7305" s="20">
        <v>1.2833333333333334</v>
      </c>
      <c r="L7305" s="20">
        <v>90</v>
      </c>
      <c r="M7305" s="20">
        <v>0.66666666666666663</v>
      </c>
      <c r="N7305" s="20">
        <v>76</v>
      </c>
      <c r="P7305" s="20">
        <v>13</v>
      </c>
      <c r="Q7305" s="20">
        <v>13</v>
      </c>
      <c r="R7305" s="20">
        <v>1</v>
      </c>
      <c r="S7305" s="20">
        <v>1</v>
      </c>
    </row>
    <row r="7306" spans="1:19" s="20" customFormat="1" x14ac:dyDescent="0.25">
      <c r="A7306" s="177" t="s">
        <v>9553</v>
      </c>
      <c r="B7306" s="20" t="s">
        <v>9554</v>
      </c>
      <c r="C7306" s="20" t="s">
        <v>346</v>
      </c>
      <c r="D7306" s="20" t="s">
        <v>1002</v>
      </c>
      <c r="E7306" s="26">
        <v>43070</v>
      </c>
      <c r="F7306" s="20">
        <v>0</v>
      </c>
      <c r="G7306" s="20">
        <v>0</v>
      </c>
      <c r="H7306" s="20" t="e">
        <v>#DIV/0!</v>
      </c>
      <c r="I7306" s="20">
        <v>0</v>
      </c>
      <c r="J7306" s="20">
        <v>0</v>
      </c>
      <c r="K7306" s="20" t="e">
        <v>#DIV/0!</v>
      </c>
      <c r="L7306" s="20">
        <v>0</v>
      </c>
      <c r="M7306" s="20" t="e">
        <v>#DIV/0!</v>
      </c>
      <c r="N7306" s="20">
        <v>0</v>
      </c>
      <c r="P7306" s="20">
        <v>0</v>
      </c>
      <c r="Q7306" s="20">
        <v>0</v>
      </c>
      <c r="R7306" s="20" t="e">
        <v>#DIV/0!</v>
      </c>
      <c r="S7306" s="20">
        <v>0</v>
      </c>
    </row>
    <row r="7307" spans="1:19" s="20" customFormat="1" x14ac:dyDescent="0.25">
      <c r="A7307" s="177" t="s">
        <v>9194</v>
      </c>
      <c r="B7307" s="20" t="s">
        <v>9195</v>
      </c>
      <c r="C7307" s="20" t="s">
        <v>207</v>
      </c>
      <c r="D7307" s="20" t="s">
        <v>1002</v>
      </c>
      <c r="E7307" s="26">
        <v>43070</v>
      </c>
      <c r="F7307" s="20">
        <v>5</v>
      </c>
      <c r="G7307" s="20">
        <v>6</v>
      </c>
      <c r="H7307" s="20">
        <v>0.83333333333333337</v>
      </c>
      <c r="I7307" s="20">
        <v>30</v>
      </c>
      <c r="J7307" s="20">
        <v>30</v>
      </c>
      <c r="K7307" s="20">
        <v>1</v>
      </c>
      <c r="L7307" s="20">
        <v>36</v>
      </c>
      <c r="M7307" s="20">
        <v>0.83333333333333337</v>
      </c>
      <c r="N7307" s="20">
        <v>26</v>
      </c>
      <c r="O7307" s="20">
        <v>0.93</v>
      </c>
      <c r="P7307" s="20">
        <v>0</v>
      </c>
      <c r="Q7307" s="20">
        <v>0</v>
      </c>
      <c r="R7307" s="20" t="e">
        <v>#DIV/0!</v>
      </c>
      <c r="S7307" s="20">
        <v>4</v>
      </c>
    </row>
    <row r="7308" spans="1:19" s="20" customFormat="1" x14ac:dyDescent="0.25">
      <c r="A7308" s="177" t="s">
        <v>8355</v>
      </c>
      <c r="B7308" s="20" t="s">
        <v>8356</v>
      </c>
      <c r="C7308" s="20" t="s">
        <v>212</v>
      </c>
      <c r="D7308" s="20" t="s">
        <v>1002</v>
      </c>
      <c r="E7308" s="26">
        <v>43070</v>
      </c>
      <c r="F7308" s="20">
        <v>0</v>
      </c>
      <c r="G7308" s="20">
        <v>0</v>
      </c>
      <c r="H7308" s="20" t="e">
        <v>#DIV/0!</v>
      </c>
      <c r="I7308" s="20">
        <v>0</v>
      </c>
      <c r="J7308" s="20">
        <v>0</v>
      </c>
      <c r="K7308" s="20" t="e">
        <v>#DIV/0!</v>
      </c>
      <c r="L7308" s="20">
        <v>0</v>
      </c>
      <c r="M7308" s="20" t="e">
        <v>#DIV/0!</v>
      </c>
      <c r="N7308" s="20">
        <v>0</v>
      </c>
      <c r="P7308" s="20">
        <v>0</v>
      </c>
      <c r="Q7308" s="20">
        <v>0</v>
      </c>
      <c r="R7308" s="20" t="e">
        <v>#DIV/0!</v>
      </c>
      <c r="S7308" s="20">
        <v>0</v>
      </c>
    </row>
    <row r="7309" spans="1:19" s="20" customFormat="1" x14ac:dyDescent="0.25">
      <c r="A7309" s="177" t="s">
        <v>8054</v>
      </c>
      <c r="B7309" s="20" t="s">
        <v>8055</v>
      </c>
      <c r="C7309" s="20" t="s">
        <v>225</v>
      </c>
      <c r="D7309" s="20" t="s">
        <v>1002</v>
      </c>
      <c r="E7309" s="26">
        <v>43070</v>
      </c>
      <c r="F7309" s="20">
        <v>4.5</v>
      </c>
      <c r="G7309" s="20">
        <v>5.5</v>
      </c>
      <c r="H7309" s="20">
        <v>0.81818181818181823</v>
      </c>
      <c r="I7309" s="20">
        <v>48</v>
      </c>
      <c r="J7309" s="20">
        <v>51</v>
      </c>
      <c r="K7309" s="20">
        <v>0.94117647058823528</v>
      </c>
      <c r="L7309" s="20">
        <v>62</v>
      </c>
      <c r="M7309" s="20">
        <v>0.82258064516129037</v>
      </c>
      <c r="N7309" s="20">
        <v>45</v>
      </c>
      <c r="P7309" s="20">
        <v>1</v>
      </c>
      <c r="Q7309" s="20">
        <v>1</v>
      </c>
      <c r="R7309" s="20">
        <v>1</v>
      </c>
      <c r="S7309" s="20">
        <v>3</v>
      </c>
    </row>
    <row r="7310" spans="1:19" s="20" customFormat="1" x14ac:dyDescent="0.25">
      <c r="A7310" s="177" t="s">
        <v>7666</v>
      </c>
      <c r="B7310" s="20" t="s">
        <v>7667</v>
      </c>
      <c r="C7310" s="20" t="s">
        <v>901</v>
      </c>
      <c r="D7310" s="20" t="s">
        <v>1000</v>
      </c>
      <c r="E7310" s="26">
        <v>43070</v>
      </c>
      <c r="F7310" s="20">
        <v>4</v>
      </c>
      <c r="G7310" s="20">
        <v>4</v>
      </c>
      <c r="H7310" s="20">
        <v>1</v>
      </c>
      <c r="I7310" s="20">
        <v>32</v>
      </c>
      <c r="J7310" s="20">
        <v>24</v>
      </c>
      <c r="K7310" s="20">
        <v>1.3333333333333333</v>
      </c>
      <c r="L7310" s="20">
        <v>24</v>
      </c>
      <c r="M7310" s="20">
        <v>1</v>
      </c>
      <c r="N7310" s="20">
        <v>29</v>
      </c>
      <c r="P7310" s="20">
        <v>0</v>
      </c>
      <c r="Q7310" s="20">
        <v>3</v>
      </c>
      <c r="R7310" s="20">
        <v>0</v>
      </c>
      <c r="S7310" s="20">
        <v>3</v>
      </c>
    </row>
    <row r="7311" spans="1:19" s="20" customFormat="1" x14ac:dyDescent="0.25">
      <c r="A7311" s="177" t="s">
        <v>7114</v>
      </c>
      <c r="B7311" s="20" t="s">
        <v>7115</v>
      </c>
      <c r="C7311" s="20" t="s">
        <v>232</v>
      </c>
      <c r="D7311" s="20" t="s">
        <v>1002</v>
      </c>
      <c r="E7311" s="26">
        <v>43070</v>
      </c>
      <c r="F7311" s="20">
        <v>7</v>
      </c>
      <c r="G7311" s="20">
        <v>7.5</v>
      </c>
      <c r="H7311" s="20">
        <v>0.93333333333333335</v>
      </c>
      <c r="I7311" s="20">
        <v>89</v>
      </c>
      <c r="J7311" s="20">
        <v>80</v>
      </c>
      <c r="K7311" s="20">
        <v>1.1125</v>
      </c>
      <c r="L7311" s="20">
        <v>84</v>
      </c>
      <c r="M7311" s="20">
        <v>0.95238095238095233</v>
      </c>
      <c r="N7311" s="20">
        <v>89</v>
      </c>
      <c r="P7311" s="20">
        <v>0</v>
      </c>
      <c r="Q7311" s="20">
        <v>19</v>
      </c>
      <c r="R7311" s="20">
        <v>0</v>
      </c>
      <c r="S7311" s="20">
        <v>0</v>
      </c>
    </row>
    <row r="7312" spans="1:19" s="20" customFormat="1" x14ac:dyDescent="0.25">
      <c r="A7312" s="177" t="s">
        <v>6748</v>
      </c>
      <c r="B7312" s="20" t="s">
        <v>6749</v>
      </c>
      <c r="C7312" s="20" t="s">
        <v>317</v>
      </c>
      <c r="D7312" s="20" t="s">
        <v>1002</v>
      </c>
      <c r="E7312" s="26">
        <v>43070</v>
      </c>
      <c r="F7312" s="20">
        <v>8</v>
      </c>
      <c r="G7312" s="20">
        <v>9</v>
      </c>
      <c r="H7312" s="20">
        <v>0.88888888888888884</v>
      </c>
      <c r="I7312" s="20">
        <v>26</v>
      </c>
      <c r="J7312" s="20">
        <v>48</v>
      </c>
      <c r="K7312" s="20">
        <v>0.54166666666666663</v>
      </c>
      <c r="L7312" s="20">
        <v>54</v>
      </c>
      <c r="M7312" s="20">
        <v>0.88888888888888884</v>
      </c>
      <c r="N7312" s="20">
        <v>25</v>
      </c>
      <c r="P7312" s="20">
        <v>5</v>
      </c>
      <c r="Q7312" s="20">
        <v>5</v>
      </c>
      <c r="R7312" s="20">
        <v>1</v>
      </c>
      <c r="S7312" s="20">
        <v>1</v>
      </c>
    </row>
    <row r="7313" spans="1:20" s="20" customFormat="1" x14ac:dyDescent="0.25">
      <c r="A7313" s="177" t="s">
        <v>6324</v>
      </c>
      <c r="B7313" s="20" t="s">
        <v>6325</v>
      </c>
      <c r="C7313" s="20" t="s">
        <v>214</v>
      </c>
      <c r="D7313" s="20" t="s">
        <v>1002</v>
      </c>
      <c r="E7313" s="26">
        <v>43070</v>
      </c>
      <c r="F7313" s="20">
        <v>13</v>
      </c>
      <c r="G7313" s="20">
        <v>16.5</v>
      </c>
      <c r="H7313" s="20">
        <v>0.78787878787878785</v>
      </c>
      <c r="I7313" s="20">
        <v>83</v>
      </c>
      <c r="J7313" s="20">
        <v>128</v>
      </c>
      <c r="K7313" s="20">
        <v>0.6484375</v>
      </c>
      <c r="L7313" s="20">
        <v>161</v>
      </c>
      <c r="M7313" s="20">
        <v>0.79503105590062106</v>
      </c>
      <c r="N7313" s="20">
        <v>71</v>
      </c>
      <c r="O7313" s="20">
        <v>1.18</v>
      </c>
      <c r="P7313" s="20">
        <v>13</v>
      </c>
      <c r="Q7313" s="20">
        <v>18</v>
      </c>
      <c r="R7313" s="20">
        <v>0.72222222222222221</v>
      </c>
      <c r="S7313" s="20">
        <v>12</v>
      </c>
      <c r="T7313" s="20">
        <v>0.4</v>
      </c>
    </row>
    <row r="7314" spans="1:20" s="20" customFormat="1" x14ac:dyDescent="0.25">
      <c r="A7314" s="177" t="s">
        <v>5546</v>
      </c>
      <c r="B7314" s="20" t="s">
        <v>5547</v>
      </c>
      <c r="C7314" s="20" t="s">
        <v>903</v>
      </c>
      <c r="D7314" s="20" t="s">
        <v>1000</v>
      </c>
      <c r="E7314" s="26">
        <v>43070</v>
      </c>
      <c r="F7314" s="20">
        <v>6</v>
      </c>
      <c r="G7314" s="20">
        <v>6.5</v>
      </c>
      <c r="H7314" s="20">
        <v>0.92307692307692313</v>
      </c>
      <c r="I7314" s="20">
        <v>36</v>
      </c>
      <c r="J7314" s="20">
        <v>36</v>
      </c>
      <c r="K7314" s="20">
        <v>1</v>
      </c>
      <c r="L7314" s="20">
        <v>39</v>
      </c>
      <c r="M7314" s="20">
        <v>0.92307692307692313</v>
      </c>
      <c r="N7314" s="20">
        <v>34</v>
      </c>
      <c r="P7314" s="20">
        <v>0</v>
      </c>
      <c r="Q7314" s="20">
        <v>0</v>
      </c>
      <c r="R7314" s="20" t="e">
        <v>#DIV/0!</v>
      </c>
      <c r="S7314" s="20">
        <v>2</v>
      </c>
      <c r="T7314" s="20">
        <v>0.31578947368421051</v>
      </c>
    </row>
    <row r="7315" spans="1:20" s="20" customFormat="1" x14ac:dyDescent="0.25">
      <c r="A7315" s="177" t="s">
        <v>4931</v>
      </c>
      <c r="B7315" s="20" t="s">
        <v>4932</v>
      </c>
      <c r="C7315" s="20" t="s">
        <v>230</v>
      </c>
      <c r="D7315" s="20" t="s">
        <v>1002</v>
      </c>
      <c r="E7315" s="26">
        <v>43070</v>
      </c>
      <c r="F7315" s="20">
        <v>0</v>
      </c>
      <c r="G7315" s="20">
        <v>0</v>
      </c>
      <c r="H7315" s="20" t="e">
        <v>#DIV/0!</v>
      </c>
      <c r="I7315" s="20">
        <v>0</v>
      </c>
      <c r="J7315" s="20">
        <v>0</v>
      </c>
      <c r="K7315" s="20" t="e">
        <v>#DIV/0!</v>
      </c>
      <c r="L7315" s="20">
        <v>0</v>
      </c>
      <c r="M7315" s="20" t="e">
        <v>#DIV/0!</v>
      </c>
      <c r="N7315" s="20">
        <v>0</v>
      </c>
      <c r="P7315" s="20">
        <v>0</v>
      </c>
      <c r="Q7315" s="20">
        <v>0</v>
      </c>
      <c r="R7315" s="20" t="e">
        <v>#DIV/0!</v>
      </c>
      <c r="S7315" s="20">
        <v>0</v>
      </c>
    </row>
    <row r="7316" spans="1:20" s="20" customFormat="1" x14ac:dyDescent="0.25">
      <c r="A7316" s="177" t="s">
        <v>4756</v>
      </c>
      <c r="B7316" s="20" t="s">
        <v>4757</v>
      </c>
      <c r="C7316" s="20" t="s">
        <v>234</v>
      </c>
      <c r="D7316" s="20" t="s">
        <v>1002</v>
      </c>
      <c r="E7316" s="26">
        <v>43070</v>
      </c>
      <c r="F7316" s="20">
        <v>2.5</v>
      </c>
      <c r="G7316" s="20">
        <v>4.5</v>
      </c>
      <c r="H7316" s="20">
        <v>0.55555555555555558</v>
      </c>
      <c r="I7316" s="20">
        <v>27</v>
      </c>
      <c r="J7316" s="20">
        <v>45</v>
      </c>
      <c r="K7316" s="20">
        <v>0.6</v>
      </c>
      <c r="L7316" s="20">
        <v>63</v>
      </c>
      <c r="M7316" s="20">
        <v>0.7142857142857143</v>
      </c>
      <c r="N7316" s="20">
        <v>27</v>
      </c>
      <c r="P7316" s="20">
        <v>23</v>
      </c>
      <c r="Q7316" s="20">
        <v>32</v>
      </c>
      <c r="R7316" s="20">
        <v>0.71875</v>
      </c>
      <c r="S7316" s="20">
        <v>0</v>
      </c>
    </row>
    <row r="7317" spans="1:20" s="20" customFormat="1" x14ac:dyDescent="0.25">
      <c r="A7317" s="177" t="s">
        <v>4406</v>
      </c>
      <c r="B7317" s="20" t="s">
        <v>4407</v>
      </c>
      <c r="C7317" s="20" t="s">
        <v>217</v>
      </c>
      <c r="D7317" s="20" t="s">
        <v>1002</v>
      </c>
      <c r="E7317" s="26">
        <v>43070</v>
      </c>
      <c r="F7317" s="20">
        <v>0</v>
      </c>
      <c r="G7317" s="20">
        <v>0</v>
      </c>
      <c r="H7317" s="20" t="e">
        <v>#DIV/0!</v>
      </c>
      <c r="I7317" s="20">
        <v>0</v>
      </c>
      <c r="J7317" s="20">
        <v>0</v>
      </c>
      <c r="K7317" s="20" t="e">
        <v>#DIV/0!</v>
      </c>
      <c r="L7317" s="20">
        <v>0</v>
      </c>
      <c r="M7317" s="20" t="e">
        <v>#DIV/0!</v>
      </c>
      <c r="N7317" s="20">
        <v>0</v>
      </c>
      <c r="P7317" s="20">
        <v>0</v>
      </c>
      <c r="Q7317" s="20">
        <v>0</v>
      </c>
      <c r="R7317" s="20" t="e">
        <v>#DIV/0!</v>
      </c>
      <c r="S7317" s="20">
        <v>0</v>
      </c>
    </row>
    <row r="7318" spans="1:20" s="20" customFormat="1" x14ac:dyDescent="0.25">
      <c r="A7318" s="177" t="s">
        <v>3816</v>
      </c>
      <c r="B7318" s="20" t="s">
        <v>3817</v>
      </c>
      <c r="C7318" s="20" t="s">
        <v>342</v>
      </c>
      <c r="D7318" s="20" t="s">
        <v>1002</v>
      </c>
      <c r="E7318" s="26">
        <v>43070</v>
      </c>
      <c r="F7318" s="20">
        <v>0</v>
      </c>
      <c r="G7318" s="20">
        <v>0</v>
      </c>
      <c r="H7318" s="20" t="e">
        <v>#DIV/0!</v>
      </c>
      <c r="I7318" s="20">
        <v>0</v>
      </c>
      <c r="J7318" s="20">
        <v>0</v>
      </c>
      <c r="K7318" s="20" t="e">
        <v>#DIV/0!</v>
      </c>
      <c r="L7318" s="20">
        <v>0</v>
      </c>
      <c r="M7318" s="20" t="e">
        <v>#DIV/0!</v>
      </c>
      <c r="N7318" s="20">
        <v>0</v>
      </c>
      <c r="P7318" s="20">
        <v>0</v>
      </c>
      <c r="Q7318" s="20">
        <v>0</v>
      </c>
      <c r="R7318" s="20" t="e">
        <v>#DIV/0!</v>
      </c>
      <c r="S7318" s="20">
        <v>0</v>
      </c>
    </row>
    <row r="7319" spans="1:20" s="20" customFormat="1" x14ac:dyDescent="0.25">
      <c r="A7319" s="177" t="s">
        <v>3624</v>
      </c>
      <c r="B7319" s="20" t="s">
        <v>3625</v>
      </c>
      <c r="C7319" s="20" t="s">
        <v>220</v>
      </c>
      <c r="D7319" s="20" t="s">
        <v>1002</v>
      </c>
      <c r="E7319" s="26">
        <v>43070</v>
      </c>
      <c r="F7319" s="20">
        <v>0</v>
      </c>
      <c r="G7319" s="20">
        <v>0</v>
      </c>
      <c r="H7319" s="20" t="e">
        <v>#DIV/0!</v>
      </c>
      <c r="I7319" s="20">
        <v>0</v>
      </c>
      <c r="J7319" s="20">
        <v>0</v>
      </c>
      <c r="K7319" s="20" t="e">
        <v>#DIV/0!</v>
      </c>
      <c r="L7319" s="20">
        <v>0</v>
      </c>
      <c r="M7319" s="20" t="e">
        <v>#DIV/0!</v>
      </c>
      <c r="N7319" s="20">
        <v>0</v>
      </c>
      <c r="P7319" s="20">
        <v>0</v>
      </c>
      <c r="Q7319" s="20">
        <v>0</v>
      </c>
      <c r="R7319" s="20" t="e">
        <v>#DIV/0!</v>
      </c>
      <c r="S7319" s="20">
        <v>0</v>
      </c>
    </row>
    <row r="7320" spans="1:20" s="20" customFormat="1" x14ac:dyDescent="0.25">
      <c r="A7320" s="177" t="s">
        <v>3099</v>
      </c>
      <c r="B7320" s="20" t="s">
        <v>3100</v>
      </c>
      <c r="C7320" s="20" t="s">
        <v>242</v>
      </c>
      <c r="D7320" s="20" t="s">
        <v>1000</v>
      </c>
      <c r="E7320" s="26">
        <v>43070</v>
      </c>
      <c r="F7320" s="20">
        <v>0</v>
      </c>
      <c r="G7320" s="20">
        <v>0</v>
      </c>
      <c r="H7320" s="20" t="e">
        <v>#DIV/0!</v>
      </c>
      <c r="I7320" s="20">
        <v>0</v>
      </c>
      <c r="J7320" s="20">
        <v>0</v>
      </c>
      <c r="K7320" s="20" t="e">
        <v>#DIV/0!</v>
      </c>
      <c r="L7320" s="20">
        <v>0</v>
      </c>
      <c r="M7320" s="20" t="e">
        <v>#DIV/0!</v>
      </c>
      <c r="N7320" s="20">
        <v>0</v>
      </c>
      <c r="P7320" s="20">
        <v>0</v>
      </c>
      <c r="Q7320" s="20">
        <v>0</v>
      </c>
      <c r="R7320" s="20" t="e">
        <v>#DIV/0!</v>
      </c>
      <c r="S7320" s="20">
        <v>0</v>
      </c>
    </row>
    <row r="7321" spans="1:20" s="20" customFormat="1" x14ac:dyDescent="0.25">
      <c r="A7321" s="177" t="s">
        <v>2924</v>
      </c>
      <c r="B7321" s="20" t="s">
        <v>2925</v>
      </c>
      <c r="C7321" s="20" t="s">
        <v>2724</v>
      </c>
      <c r="D7321" s="20" t="s">
        <v>1000</v>
      </c>
      <c r="E7321" s="26">
        <v>43070</v>
      </c>
      <c r="F7321" s="20">
        <v>3.5</v>
      </c>
      <c r="G7321" s="20">
        <v>3.5</v>
      </c>
      <c r="H7321" s="20">
        <v>1</v>
      </c>
      <c r="I7321" s="20">
        <v>23</v>
      </c>
      <c r="J7321" s="20">
        <v>21</v>
      </c>
      <c r="K7321" s="20">
        <v>1.0952380952380953</v>
      </c>
      <c r="L7321" s="20">
        <v>21</v>
      </c>
      <c r="M7321" s="20">
        <v>1</v>
      </c>
      <c r="N7321" s="20">
        <v>23</v>
      </c>
      <c r="P7321" s="20">
        <v>0</v>
      </c>
      <c r="Q7321" s="20">
        <v>0</v>
      </c>
      <c r="R7321" s="20" t="e">
        <v>#DIV/0!</v>
      </c>
      <c r="S7321" s="20">
        <v>0</v>
      </c>
      <c r="T7321" s="20">
        <v>0.5</v>
      </c>
    </row>
    <row r="7322" spans="1:20" s="20" customFormat="1" x14ac:dyDescent="0.25">
      <c r="A7322" s="177" t="s">
        <v>2679</v>
      </c>
      <c r="B7322" s="20" t="s">
        <v>2680</v>
      </c>
      <c r="C7322" s="20" t="s">
        <v>237</v>
      </c>
      <c r="D7322" s="20" t="s">
        <v>1000</v>
      </c>
      <c r="E7322" s="26">
        <v>43070</v>
      </c>
      <c r="F7322" s="20">
        <v>9</v>
      </c>
      <c r="G7322" s="20">
        <v>11</v>
      </c>
      <c r="H7322" s="20">
        <v>0.81818181818181823</v>
      </c>
      <c r="I7322" s="20">
        <v>48</v>
      </c>
      <c r="J7322" s="20">
        <v>54</v>
      </c>
      <c r="K7322" s="20">
        <v>0.88888888888888884</v>
      </c>
      <c r="L7322" s="20">
        <v>66</v>
      </c>
      <c r="M7322" s="20">
        <v>0.81818181818181823</v>
      </c>
      <c r="N7322" s="20">
        <v>38</v>
      </c>
      <c r="O7322" s="20">
        <v>1.0549999999999999</v>
      </c>
      <c r="P7322" s="20">
        <v>4</v>
      </c>
      <c r="Q7322" s="20">
        <v>5</v>
      </c>
      <c r="R7322" s="20">
        <v>0.8</v>
      </c>
      <c r="S7322" s="20">
        <v>10</v>
      </c>
      <c r="T7322" s="20">
        <v>0.5</v>
      </c>
    </row>
    <row r="7323" spans="1:20" s="20" customFormat="1" x14ac:dyDescent="0.25">
      <c r="A7323" s="177" t="s">
        <v>2504</v>
      </c>
      <c r="B7323" s="20" t="s">
        <v>2505</v>
      </c>
      <c r="C7323" s="20" t="s">
        <v>238</v>
      </c>
      <c r="D7323" s="20" t="s">
        <v>1000</v>
      </c>
      <c r="E7323" s="26">
        <v>43070</v>
      </c>
      <c r="F7323" s="20">
        <v>0</v>
      </c>
      <c r="G7323" s="20">
        <v>0</v>
      </c>
      <c r="H7323" s="20" t="e">
        <v>#DIV/0!</v>
      </c>
      <c r="I7323" s="20">
        <v>0</v>
      </c>
      <c r="J7323" s="20">
        <v>0</v>
      </c>
      <c r="K7323" s="20" t="e">
        <v>#DIV/0!</v>
      </c>
      <c r="L7323" s="20">
        <v>0</v>
      </c>
      <c r="M7323" s="20" t="e">
        <v>#DIV/0!</v>
      </c>
      <c r="N7323" s="20">
        <v>0</v>
      </c>
      <c r="P7323" s="20">
        <v>0</v>
      </c>
      <c r="Q7323" s="20">
        <v>0</v>
      </c>
      <c r="R7323" s="20" t="e">
        <v>#DIV/0!</v>
      </c>
      <c r="S7323" s="20">
        <v>0</v>
      </c>
      <c r="T7323" s="20">
        <v>0.5</v>
      </c>
    </row>
    <row r="7324" spans="1:20" s="20" customFormat="1" x14ac:dyDescent="0.25">
      <c r="A7324" s="177" t="s">
        <v>2331</v>
      </c>
      <c r="B7324" s="20" t="s">
        <v>2332</v>
      </c>
      <c r="C7324" s="20" t="s">
        <v>239</v>
      </c>
      <c r="D7324" s="20" t="s">
        <v>1000</v>
      </c>
      <c r="E7324" s="26">
        <v>43070</v>
      </c>
      <c r="F7324" s="20">
        <v>0</v>
      </c>
      <c r="G7324" s="20">
        <v>0</v>
      </c>
      <c r="H7324" s="20" t="e">
        <v>#DIV/0!</v>
      </c>
      <c r="I7324" s="20">
        <v>0</v>
      </c>
      <c r="J7324" s="20">
        <v>0</v>
      </c>
      <c r="K7324" s="20" t="e">
        <v>#DIV/0!</v>
      </c>
      <c r="L7324" s="20">
        <v>0</v>
      </c>
      <c r="M7324" s="20" t="e">
        <v>#DIV/0!</v>
      </c>
      <c r="N7324" s="20">
        <v>0</v>
      </c>
      <c r="P7324" s="20">
        <v>0</v>
      </c>
      <c r="Q7324" s="20">
        <v>0</v>
      </c>
      <c r="R7324" s="20" t="e">
        <v>#DIV/0!</v>
      </c>
      <c r="S7324" s="20">
        <v>0</v>
      </c>
      <c r="T7324" s="20">
        <v>0.5</v>
      </c>
    </row>
    <row r="7325" spans="1:20" s="20" customFormat="1" x14ac:dyDescent="0.25">
      <c r="A7325" s="177" t="s">
        <v>2156</v>
      </c>
      <c r="B7325" s="20" t="s">
        <v>2157</v>
      </c>
      <c r="C7325" s="20" t="s">
        <v>1988</v>
      </c>
      <c r="D7325" s="20" t="s">
        <v>1000</v>
      </c>
      <c r="E7325" s="26">
        <v>43070</v>
      </c>
      <c r="F7325" s="20">
        <v>6.5</v>
      </c>
      <c r="G7325" s="20">
        <v>7</v>
      </c>
      <c r="H7325" s="20">
        <v>0.9285714285714286</v>
      </c>
      <c r="I7325" s="20">
        <v>45</v>
      </c>
      <c r="J7325" s="20">
        <v>39</v>
      </c>
      <c r="K7325" s="20">
        <v>1.1538461538461537</v>
      </c>
      <c r="L7325" s="20">
        <v>42</v>
      </c>
      <c r="M7325" s="20">
        <v>0.9285714285714286</v>
      </c>
      <c r="N7325" s="20">
        <v>40</v>
      </c>
      <c r="P7325" s="20">
        <v>0</v>
      </c>
      <c r="Q7325" s="20">
        <v>3</v>
      </c>
      <c r="R7325" s="20">
        <v>0</v>
      </c>
      <c r="S7325" s="20">
        <v>5</v>
      </c>
      <c r="T7325" s="20">
        <v>1</v>
      </c>
    </row>
    <row r="7326" spans="1:20" s="20" customFormat="1" x14ac:dyDescent="0.25">
      <c r="A7326" s="177" t="s">
        <v>1908</v>
      </c>
      <c r="B7326" s="20" t="s">
        <v>1909</v>
      </c>
      <c r="C7326" s="20" t="s">
        <v>240</v>
      </c>
      <c r="D7326" s="20" t="s">
        <v>1000</v>
      </c>
      <c r="E7326" s="26">
        <v>43070</v>
      </c>
      <c r="F7326" s="20">
        <v>10.5</v>
      </c>
      <c r="G7326" s="20">
        <v>11.5</v>
      </c>
      <c r="H7326" s="20">
        <v>0.91304347826086951</v>
      </c>
      <c r="I7326" s="20">
        <v>47</v>
      </c>
      <c r="J7326" s="20">
        <v>63</v>
      </c>
      <c r="K7326" s="20">
        <v>0.74603174603174605</v>
      </c>
      <c r="L7326" s="20">
        <v>69</v>
      </c>
      <c r="M7326" s="20">
        <v>0.91304347826086951</v>
      </c>
      <c r="N7326" s="20">
        <v>44</v>
      </c>
      <c r="P7326" s="20">
        <v>7</v>
      </c>
      <c r="Q7326" s="20">
        <v>7</v>
      </c>
      <c r="R7326" s="20">
        <v>1</v>
      </c>
      <c r="S7326" s="20">
        <v>3</v>
      </c>
      <c r="T7326" s="20">
        <v>0.75</v>
      </c>
    </row>
    <row r="7327" spans="1:20" s="20" customFormat="1" x14ac:dyDescent="0.25">
      <c r="A7327" s="177" t="s">
        <v>1733</v>
      </c>
      <c r="B7327" s="20" t="s">
        <v>1734</v>
      </c>
      <c r="C7327" s="20" t="s">
        <v>241</v>
      </c>
      <c r="D7327" s="20" t="s">
        <v>1000</v>
      </c>
      <c r="E7327" s="26">
        <v>43070</v>
      </c>
      <c r="F7327" s="20">
        <v>35</v>
      </c>
      <c r="G7327" s="20">
        <v>42</v>
      </c>
      <c r="H7327" s="20">
        <v>0.83333333333333337</v>
      </c>
      <c r="I7327" s="20">
        <v>416</v>
      </c>
      <c r="J7327" s="20">
        <v>440</v>
      </c>
      <c r="K7327" s="20">
        <v>0.94545454545454544</v>
      </c>
      <c r="L7327" s="20">
        <v>510</v>
      </c>
      <c r="M7327" s="20">
        <v>0.86274509803921573</v>
      </c>
      <c r="N7327" s="20">
        <v>406</v>
      </c>
      <c r="P7327" s="20">
        <v>46</v>
      </c>
      <c r="Q7327" s="20">
        <v>78</v>
      </c>
      <c r="R7327" s="20">
        <v>0.58974358974358976</v>
      </c>
      <c r="S7327" s="20">
        <v>10</v>
      </c>
      <c r="T7327" s="20">
        <v>1</v>
      </c>
    </row>
    <row r="7328" spans="1:20" s="20" customFormat="1" x14ac:dyDescent="0.25">
      <c r="A7328" s="177" t="s">
        <v>1558</v>
      </c>
      <c r="B7328" s="20" t="s">
        <v>1559</v>
      </c>
      <c r="C7328" s="20" t="s">
        <v>318</v>
      </c>
      <c r="D7328" s="20" t="s">
        <v>1000</v>
      </c>
      <c r="E7328" s="26">
        <v>43070</v>
      </c>
      <c r="F7328" s="20">
        <v>6</v>
      </c>
      <c r="G7328" s="20">
        <v>7.5</v>
      </c>
      <c r="H7328" s="20">
        <v>0.8</v>
      </c>
      <c r="I7328" s="20">
        <v>29</v>
      </c>
      <c r="J7328" s="20">
        <v>36</v>
      </c>
      <c r="K7328" s="20">
        <v>0.80555555555555558</v>
      </c>
      <c r="L7328" s="20">
        <v>45</v>
      </c>
      <c r="M7328" s="20">
        <v>0.8</v>
      </c>
      <c r="N7328" s="20">
        <v>28</v>
      </c>
      <c r="P7328" s="20">
        <v>0</v>
      </c>
      <c r="Q7328" s="20">
        <v>1</v>
      </c>
      <c r="R7328" s="20">
        <v>0</v>
      </c>
      <c r="S7328" s="20">
        <v>1</v>
      </c>
      <c r="T7328" s="20">
        <v>0.6</v>
      </c>
    </row>
    <row r="7329" spans="1:20" s="20" customFormat="1" x14ac:dyDescent="0.25">
      <c r="A7329" s="177" t="s">
        <v>12642</v>
      </c>
      <c r="B7329" s="20" t="s">
        <v>1454</v>
      </c>
      <c r="C7329" s="20" t="s">
        <v>896</v>
      </c>
      <c r="D7329" s="20" t="s">
        <v>1000</v>
      </c>
      <c r="E7329" s="26">
        <v>43070</v>
      </c>
      <c r="F7329" s="20">
        <v>70.5</v>
      </c>
      <c r="G7329" s="20">
        <v>82.5</v>
      </c>
      <c r="H7329" s="20">
        <v>0.8545454545454545</v>
      </c>
      <c r="I7329" s="20">
        <v>608</v>
      </c>
      <c r="J7329" s="20">
        <v>653</v>
      </c>
      <c r="K7329" s="20">
        <v>0.93108728943338437</v>
      </c>
      <c r="L7329" s="20">
        <v>753</v>
      </c>
      <c r="M7329" s="20">
        <v>0.86719787516600266</v>
      </c>
      <c r="N7329" s="20">
        <v>579</v>
      </c>
      <c r="P7329" s="20">
        <v>57</v>
      </c>
      <c r="Q7329" s="20">
        <v>94</v>
      </c>
      <c r="R7329" s="20">
        <v>0.6063829787234043</v>
      </c>
      <c r="S7329" s="20">
        <v>29</v>
      </c>
      <c r="T7329" s="20">
        <v>0.8</v>
      </c>
    </row>
    <row r="7330" spans="1:20" s="20" customFormat="1" x14ac:dyDescent="0.25">
      <c r="A7330" s="177" t="s">
        <v>1129</v>
      </c>
      <c r="B7330" s="20" t="s">
        <v>1216</v>
      </c>
      <c r="C7330" s="20" t="s">
        <v>235</v>
      </c>
      <c r="D7330" s="20" t="s">
        <v>1002</v>
      </c>
      <c r="E7330" s="26">
        <v>43070</v>
      </c>
      <c r="F7330" s="20">
        <v>70.5</v>
      </c>
      <c r="G7330" s="20">
        <v>82.5</v>
      </c>
      <c r="H7330" s="20">
        <v>0.8545454545454545</v>
      </c>
      <c r="I7330" s="20">
        <v>608</v>
      </c>
      <c r="J7330" s="20">
        <v>653</v>
      </c>
      <c r="K7330" s="20">
        <v>0.93108728943338437</v>
      </c>
      <c r="L7330" s="20">
        <v>753</v>
      </c>
      <c r="M7330" s="20">
        <v>0.86719787516600266</v>
      </c>
      <c r="N7330" s="20">
        <v>579</v>
      </c>
      <c r="P7330" s="20">
        <v>57</v>
      </c>
      <c r="Q7330" s="20">
        <v>94</v>
      </c>
      <c r="R7330" s="20">
        <v>0.6063829787234043</v>
      </c>
      <c r="S7330" s="20">
        <v>29</v>
      </c>
      <c r="T7330" s="20">
        <v>0.66666666666666663</v>
      </c>
    </row>
    <row r="7331" spans="1:20" s="20" customFormat="1" x14ac:dyDescent="0.25">
      <c r="A7331" s="177" t="s">
        <v>12108</v>
      </c>
      <c r="B7331" s="20" t="s">
        <v>12109</v>
      </c>
      <c r="C7331" s="20" t="s">
        <v>1051</v>
      </c>
      <c r="D7331" s="20" t="s">
        <v>1000</v>
      </c>
      <c r="E7331" s="26">
        <v>43070</v>
      </c>
      <c r="F7331" s="20">
        <v>0</v>
      </c>
      <c r="G7331" s="20">
        <v>0</v>
      </c>
      <c r="H7331" s="20" t="e">
        <v>#DIV/0!</v>
      </c>
      <c r="I7331" s="20">
        <v>0</v>
      </c>
      <c r="J7331" s="20">
        <v>0</v>
      </c>
      <c r="K7331" s="20" t="e">
        <v>#DIV/0!</v>
      </c>
      <c r="L7331" s="20">
        <v>0</v>
      </c>
      <c r="M7331" s="20" t="e">
        <v>#DIV/0!</v>
      </c>
      <c r="N7331" s="20">
        <v>0</v>
      </c>
      <c r="P7331" s="20">
        <v>0</v>
      </c>
      <c r="Q7331" s="20">
        <v>0</v>
      </c>
      <c r="R7331" s="20" t="e">
        <v>#DIV/0!</v>
      </c>
      <c r="S7331" s="20">
        <v>0</v>
      </c>
    </row>
    <row r="7332" spans="1:20" s="20" customFormat="1" x14ac:dyDescent="0.25">
      <c r="A7332" s="177" t="s">
        <v>13297</v>
      </c>
      <c r="B7332" s="20" t="s">
        <v>13298</v>
      </c>
      <c r="C7332" s="20" t="s">
        <v>350</v>
      </c>
      <c r="D7332" s="20" t="s">
        <v>1002</v>
      </c>
      <c r="E7332" s="26">
        <v>43070</v>
      </c>
      <c r="F7332" s="20">
        <v>0.5</v>
      </c>
      <c r="G7332" s="20">
        <v>1</v>
      </c>
      <c r="H7332" s="20">
        <v>0.5</v>
      </c>
      <c r="I7332" s="20">
        <v>4</v>
      </c>
      <c r="J7332" s="20">
        <v>3</v>
      </c>
      <c r="K7332" s="20">
        <v>1.3333333333333333</v>
      </c>
      <c r="L7332" s="20">
        <v>6</v>
      </c>
      <c r="M7332" s="20">
        <v>0.5</v>
      </c>
      <c r="N7332" s="20">
        <v>4</v>
      </c>
      <c r="P7332" s="20">
        <v>0</v>
      </c>
      <c r="Q7332" s="20">
        <v>0</v>
      </c>
      <c r="R7332" s="20" t="e">
        <v>#DIV/0!</v>
      </c>
      <c r="S7332" s="20">
        <v>0</v>
      </c>
      <c r="T7332" s="20">
        <v>0.9</v>
      </c>
    </row>
    <row r="7333" spans="1:20" s="20" customFormat="1" x14ac:dyDescent="0.25">
      <c r="A7333" s="177" t="s">
        <v>13474</v>
      </c>
      <c r="B7333" s="20" t="s">
        <v>13475</v>
      </c>
      <c r="C7333" s="20" t="s">
        <v>242</v>
      </c>
      <c r="D7333" s="20" t="s">
        <v>1002</v>
      </c>
      <c r="E7333" s="26">
        <v>43070</v>
      </c>
      <c r="F7333" s="20">
        <v>0</v>
      </c>
      <c r="G7333" s="20">
        <v>0</v>
      </c>
      <c r="H7333" s="20" t="e">
        <v>#DIV/0!</v>
      </c>
      <c r="I7333" s="20">
        <v>0</v>
      </c>
      <c r="J7333" s="20">
        <v>0</v>
      </c>
      <c r="K7333" s="20" t="e">
        <v>#DIV/0!</v>
      </c>
      <c r="L7333" s="20">
        <v>0</v>
      </c>
      <c r="M7333" s="20" t="e">
        <v>#DIV/0!</v>
      </c>
      <c r="N7333" s="20">
        <v>0</v>
      </c>
      <c r="P7333" s="20">
        <v>0</v>
      </c>
      <c r="Q7333" s="20">
        <v>0</v>
      </c>
      <c r="R7333" s="20" t="e">
        <v>#DIV/0!</v>
      </c>
      <c r="S7333" s="20">
        <v>0</v>
      </c>
      <c r="T7333" s="20">
        <v>0.9</v>
      </c>
    </row>
    <row r="7334" spans="1:20" s="20" customFormat="1" x14ac:dyDescent="0.25">
      <c r="A7334" s="177" t="s">
        <v>13651</v>
      </c>
      <c r="B7334" s="20" t="s">
        <v>13652</v>
      </c>
      <c r="C7334" s="20" t="s">
        <v>237</v>
      </c>
      <c r="D7334" s="20" t="s">
        <v>1002</v>
      </c>
      <c r="E7334" s="26">
        <v>43070</v>
      </c>
      <c r="F7334" s="20">
        <v>9</v>
      </c>
      <c r="G7334" s="20">
        <v>11</v>
      </c>
      <c r="H7334" s="20">
        <v>0.81818181818181823</v>
      </c>
      <c r="I7334" s="20">
        <v>48</v>
      </c>
      <c r="J7334" s="20">
        <v>54</v>
      </c>
      <c r="K7334" s="20">
        <v>0.88888888888888884</v>
      </c>
      <c r="L7334" s="20">
        <v>66</v>
      </c>
      <c r="M7334" s="20">
        <v>0.81818181818181823</v>
      </c>
      <c r="N7334" s="20">
        <v>38</v>
      </c>
      <c r="O7334" s="20">
        <v>1.0549999999999999</v>
      </c>
      <c r="P7334" s="20">
        <v>4</v>
      </c>
      <c r="Q7334" s="20">
        <v>5</v>
      </c>
      <c r="R7334" s="20">
        <v>0.8</v>
      </c>
      <c r="S7334" s="20">
        <v>10</v>
      </c>
      <c r="T7334" s="20">
        <v>0.9</v>
      </c>
    </row>
    <row r="7335" spans="1:20" s="20" customFormat="1" x14ac:dyDescent="0.25">
      <c r="A7335" s="177" t="s">
        <v>13826</v>
      </c>
      <c r="B7335" s="20" t="s">
        <v>13827</v>
      </c>
      <c r="C7335" s="20" t="s">
        <v>238</v>
      </c>
      <c r="D7335" s="20" t="s">
        <v>1002</v>
      </c>
      <c r="E7335" s="26">
        <v>43070</v>
      </c>
      <c r="F7335" s="20">
        <v>0</v>
      </c>
      <c r="G7335" s="20">
        <v>0</v>
      </c>
      <c r="H7335" s="20" t="e">
        <v>#DIV/0!</v>
      </c>
      <c r="I7335" s="20">
        <v>0</v>
      </c>
      <c r="J7335" s="20">
        <v>0</v>
      </c>
      <c r="K7335" s="20" t="e">
        <v>#DIV/0!</v>
      </c>
      <c r="L7335" s="20">
        <v>0</v>
      </c>
      <c r="M7335" s="20" t="e">
        <v>#DIV/0!</v>
      </c>
      <c r="N7335" s="20">
        <v>0</v>
      </c>
      <c r="P7335" s="20">
        <v>0</v>
      </c>
      <c r="Q7335" s="20">
        <v>0</v>
      </c>
      <c r="R7335" s="20" t="e">
        <v>#DIV/0!</v>
      </c>
      <c r="S7335" s="20">
        <v>0</v>
      </c>
      <c r="T7335" s="20">
        <v>0.33333333333333331</v>
      </c>
    </row>
    <row r="7336" spans="1:20" s="20" customFormat="1" x14ac:dyDescent="0.25">
      <c r="A7336" s="177" t="s">
        <v>14003</v>
      </c>
      <c r="B7336" s="20" t="s">
        <v>14004</v>
      </c>
      <c r="C7336" s="20" t="s">
        <v>239</v>
      </c>
      <c r="D7336" s="20" t="s">
        <v>1002</v>
      </c>
      <c r="E7336" s="26">
        <v>43070</v>
      </c>
      <c r="F7336" s="20">
        <v>0</v>
      </c>
      <c r="G7336" s="20">
        <v>0</v>
      </c>
      <c r="H7336" s="20" t="e">
        <v>#DIV/0!</v>
      </c>
      <c r="I7336" s="20">
        <v>0</v>
      </c>
      <c r="J7336" s="20">
        <v>0</v>
      </c>
      <c r="K7336" s="20" t="e">
        <v>#DIV/0!</v>
      </c>
      <c r="L7336" s="20">
        <v>0</v>
      </c>
      <c r="M7336" s="20" t="e">
        <v>#DIV/0!</v>
      </c>
      <c r="N7336" s="20">
        <v>0</v>
      </c>
      <c r="P7336" s="20">
        <v>0</v>
      </c>
      <c r="Q7336" s="20">
        <v>0</v>
      </c>
      <c r="R7336" s="20" t="e">
        <v>#DIV/0!</v>
      </c>
      <c r="S7336" s="20">
        <v>0</v>
      </c>
      <c r="T7336" s="20">
        <v>0.33333333333333331</v>
      </c>
    </row>
    <row r="7337" spans="1:20" s="20" customFormat="1" x14ac:dyDescent="0.25">
      <c r="A7337" s="177" t="s">
        <v>14190</v>
      </c>
      <c r="B7337" s="20" t="s">
        <v>14191</v>
      </c>
      <c r="C7337" s="20" t="s">
        <v>240</v>
      </c>
      <c r="D7337" s="20" t="s">
        <v>1002</v>
      </c>
      <c r="E7337" s="26">
        <v>43070</v>
      </c>
      <c r="F7337" s="20">
        <v>10.5</v>
      </c>
      <c r="G7337" s="20">
        <v>11.5</v>
      </c>
      <c r="H7337" s="20">
        <v>0.91304347826086951</v>
      </c>
      <c r="I7337" s="20">
        <v>47</v>
      </c>
      <c r="J7337" s="20">
        <v>63</v>
      </c>
      <c r="K7337" s="20">
        <v>0.74603174603174605</v>
      </c>
      <c r="L7337" s="20">
        <v>69</v>
      </c>
      <c r="M7337" s="20">
        <v>0.91304347826086951</v>
      </c>
      <c r="N7337" s="20">
        <v>44</v>
      </c>
      <c r="P7337" s="20">
        <v>7</v>
      </c>
      <c r="Q7337" s="20">
        <v>7</v>
      </c>
      <c r="R7337" s="20">
        <v>1</v>
      </c>
      <c r="S7337" s="20">
        <v>3</v>
      </c>
      <c r="T7337" s="20">
        <v>0.3125</v>
      </c>
    </row>
    <row r="7338" spans="1:20" s="20" customFormat="1" x14ac:dyDescent="0.25">
      <c r="A7338" s="177" t="s">
        <v>14367</v>
      </c>
      <c r="B7338" s="20" t="s">
        <v>14368</v>
      </c>
      <c r="C7338" s="20" t="s">
        <v>241</v>
      </c>
      <c r="D7338" s="20" t="s">
        <v>1002</v>
      </c>
      <c r="E7338" s="26">
        <v>43070</v>
      </c>
      <c r="F7338" s="20">
        <v>35</v>
      </c>
      <c r="G7338" s="20">
        <v>42</v>
      </c>
      <c r="H7338" s="20">
        <v>0.83333333333333337</v>
      </c>
      <c r="I7338" s="20">
        <v>416</v>
      </c>
      <c r="J7338" s="20">
        <v>440</v>
      </c>
      <c r="K7338" s="20">
        <v>0.94545454545454544</v>
      </c>
      <c r="L7338" s="20">
        <v>510</v>
      </c>
      <c r="M7338" s="20">
        <v>0.86274509803921573</v>
      </c>
      <c r="N7338" s="20">
        <v>406</v>
      </c>
      <c r="P7338" s="20">
        <v>46</v>
      </c>
      <c r="Q7338" s="20">
        <v>78</v>
      </c>
      <c r="R7338" s="20">
        <v>0.58974358974358976</v>
      </c>
      <c r="S7338" s="20">
        <v>10</v>
      </c>
      <c r="T7338" s="20">
        <v>0.33333333333333331</v>
      </c>
    </row>
    <row r="7339" spans="1:20" s="20" customFormat="1" x14ac:dyDescent="0.25">
      <c r="A7339" s="177" t="s">
        <v>14479</v>
      </c>
      <c r="B7339" s="20" t="s">
        <v>14480</v>
      </c>
      <c r="C7339" s="20" t="s">
        <v>318</v>
      </c>
      <c r="D7339" s="20" t="s">
        <v>1002</v>
      </c>
      <c r="E7339" s="26">
        <v>43070</v>
      </c>
      <c r="F7339" s="20">
        <v>6</v>
      </c>
      <c r="G7339" s="20">
        <v>7.5</v>
      </c>
      <c r="H7339" s="20">
        <v>0.8</v>
      </c>
      <c r="I7339" s="20">
        <v>29</v>
      </c>
      <c r="J7339" s="20">
        <v>36</v>
      </c>
      <c r="K7339" s="20">
        <v>0.80555555555555558</v>
      </c>
      <c r="L7339" s="20">
        <v>45</v>
      </c>
      <c r="M7339" s="20">
        <v>0.8</v>
      </c>
      <c r="N7339" s="20">
        <v>28</v>
      </c>
      <c r="P7339" s="20">
        <v>0</v>
      </c>
      <c r="Q7339" s="20">
        <v>1</v>
      </c>
      <c r="R7339" s="20">
        <v>0</v>
      </c>
      <c r="S7339" s="20">
        <v>1</v>
      </c>
      <c r="T7339" s="20">
        <v>0.23529411764705882</v>
      </c>
    </row>
    <row r="7340" spans="1:20" s="20" customFormat="1" x14ac:dyDescent="0.25">
      <c r="A7340" s="177" t="s">
        <v>14696</v>
      </c>
      <c r="B7340" s="20" t="s">
        <v>14697</v>
      </c>
      <c r="C7340" s="20" t="s">
        <v>199</v>
      </c>
      <c r="D7340" s="20" t="s">
        <v>1000</v>
      </c>
      <c r="E7340" s="26">
        <v>43070</v>
      </c>
      <c r="F7340" s="20">
        <v>11</v>
      </c>
      <c r="G7340" s="20">
        <v>10</v>
      </c>
      <c r="H7340" s="20">
        <v>1.1000000000000001</v>
      </c>
      <c r="I7340" s="20">
        <v>141</v>
      </c>
      <c r="J7340" s="20">
        <v>118</v>
      </c>
      <c r="K7340" s="20">
        <v>1.1949152542372881</v>
      </c>
      <c r="L7340" s="20">
        <v>104</v>
      </c>
      <c r="M7340" s="20">
        <v>1.1346153846153846</v>
      </c>
      <c r="N7340" s="20">
        <v>139</v>
      </c>
      <c r="P7340" s="20">
        <v>2</v>
      </c>
      <c r="Q7340" s="20">
        <v>2</v>
      </c>
      <c r="R7340" s="20">
        <v>1</v>
      </c>
      <c r="S7340" s="20">
        <v>2</v>
      </c>
      <c r="T7340" s="20">
        <v>0.17647058823529413</v>
      </c>
    </row>
    <row r="7341" spans="1:20" s="20" customFormat="1" x14ac:dyDescent="0.25">
      <c r="A7341" s="177" t="s">
        <v>14962</v>
      </c>
      <c r="B7341" s="20" t="s">
        <v>14963</v>
      </c>
      <c r="C7341" s="20" t="s">
        <v>200</v>
      </c>
      <c r="D7341" s="20" t="s">
        <v>1002</v>
      </c>
      <c r="E7341" s="26">
        <v>43070</v>
      </c>
      <c r="F7341" s="20">
        <v>4.5</v>
      </c>
      <c r="G7341" s="20">
        <v>4.5</v>
      </c>
      <c r="H7341" s="20">
        <v>1</v>
      </c>
      <c r="I7341" s="20">
        <v>22</v>
      </c>
      <c r="J7341" s="20">
        <v>27</v>
      </c>
      <c r="K7341" s="20">
        <v>0.81481481481481477</v>
      </c>
      <c r="L7341" s="20">
        <v>27</v>
      </c>
      <c r="M7341" s="20">
        <v>1</v>
      </c>
      <c r="N7341" s="20">
        <v>20</v>
      </c>
      <c r="P7341" s="20">
        <v>2</v>
      </c>
      <c r="Q7341" s="20">
        <v>2</v>
      </c>
      <c r="R7341" s="20">
        <v>1</v>
      </c>
      <c r="S7341" s="20">
        <v>2</v>
      </c>
      <c r="T7341" s="20">
        <v>0.95</v>
      </c>
    </row>
    <row r="7342" spans="1:20" s="20" customFormat="1" x14ac:dyDescent="0.25">
      <c r="A7342" s="177" t="s">
        <v>15139</v>
      </c>
      <c r="B7342" s="20" t="s">
        <v>15140</v>
      </c>
      <c r="C7342" s="20" t="s">
        <v>202</v>
      </c>
      <c r="D7342" s="20" t="s">
        <v>1002</v>
      </c>
      <c r="E7342" s="26">
        <v>43070</v>
      </c>
      <c r="F7342" s="20">
        <v>6.5</v>
      </c>
      <c r="G7342" s="20">
        <v>5.5</v>
      </c>
      <c r="H7342" s="20">
        <v>1.1818181818181819</v>
      </c>
      <c r="I7342" s="20">
        <v>119</v>
      </c>
      <c r="J7342" s="20">
        <v>91</v>
      </c>
      <c r="K7342" s="20">
        <v>1.3076923076923077</v>
      </c>
      <c r="L7342" s="20">
        <v>77</v>
      </c>
      <c r="M7342" s="20">
        <v>1.1818181818181819</v>
      </c>
      <c r="N7342" s="20">
        <v>119</v>
      </c>
      <c r="P7342" s="20">
        <v>0</v>
      </c>
      <c r="Q7342" s="20">
        <v>0</v>
      </c>
      <c r="R7342" s="20" t="e">
        <v>#DIV/0!</v>
      </c>
      <c r="S7342" s="20">
        <v>0</v>
      </c>
      <c r="T7342" s="20">
        <v>0.95</v>
      </c>
    </row>
    <row r="7343" spans="1:20" s="20" customFormat="1" x14ac:dyDescent="0.25">
      <c r="A7343" s="177" t="s">
        <v>15221</v>
      </c>
      <c r="B7343" s="20" t="s">
        <v>15222</v>
      </c>
      <c r="C7343" s="20" t="s">
        <v>348</v>
      </c>
      <c r="D7343" s="20" t="s">
        <v>1000</v>
      </c>
      <c r="E7343" s="26">
        <v>43070</v>
      </c>
      <c r="F7343" s="20">
        <v>3</v>
      </c>
      <c r="G7343" s="20">
        <v>3</v>
      </c>
      <c r="H7343" s="20">
        <v>1</v>
      </c>
      <c r="I7343" s="20">
        <v>15</v>
      </c>
      <c r="J7343" s="20">
        <v>30</v>
      </c>
      <c r="K7343" s="20">
        <v>0.5</v>
      </c>
      <c r="L7343" s="20">
        <v>30</v>
      </c>
      <c r="M7343" s="20">
        <v>1</v>
      </c>
      <c r="N7343" s="20">
        <v>14</v>
      </c>
      <c r="P7343" s="20">
        <v>0</v>
      </c>
      <c r="Q7343" s="20">
        <v>0</v>
      </c>
      <c r="R7343" s="20" t="e">
        <v>#DIV/0!</v>
      </c>
      <c r="S7343" s="20">
        <v>1</v>
      </c>
      <c r="T7343" s="20">
        <v>0.95</v>
      </c>
    </row>
    <row r="7344" spans="1:20" s="20" customFormat="1" x14ac:dyDescent="0.25">
      <c r="A7344" s="177" t="s">
        <v>15305</v>
      </c>
      <c r="B7344" s="20" t="s">
        <v>15306</v>
      </c>
      <c r="C7344" s="20" t="s">
        <v>347</v>
      </c>
      <c r="D7344" s="20" t="s">
        <v>1002</v>
      </c>
      <c r="E7344" s="26">
        <v>43070</v>
      </c>
      <c r="F7344" s="20">
        <v>1.5</v>
      </c>
      <c r="G7344" s="20">
        <v>1.5</v>
      </c>
      <c r="H7344" s="20">
        <v>1</v>
      </c>
      <c r="I7344" s="20">
        <v>9</v>
      </c>
      <c r="J7344" s="20">
        <v>21</v>
      </c>
      <c r="K7344" s="20">
        <v>0.42857142857142855</v>
      </c>
      <c r="L7344" s="20">
        <v>21</v>
      </c>
      <c r="M7344" s="20">
        <v>1</v>
      </c>
      <c r="N7344" s="20">
        <v>8</v>
      </c>
      <c r="P7344" s="20">
        <v>0</v>
      </c>
      <c r="Q7344" s="20">
        <v>0</v>
      </c>
      <c r="R7344" s="20" t="e">
        <v>#DIV/0!</v>
      </c>
      <c r="S7344" s="20">
        <v>1</v>
      </c>
      <c r="T7344" s="20">
        <v>0.95</v>
      </c>
    </row>
    <row r="7345" spans="1:20" s="20" customFormat="1" x14ac:dyDescent="0.25">
      <c r="A7345" s="177" t="s">
        <v>15381</v>
      </c>
      <c r="B7345" s="20" t="s">
        <v>15382</v>
      </c>
      <c r="C7345" s="20" t="s">
        <v>351</v>
      </c>
      <c r="D7345" s="20" t="s">
        <v>1002</v>
      </c>
      <c r="E7345" s="26">
        <v>43070</v>
      </c>
      <c r="F7345" s="20">
        <v>1.5</v>
      </c>
      <c r="G7345" s="20">
        <v>1.5</v>
      </c>
      <c r="H7345" s="20">
        <v>1</v>
      </c>
      <c r="I7345" s="20">
        <v>6</v>
      </c>
      <c r="J7345" s="20">
        <v>9</v>
      </c>
      <c r="K7345" s="20">
        <v>0.66666666666666663</v>
      </c>
      <c r="L7345" s="20">
        <v>9</v>
      </c>
      <c r="M7345" s="20">
        <v>1</v>
      </c>
      <c r="N7345" s="20">
        <v>6</v>
      </c>
      <c r="P7345" s="20">
        <v>0</v>
      </c>
      <c r="Q7345" s="20">
        <v>0</v>
      </c>
      <c r="R7345" s="20" t="e">
        <v>#DIV/0!</v>
      </c>
      <c r="S7345" s="20">
        <v>0</v>
      </c>
      <c r="T7345" s="20">
        <v>0.95</v>
      </c>
    </row>
    <row r="7346" spans="1:20" s="20" customFormat="1" x14ac:dyDescent="0.25">
      <c r="A7346" s="177" t="s">
        <v>15427</v>
      </c>
      <c r="B7346" s="20" t="s">
        <v>15428</v>
      </c>
      <c r="C7346" s="20" t="s">
        <v>357</v>
      </c>
      <c r="D7346" s="20" t="s">
        <v>1000</v>
      </c>
      <c r="E7346" s="26">
        <v>43070</v>
      </c>
      <c r="F7346" s="20">
        <v>0</v>
      </c>
      <c r="G7346" s="20">
        <v>0</v>
      </c>
      <c r="H7346" s="20" t="e">
        <v>#DIV/0!</v>
      </c>
      <c r="I7346" s="20">
        <v>0</v>
      </c>
      <c r="J7346" s="20">
        <v>0</v>
      </c>
      <c r="K7346" s="20" t="e">
        <v>#DIV/0!</v>
      </c>
      <c r="L7346" s="20">
        <v>0</v>
      </c>
      <c r="M7346" s="20" t="e">
        <v>#DIV/0!</v>
      </c>
      <c r="N7346" s="20">
        <v>0</v>
      </c>
      <c r="P7346" s="20">
        <v>0</v>
      </c>
      <c r="Q7346" s="20">
        <v>0</v>
      </c>
      <c r="R7346" s="20" t="e">
        <v>#DIV/0!</v>
      </c>
      <c r="S7346" s="20">
        <v>0</v>
      </c>
      <c r="T7346" s="20">
        <v>0.95</v>
      </c>
    </row>
    <row r="7347" spans="1:20" s="20" customFormat="1" x14ac:dyDescent="0.25">
      <c r="A7347" s="177" t="s">
        <v>15505</v>
      </c>
      <c r="B7347" s="20" t="s">
        <v>15506</v>
      </c>
      <c r="C7347" s="20" t="s">
        <v>352</v>
      </c>
      <c r="D7347" s="20" t="s">
        <v>1002</v>
      </c>
      <c r="E7347" s="26">
        <v>43070</v>
      </c>
      <c r="F7347" s="20">
        <v>0</v>
      </c>
      <c r="G7347" s="20">
        <v>0</v>
      </c>
      <c r="H7347" s="20" t="e">
        <v>#DIV/0!</v>
      </c>
      <c r="I7347" s="20">
        <v>0</v>
      </c>
      <c r="J7347" s="20">
        <v>0</v>
      </c>
      <c r="K7347" s="20" t="e">
        <v>#DIV/0!</v>
      </c>
      <c r="L7347" s="20">
        <v>0</v>
      </c>
      <c r="M7347" s="20" t="e">
        <v>#DIV/0!</v>
      </c>
      <c r="N7347" s="20">
        <v>0</v>
      </c>
      <c r="P7347" s="20">
        <v>0</v>
      </c>
      <c r="Q7347" s="20">
        <v>0</v>
      </c>
      <c r="R7347" s="20" t="e">
        <v>#DIV/0!</v>
      </c>
      <c r="S7347" s="20">
        <v>0</v>
      </c>
      <c r="T7347" s="20">
        <v>0.95</v>
      </c>
    </row>
    <row r="7348" spans="1:20" s="20" customFormat="1" x14ac:dyDescent="0.25">
      <c r="A7348" s="177" t="s">
        <v>15666</v>
      </c>
      <c r="B7348" s="20" t="s">
        <v>15667</v>
      </c>
      <c r="C7348" s="20" t="s">
        <v>228</v>
      </c>
      <c r="D7348" s="20" t="s">
        <v>1002</v>
      </c>
      <c r="E7348" s="26">
        <v>43070</v>
      </c>
      <c r="F7348" s="20">
        <v>0</v>
      </c>
      <c r="G7348" s="20">
        <v>0</v>
      </c>
      <c r="H7348" s="20" t="e">
        <v>#DIV/0!</v>
      </c>
      <c r="I7348" s="20">
        <v>0</v>
      </c>
      <c r="J7348" s="20">
        <v>0</v>
      </c>
      <c r="K7348" s="20" t="e">
        <v>#DIV/0!</v>
      </c>
      <c r="L7348" s="20">
        <v>0</v>
      </c>
      <c r="M7348" s="20" t="e">
        <v>#DIV/0!</v>
      </c>
      <c r="N7348" s="20">
        <v>0</v>
      </c>
      <c r="P7348" s="20">
        <v>0</v>
      </c>
      <c r="Q7348" s="20">
        <v>0</v>
      </c>
      <c r="R7348" s="20" t="e">
        <v>#DIV/0!</v>
      </c>
      <c r="S7348" s="20">
        <v>0</v>
      </c>
      <c r="T7348" s="20">
        <v>0.95</v>
      </c>
    </row>
    <row r="7349" spans="1:20" s="20" customFormat="1" x14ac:dyDescent="0.25">
      <c r="A7349" s="177" t="s">
        <v>15843</v>
      </c>
      <c r="B7349" s="20" t="s">
        <v>15844</v>
      </c>
      <c r="C7349" s="20" t="s">
        <v>227</v>
      </c>
      <c r="D7349" s="20" t="s">
        <v>1000</v>
      </c>
      <c r="E7349" s="26">
        <v>43070</v>
      </c>
      <c r="F7349" s="20">
        <v>0</v>
      </c>
      <c r="G7349" s="20">
        <v>0</v>
      </c>
      <c r="H7349" s="20" t="e">
        <v>#DIV/0!</v>
      </c>
      <c r="I7349" s="20">
        <v>0</v>
      </c>
      <c r="J7349" s="20">
        <v>0</v>
      </c>
      <c r="K7349" s="20" t="e">
        <v>#DIV/0!</v>
      </c>
      <c r="L7349" s="20">
        <v>0</v>
      </c>
      <c r="M7349" s="20" t="e">
        <v>#DIV/0!</v>
      </c>
      <c r="N7349" s="20">
        <v>0</v>
      </c>
      <c r="P7349" s="20">
        <v>0</v>
      </c>
      <c r="Q7349" s="20">
        <v>0</v>
      </c>
      <c r="R7349" s="20" t="e">
        <v>#DIV/0!</v>
      </c>
      <c r="S7349" s="20">
        <v>0</v>
      </c>
      <c r="T7349" s="20">
        <v>0.95</v>
      </c>
    </row>
    <row r="7350" spans="1:20" s="20" customFormat="1" x14ac:dyDescent="0.25">
      <c r="A7350" s="177" t="s">
        <v>16020</v>
      </c>
      <c r="B7350" s="20" t="s">
        <v>16021</v>
      </c>
      <c r="C7350" s="20" t="s">
        <v>203</v>
      </c>
      <c r="D7350" s="20" t="s">
        <v>1000</v>
      </c>
      <c r="E7350" s="26">
        <v>43070</v>
      </c>
      <c r="F7350" s="20">
        <v>0</v>
      </c>
      <c r="G7350" s="20">
        <v>0</v>
      </c>
      <c r="H7350" s="20" t="e">
        <v>#DIV/0!</v>
      </c>
      <c r="I7350" s="20">
        <v>0</v>
      </c>
      <c r="J7350" s="20">
        <v>0</v>
      </c>
      <c r="K7350" s="20" t="e">
        <v>#DIV/0!</v>
      </c>
      <c r="L7350" s="20">
        <v>0</v>
      </c>
      <c r="M7350" s="20" t="e">
        <v>#DIV/0!</v>
      </c>
      <c r="N7350" s="20">
        <v>0</v>
      </c>
      <c r="O7350" s="20" t="e">
        <v>#DIV/0!</v>
      </c>
      <c r="P7350" s="20">
        <v>0</v>
      </c>
      <c r="Q7350" s="20">
        <v>1</v>
      </c>
      <c r="R7350" s="20">
        <v>0</v>
      </c>
      <c r="S7350" s="20">
        <v>0</v>
      </c>
      <c r="T7350" s="20">
        <v>0.95</v>
      </c>
    </row>
    <row r="7351" spans="1:20" s="20" customFormat="1" x14ac:dyDescent="0.25">
      <c r="A7351" s="177" t="s">
        <v>16199</v>
      </c>
      <c r="B7351" s="20" t="s">
        <v>16200</v>
      </c>
      <c r="C7351" s="20" t="s">
        <v>205</v>
      </c>
      <c r="D7351" s="20" t="s">
        <v>1002</v>
      </c>
      <c r="E7351" s="26">
        <v>43070</v>
      </c>
      <c r="F7351" s="20">
        <v>0</v>
      </c>
      <c r="G7351" s="20">
        <v>0</v>
      </c>
      <c r="H7351" s="20" t="e">
        <v>#DIV/0!</v>
      </c>
      <c r="I7351" s="20">
        <v>0</v>
      </c>
      <c r="J7351" s="20">
        <v>0</v>
      </c>
      <c r="K7351" s="20" t="e">
        <v>#DIV/0!</v>
      </c>
      <c r="L7351" s="20">
        <v>0</v>
      </c>
      <c r="M7351" s="20" t="e">
        <v>#DIV/0!</v>
      </c>
      <c r="N7351" s="20">
        <v>0</v>
      </c>
      <c r="P7351" s="20">
        <v>0</v>
      </c>
      <c r="Q7351" s="20">
        <v>0</v>
      </c>
      <c r="R7351" s="20" t="e">
        <v>#DIV/0!</v>
      </c>
      <c r="S7351" s="20">
        <v>0</v>
      </c>
      <c r="T7351" s="20">
        <v>0.95</v>
      </c>
    </row>
    <row r="7352" spans="1:20" s="20" customFormat="1" x14ac:dyDescent="0.25">
      <c r="A7352" s="177" t="s">
        <v>16376</v>
      </c>
      <c r="B7352" s="20" t="s">
        <v>16377</v>
      </c>
      <c r="C7352" s="20" t="s">
        <v>204</v>
      </c>
      <c r="D7352" s="20" t="s">
        <v>1002</v>
      </c>
      <c r="E7352" s="26">
        <v>43070</v>
      </c>
      <c r="F7352" s="20">
        <v>0</v>
      </c>
      <c r="G7352" s="20">
        <v>0</v>
      </c>
      <c r="H7352" s="20" t="e">
        <v>#DIV/0!</v>
      </c>
      <c r="I7352" s="20">
        <v>0</v>
      </c>
      <c r="J7352" s="20">
        <v>0</v>
      </c>
      <c r="K7352" s="20" t="e">
        <v>#DIV/0!</v>
      </c>
      <c r="L7352" s="20">
        <v>0</v>
      </c>
      <c r="M7352" s="20" t="e">
        <v>#DIV/0!</v>
      </c>
      <c r="N7352" s="20">
        <v>0</v>
      </c>
      <c r="P7352" s="20">
        <v>0</v>
      </c>
      <c r="Q7352" s="20">
        <v>0</v>
      </c>
      <c r="R7352" s="20" t="e">
        <v>#DIV/0!</v>
      </c>
      <c r="S7352" s="20">
        <v>0</v>
      </c>
      <c r="T7352" s="20">
        <v>0.95</v>
      </c>
    </row>
    <row r="7353" spans="1:20" s="20" customFormat="1" x14ac:dyDescent="0.25">
      <c r="A7353" s="177" t="s">
        <v>16517</v>
      </c>
      <c r="B7353" s="20" t="s">
        <v>16518</v>
      </c>
      <c r="C7353" s="20" t="s">
        <v>353</v>
      </c>
      <c r="D7353" s="20" t="s">
        <v>1002</v>
      </c>
      <c r="E7353" s="26">
        <v>43070</v>
      </c>
      <c r="F7353" s="20">
        <v>0</v>
      </c>
      <c r="G7353" s="20">
        <v>0</v>
      </c>
      <c r="H7353" s="20" t="e">
        <v>#DIV/0!</v>
      </c>
      <c r="I7353" s="20">
        <v>0</v>
      </c>
      <c r="J7353" s="20">
        <v>0</v>
      </c>
      <c r="K7353" s="20" t="e">
        <v>#DIV/0!</v>
      </c>
      <c r="L7353" s="20">
        <v>0</v>
      </c>
      <c r="M7353" s="20" t="e">
        <v>#DIV/0!</v>
      </c>
      <c r="N7353" s="20">
        <v>0</v>
      </c>
      <c r="P7353" s="20">
        <v>0</v>
      </c>
      <c r="Q7353" s="20">
        <v>1</v>
      </c>
      <c r="R7353" s="20">
        <v>0</v>
      </c>
      <c r="S7353" s="20">
        <v>0</v>
      </c>
      <c r="T7353" s="20">
        <v>0.95</v>
      </c>
    </row>
    <row r="7354" spans="1:20" s="20" customFormat="1" x14ac:dyDescent="0.25">
      <c r="A7354" s="177" t="s">
        <v>16694</v>
      </c>
      <c r="B7354" s="20" t="s">
        <v>16695</v>
      </c>
      <c r="C7354" s="20" t="s">
        <v>223</v>
      </c>
      <c r="D7354" s="20" t="s">
        <v>1000</v>
      </c>
      <c r="E7354" s="26">
        <v>43070</v>
      </c>
      <c r="F7354" s="20">
        <v>6</v>
      </c>
      <c r="G7354" s="20">
        <v>9</v>
      </c>
      <c r="H7354" s="20">
        <v>0.66666666666666663</v>
      </c>
      <c r="I7354" s="20">
        <v>77</v>
      </c>
      <c r="J7354" s="20">
        <v>60</v>
      </c>
      <c r="K7354" s="20">
        <v>1.2833333333333334</v>
      </c>
      <c r="L7354" s="20">
        <v>90</v>
      </c>
      <c r="M7354" s="20">
        <v>0.66666666666666663</v>
      </c>
      <c r="N7354" s="20">
        <v>76</v>
      </c>
      <c r="P7354" s="20">
        <v>13</v>
      </c>
      <c r="Q7354" s="20">
        <v>13</v>
      </c>
      <c r="R7354" s="20">
        <v>1</v>
      </c>
      <c r="S7354" s="20">
        <v>1</v>
      </c>
      <c r="T7354" s="20">
        <v>0.95</v>
      </c>
    </row>
    <row r="7355" spans="1:20" s="20" customFormat="1" x14ac:dyDescent="0.25">
      <c r="A7355" s="177" t="s">
        <v>16873</v>
      </c>
      <c r="B7355" s="20" t="s">
        <v>16874</v>
      </c>
      <c r="C7355" s="20" t="s">
        <v>224</v>
      </c>
      <c r="D7355" s="20" t="s">
        <v>1002</v>
      </c>
      <c r="E7355" s="26">
        <v>43070</v>
      </c>
      <c r="F7355" s="20">
        <v>6</v>
      </c>
      <c r="G7355" s="20">
        <v>9</v>
      </c>
      <c r="H7355" s="20">
        <v>0.66666666666666663</v>
      </c>
      <c r="I7355" s="20">
        <v>77</v>
      </c>
      <c r="J7355" s="20">
        <v>60</v>
      </c>
      <c r="K7355" s="20">
        <v>1.2833333333333334</v>
      </c>
      <c r="L7355" s="20">
        <v>90</v>
      </c>
      <c r="M7355" s="20">
        <v>0.66666666666666663</v>
      </c>
      <c r="N7355" s="20">
        <v>76</v>
      </c>
      <c r="P7355" s="20">
        <v>13</v>
      </c>
      <c r="Q7355" s="20">
        <v>13</v>
      </c>
      <c r="R7355" s="20">
        <v>1</v>
      </c>
      <c r="S7355" s="20">
        <v>1</v>
      </c>
      <c r="T7355" s="20">
        <v>0.95</v>
      </c>
    </row>
    <row r="7356" spans="1:20" s="20" customFormat="1" x14ac:dyDescent="0.25">
      <c r="A7356" s="177" t="s">
        <v>16999</v>
      </c>
      <c r="B7356" s="20" t="s">
        <v>17000</v>
      </c>
      <c r="C7356" s="20" t="s">
        <v>346</v>
      </c>
      <c r="D7356" s="20" t="s">
        <v>1000</v>
      </c>
      <c r="E7356" s="26">
        <v>43070</v>
      </c>
      <c r="F7356" s="20">
        <v>0</v>
      </c>
      <c r="G7356" s="20">
        <v>0</v>
      </c>
      <c r="H7356" s="20" t="e">
        <v>#DIV/0!</v>
      </c>
      <c r="I7356" s="20">
        <v>0</v>
      </c>
      <c r="J7356" s="20">
        <v>0</v>
      </c>
      <c r="K7356" s="20" t="e">
        <v>#DIV/0!</v>
      </c>
      <c r="L7356" s="20">
        <v>0</v>
      </c>
      <c r="M7356" s="20" t="e">
        <v>#DIV/0!</v>
      </c>
      <c r="N7356" s="20">
        <v>0</v>
      </c>
      <c r="P7356" s="20">
        <v>0</v>
      </c>
      <c r="Q7356" s="20">
        <v>0</v>
      </c>
      <c r="R7356" s="20" t="e">
        <v>#DIV/0!</v>
      </c>
      <c r="S7356" s="20">
        <v>0</v>
      </c>
    </row>
    <row r="7357" spans="1:20" s="20" customFormat="1" x14ac:dyDescent="0.25">
      <c r="A7357" s="177" t="s">
        <v>17095</v>
      </c>
      <c r="B7357" s="20" t="s">
        <v>17096</v>
      </c>
      <c r="C7357" s="20" t="s">
        <v>345</v>
      </c>
      <c r="D7357" s="20" t="s">
        <v>1002</v>
      </c>
      <c r="E7357" s="26">
        <v>43070</v>
      </c>
      <c r="F7357" s="20">
        <v>0</v>
      </c>
      <c r="G7357" s="20">
        <v>0</v>
      </c>
      <c r="H7357" s="20" t="e">
        <v>#DIV/0!</v>
      </c>
      <c r="I7357" s="20">
        <v>0</v>
      </c>
      <c r="J7357" s="20">
        <v>0</v>
      </c>
      <c r="K7357" s="20" t="e">
        <v>#DIV/0!</v>
      </c>
      <c r="L7357" s="20">
        <v>0</v>
      </c>
      <c r="M7357" s="20" t="e">
        <v>#DIV/0!</v>
      </c>
      <c r="N7357" s="20">
        <v>0</v>
      </c>
      <c r="P7357" s="20">
        <v>0</v>
      </c>
      <c r="Q7357" s="20">
        <v>0</v>
      </c>
      <c r="R7357" s="20" t="e">
        <v>#DIV/0!</v>
      </c>
      <c r="S7357" s="20">
        <v>0</v>
      </c>
    </row>
    <row r="7358" spans="1:20" s="20" customFormat="1" x14ac:dyDescent="0.25">
      <c r="A7358" s="177" t="s">
        <v>17310</v>
      </c>
      <c r="B7358" s="20" t="s">
        <v>17311</v>
      </c>
      <c r="C7358" s="20" t="s">
        <v>225</v>
      </c>
      <c r="D7358" s="20" t="s">
        <v>1000</v>
      </c>
      <c r="E7358" s="26">
        <v>43070</v>
      </c>
      <c r="F7358" s="20">
        <v>4.5</v>
      </c>
      <c r="G7358" s="20">
        <v>5.5</v>
      </c>
      <c r="H7358" s="20">
        <v>0.81818181818181823</v>
      </c>
      <c r="I7358" s="20">
        <v>48</v>
      </c>
      <c r="J7358" s="20">
        <v>51</v>
      </c>
      <c r="K7358" s="20">
        <v>0.94117647058823528</v>
      </c>
      <c r="L7358" s="20">
        <v>62</v>
      </c>
      <c r="M7358" s="20">
        <v>0.82258064516129037</v>
      </c>
      <c r="N7358" s="20">
        <v>45</v>
      </c>
      <c r="P7358" s="20">
        <v>1</v>
      </c>
      <c r="Q7358" s="20">
        <v>1</v>
      </c>
      <c r="R7358" s="20">
        <v>1</v>
      </c>
      <c r="S7358" s="20">
        <v>3</v>
      </c>
    </row>
    <row r="7359" spans="1:20" s="20" customFormat="1" x14ac:dyDescent="0.25">
      <c r="A7359" s="177" t="s">
        <v>17517</v>
      </c>
      <c r="B7359" s="20" t="s">
        <v>17518</v>
      </c>
      <c r="C7359" s="20" t="s">
        <v>226</v>
      </c>
      <c r="D7359" s="20" t="s">
        <v>1002</v>
      </c>
      <c r="E7359" s="26">
        <v>43070</v>
      </c>
      <c r="F7359" s="20">
        <v>4.5</v>
      </c>
      <c r="G7359" s="20">
        <v>5.5</v>
      </c>
      <c r="H7359" s="20">
        <v>0.81818181818181823</v>
      </c>
      <c r="I7359" s="20">
        <v>48</v>
      </c>
      <c r="J7359" s="20">
        <v>51</v>
      </c>
      <c r="K7359" s="20">
        <v>0.94117647058823528</v>
      </c>
      <c r="L7359" s="20">
        <v>62</v>
      </c>
      <c r="M7359" s="20">
        <v>0.82258064516129037</v>
      </c>
      <c r="N7359" s="20">
        <v>45</v>
      </c>
      <c r="P7359" s="20">
        <v>1</v>
      </c>
      <c r="Q7359" s="20">
        <v>1</v>
      </c>
      <c r="R7359" s="20">
        <v>1</v>
      </c>
      <c r="S7359" s="20">
        <v>3</v>
      </c>
    </row>
    <row r="7360" spans="1:20" s="20" customFormat="1" x14ac:dyDescent="0.25">
      <c r="A7360" s="177" t="s">
        <v>17694</v>
      </c>
      <c r="B7360" s="20" t="s">
        <v>17695</v>
      </c>
      <c r="C7360" s="20" t="s">
        <v>232</v>
      </c>
      <c r="D7360" s="20" t="s">
        <v>1000</v>
      </c>
      <c r="E7360" s="26">
        <v>43070</v>
      </c>
      <c r="F7360" s="20">
        <v>7</v>
      </c>
      <c r="G7360" s="20">
        <v>7.5</v>
      </c>
      <c r="H7360" s="20">
        <v>0.93333333333333335</v>
      </c>
      <c r="I7360" s="20">
        <v>89</v>
      </c>
      <c r="J7360" s="20">
        <v>80</v>
      </c>
      <c r="K7360" s="20">
        <v>1.1125</v>
      </c>
      <c r="L7360" s="20">
        <v>84</v>
      </c>
      <c r="M7360" s="20">
        <v>0.95238095238095233</v>
      </c>
      <c r="N7360" s="20">
        <v>89</v>
      </c>
      <c r="P7360" s="20">
        <v>0</v>
      </c>
      <c r="Q7360" s="20">
        <v>19</v>
      </c>
      <c r="R7360" s="20">
        <v>0</v>
      </c>
      <c r="S7360" s="20">
        <v>0</v>
      </c>
    </row>
    <row r="7361" spans="1:19" s="20" customFormat="1" x14ac:dyDescent="0.25">
      <c r="A7361" s="177" t="s">
        <v>17891</v>
      </c>
      <c r="B7361" s="20" t="s">
        <v>17892</v>
      </c>
      <c r="C7361" s="20" t="s">
        <v>231</v>
      </c>
      <c r="D7361" s="20" t="s">
        <v>1002</v>
      </c>
      <c r="E7361" s="26">
        <v>43070</v>
      </c>
      <c r="F7361" s="20">
        <v>7</v>
      </c>
      <c r="G7361" s="20">
        <v>7.5</v>
      </c>
      <c r="H7361" s="20">
        <v>0.93333333333333335</v>
      </c>
      <c r="I7361" s="20">
        <v>89</v>
      </c>
      <c r="J7361" s="20">
        <v>80</v>
      </c>
      <c r="K7361" s="20">
        <v>1.1125</v>
      </c>
      <c r="L7361" s="20">
        <v>84</v>
      </c>
      <c r="M7361" s="20">
        <v>0.95238095238095233</v>
      </c>
      <c r="N7361" s="20">
        <v>89</v>
      </c>
      <c r="P7361" s="20">
        <v>0</v>
      </c>
      <c r="Q7361" s="20">
        <v>19</v>
      </c>
      <c r="R7361" s="20">
        <v>0</v>
      </c>
      <c r="S7361" s="20">
        <v>0</v>
      </c>
    </row>
    <row r="7362" spans="1:19" s="20" customFormat="1" x14ac:dyDescent="0.25">
      <c r="A7362" s="177" t="s">
        <v>18068</v>
      </c>
      <c r="B7362" s="20" t="s">
        <v>18069</v>
      </c>
      <c r="C7362" s="20" t="s">
        <v>317</v>
      </c>
      <c r="D7362" s="20" t="s">
        <v>1000</v>
      </c>
      <c r="E7362" s="26">
        <v>43070</v>
      </c>
      <c r="F7362" s="20">
        <v>8</v>
      </c>
      <c r="G7362" s="20">
        <v>9</v>
      </c>
      <c r="H7362" s="20">
        <v>0.88888888888888884</v>
      </c>
      <c r="I7362" s="20">
        <v>26</v>
      </c>
      <c r="J7362" s="20">
        <v>48</v>
      </c>
      <c r="K7362" s="20">
        <v>0.54166666666666663</v>
      </c>
      <c r="L7362" s="20">
        <v>54</v>
      </c>
      <c r="M7362" s="20">
        <v>0.88888888888888884</v>
      </c>
      <c r="N7362" s="20">
        <v>25</v>
      </c>
      <c r="P7362" s="20">
        <v>5</v>
      </c>
      <c r="Q7362" s="20">
        <v>5</v>
      </c>
      <c r="R7362" s="20">
        <v>1</v>
      </c>
      <c r="S7362" s="20">
        <v>1</v>
      </c>
    </row>
    <row r="7363" spans="1:19" s="20" customFormat="1" x14ac:dyDescent="0.25">
      <c r="A7363" s="177" t="s">
        <v>18247</v>
      </c>
      <c r="B7363" s="20" t="s">
        <v>18248</v>
      </c>
      <c r="C7363" s="20" t="s">
        <v>316</v>
      </c>
      <c r="D7363" s="20" t="s">
        <v>1002</v>
      </c>
      <c r="E7363" s="26">
        <v>43070</v>
      </c>
      <c r="F7363" s="20">
        <v>5</v>
      </c>
      <c r="G7363" s="20">
        <v>5.5</v>
      </c>
      <c r="H7363" s="20">
        <v>0.90909090909090906</v>
      </c>
      <c r="I7363" s="20">
        <v>18</v>
      </c>
      <c r="J7363" s="20">
        <v>30</v>
      </c>
      <c r="K7363" s="20">
        <v>0.6</v>
      </c>
      <c r="L7363" s="20">
        <v>33</v>
      </c>
      <c r="M7363" s="20">
        <v>0.90909090909090906</v>
      </c>
      <c r="N7363" s="20">
        <v>17</v>
      </c>
      <c r="P7363" s="20">
        <v>5</v>
      </c>
      <c r="Q7363" s="20">
        <v>5</v>
      </c>
      <c r="R7363" s="20">
        <v>1</v>
      </c>
      <c r="S7363" s="20">
        <v>1</v>
      </c>
    </row>
    <row r="7364" spans="1:19" s="20" customFormat="1" x14ac:dyDescent="0.25">
      <c r="A7364" s="177" t="s">
        <v>18323</v>
      </c>
      <c r="B7364" s="20" t="s">
        <v>18324</v>
      </c>
      <c r="C7364" s="20" t="s">
        <v>355</v>
      </c>
      <c r="D7364" s="20" t="s">
        <v>1002</v>
      </c>
      <c r="E7364" s="26">
        <v>43070</v>
      </c>
      <c r="F7364" s="20">
        <v>3</v>
      </c>
      <c r="G7364" s="20">
        <v>3.5</v>
      </c>
      <c r="H7364" s="20">
        <v>0.8571428571428571</v>
      </c>
      <c r="I7364" s="20">
        <v>8</v>
      </c>
      <c r="J7364" s="20">
        <v>18</v>
      </c>
      <c r="K7364" s="20">
        <v>0.44444444444444442</v>
      </c>
      <c r="L7364" s="20">
        <v>21</v>
      </c>
      <c r="M7364" s="20">
        <v>0.8571428571428571</v>
      </c>
      <c r="N7364" s="20">
        <v>8</v>
      </c>
      <c r="P7364" s="20">
        <v>0</v>
      </c>
      <c r="Q7364" s="20">
        <v>0</v>
      </c>
      <c r="R7364" s="20" t="e">
        <v>#DIV/0!</v>
      </c>
      <c r="S7364" s="20">
        <v>0</v>
      </c>
    </row>
    <row r="7365" spans="1:19" s="20" customFormat="1" x14ac:dyDescent="0.25">
      <c r="A7365" s="177" t="s">
        <v>18500</v>
      </c>
      <c r="B7365" s="20" t="s">
        <v>18501</v>
      </c>
      <c r="C7365" s="20" t="s">
        <v>214</v>
      </c>
      <c r="D7365" s="20" t="s">
        <v>1000</v>
      </c>
      <c r="E7365" s="26">
        <v>43070</v>
      </c>
      <c r="F7365" s="20">
        <v>13</v>
      </c>
      <c r="G7365" s="20">
        <v>16.5</v>
      </c>
      <c r="H7365" s="20">
        <v>0.78787878787878785</v>
      </c>
      <c r="I7365" s="20">
        <v>83</v>
      </c>
      <c r="J7365" s="20">
        <v>128</v>
      </c>
      <c r="K7365" s="20">
        <v>0.6484375</v>
      </c>
      <c r="L7365" s="20">
        <v>161</v>
      </c>
      <c r="M7365" s="20">
        <v>0.79503105590062106</v>
      </c>
      <c r="N7365" s="20">
        <v>71</v>
      </c>
      <c r="O7365" s="20">
        <v>1.18</v>
      </c>
      <c r="P7365" s="20">
        <v>13</v>
      </c>
      <c r="Q7365" s="20">
        <v>18</v>
      </c>
      <c r="R7365" s="20">
        <v>0.72222222222222221</v>
      </c>
      <c r="S7365" s="20">
        <v>12</v>
      </c>
    </row>
    <row r="7366" spans="1:19" s="20" customFormat="1" x14ac:dyDescent="0.25">
      <c r="A7366" s="177" t="s">
        <v>18679</v>
      </c>
      <c r="B7366" s="20" t="s">
        <v>18680</v>
      </c>
      <c r="C7366" s="20" t="s">
        <v>215</v>
      </c>
      <c r="D7366" s="20" t="s">
        <v>1002</v>
      </c>
      <c r="E7366" s="26">
        <v>43070</v>
      </c>
      <c r="F7366" s="20">
        <v>6</v>
      </c>
      <c r="G7366" s="20">
        <v>8</v>
      </c>
      <c r="H7366" s="20">
        <v>0.75</v>
      </c>
      <c r="I7366" s="20">
        <v>36</v>
      </c>
      <c r="J7366" s="20">
        <v>36</v>
      </c>
      <c r="K7366" s="20">
        <v>1</v>
      </c>
      <c r="L7366" s="20">
        <v>48</v>
      </c>
      <c r="M7366" s="20">
        <v>0.75</v>
      </c>
      <c r="N7366" s="20">
        <v>29</v>
      </c>
      <c r="O7366" s="20">
        <v>1.18</v>
      </c>
      <c r="P7366" s="20">
        <v>4</v>
      </c>
      <c r="Q7366" s="20">
        <v>5</v>
      </c>
      <c r="R7366" s="20">
        <v>0.8</v>
      </c>
      <c r="S7366" s="20">
        <v>7</v>
      </c>
    </row>
    <row r="7367" spans="1:19" s="20" customFormat="1" x14ac:dyDescent="0.25">
      <c r="A7367" s="177" t="s">
        <v>18856</v>
      </c>
      <c r="B7367" s="20" t="s">
        <v>18857</v>
      </c>
      <c r="C7367" s="20" t="s">
        <v>216</v>
      </c>
      <c r="D7367" s="20" t="s">
        <v>1002</v>
      </c>
      <c r="E7367" s="26">
        <v>43070</v>
      </c>
      <c r="F7367" s="20">
        <v>7</v>
      </c>
      <c r="G7367" s="20">
        <v>8.5</v>
      </c>
      <c r="H7367" s="20">
        <v>0.82352941176470584</v>
      </c>
      <c r="I7367" s="20">
        <v>47</v>
      </c>
      <c r="J7367" s="20">
        <v>92</v>
      </c>
      <c r="K7367" s="20">
        <v>0.51086956521739135</v>
      </c>
      <c r="L7367" s="20">
        <v>113</v>
      </c>
      <c r="M7367" s="20">
        <v>0.81415929203539827</v>
      </c>
      <c r="N7367" s="20">
        <v>42</v>
      </c>
      <c r="P7367" s="20">
        <v>9</v>
      </c>
      <c r="Q7367" s="20">
        <v>13</v>
      </c>
      <c r="R7367" s="20">
        <v>0.69230769230769229</v>
      </c>
      <c r="S7367" s="20">
        <v>5</v>
      </c>
    </row>
    <row r="7368" spans="1:19" s="20" customFormat="1" x14ac:dyDescent="0.25">
      <c r="A7368" s="177" t="s">
        <v>19033</v>
      </c>
      <c r="B7368" s="20" t="s">
        <v>19034</v>
      </c>
      <c r="C7368" s="20" t="s">
        <v>229</v>
      </c>
      <c r="D7368" s="20" t="s">
        <v>1002</v>
      </c>
      <c r="E7368" s="26">
        <v>43070</v>
      </c>
      <c r="F7368" s="20">
        <v>0</v>
      </c>
      <c r="G7368" s="20">
        <v>0</v>
      </c>
      <c r="H7368" s="20" t="e">
        <v>#DIV/0!</v>
      </c>
      <c r="I7368" s="20">
        <v>0</v>
      </c>
      <c r="J7368" s="20">
        <v>0</v>
      </c>
      <c r="K7368" s="20" t="e">
        <v>#DIV/0!</v>
      </c>
      <c r="L7368" s="20">
        <v>0</v>
      </c>
      <c r="M7368" s="20" t="e">
        <v>#DIV/0!</v>
      </c>
      <c r="N7368" s="20">
        <v>0</v>
      </c>
      <c r="P7368" s="20">
        <v>0</v>
      </c>
      <c r="Q7368" s="20">
        <v>0</v>
      </c>
      <c r="R7368" s="20" t="e">
        <v>#DIV/0!</v>
      </c>
      <c r="S7368" s="20">
        <v>0</v>
      </c>
    </row>
    <row r="7369" spans="1:19" s="20" customFormat="1" x14ac:dyDescent="0.25">
      <c r="A7369" s="177" t="s">
        <v>19210</v>
      </c>
      <c r="B7369" s="20" t="s">
        <v>19211</v>
      </c>
      <c r="C7369" s="20" t="s">
        <v>230</v>
      </c>
      <c r="D7369" s="20" t="s">
        <v>1000</v>
      </c>
      <c r="E7369" s="26">
        <v>43070</v>
      </c>
      <c r="F7369" s="20">
        <v>0</v>
      </c>
      <c r="G7369" s="20">
        <v>0</v>
      </c>
      <c r="H7369" s="20" t="e">
        <v>#DIV/0!</v>
      </c>
      <c r="I7369" s="20">
        <v>0</v>
      </c>
      <c r="J7369" s="20">
        <v>0</v>
      </c>
      <c r="K7369" s="20" t="e">
        <v>#DIV/0!</v>
      </c>
      <c r="L7369" s="20">
        <v>0</v>
      </c>
      <c r="M7369" s="20" t="e">
        <v>#DIV/0!</v>
      </c>
      <c r="N7369" s="20">
        <v>0</v>
      </c>
      <c r="P7369" s="20">
        <v>0</v>
      </c>
      <c r="Q7369" s="20">
        <v>0</v>
      </c>
      <c r="R7369" s="20" t="e">
        <v>#DIV/0!</v>
      </c>
      <c r="S7369" s="20">
        <v>0</v>
      </c>
    </row>
    <row r="7370" spans="1:19" s="20" customFormat="1" x14ac:dyDescent="0.25">
      <c r="A7370" s="177" t="s">
        <v>19389</v>
      </c>
      <c r="B7370" s="20" t="s">
        <v>19390</v>
      </c>
      <c r="C7370" s="20" t="s">
        <v>234</v>
      </c>
      <c r="D7370" s="20" t="s">
        <v>1000</v>
      </c>
      <c r="E7370" s="26">
        <v>43070</v>
      </c>
      <c r="F7370" s="20">
        <v>2.5</v>
      </c>
      <c r="G7370" s="20">
        <v>4.5</v>
      </c>
      <c r="H7370" s="20">
        <v>0.55555555555555558</v>
      </c>
      <c r="I7370" s="20">
        <v>27</v>
      </c>
      <c r="J7370" s="20">
        <v>45</v>
      </c>
      <c r="K7370" s="20">
        <v>0.6</v>
      </c>
      <c r="L7370" s="20">
        <v>63</v>
      </c>
      <c r="M7370" s="20">
        <v>0.7142857142857143</v>
      </c>
      <c r="N7370" s="20">
        <v>27</v>
      </c>
      <c r="P7370" s="20">
        <v>23</v>
      </c>
      <c r="Q7370" s="20">
        <v>32</v>
      </c>
      <c r="R7370" s="20">
        <v>0.71875</v>
      </c>
      <c r="S7370" s="20">
        <v>0</v>
      </c>
    </row>
    <row r="7371" spans="1:19" s="20" customFormat="1" x14ac:dyDescent="0.25">
      <c r="A7371" s="177" t="s">
        <v>19568</v>
      </c>
      <c r="B7371" s="20" t="s">
        <v>19569</v>
      </c>
      <c r="C7371" s="20" t="s">
        <v>233</v>
      </c>
      <c r="D7371" s="20" t="s">
        <v>1002</v>
      </c>
      <c r="E7371" s="26">
        <v>43070</v>
      </c>
      <c r="F7371" s="20">
        <v>2.5</v>
      </c>
      <c r="G7371" s="20">
        <v>4.5</v>
      </c>
      <c r="H7371" s="20">
        <v>0.55555555555555558</v>
      </c>
      <c r="I7371" s="20">
        <v>27</v>
      </c>
      <c r="J7371" s="20">
        <v>45</v>
      </c>
      <c r="K7371" s="20">
        <v>0.6</v>
      </c>
      <c r="L7371" s="20">
        <v>63</v>
      </c>
      <c r="M7371" s="20">
        <v>0.7142857142857143</v>
      </c>
      <c r="N7371" s="20">
        <v>27</v>
      </c>
      <c r="P7371" s="20">
        <v>23</v>
      </c>
      <c r="Q7371" s="20">
        <v>32</v>
      </c>
      <c r="R7371" s="20">
        <v>0.71875</v>
      </c>
      <c r="S7371" s="20">
        <v>0</v>
      </c>
    </row>
    <row r="7372" spans="1:19" s="20" customFormat="1" x14ac:dyDescent="0.25">
      <c r="A7372" s="177" t="s">
        <v>19666</v>
      </c>
      <c r="B7372" s="20" t="s">
        <v>19667</v>
      </c>
      <c r="C7372" s="20" t="s">
        <v>342</v>
      </c>
      <c r="D7372" s="20" t="s">
        <v>1000</v>
      </c>
      <c r="E7372" s="26">
        <v>43070</v>
      </c>
      <c r="F7372" s="20">
        <v>0</v>
      </c>
      <c r="G7372" s="20">
        <v>0</v>
      </c>
      <c r="H7372" s="20" t="e">
        <v>#DIV/0!</v>
      </c>
      <c r="I7372" s="20">
        <v>0</v>
      </c>
      <c r="J7372" s="20">
        <v>0</v>
      </c>
      <c r="K7372" s="20" t="e">
        <v>#DIV/0!</v>
      </c>
      <c r="L7372" s="20">
        <v>0</v>
      </c>
      <c r="M7372" s="20" t="e">
        <v>#DIV/0!</v>
      </c>
      <c r="N7372" s="20">
        <v>0</v>
      </c>
      <c r="P7372" s="20">
        <v>0</v>
      </c>
      <c r="Q7372" s="20">
        <v>0</v>
      </c>
      <c r="R7372" s="20" t="e">
        <v>#DIV/0!</v>
      </c>
      <c r="S7372" s="20">
        <v>0</v>
      </c>
    </row>
    <row r="7373" spans="1:19" s="20" customFormat="1" x14ac:dyDescent="0.25">
      <c r="A7373" s="177" t="s">
        <v>19766</v>
      </c>
      <c r="B7373" s="20" t="s">
        <v>19767</v>
      </c>
      <c r="C7373" s="20" t="s">
        <v>340</v>
      </c>
      <c r="D7373" s="20" t="s">
        <v>1002</v>
      </c>
      <c r="E7373" s="26">
        <v>43070</v>
      </c>
      <c r="F7373" s="20">
        <v>0</v>
      </c>
      <c r="G7373" s="20">
        <v>0</v>
      </c>
      <c r="H7373" s="20" t="e">
        <v>#DIV/0!</v>
      </c>
      <c r="I7373" s="20">
        <v>0</v>
      </c>
      <c r="J7373" s="20">
        <v>0</v>
      </c>
      <c r="K7373" s="20" t="e">
        <v>#DIV/0!</v>
      </c>
      <c r="L7373" s="20">
        <v>0</v>
      </c>
      <c r="M7373" s="20" t="e">
        <v>#DIV/0!</v>
      </c>
      <c r="N7373" s="20">
        <v>0</v>
      </c>
      <c r="P7373" s="20">
        <v>0</v>
      </c>
      <c r="Q7373" s="20">
        <v>0</v>
      </c>
      <c r="R7373" s="20" t="e">
        <v>#DIV/0!</v>
      </c>
      <c r="S7373" s="20">
        <v>0</v>
      </c>
    </row>
    <row r="7374" spans="1:19" s="20" customFormat="1" x14ac:dyDescent="0.25">
      <c r="A7374" s="177" t="s">
        <v>19943</v>
      </c>
      <c r="B7374" s="20" t="s">
        <v>19944</v>
      </c>
      <c r="C7374" s="20" t="s">
        <v>220</v>
      </c>
      <c r="D7374" s="20" t="s">
        <v>1000</v>
      </c>
      <c r="E7374" s="26">
        <v>43070</v>
      </c>
      <c r="F7374" s="20">
        <v>0</v>
      </c>
      <c r="G7374" s="20">
        <v>0</v>
      </c>
      <c r="H7374" s="20" t="e">
        <v>#DIV/0!</v>
      </c>
      <c r="I7374" s="20">
        <v>0</v>
      </c>
      <c r="J7374" s="20">
        <v>0</v>
      </c>
      <c r="K7374" s="20" t="e">
        <v>#DIV/0!</v>
      </c>
      <c r="L7374" s="20">
        <v>0</v>
      </c>
      <c r="M7374" s="20" t="e">
        <v>#DIV/0!</v>
      </c>
      <c r="N7374" s="20">
        <v>0</v>
      </c>
      <c r="P7374" s="20">
        <v>0</v>
      </c>
      <c r="Q7374" s="20">
        <v>0</v>
      </c>
      <c r="R7374" s="20" t="e">
        <v>#DIV/0!</v>
      </c>
      <c r="S7374" s="20">
        <v>0</v>
      </c>
    </row>
    <row r="7375" spans="1:19" s="20" customFormat="1" x14ac:dyDescent="0.25">
      <c r="A7375" s="177" t="s">
        <v>20122</v>
      </c>
      <c r="B7375" s="20" t="s">
        <v>20123</v>
      </c>
      <c r="C7375" s="20" t="s">
        <v>221</v>
      </c>
      <c r="D7375" s="20" t="s">
        <v>1002</v>
      </c>
      <c r="E7375" s="26">
        <v>43070</v>
      </c>
      <c r="F7375" s="20">
        <v>0</v>
      </c>
      <c r="G7375" s="20">
        <v>0</v>
      </c>
      <c r="H7375" s="20" t="e">
        <v>#DIV/0!</v>
      </c>
      <c r="I7375" s="20">
        <v>0</v>
      </c>
      <c r="J7375" s="20">
        <v>0</v>
      </c>
      <c r="K7375" s="20" t="e">
        <v>#DIV/0!</v>
      </c>
      <c r="L7375" s="20">
        <v>0</v>
      </c>
      <c r="M7375" s="20" t="e">
        <v>#DIV/0!</v>
      </c>
      <c r="N7375" s="20">
        <v>0</v>
      </c>
      <c r="P7375" s="20">
        <v>0</v>
      </c>
      <c r="Q7375" s="20">
        <v>0</v>
      </c>
      <c r="R7375" s="20" t="e">
        <v>#DIV/0!</v>
      </c>
      <c r="S7375" s="20">
        <v>0</v>
      </c>
    </row>
    <row r="7376" spans="1:19" s="20" customFormat="1" x14ac:dyDescent="0.25">
      <c r="A7376" s="177" t="s">
        <v>20299</v>
      </c>
      <c r="B7376" s="20" t="s">
        <v>20300</v>
      </c>
      <c r="C7376" s="20" t="s">
        <v>222</v>
      </c>
      <c r="D7376" s="20" t="s">
        <v>1002</v>
      </c>
      <c r="E7376" s="26">
        <v>43070</v>
      </c>
      <c r="F7376" s="20">
        <v>0</v>
      </c>
      <c r="G7376" s="20">
        <v>0</v>
      </c>
      <c r="H7376" s="20" t="e">
        <v>#DIV/0!</v>
      </c>
      <c r="I7376" s="20">
        <v>0</v>
      </c>
      <c r="J7376" s="20">
        <v>0</v>
      </c>
      <c r="K7376" s="20" t="e">
        <v>#DIV/0!</v>
      </c>
      <c r="L7376" s="20">
        <v>0</v>
      </c>
      <c r="M7376" s="20" t="e">
        <v>#DIV/0!</v>
      </c>
      <c r="N7376" s="20">
        <v>0</v>
      </c>
      <c r="P7376" s="20">
        <v>0</v>
      </c>
      <c r="Q7376" s="20">
        <v>0</v>
      </c>
      <c r="R7376" s="20" t="e">
        <v>#DIV/0!</v>
      </c>
      <c r="S7376" s="20">
        <v>0</v>
      </c>
    </row>
    <row r="7377" spans="1:19" s="20" customFormat="1" x14ac:dyDescent="0.25">
      <c r="A7377" s="177" t="s">
        <v>20476</v>
      </c>
      <c r="B7377" s="20" t="s">
        <v>20477</v>
      </c>
      <c r="C7377" s="20" t="s">
        <v>211</v>
      </c>
      <c r="D7377" s="20" t="s">
        <v>1002</v>
      </c>
      <c r="E7377" s="26">
        <v>43070</v>
      </c>
      <c r="F7377" s="20">
        <v>0</v>
      </c>
      <c r="G7377" s="20">
        <v>0</v>
      </c>
      <c r="H7377" s="20" t="e">
        <v>#DIV/0!</v>
      </c>
      <c r="I7377" s="20">
        <v>0</v>
      </c>
      <c r="J7377" s="20">
        <v>0</v>
      </c>
      <c r="K7377" s="20" t="e">
        <v>#DIV/0!</v>
      </c>
      <c r="L7377" s="20">
        <v>0</v>
      </c>
      <c r="M7377" s="20" t="e">
        <v>#DIV/0!</v>
      </c>
      <c r="N7377" s="20">
        <v>0</v>
      </c>
      <c r="P7377" s="20">
        <v>0</v>
      </c>
      <c r="Q7377" s="20">
        <v>0</v>
      </c>
      <c r="R7377" s="20" t="e">
        <v>#DIV/0!</v>
      </c>
      <c r="S7377" s="20">
        <v>0</v>
      </c>
    </row>
    <row r="7378" spans="1:19" s="20" customFormat="1" x14ac:dyDescent="0.25">
      <c r="A7378" s="177" t="s">
        <v>20653</v>
      </c>
      <c r="B7378" s="20" t="s">
        <v>20654</v>
      </c>
      <c r="C7378" s="20" t="s">
        <v>207</v>
      </c>
      <c r="D7378" s="20" t="s">
        <v>1000</v>
      </c>
      <c r="E7378" s="26">
        <v>43070</v>
      </c>
      <c r="F7378" s="20">
        <v>5</v>
      </c>
      <c r="G7378" s="20">
        <v>6</v>
      </c>
      <c r="H7378" s="20">
        <v>0.83333333333333337</v>
      </c>
      <c r="I7378" s="20">
        <v>30</v>
      </c>
      <c r="J7378" s="20">
        <v>30</v>
      </c>
      <c r="K7378" s="20">
        <v>1</v>
      </c>
      <c r="L7378" s="20">
        <v>36</v>
      </c>
      <c r="M7378" s="20">
        <v>0.83333333333333337</v>
      </c>
      <c r="N7378" s="20">
        <v>26</v>
      </c>
      <c r="O7378" s="20">
        <v>0.93</v>
      </c>
      <c r="P7378" s="20">
        <v>0</v>
      </c>
      <c r="Q7378" s="20">
        <v>0</v>
      </c>
      <c r="R7378" s="20" t="e">
        <v>#DIV/0!</v>
      </c>
      <c r="S7378" s="20">
        <v>4</v>
      </c>
    </row>
    <row r="7379" spans="1:19" s="20" customFormat="1" x14ac:dyDescent="0.25">
      <c r="A7379" s="177" t="s">
        <v>20897</v>
      </c>
      <c r="B7379" s="20" t="s">
        <v>20898</v>
      </c>
      <c r="C7379" s="20" t="s">
        <v>210</v>
      </c>
      <c r="D7379" s="20" t="s">
        <v>1002</v>
      </c>
      <c r="E7379" s="26">
        <v>43070</v>
      </c>
      <c r="F7379" s="20">
        <v>3</v>
      </c>
      <c r="G7379" s="20">
        <v>3</v>
      </c>
      <c r="H7379" s="20">
        <v>1</v>
      </c>
      <c r="I7379" s="20">
        <v>12</v>
      </c>
      <c r="J7379" s="20">
        <v>18</v>
      </c>
      <c r="K7379" s="20">
        <v>0.66666666666666663</v>
      </c>
      <c r="L7379" s="20">
        <v>18</v>
      </c>
      <c r="M7379" s="20">
        <v>1</v>
      </c>
      <c r="N7379" s="20">
        <v>9</v>
      </c>
      <c r="O7379" s="20">
        <v>0.93</v>
      </c>
      <c r="P7379" s="20">
        <v>0</v>
      </c>
      <c r="Q7379" s="20">
        <v>0</v>
      </c>
      <c r="R7379" s="20" t="e">
        <v>#DIV/0!</v>
      </c>
      <c r="S7379" s="20">
        <v>3</v>
      </c>
    </row>
    <row r="7380" spans="1:19" s="20" customFormat="1" x14ac:dyDescent="0.25">
      <c r="A7380" s="177" t="s">
        <v>21074</v>
      </c>
      <c r="B7380" s="20" t="s">
        <v>21075</v>
      </c>
      <c r="C7380" s="20" t="s">
        <v>208</v>
      </c>
      <c r="D7380" s="20" t="s">
        <v>1002</v>
      </c>
      <c r="E7380" s="26">
        <v>43070</v>
      </c>
      <c r="F7380" s="20">
        <v>1</v>
      </c>
      <c r="G7380" s="20">
        <v>1.5</v>
      </c>
      <c r="H7380" s="20">
        <v>0.66666666666666663</v>
      </c>
      <c r="I7380" s="20">
        <v>7</v>
      </c>
      <c r="J7380" s="20">
        <v>6</v>
      </c>
      <c r="K7380" s="20">
        <v>1.1666666666666667</v>
      </c>
      <c r="L7380" s="20">
        <v>9</v>
      </c>
      <c r="M7380" s="20">
        <v>0.66666666666666663</v>
      </c>
      <c r="N7380" s="20">
        <v>7</v>
      </c>
      <c r="P7380" s="20">
        <v>0</v>
      </c>
      <c r="Q7380" s="20">
        <v>0</v>
      </c>
      <c r="R7380" s="20" t="e">
        <v>#DIV/0!</v>
      </c>
      <c r="S7380" s="20">
        <v>0</v>
      </c>
    </row>
    <row r="7381" spans="1:19" s="20" customFormat="1" x14ac:dyDescent="0.25">
      <c r="A7381" s="177" t="s">
        <v>21150</v>
      </c>
      <c r="B7381" s="20" t="s">
        <v>21151</v>
      </c>
      <c r="C7381" s="20" t="s">
        <v>354</v>
      </c>
      <c r="D7381" s="20" t="s">
        <v>1002</v>
      </c>
      <c r="E7381" s="26">
        <v>43070</v>
      </c>
      <c r="F7381" s="20">
        <v>1</v>
      </c>
      <c r="G7381" s="20">
        <v>1.5</v>
      </c>
      <c r="H7381" s="20">
        <v>0.66666666666666663</v>
      </c>
      <c r="I7381" s="20">
        <v>11</v>
      </c>
      <c r="J7381" s="20">
        <v>6</v>
      </c>
      <c r="K7381" s="20">
        <v>1.8333333333333333</v>
      </c>
      <c r="L7381" s="20">
        <v>9</v>
      </c>
      <c r="M7381" s="20">
        <v>0.66666666666666663</v>
      </c>
      <c r="N7381" s="20">
        <v>10</v>
      </c>
      <c r="P7381" s="20">
        <v>0</v>
      </c>
      <c r="Q7381" s="20">
        <v>0</v>
      </c>
      <c r="R7381" s="20" t="e">
        <v>#DIV/0!</v>
      </c>
      <c r="S7381" s="20">
        <v>1</v>
      </c>
    </row>
    <row r="7382" spans="1:19" s="20" customFormat="1" x14ac:dyDescent="0.25">
      <c r="A7382" s="177" t="s">
        <v>21329</v>
      </c>
      <c r="B7382" s="20" t="s">
        <v>21330</v>
      </c>
      <c r="C7382" s="20" t="s">
        <v>213</v>
      </c>
      <c r="D7382" s="20" t="s">
        <v>1002</v>
      </c>
      <c r="E7382" s="26">
        <v>43070</v>
      </c>
      <c r="F7382" s="20">
        <v>0</v>
      </c>
      <c r="G7382" s="20">
        <v>0</v>
      </c>
      <c r="H7382" s="20" t="e">
        <v>#DIV/0!</v>
      </c>
      <c r="I7382" s="20">
        <v>0</v>
      </c>
      <c r="J7382" s="20">
        <v>0</v>
      </c>
      <c r="K7382" s="20" t="e">
        <v>#DIV/0!</v>
      </c>
      <c r="L7382" s="20">
        <v>0</v>
      </c>
      <c r="M7382" s="20" t="e">
        <v>#DIV/0!</v>
      </c>
      <c r="N7382" s="20">
        <v>0</v>
      </c>
      <c r="P7382" s="20">
        <v>0</v>
      </c>
      <c r="Q7382" s="20">
        <v>0</v>
      </c>
      <c r="R7382" s="20" t="e">
        <v>#DIV/0!</v>
      </c>
      <c r="S7382" s="20">
        <v>0</v>
      </c>
    </row>
    <row r="7383" spans="1:19" s="20" customFormat="1" x14ac:dyDescent="0.25">
      <c r="A7383" s="177" t="s">
        <v>21571</v>
      </c>
      <c r="B7383" s="20" t="s">
        <v>21572</v>
      </c>
      <c r="C7383" s="20" t="s">
        <v>212</v>
      </c>
      <c r="D7383" s="20" t="s">
        <v>1000</v>
      </c>
      <c r="E7383" s="26">
        <v>43070</v>
      </c>
      <c r="F7383" s="20">
        <v>0</v>
      </c>
      <c r="G7383" s="20">
        <v>0</v>
      </c>
      <c r="H7383" s="20" t="e">
        <v>#DIV/0!</v>
      </c>
      <c r="I7383" s="20">
        <v>0</v>
      </c>
      <c r="J7383" s="20">
        <v>0</v>
      </c>
      <c r="K7383" s="20" t="e">
        <v>#DIV/0!</v>
      </c>
      <c r="L7383" s="20">
        <v>0</v>
      </c>
      <c r="M7383" s="20" t="e">
        <v>#DIV/0!</v>
      </c>
      <c r="N7383" s="20">
        <v>0</v>
      </c>
      <c r="P7383" s="20">
        <v>0</v>
      </c>
      <c r="Q7383" s="20">
        <v>0</v>
      </c>
      <c r="R7383" s="20" t="e">
        <v>#DIV/0!</v>
      </c>
      <c r="S7383" s="20">
        <v>0</v>
      </c>
    </row>
    <row r="7384" spans="1:19" s="20" customFormat="1" x14ac:dyDescent="0.25">
      <c r="A7384" s="177" t="s">
        <v>21780</v>
      </c>
      <c r="B7384" s="20" t="s">
        <v>21781</v>
      </c>
      <c r="C7384" s="20" t="s">
        <v>217</v>
      </c>
      <c r="D7384" s="20" t="s">
        <v>1000</v>
      </c>
      <c r="E7384" s="26">
        <v>43070</v>
      </c>
      <c r="F7384" s="20">
        <v>0</v>
      </c>
      <c r="G7384" s="20">
        <v>0</v>
      </c>
      <c r="H7384" s="20" t="e">
        <v>#DIV/0!</v>
      </c>
      <c r="I7384" s="20">
        <v>0</v>
      </c>
      <c r="J7384" s="20">
        <v>0</v>
      </c>
      <c r="K7384" s="20" t="e">
        <v>#DIV/0!</v>
      </c>
      <c r="L7384" s="20">
        <v>0</v>
      </c>
      <c r="M7384" s="20" t="e">
        <v>#DIV/0!</v>
      </c>
      <c r="N7384" s="20">
        <v>0</v>
      </c>
      <c r="P7384" s="20">
        <v>0</v>
      </c>
      <c r="Q7384" s="20">
        <v>0</v>
      </c>
      <c r="R7384" s="20" t="e">
        <v>#DIV/0!</v>
      </c>
      <c r="S7384" s="20">
        <v>0</v>
      </c>
    </row>
    <row r="7385" spans="1:19" s="20" customFormat="1" x14ac:dyDescent="0.25">
      <c r="A7385" s="177" t="s">
        <v>22024</v>
      </c>
      <c r="B7385" s="20" t="s">
        <v>22025</v>
      </c>
      <c r="C7385" s="20" t="s">
        <v>218</v>
      </c>
      <c r="D7385" s="20" t="s">
        <v>1002</v>
      </c>
      <c r="E7385" s="26">
        <v>43070</v>
      </c>
      <c r="F7385" s="20">
        <v>0</v>
      </c>
      <c r="G7385" s="20">
        <v>0</v>
      </c>
      <c r="H7385" s="20" t="e">
        <v>#DIV/0!</v>
      </c>
      <c r="I7385" s="20">
        <v>0</v>
      </c>
      <c r="J7385" s="20">
        <v>0</v>
      </c>
      <c r="K7385" s="20" t="e">
        <v>#DIV/0!</v>
      </c>
      <c r="L7385" s="20">
        <v>0</v>
      </c>
      <c r="M7385" s="20" t="e">
        <v>#DIV/0!</v>
      </c>
      <c r="N7385" s="20">
        <v>0</v>
      </c>
      <c r="P7385" s="20">
        <v>0</v>
      </c>
      <c r="Q7385" s="20">
        <v>0</v>
      </c>
      <c r="R7385" s="20" t="e">
        <v>#DIV/0!</v>
      </c>
      <c r="S7385" s="20">
        <v>0</v>
      </c>
    </row>
    <row r="7386" spans="1:19" s="20" customFormat="1" x14ac:dyDescent="0.25">
      <c r="A7386" s="177" t="s">
        <v>22201</v>
      </c>
      <c r="B7386" s="20" t="s">
        <v>22202</v>
      </c>
      <c r="C7386" s="20" t="s">
        <v>219</v>
      </c>
      <c r="D7386" s="20" t="s">
        <v>1002</v>
      </c>
      <c r="E7386" s="26">
        <v>43070</v>
      </c>
      <c r="F7386" s="20">
        <v>0</v>
      </c>
      <c r="G7386" s="20">
        <v>0</v>
      </c>
      <c r="H7386" s="20" t="e">
        <v>#DIV/0!</v>
      </c>
      <c r="I7386" s="20">
        <v>0</v>
      </c>
      <c r="J7386" s="20">
        <v>0</v>
      </c>
      <c r="K7386" s="20" t="e">
        <v>#DIV/0!</v>
      </c>
      <c r="L7386" s="20">
        <v>0</v>
      </c>
      <c r="M7386" s="20" t="e">
        <v>#DIV/0!</v>
      </c>
      <c r="N7386" s="20">
        <v>0</v>
      </c>
      <c r="P7386" s="20">
        <v>0</v>
      </c>
      <c r="Q7386" s="20">
        <v>0</v>
      </c>
      <c r="R7386" s="20" t="e">
        <v>#DIV/0!</v>
      </c>
      <c r="S7386" s="20">
        <v>0</v>
      </c>
    </row>
    <row r="7387" spans="1:19" s="20" customFormat="1" x14ac:dyDescent="0.25">
      <c r="A7387" s="177" t="s">
        <v>11118</v>
      </c>
      <c r="B7387" s="20" t="s">
        <v>11119</v>
      </c>
      <c r="C7387" s="20" t="s">
        <v>228</v>
      </c>
      <c r="D7387" s="20" t="s">
        <v>1000</v>
      </c>
      <c r="E7387" s="26">
        <v>43101</v>
      </c>
      <c r="F7387" s="20">
        <v>0</v>
      </c>
      <c r="G7387" s="20">
        <v>0</v>
      </c>
      <c r="H7387" s="20" t="e">
        <v>#DIV/0!</v>
      </c>
      <c r="I7387" s="20">
        <v>0</v>
      </c>
      <c r="J7387" s="20">
        <v>0</v>
      </c>
      <c r="K7387" s="20" t="e">
        <v>#DIV/0!</v>
      </c>
      <c r="L7387" s="20">
        <v>0</v>
      </c>
      <c r="M7387" s="20" t="e">
        <v>#DIV/0!</v>
      </c>
      <c r="N7387" s="20">
        <v>0</v>
      </c>
      <c r="P7387" s="20">
        <v>0</v>
      </c>
      <c r="Q7387" s="20">
        <v>0</v>
      </c>
      <c r="R7387" s="20" t="e">
        <v>#DIV/0!</v>
      </c>
      <c r="S7387" s="20">
        <v>0</v>
      </c>
    </row>
    <row r="7388" spans="1:19" s="20" customFormat="1" x14ac:dyDescent="0.25">
      <c r="A7388" s="177" t="s">
        <v>9371</v>
      </c>
      <c r="B7388" s="20" t="s">
        <v>9372</v>
      </c>
      <c r="C7388" s="20" t="s">
        <v>211</v>
      </c>
      <c r="D7388" s="20" t="s">
        <v>1000</v>
      </c>
      <c r="E7388" s="26">
        <v>43101</v>
      </c>
      <c r="F7388" s="20">
        <v>0</v>
      </c>
      <c r="G7388" s="20">
        <v>0</v>
      </c>
      <c r="H7388" s="20" t="e">
        <v>#DIV/0!</v>
      </c>
      <c r="I7388" s="20">
        <v>0</v>
      </c>
      <c r="J7388" s="20">
        <v>0</v>
      </c>
      <c r="K7388" s="20" t="e">
        <v>#DIV/0!</v>
      </c>
      <c r="L7388" s="20">
        <v>0</v>
      </c>
      <c r="M7388" s="20" t="e">
        <v>#DIV/0!</v>
      </c>
      <c r="N7388" s="20">
        <v>0</v>
      </c>
      <c r="P7388" s="20">
        <v>0</v>
      </c>
      <c r="Q7388" s="20">
        <v>0</v>
      </c>
      <c r="R7388" s="20" t="e">
        <v>#DIV/0!</v>
      </c>
      <c r="S7388" s="20">
        <v>0</v>
      </c>
    </row>
    <row r="7389" spans="1:19" s="20" customFormat="1" x14ac:dyDescent="0.25">
      <c r="A7389" s="177" t="s">
        <v>8532</v>
      </c>
      <c r="B7389" s="20" t="s">
        <v>8533</v>
      </c>
      <c r="C7389" s="20" t="s">
        <v>213</v>
      </c>
      <c r="D7389" s="20" t="s">
        <v>1000</v>
      </c>
      <c r="E7389" s="26">
        <v>43101</v>
      </c>
      <c r="F7389" s="20">
        <v>0</v>
      </c>
      <c r="G7389" s="20">
        <v>0</v>
      </c>
      <c r="H7389" s="20" t="e">
        <v>#DIV/0!</v>
      </c>
      <c r="I7389" s="20">
        <v>0</v>
      </c>
      <c r="J7389" s="20">
        <v>0</v>
      </c>
      <c r="K7389" s="20" t="e">
        <v>#DIV/0!</v>
      </c>
      <c r="L7389" s="20">
        <v>0</v>
      </c>
      <c r="M7389" s="20" t="e">
        <v>#DIV/0!</v>
      </c>
      <c r="N7389" s="20">
        <v>0</v>
      </c>
      <c r="P7389" s="20">
        <v>0</v>
      </c>
      <c r="Q7389" s="20">
        <v>0</v>
      </c>
      <c r="R7389" s="20" t="e">
        <v>#DIV/0!</v>
      </c>
      <c r="S7389" s="20">
        <v>0</v>
      </c>
    </row>
    <row r="7390" spans="1:19" s="20" customFormat="1" x14ac:dyDescent="0.25">
      <c r="A7390" s="177" t="s">
        <v>5108</v>
      </c>
      <c r="B7390" s="20" t="s">
        <v>5109</v>
      </c>
      <c r="C7390" s="20" t="s">
        <v>229</v>
      </c>
      <c r="D7390" s="20" t="s">
        <v>1000</v>
      </c>
      <c r="E7390" s="26">
        <v>43101</v>
      </c>
      <c r="F7390" s="20">
        <v>0</v>
      </c>
      <c r="G7390" s="20">
        <v>0</v>
      </c>
      <c r="H7390" s="20" t="e">
        <v>#DIV/0!</v>
      </c>
      <c r="I7390" s="20">
        <v>0</v>
      </c>
      <c r="J7390" s="20">
        <v>0</v>
      </c>
      <c r="K7390" s="20" t="e">
        <v>#DIV/0!</v>
      </c>
      <c r="L7390" s="20">
        <v>0</v>
      </c>
      <c r="M7390" s="20" t="e">
        <v>#DIV/0!</v>
      </c>
      <c r="N7390" s="20">
        <v>0</v>
      </c>
      <c r="P7390" s="20">
        <v>0</v>
      </c>
      <c r="Q7390" s="20">
        <v>0</v>
      </c>
      <c r="R7390" s="20" t="e">
        <v>#DIV/0!</v>
      </c>
      <c r="S7390" s="20">
        <v>0</v>
      </c>
    </row>
    <row r="7391" spans="1:19" s="20" customFormat="1" x14ac:dyDescent="0.25">
      <c r="A7391" s="177" t="s">
        <v>13243</v>
      </c>
      <c r="B7391" s="20" t="s">
        <v>13155</v>
      </c>
      <c r="C7391" s="20" t="s">
        <v>1051</v>
      </c>
      <c r="D7391" s="20" t="s">
        <v>1002</v>
      </c>
      <c r="E7391" s="26">
        <v>43101</v>
      </c>
      <c r="F7391" s="20">
        <v>0</v>
      </c>
      <c r="G7391" s="20">
        <v>0</v>
      </c>
      <c r="H7391" s="20" t="e">
        <v>#DIV/0!</v>
      </c>
      <c r="I7391" s="20">
        <v>0</v>
      </c>
      <c r="J7391" s="20">
        <v>0</v>
      </c>
      <c r="K7391" s="20" t="e">
        <v>#DIV/0!</v>
      </c>
      <c r="L7391" s="20">
        <v>0</v>
      </c>
      <c r="M7391" s="20" t="e">
        <v>#DIV/0!</v>
      </c>
      <c r="N7391" s="20">
        <v>0</v>
      </c>
      <c r="P7391" s="20">
        <v>0</v>
      </c>
      <c r="Q7391" s="20">
        <v>0</v>
      </c>
      <c r="R7391" s="20" t="e">
        <v>#DIV/0!</v>
      </c>
      <c r="S7391" s="20">
        <v>0</v>
      </c>
    </row>
    <row r="7392" spans="1:19" s="20" customFormat="1" x14ac:dyDescent="0.25">
      <c r="A7392" s="177" t="s">
        <v>5732</v>
      </c>
      <c r="B7392" s="20" t="s">
        <v>5733</v>
      </c>
      <c r="C7392" s="20" t="s">
        <v>1047</v>
      </c>
      <c r="D7392" s="20" t="s">
        <v>1000</v>
      </c>
      <c r="E7392" s="26">
        <v>43101</v>
      </c>
      <c r="F7392" s="20">
        <v>3.5</v>
      </c>
      <c r="G7392" s="20">
        <v>3.5</v>
      </c>
      <c r="H7392" s="20">
        <v>1</v>
      </c>
      <c r="I7392" s="20">
        <v>23</v>
      </c>
      <c r="J7392" s="20">
        <v>21</v>
      </c>
      <c r="K7392" s="20">
        <v>1.0952380952380953</v>
      </c>
      <c r="L7392" s="20">
        <v>21</v>
      </c>
      <c r="M7392" s="20">
        <v>1</v>
      </c>
      <c r="N7392" s="20">
        <v>22</v>
      </c>
      <c r="P7392" s="20">
        <v>1</v>
      </c>
      <c r="Q7392" s="20">
        <v>1</v>
      </c>
      <c r="R7392" s="20">
        <v>1</v>
      </c>
      <c r="S7392" s="20">
        <v>1</v>
      </c>
    </row>
    <row r="7393" spans="1:19" s="20" customFormat="1" x14ac:dyDescent="0.25">
      <c r="A7393" s="177" t="s">
        <v>10609</v>
      </c>
      <c r="B7393" s="20" t="s">
        <v>10610</v>
      </c>
      <c r="C7393" s="20" t="s">
        <v>205</v>
      </c>
      <c r="D7393" s="20" t="s">
        <v>1000</v>
      </c>
      <c r="E7393" s="26">
        <v>43101</v>
      </c>
      <c r="F7393" s="20">
        <v>0</v>
      </c>
      <c r="G7393" s="20">
        <v>0</v>
      </c>
      <c r="H7393" s="20" t="e">
        <v>#DIV/0!</v>
      </c>
      <c r="I7393" s="20">
        <v>0</v>
      </c>
      <c r="J7393" s="20">
        <v>0</v>
      </c>
      <c r="K7393" s="20" t="e">
        <v>#DIV/0!</v>
      </c>
      <c r="L7393" s="20">
        <v>0</v>
      </c>
      <c r="M7393" s="20" t="e">
        <v>#DIV/0!</v>
      </c>
      <c r="N7393" s="20">
        <v>0</v>
      </c>
      <c r="P7393" s="20">
        <v>0</v>
      </c>
      <c r="Q7393" s="20">
        <v>0</v>
      </c>
      <c r="R7393" s="20" t="e">
        <v>#DIV/0!</v>
      </c>
      <c r="S7393" s="20">
        <v>0</v>
      </c>
    </row>
    <row r="7394" spans="1:19" s="20" customFormat="1" x14ac:dyDescent="0.25">
      <c r="A7394" s="177" t="s">
        <v>10015</v>
      </c>
      <c r="B7394" s="20" t="s">
        <v>10016</v>
      </c>
      <c r="C7394" s="20" t="s">
        <v>384</v>
      </c>
      <c r="D7394" s="20" t="s">
        <v>1000</v>
      </c>
      <c r="E7394" s="26">
        <v>43101</v>
      </c>
      <c r="F7394" s="20">
        <v>0</v>
      </c>
      <c r="G7394" s="20">
        <v>0</v>
      </c>
      <c r="H7394" s="20" t="e">
        <v>#DIV/0!</v>
      </c>
      <c r="I7394" s="20">
        <v>0</v>
      </c>
      <c r="J7394" s="20">
        <v>0</v>
      </c>
      <c r="K7394" s="20" t="e">
        <v>#DIV/0!</v>
      </c>
      <c r="L7394" s="20">
        <v>0</v>
      </c>
      <c r="M7394" s="20" t="e">
        <v>#DIV/0!</v>
      </c>
      <c r="N7394" s="20">
        <v>0</v>
      </c>
      <c r="P7394" s="20">
        <v>0</v>
      </c>
      <c r="Q7394" s="20">
        <v>0</v>
      </c>
      <c r="R7394" s="20" t="e">
        <v>#DIV/0!</v>
      </c>
      <c r="S7394" s="20">
        <v>0</v>
      </c>
    </row>
    <row r="7395" spans="1:19" s="20" customFormat="1" x14ac:dyDescent="0.25">
      <c r="A7395" s="177" t="s">
        <v>8956</v>
      </c>
      <c r="B7395" s="20" t="s">
        <v>8957</v>
      </c>
      <c r="C7395" s="20" t="s">
        <v>210</v>
      </c>
      <c r="D7395" s="20" t="s">
        <v>1000</v>
      </c>
      <c r="E7395" s="26">
        <v>43101</v>
      </c>
      <c r="F7395" s="20">
        <v>3</v>
      </c>
      <c r="G7395" s="20">
        <v>3</v>
      </c>
      <c r="H7395" s="20">
        <v>1</v>
      </c>
      <c r="I7395" s="20">
        <v>19</v>
      </c>
      <c r="J7395" s="20">
        <v>18</v>
      </c>
      <c r="K7395" s="20">
        <v>1.0555555555555556</v>
      </c>
      <c r="L7395" s="20">
        <v>18</v>
      </c>
      <c r="M7395" s="20">
        <v>1</v>
      </c>
      <c r="N7395" s="20">
        <v>12</v>
      </c>
      <c r="O7395" s="20">
        <v>0.95</v>
      </c>
      <c r="P7395" s="20">
        <v>0</v>
      </c>
      <c r="Q7395" s="20">
        <v>0</v>
      </c>
      <c r="R7395" s="20" t="e">
        <v>#DIV/0!</v>
      </c>
      <c r="S7395" s="20">
        <v>7</v>
      </c>
    </row>
    <row r="7396" spans="1:19" s="20" customFormat="1" x14ac:dyDescent="0.25">
      <c r="A7396" s="177" t="s">
        <v>6151</v>
      </c>
      <c r="B7396" s="20" t="s">
        <v>6152</v>
      </c>
      <c r="C7396" s="20" t="s">
        <v>215</v>
      </c>
      <c r="D7396" s="20" t="s">
        <v>1000</v>
      </c>
      <c r="E7396" s="26">
        <v>43101</v>
      </c>
      <c r="F7396" s="20">
        <v>6</v>
      </c>
      <c r="G7396" s="20">
        <v>8</v>
      </c>
      <c r="H7396" s="20">
        <v>0.75</v>
      </c>
      <c r="I7396" s="20">
        <v>44</v>
      </c>
      <c r="J7396" s="20">
        <v>36</v>
      </c>
      <c r="K7396" s="20">
        <v>1.2222222222222223</v>
      </c>
      <c r="L7396" s="20">
        <v>48</v>
      </c>
      <c r="M7396" s="20">
        <v>0.75</v>
      </c>
      <c r="N7396" s="20">
        <v>33</v>
      </c>
      <c r="O7396" s="20">
        <v>1.35</v>
      </c>
      <c r="P7396" s="20">
        <v>3</v>
      </c>
      <c r="Q7396" s="20">
        <v>5</v>
      </c>
      <c r="R7396" s="20">
        <v>0.6</v>
      </c>
      <c r="S7396" s="20">
        <v>11</v>
      </c>
    </row>
    <row r="7397" spans="1:19" s="20" customFormat="1" x14ac:dyDescent="0.25">
      <c r="A7397" s="177" t="s">
        <v>3451</v>
      </c>
      <c r="B7397" s="20" t="s">
        <v>3452</v>
      </c>
      <c r="C7397" s="20" t="s">
        <v>221</v>
      </c>
      <c r="D7397" s="20" t="s">
        <v>1000</v>
      </c>
      <c r="E7397" s="26">
        <v>43101</v>
      </c>
      <c r="F7397" s="20">
        <v>0</v>
      </c>
      <c r="G7397" s="20">
        <v>0</v>
      </c>
      <c r="H7397" s="20" t="e">
        <v>#DIV/0!</v>
      </c>
      <c r="I7397" s="20">
        <v>0</v>
      </c>
      <c r="J7397" s="20">
        <v>0</v>
      </c>
      <c r="K7397" s="20" t="e">
        <v>#DIV/0!</v>
      </c>
      <c r="L7397" s="20">
        <v>0</v>
      </c>
      <c r="M7397" s="20" t="e">
        <v>#DIV/0!</v>
      </c>
      <c r="N7397" s="20">
        <v>0</v>
      </c>
      <c r="P7397" s="20">
        <v>0</v>
      </c>
      <c r="Q7397" s="20">
        <v>0</v>
      </c>
      <c r="R7397" s="20" t="e">
        <v>#DIV/0!</v>
      </c>
      <c r="S7397" s="20">
        <v>0</v>
      </c>
    </row>
    <row r="7398" spans="1:19" s="20" customFormat="1" x14ac:dyDescent="0.25">
      <c r="A7398" s="177" t="s">
        <v>3276</v>
      </c>
      <c r="B7398" s="20" t="s">
        <v>3277</v>
      </c>
      <c r="C7398" s="20" t="s">
        <v>222</v>
      </c>
      <c r="D7398" s="20" t="s">
        <v>1000</v>
      </c>
      <c r="E7398" s="26">
        <v>43101</v>
      </c>
      <c r="F7398" s="20">
        <v>0</v>
      </c>
      <c r="G7398" s="20">
        <v>0</v>
      </c>
      <c r="H7398" s="20" t="e">
        <v>#DIV/0!</v>
      </c>
      <c r="I7398" s="20">
        <v>0</v>
      </c>
      <c r="J7398" s="20">
        <v>0</v>
      </c>
      <c r="K7398" s="20" t="e">
        <v>#DIV/0!</v>
      </c>
      <c r="L7398" s="20">
        <v>0</v>
      </c>
      <c r="M7398" s="20" t="e">
        <v>#DIV/0!</v>
      </c>
      <c r="N7398" s="20">
        <v>0</v>
      </c>
      <c r="P7398" s="20">
        <v>0</v>
      </c>
      <c r="Q7398" s="20">
        <v>0</v>
      </c>
      <c r="R7398" s="20" t="e">
        <v>#DIV/0!</v>
      </c>
      <c r="S7398" s="20">
        <v>0</v>
      </c>
    </row>
    <row r="7399" spans="1:19" s="20" customFormat="1" x14ac:dyDescent="0.25">
      <c r="A7399" s="177" t="s">
        <v>7321</v>
      </c>
      <c r="B7399" s="20" t="s">
        <v>7322</v>
      </c>
      <c r="C7399" s="20" t="s">
        <v>1052</v>
      </c>
      <c r="D7399" s="20" t="s">
        <v>1000</v>
      </c>
      <c r="E7399" s="26">
        <v>43101</v>
      </c>
      <c r="F7399" s="20">
        <v>4</v>
      </c>
      <c r="G7399" s="20">
        <v>4</v>
      </c>
      <c r="H7399" s="20">
        <v>1</v>
      </c>
      <c r="I7399" s="20">
        <v>29</v>
      </c>
      <c r="J7399" s="20">
        <v>24</v>
      </c>
      <c r="K7399" s="20">
        <v>1.2083333333333333</v>
      </c>
      <c r="L7399" s="20">
        <v>24</v>
      </c>
      <c r="M7399" s="20">
        <v>1</v>
      </c>
      <c r="N7399" s="20">
        <v>22</v>
      </c>
      <c r="P7399" s="20">
        <v>3</v>
      </c>
      <c r="Q7399" s="20">
        <v>6</v>
      </c>
      <c r="R7399" s="20">
        <v>0.5</v>
      </c>
      <c r="S7399" s="20">
        <v>7</v>
      </c>
    </row>
    <row r="7400" spans="1:19" s="20" customFormat="1" x14ac:dyDescent="0.25">
      <c r="A7400" s="177" t="s">
        <v>5313</v>
      </c>
      <c r="B7400" s="20" t="s">
        <v>5314</v>
      </c>
      <c r="C7400" s="20" t="s">
        <v>1053</v>
      </c>
      <c r="D7400" s="20" t="s">
        <v>1000</v>
      </c>
      <c r="E7400" s="26">
        <v>43101</v>
      </c>
      <c r="F7400" s="20">
        <v>2.5</v>
      </c>
      <c r="G7400" s="20">
        <v>3</v>
      </c>
      <c r="H7400" s="20">
        <v>0.83333333333333337</v>
      </c>
      <c r="I7400" s="20">
        <v>10</v>
      </c>
      <c r="J7400" s="20">
        <v>15</v>
      </c>
      <c r="K7400" s="20">
        <v>0.66666666666666663</v>
      </c>
      <c r="L7400" s="20">
        <v>18</v>
      </c>
      <c r="M7400" s="20">
        <v>0.83333333333333337</v>
      </c>
      <c r="N7400" s="20">
        <v>8</v>
      </c>
      <c r="P7400" s="20">
        <v>2</v>
      </c>
      <c r="Q7400" s="20">
        <v>2</v>
      </c>
      <c r="R7400" s="20">
        <v>1</v>
      </c>
      <c r="S7400" s="20">
        <v>2</v>
      </c>
    </row>
    <row r="7401" spans="1:19" s="20" customFormat="1" x14ac:dyDescent="0.25">
      <c r="A7401" s="177" t="s">
        <v>12312</v>
      </c>
      <c r="B7401" s="20" t="s">
        <v>12313</v>
      </c>
      <c r="C7401" s="20" t="s">
        <v>200</v>
      </c>
      <c r="D7401" s="20" t="s">
        <v>1000</v>
      </c>
      <c r="E7401" s="26">
        <v>43101</v>
      </c>
      <c r="F7401" s="20">
        <v>4.5</v>
      </c>
      <c r="G7401" s="20">
        <v>4.5</v>
      </c>
      <c r="H7401" s="20">
        <v>1</v>
      </c>
      <c r="I7401" s="20">
        <v>24</v>
      </c>
      <c r="J7401" s="20">
        <v>27</v>
      </c>
      <c r="K7401" s="20">
        <v>0.88888888888888884</v>
      </c>
      <c r="L7401" s="20">
        <v>27</v>
      </c>
      <c r="M7401" s="20">
        <v>1</v>
      </c>
      <c r="N7401" s="20">
        <v>21</v>
      </c>
      <c r="P7401" s="20">
        <v>0</v>
      </c>
      <c r="Q7401" s="20">
        <v>0</v>
      </c>
      <c r="R7401" s="20" t="e">
        <v>#DIV/0!</v>
      </c>
      <c r="S7401" s="20">
        <v>3</v>
      </c>
    </row>
    <row r="7402" spans="1:19" s="20" customFormat="1" x14ac:dyDescent="0.25">
      <c r="A7402" s="177" t="s">
        <v>10433</v>
      </c>
      <c r="B7402" s="20" t="s">
        <v>10434</v>
      </c>
      <c r="C7402" s="20" t="s">
        <v>204</v>
      </c>
      <c r="D7402" s="20" t="s">
        <v>1000</v>
      </c>
      <c r="E7402" s="26">
        <v>43101</v>
      </c>
      <c r="F7402" s="20">
        <v>0</v>
      </c>
      <c r="G7402" s="20">
        <v>0</v>
      </c>
      <c r="H7402" s="20" t="e">
        <v>#DIV/0!</v>
      </c>
      <c r="I7402" s="20">
        <v>0</v>
      </c>
      <c r="J7402" s="20">
        <v>0</v>
      </c>
      <c r="K7402" s="20" t="e">
        <v>#DIV/0!</v>
      </c>
      <c r="L7402" s="20">
        <v>0</v>
      </c>
      <c r="M7402" s="20" t="e">
        <v>#DIV/0!</v>
      </c>
      <c r="N7402" s="20">
        <v>0</v>
      </c>
      <c r="P7402" s="20">
        <v>0</v>
      </c>
      <c r="Q7402" s="20">
        <v>0</v>
      </c>
      <c r="R7402" s="20" t="e">
        <v>#DIV/0!</v>
      </c>
      <c r="S7402" s="20">
        <v>0</v>
      </c>
    </row>
    <row r="7403" spans="1:19" s="20" customFormat="1" x14ac:dyDescent="0.25">
      <c r="A7403" s="177" t="s">
        <v>9977</v>
      </c>
      <c r="B7403" s="20" t="s">
        <v>9978</v>
      </c>
      <c r="C7403" s="20" t="s">
        <v>385</v>
      </c>
      <c r="D7403" s="20" t="s">
        <v>1000</v>
      </c>
      <c r="E7403" s="26">
        <v>43101</v>
      </c>
      <c r="F7403" s="20">
        <v>0</v>
      </c>
      <c r="G7403" s="20">
        <v>0</v>
      </c>
      <c r="H7403" s="20" t="e">
        <v>#DIV/0!</v>
      </c>
      <c r="I7403" s="20">
        <v>0</v>
      </c>
      <c r="J7403" s="20">
        <v>0</v>
      </c>
      <c r="K7403" s="20" t="e">
        <v>#DIV/0!</v>
      </c>
      <c r="L7403" s="20">
        <v>0</v>
      </c>
      <c r="M7403" s="20" t="e">
        <v>#DIV/0!</v>
      </c>
      <c r="N7403" s="20">
        <v>0</v>
      </c>
      <c r="P7403" s="20">
        <v>0</v>
      </c>
      <c r="Q7403" s="20">
        <v>0</v>
      </c>
      <c r="R7403" s="20" t="e">
        <v>#DIV/0!</v>
      </c>
      <c r="S7403" s="20">
        <v>0</v>
      </c>
    </row>
    <row r="7404" spans="1:19" s="20" customFormat="1" x14ac:dyDescent="0.25">
      <c r="A7404" s="177" t="s">
        <v>8781</v>
      </c>
      <c r="B7404" s="20" t="s">
        <v>8782</v>
      </c>
      <c r="C7404" s="20" t="s">
        <v>208</v>
      </c>
      <c r="D7404" s="20" t="s">
        <v>1000</v>
      </c>
      <c r="E7404" s="26">
        <v>43101</v>
      </c>
      <c r="F7404" s="20">
        <v>0.5</v>
      </c>
      <c r="G7404" s="20">
        <v>1.5</v>
      </c>
      <c r="H7404" s="20">
        <v>0.33333333333333331</v>
      </c>
      <c r="I7404" s="20">
        <v>5</v>
      </c>
      <c r="J7404" s="20">
        <v>3</v>
      </c>
      <c r="K7404" s="20">
        <v>1.6666666666666667</v>
      </c>
      <c r="L7404" s="20">
        <v>9</v>
      </c>
      <c r="M7404" s="20">
        <v>0.33333333333333331</v>
      </c>
      <c r="N7404" s="20">
        <v>5</v>
      </c>
      <c r="P7404" s="20">
        <v>0</v>
      </c>
      <c r="Q7404" s="20">
        <v>2</v>
      </c>
      <c r="R7404" s="20">
        <v>0</v>
      </c>
      <c r="S7404" s="20">
        <v>0</v>
      </c>
    </row>
    <row r="7405" spans="1:19" s="20" customFormat="1" x14ac:dyDescent="0.25">
      <c r="A7405" s="177" t="s">
        <v>6575</v>
      </c>
      <c r="B7405" s="20" t="s">
        <v>6576</v>
      </c>
      <c r="C7405" s="20" t="s">
        <v>316</v>
      </c>
      <c r="D7405" s="20" t="s">
        <v>1000</v>
      </c>
      <c r="E7405" s="26">
        <v>43101</v>
      </c>
      <c r="F7405" s="20">
        <v>4.5</v>
      </c>
      <c r="G7405" s="20">
        <v>5.5</v>
      </c>
      <c r="H7405" s="20">
        <v>0.81818181818181823</v>
      </c>
      <c r="I7405" s="20">
        <v>19</v>
      </c>
      <c r="J7405" s="20">
        <v>27</v>
      </c>
      <c r="K7405" s="20">
        <v>0.70370370370370372</v>
      </c>
      <c r="L7405" s="20">
        <v>33</v>
      </c>
      <c r="M7405" s="20">
        <v>0.81818181818181823</v>
      </c>
      <c r="N7405" s="20">
        <v>17</v>
      </c>
      <c r="P7405" s="20">
        <v>0</v>
      </c>
      <c r="Q7405" s="20">
        <v>0</v>
      </c>
      <c r="R7405" s="20" t="e">
        <v>#DIV/0!</v>
      </c>
      <c r="S7405" s="20">
        <v>2</v>
      </c>
    </row>
    <row r="7406" spans="1:19" s="20" customFormat="1" x14ac:dyDescent="0.25">
      <c r="A7406" s="177" t="s">
        <v>4168</v>
      </c>
      <c r="B7406" s="20" t="s">
        <v>4169</v>
      </c>
      <c r="C7406" s="20" t="s">
        <v>218</v>
      </c>
      <c r="D7406" s="20" t="s">
        <v>1000</v>
      </c>
      <c r="E7406" s="26">
        <v>43101</v>
      </c>
      <c r="F7406" s="20">
        <v>0</v>
      </c>
      <c r="G7406" s="20">
        <v>0</v>
      </c>
      <c r="H7406" s="20" t="e">
        <v>#DIV/0!</v>
      </c>
      <c r="I7406" s="20">
        <v>0</v>
      </c>
      <c r="J7406" s="20">
        <v>0</v>
      </c>
      <c r="K7406" s="20" t="e">
        <v>#DIV/0!</v>
      </c>
      <c r="L7406" s="20">
        <v>0</v>
      </c>
      <c r="M7406" s="20" t="e">
        <v>#DIV/0!</v>
      </c>
      <c r="N7406" s="20">
        <v>0</v>
      </c>
      <c r="P7406" s="20">
        <v>0</v>
      </c>
      <c r="Q7406" s="20">
        <v>0</v>
      </c>
      <c r="R7406" s="20" t="e">
        <v>#DIV/0!</v>
      </c>
      <c r="S7406" s="20">
        <v>0</v>
      </c>
    </row>
    <row r="7407" spans="1:19" s="20" customFormat="1" x14ac:dyDescent="0.25">
      <c r="A7407" s="177" t="s">
        <v>12597</v>
      </c>
      <c r="B7407" s="20" t="s">
        <v>12598</v>
      </c>
      <c r="C7407" s="20" t="s">
        <v>202</v>
      </c>
      <c r="D7407" s="20" t="s">
        <v>1000</v>
      </c>
      <c r="E7407" s="26">
        <v>43101</v>
      </c>
      <c r="F7407" s="20">
        <v>6.5</v>
      </c>
      <c r="G7407" s="20">
        <v>5.5</v>
      </c>
      <c r="H7407" s="20">
        <v>1.1818181818181819</v>
      </c>
      <c r="I7407" s="20">
        <v>86</v>
      </c>
      <c r="J7407" s="20">
        <v>91</v>
      </c>
      <c r="K7407" s="20">
        <v>0.94505494505494503</v>
      </c>
      <c r="L7407" s="20">
        <v>77</v>
      </c>
      <c r="M7407" s="20">
        <v>1.1818181818181819</v>
      </c>
      <c r="N7407" s="20">
        <v>86</v>
      </c>
      <c r="P7407" s="20">
        <v>15</v>
      </c>
      <c r="Q7407" s="20">
        <v>21</v>
      </c>
      <c r="R7407" s="20">
        <v>0.7142857142857143</v>
      </c>
      <c r="S7407" s="20">
        <v>0</v>
      </c>
    </row>
    <row r="7408" spans="1:19" s="20" customFormat="1" x14ac:dyDescent="0.25">
      <c r="A7408" s="177" t="s">
        <v>12422</v>
      </c>
      <c r="B7408" s="20" t="s">
        <v>12423</v>
      </c>
      <c r="C7408" s="20" t="s">
        <v>347</v>
      </c>
      <c r="D7408" s="20" t="s">
        <v>1000</v>
      </c>
      <c r="E7408" s="26">
        <v>43101</v>
      </c>
      <c r="F7408" s="20">
        <v>1</v>
      </c>
      <c r="G7408" s="20">
        <v>1.5</v>
      </c>
      <c r="H7408" s="20">
        <v>0.66666666666666663</v>
      </c>
      <c r="I7408" s="20">
        <v>10</v>
      </c>
      <c r="J7408" s="20">
        <v>14</v>
      </c>
      <c r="K7408" s="20">
        <v>0.7142857142857143</v>
      </c>
      <c r="L7408" s="20">
        <v>21</v>
      </c>
      <c r="M7408" s="20">
        <v>0.66666666666666663</v>
      </c>
      <c r="N7408" s="20">
        <v>9</v>
      </c>
      <c r="P7408" s="20">
        <v>0</v>
      </c>
      <c r="Q7408" s="20">
        <v>0</v>
      </c>
      <c r="R7408" s="20" t="e">
        <v>#DIV/0!</v>
      </c>
      <c r="S7408" s="20">
        <v>1</v>
      </c>
    </row>
    <row r="7409" spans="1:20" s="20" customFormat="1" x14ac:dyDescent="0.25">
      <c r="A7409" s="177" t="s">
        <v>9762</v>
      </c>
      <c r="B7409" s="20" t="s">
        <v>9763</v>
      </c>
      <c r="C7409" s="20" t="s">
        <v>224</v>
      </c>
      <c r="D7409" s="20" t="s">
        <v>1000</v>
      </c>
      <c r="E7409" s="26">
        <v>43101</v>
      </c>
      <c r="F7409" s="20">
        <v>6</v>
      </c>
      <c r="G7409" s="20">
        <v>9</v>
      </c>
      <c r="H7409" s="20">
        <v>0.66666666666666663</v>
      </c>
      <c r="I7409" s="20">
        <v>76</v>
      </c>
      <c r="J7409" s="20">
        <v>60</v>
      </c>
      <c r="K7409" s="20">
        <v>1.2666666666666666</v>
      </c>
      <c r="L7409" s="20">
        <v>90</v>
      </c>
      <c r="M7409" s="20">
        <v>0.66666666666666663</v>
      </c>
      <c r="N7409" s="20">
        <v>69</v>
      </c>
      <c r="P7409" s="20">
        <v>7</v>
      </c>
      <c r="Q7409" s="20">
        <v>7</v>
      </c>
      <c r="R7409" s="20">
        <v>1</v>
      </c>
      <c r="S7409" s="20">
        <v>7</v>
      </c>
    </row>
    <row r="7410" spans="1:20" s="20" customFormat="1" x14ac:dyDescent="0.25">
      <c r="A7410" s="177" t="s">
        <v>9463</v>
      </c>
      <c r="B7410" s="20" t="s">
        <v>9464</v>
      </c>
      <c r="C7410" s="20" t="s">
        <v>345</v>
      </c>
      <c r="D7410" s="20" t="s">
        <v>1000</v>
      </c>
      <c r="E7410" s="26">
        <v>43101</v>
      </c>
      <c r="F7410" s="20">
        <v>0</v>
      </c>
      <c r="G7410" s="20">
        <v>0</v>
      </c>
      <c r="H7410" s="20" t="e">
        <v>#DIV/0!</v>
      </c>
      <c r="I7410" s="20">
        <v>0</v>
      </c>
      <c r="J7410" s="20">
        <v>0</v>
      </c>
      <c r="K7410" s="20" t="e">
        <v>#DIV/0!</v>
      </c>
      <c r="L7410" s="20">
        <v>0</v>
      </c>
      <c r="M7410" s="20" t="e">
        <v>#DIV/0!</v>
      </c>
      <c r="N7410" s="20">
        <v>0</v>
      </c>
      <c r="P7410" s="20">
        <v>0</v>
      </c>
      <c r="Q7410" s="20">
        <v>0</v>
      </c>
      <c r="R7410" s="20" t="e">
        <v>#DIV/0!</v>
      </c>
      <c r="S7410" s="20">
        <v>0</v>
      </c>
    </row>
    <row r="7411" spans="1:20" s="20" customFormat="1" x14ac:dyDescent="0.25">
      <c r="A7411" s="177" t="s">
        <v>7855</v>
      </c>
      <c r="B7411" s="20" t="s">
        <v>7856</v>
      </c>
      <c r="C7411" s="20" t="s">
        <v>226</v>
      </c>
      <c r="D7411" s="20" t="s">
        <v>1000</v>
      </c>
      <c r="E7411" s="26">
        <v>43101</v>
      </c>
      <c r="F7411" s="20">
        <v>4.5</v>
      </c>
      <c r="G7411" s="20">
        <v>5.5</v>
      </c>
      <c r="H7411" s="20">
        <v>0.81818181818181823</v>
      </c>
      <c r="I7411" s="20">
        <v>53</v>
      </c>
      <c r="J7411" s="20">
        <v>51</v>
      </c>
      <c r="K7411" s="20">
        <v>1.0392156862745099</v>
      </c>
      <c r="L7411" s="20">
        <v>62</v>
      </c>
      <c r="M7411" s="20">
        <v>0.82258064516129037</v>
      </c>
      <c r="N7411" s="20">
        <v>46</v>
      </c>
      <c r="P7411" s="20">
        <v>2</v>
      </c>
      <c r="Q7411" s="20">
        <v>2</v>
      </c>
      <c r="R7411" s="20">
        <v>1</v>
      </c>
      <c r="S7411" s="20">
        <v>7</v>
      </c>
    </row>
    <row r="7412" spans="1:20" s="20" customFormat="1" x14ac:dyDescent="0.25">
      <c r="A7412" s="177" t="s">
        <v>6925</v>
      </c>
      <c r="B7412" s="20" t="s">
        <v>6926</v>
      </c>
      <c r="C7412" s="20" t="s">
        <v>231</v>
      </c>
      <c r="D7412" s="20" t="s">
        <v>1000</v>
      </c>
      <c r="E7412" s="26">
        <v>43101</v>
      </c>
      <c r="F7412" s="20">
        <v>7</v>
      </c>
      <c r="G7412" s="20">
        <v>7.5</v>
      </c>
      <c r="H7412" s="20">
        <v>0.93333333333333335</v>
      </c>
      <c r="I7412" s="20">
        <v>96</v>
      </c>
      <c r="J7412" s="20">
        <v>80</v>
      </c>
      <c r="K7412" s="20">
        <v>1.2</v>
      </c>
      <c r="L7412" s="20">
        <v>84</v>
      </c>
      <c r="M7412" s="20">
        <v>0.95238095238095233</v>
      </c>
      <c r="N7412" s="20">
        <v>86</v>
      </c>
      <c r="P7412" s="20">
        <v>2</v>
      </c>
      <c r="Q7412" s="20">
        <v>2</v>
      </c>
      <c r="R7412" s="20">
        <v>1</v>
      </c>
      <c r="S7412" s="20">
        <v>10</v>
      </c>
    </row>
    <row r="7413" spans="1:20" s="20" customFormat="1" x14ac:dyDescent="0.25">
      <c r="A7413" s="177" t="s">
        <v>5976</v>
      </c>
      <c r="B7413" s="20" t="s">
        <v>5977</v>
      </c>
      <c r="C7413" s="20" t="s">
        <v>216</v>
      </c>
      <c r="D7413" s="20" t="s">
        <v>1000</v>
      </c>
      <c r="E7413" s="26">
        <v>43101</v>
      </c>
      <c r="F7413" s="20">
        <v>6.5</v>
      </c>
      <c r="G7413" s="20">
        <v>8.5</v>
      </c>
      <c r="H7413" s="20">
        <v>0.76470588235294112</v>
      </c>
      <c r="I7413" s="20">
        <v>44</v>
      </c>
      <c r="J7413" s="20">
        <v>85</v>
      </c>
      <c r="K7413" s="20">
        <v>0.51764705882352946</v>
      </c>
      <c r="L7413" s="20">
        <v>113</v>
      </c>
      <c r="M7413" s="20">
        <v>0.75221238938053092</v>
      </c>
      <c r="N7413" s="20">
        <v>37</v>
      </c>
      <c r="P7413" s="20">
        <v>8</v>
      </c>
      <c r="Q7413" s="20">
        <v>10</v>
      </c>
      <c r="R7413" s="20">
        <v>0.8</v>
      </c>
      <c r="S7413" s="20">
        <v>7</v>
      </c>
    </row>
    <row r="7414" spans="1:20" s="20" customFormat="1" x14ac:dyDescent="0.25">
      <c r="A7414" s="177" t="s">
        <v>4583</v>
      </c>
      <c r="B7414" s="20" t="s">
        <v>4584</v>
      </c>
      <c r="C7414" s="20" t="s">
        <v>233</v>
      </c>
      <c r="D7414" s="20" t="s">
        <v>1000</v>
      </c>
      <c r="E7414" s="26">
        <v>43101</v>
      </c>
      <c r="F7414" s="20">
        <v>2.5</v>
      </c>
      <c r="G7414" s="20">
        <v>4.5</v>
      </c>
      <c r="H7414" s="20">
        <v>0.55555555555555558</v>
      </c>
      <c r="I7414" s="20">
        <v>28</v>
      </c>
      <c r="J7414" s="20">
        <v>35</v>
      </c>
      <c r="K7414" s="20">
        <v>0.8</v>
      </c>
      <c r="L7414" s="20">
        <v>63</v>
      </c>
      <c r="M7414" s="20">
        <v>0.55555555555555558</v>
      </c>
      <c r="N7414" s="20">
        <v>25</v>
      </c>
      <c r="P7414" s="20">
        <v>2</v>
      </c>
      <c r="Q7414" s="20">
        <v>2</v>
      </c>
      <c r="R7414" s="20">
        <v>1</v>
      </c>
      <c r="S7414" s="20">
        <v>3</v>
      </c>
      <c r="T7414" s="20" t="e">
        <v>#DIV/0!</v>
      </c>
    </row>
    <row r="7415" spans="1:20" s="20" customFormat="1" x14ac:dyDescent="0.25">
      <c r="A7415" s="177" t="s">
        <v>3993</v>
      </c>
      <c r="B7415" s="20" t="s">
        <v>3994</v>
      </c>
      <c r="C7415" s="20" t="s">
        <v>219</v>
      </c>
      <c r="D7415" s="20" t="s">
        <v>1000</v>
      </c>
      <c r="E7415" s="26">
        <v>43101</v>
      </c>
      <c r="F7415" s="20">
        <v>0</v>
      </c>
      <c r="G7415" s="20">
        <v>0</v>
      </c>
      <c r="H7415" s="20" t="e">
        <v>#DIV/0!</v>
      </c>
      <c r="I7415" s="20">
        <v>0</v>
      </c>
      <c r="J7415" s="20">
        <v>0</v>
      </c>
      <c r="K7415" s="20" t="e">
        <v>#DIV/0!</v>
      </c>
      <c r="L7415" s="20">
        <v>0</v>
      </c>
      <c r="M7415" s="20" t="e">
        <v>#DIV/0!</v>
      </c>
      <c r="N7415" s="20">
        <v>0</v>
      </c>
      <c r="P7415" s="20">
        <v>0</v>
      </c>
      <c r="Q7415" s="20">
        <v>0</v>
      </c>
      <c r="R7415" s="20" t="e">
        <v>#DIV/0!</v>
      </c>
      <c r="S7415" s="20">
        <v>0</v>
      </c>
    </row>
    <row r="7416" spans="1:20" s="20" customFormat="1" x14ac:dyDescent="0.25">
      <c r="A7416" s="177" t="s">
        <v>3722</v>
      </c>
      <c r="B7416" s="20" t="s">
        <v>3723</v>
      </c>
      <c r="C7416" s="20" t="s">
        <v>340</v>
      </c>
      <c r="D7416" s="20" t="s">
        <v>1000</v>
      </c>
      <c r="E7416" s="26">
        <v>43101</v>
      </c>
      <c r="F7416" s="20">
        <v>0</v>
      </c>
      <c r="G7416" s="20">
        <v>0</v>
      </c>
      <c r="H7416" s="20" t="e">
        <v>#DIV/0!</v>
      </c>
      <c r="I7416" s="20">
        <v>0</v>
      </c>
      <c r="J7416" s="20">
        <v>0</v>
      </c>
      <c r="K7416" s="20" t="e">
        <v>#DIV/0!</v>
      </c>
      <c r="L7416" s="20">
        <v>0</v>
      </c>
      <c r="M7416" s="20" t="e">
        <v>#DIV/0!</v>
      </c>
      <c r="N7416" s="20">
        <v>0</v>
      </c>
      <c r="P7416" s="20">
        <v>0</v>
      </c>
      <c r="Q7416" s="20">
        <v>0</v>
      </c>
      <c r="R7416" s="20" t="e">
        <v>#DIV/0!</v>
      </c>
      <c r="S7416" s="20">
        <v>0</v>
      </c>
      <c r="T7416" s="20" t="e">
        <v>#DIV/0!</v>
      </c>
    </row>
    <row r="7417" spans="1:20" s="20" customFormat="1" x14ac:dyDescent="0.25">
      <c r="A7417" s="177" t="s">
        <v>11302</v>
      </c>
      <c r="B7417" s="20" t="s">
        <v>11303</v>
      </c>
      <c r="C7417" s="20" t="s">
        <v>350</v>
      </c>
      <c r="D7417" s="20" t="s">
        <v>1000</v>
      </c>
      <c r="E7417" s="26">
        <v>43101</v>
      </c>
      <c r="F7417" s="20">
        <v>1</v>
      </c>
      <c r="G7417" s="20">
        <v>1</v>
      </c>
      <c r="H7417" s="20">
        <v>1</v>
      </c>
      <c r="I7417" s="20">
        <v>5</v>
      </c>
      <c r="J7417" s="20">
        <v>6</v>
      </c>
      <c r="K7417" s="20">
        <v>0.83333333333333337</v>
      </c>
      <c r="L7417" s="20">
        <v>6</v>
      </c>
      <c r="M7417" s="20">
        <v>1</v>
      </c>
      <c r="N7417" s="20">
        <v>4</v>
      </c>
      <c r="P7417" s="20">
        <v>0</v>
      </c>
      <c r="Q7417" s="20">
        <v>0</v>
      </c>
      <c r="R7417" s="20" t="e">
        <v>#DIV/0!</v>
      </c>
      <c r="S7417" s="20">
        <v>1</v>
      </c>
    </row>
    <row r="7418" spans="1:20" s="20" customFormat="1" x14ac:dyDescent="0.25">
      <c r="A7418" s="177" t="s">
        <v>11304</v>
      </c>
      <c r="B7418" s="20" t="s">
        <v>11305</v>
      </c>
      <c r="C7418" s="20" t="s">
        <v>351</v>
      </c>
      <c r="D7418" s="20" t="s">
        <v>1000</v>
      </c>
      <c r="E7418" s="26">
        <v>43101</v>
      </c>
      <c r="F7418" s="20">
        <v>1.5</v>
      </c>
      <c r="G7418" s="20">
        <v>1.5</v>
      </c>
      <c r="H7418" s="20">
        <v>1</v>
      </c>
      <c r="I7418" s="20">
        <v>6</v>
      </c>
      <c r="J7418" s="20">
        <v>9</v>
      </c>
      <c r="K7418" s="20">
        <v>0.66666666666666663</v>
      </c>
      <c r="L7418" s="20">
        <v>9</v>
      </c>
      <c r="M7418" s="20">
        <v>1</v>
      </c>
      <c r="N7418" s="20">
        <v>6</v>
      </c>
      <c r="P7418" s="20">
        <v>0</v>
      </c>
      <c r="Q7418" s="20">
        <v>0</v>
      </c>
      <c r="R7418" s="20" t="e">
        <v>#DIV/0!</v>
      </c>
      <c r="S7418" s="20">
        <v>0</v>
      </c>
    </row>
    <row r="7419" spans="1:20" s="20" customFormat="1" x14ac:dyDescent="0.25">
      <c r="A7419" s="177" t="s">
        <v>11192</v>
      </c>
      <c r="B7419" s="20" t="s">
        <v>11193</v>
      </c>
      <c r="C7419" s="20" t="s">
        <v>352</v>
      </c>
      <c r="D7419" s="20" t="s">
        <v>1000</v>
      </c>
      <c r="E7419" s="26">
        <v>43101</v>
      </c>
      <c r="F7419" s="20">
        <v>0</v>
      </c>
      <c r="G7419" s="20">
        <v>0</v>
      </c>
      <c r="H7419" s="20" t="e">
        <v>#DIV/0!</v>
      </c>
      <c r="I7419" s="20">
        <v>0</v>
      </c>
      <c r="J7419" s="20">
        <v>0</v>
      </c>
      <c r="K7419" s="20" t="e">
        <v>#DIV/0!</v>
      </c>
      <c r="L7419" s="20">
        <v>0</v>
      </c>
      <c r="M7419" s="20" t="e">
        <v>#DIV/0!</v>
      </c>
      <c r="N7419" s="20">
        <v>0</v>
      </c>
      <c r="P7419" s="20">
        <v>0</v>
      </c>
      <c r="Q7419" s="20">
        <v>0</v>
      </c>
      <c r="R7419" s="20" t="e">
        <v>#DIV/0!</v>
      </c>
      <c r="S7419" s="20">
        <v>0</v>
      </c>
      <c r="T7419" s="20" t="e">
        <v>#DIV/0!</v>
      </c>
    </row>
    <row r="7420" spans="1:20" s="20" customFormat="1" x14ac:dyDescent="0.25">
      <c r="A7420" s="177" t="s">
        <v>10193</v>
      </c>
      <c r="B7420" s="20" t="s">
        <v>10194</v>
      </c>
      <c r="C7420" s="20" t="s">
        <v>353</v>
      </c>
      <c r="D7420" s="20" t="s">
        <v>1000</v>
      </c>
      <c r="E7420" s="26">
        <v>43101</v>
      </c>
      <c r="F7420" s="20">
        <v>0</v>
      </c>
      <c r="G7420" s="20">
        <v>0</v>
      </c>
      <c r="H7420" s="20" t="e">
        <v>#DIV/0!</v>
      </c>
      <c r="I7420" s="20">
        <v>0</v>
      </c>
      <c r="J7420" s="20">
        <v>0</v>
      </c>
      <c r="K7420" s="20" t="e">
        <v>#DIV/0!</v>
      </c>
      <c r="L7420" s="20">
        <v>0</v>
      </c>
      <c r="M7420" s="20" t="e">
        <v>#DIV/0!</v>
      </c>
      <c r="N7420" s="20">
        <v>0</v>
      </c>
      <c r="P7420" s="20">
        <v>0</v>
      </c>
      <c r="Q7420" s="20">
        <v>0</v>
      </c>
      <c r="R7420" s="20" t="e">
        <v>#DIV/0!</v>
      </c>
      <c r="S7420" s="20">
        <v>0</v>
      </c>
      <c r="T7420" s="20" t="e">
        <v>#DIV/0!</v>
      </c>
    </row>
    <row r="7421" spans="1:20" s="20" customFormat="1" x14ac:dyDescent="0.25">
      <c r="A7421" s="177" t="s">
        <v>10053</v>
      </c>
      <c r="B7421" s="20" t="s">
        <v>10054</v>
      </c>
      <c r="C7421" s="20" t="s">
        <v>386</v>
      </c>
      <c r="D7421" s="20" t="s">
        <v>1000</v>
      </c>
      <c r="E7421" s="26">
        <v>43101</v>
      </c>
      <c r="F7421" s="20">
        <v>0</v>
      </c>
      <c r="G7421" s="20">
        <v>0</v>
      </c>
      <c r="H7421" s="20" t="e">
        <v>#DIV/0!</v>
      </c>
      <c r="I7421" s="20">
        <v>0</v>
      </c>
      <c r="J7421" s="20">
        <v>0</v>
      </c>
      <c r="K7421" s="20" t="e">
        <v>#DIV/0!</v>
      </c>
      <c r="L7421" s="20">
        <v>0</v>
      </c>
      <c r="M7421" s="20" t="e">
        <v>#DIV/0!</v>
      </c>
      <c r="N7421" s="20">
        <v>0</v>
      </c>
      <c r="P7421" s="20">
        <v>0</v>
      </c>
      <c r="Q7421" s="20">
        <v>0</v>
      </c>
      <c r="R7421" s="20" t="e">
        <v>#DIV/0!</v>
      </c>
      <c r="S7421" s="20">
        <v>0</v>
      </c>
    </row>
    <row r="7422" spans="1:20" s="20" customFormat="1" x14ac:dyDescent="0.25">
      <c r="A7422" s="177" t="s">
        <v>8606</v>
      </c>
      <c r="B7422" s="20" t="s">
        <v>8607</v>
      </c>
      <c r="C7422" s="20" t="s">
        <v>354</v>
      </c>
      <c r="D7422" s="20" t="s">
        <v>1000</v>
      </c>
      <c r="E7422" s="26">
        <v>43101</v>
      </c>
      <c r="F7422" s="20">
        <v>1</v>
      </c>
      <c r="G7422" s="20">
        <v>1.5</v>
      </c>
      <c r="H7422" s="20">
        <v>0.66666666666666663</v>
      </c>
      <c r="I7422" s="20">
        <v>13</v>
      </c>
      <c r="J7422" s="20">
        <v>6</v>
      </c>
      <c r="K7422" s="20">
        <v>2.1666666666666665</v>
      </c>
      <c r="L7422" s="20">
        <v>9</v>
      </c>
      <c r="M7422" s="20">
        <v>0.66666666666666663</v>
      </c>
      <c r="N7422" s="20">
        <v>11</v>
      </c>
      <c r="P7422" s="20">
        <v>0</v>
      </c>
      <c r="Q7422" s="20">
        <v>0</v>
      </c>
      <c r="R7422" s="20" t="e">
        <v>#DIV/0!</v>
      </c>
      <c r="S7422" s="20">
        <v>2</v>
      </c>
    </row>
    <row r="7423" spans="1:20" s="20" customFormat="1" x14ac:dyDescent="0.25">
      <c r="A7423" s="177" t="s">
        <v>6400</v>
      </c>
      <c r="B7423" s="20" t="s">
        <v>6401</v>
      </c>
      <c r="C7423" s="20" t="s">
        <v>355</v>
      </c>
      <c r="D7423" s="20" t="s">
        <v>1000</v>
      </c>
      <c r="E7423" s="26">
        <v>43101</v>
      </c>
      <c r="F7423" s="20">
        <v>2.5</v>
      </c>
      <c r="G7423" s="20">
        <v>3.5</v>
      </c>
      <c r="H7423" s="20">
        <v>0.7142857142857143</v>
      </c>
      <c r="I7423" s="20">
        <v>13</v>
      </c>
      <c r="J7423" s="20">
        <v>15</v>
      </c>
      <c r="K7423" s="20">
        <v>0.8666666666666667</v>
      </c>
      <c r="L7423" s="20">
        <v>21</v>
      </c>
      <c r="M7423" s="20">
        <v>0.7142857142857143</v>
      </c>
      <c r="N7423" s="20">
        <v>8</v>
      </c>
      <c r="P7423" s="20">
        <v>0</v>
      </c>
      <c r="Q7423" s="20">
        <v>0</v>
      </c>
      <c r="R7423" s="20" t="e">
        <v>#DIV/0!</v>
      </c>
      <c r="S7423" s="20">
        <v>5</v>
      </c>
    </row>
    <row r="7424" spans="1:20" s="20" customFormat="1" x14ac:dyDescent="0.25">
      <c r="A7424" s="177" t="s">
        <v>11805</v>
      </c>
      <c r="B7424" s="20" t="s">
        <v>11806</v>
      </c>
      <c r="C7424" s="20" t="s">
        <v>198</v>
      </c>
      <c r="D7424" s="20" t="s">
        <v>1002</v>
      </c>
      <c r="E7424" s="26">
        <v>43101</v>
      </c>
      <c r="F7424" s="20">
        <v>1</v>
      </c>
      <c r="G7424" s="20">
        <v>1</v>
      </c>
      <c r="H7424" s="20">
        <v>1</v>
      </c>
      <c r="I7424" s="20">
        <v>5</v>
      </c>
      <c r="J7424" s="20">
        <v>6</v>
      </c>
      <c r="K7424" s="20">
        <v>0.83333333333333337</v>
      </c>
      <c r="L7424" s="20">
        <v>6</v>
      </c>
      <c r="M7424" s="20">
        <v>1</v>
      </c>
      <c r="N7424" s="20">
        <v>4</v>
      </c>
      <c r="P7424" s="20">
        <v>0</v>
      </c>
      <c r="Q7424" s="20">
        <v>0</v>
      </c>
      <c r="R7424" s="20" t="e">
        <v>#DIV/0!</v>
      </c>
      <c r="S7424" s="20">
        <v>1</v>
      </c>
    </row>
    <row r="7425" spans="1:20" s="20" customFormat="1" x14ac:dyDescent="0.25">
      <c r="A7425" s="177" t="s">
        <v>11807</v>
      </c>
      <c r="B7425" s="20" t="s">
        <v>11808</v>
      </c>
      <c r="C7425" s="20" t="s">
        <v>199</v>
      </c>
      <c r="D7425" s="20" t="s">
        <v>1002</v>
      </c>
      <c r="E7425" s="26">
        <v>43101</v>
      </c>
      <c r="F7425" s="20">
        <v>11</v>
      </c>
      <c r="G7425" s="20">
        <v>10</v>
      </c>
      <c r="H7425" s="20">
        <v>1.1000000000000001</v>
      </c>
      <c r="I7425" s="20">
        <v>110</v>
      </c>
      <c r="J7425" s="20">
        <v>118</v>
      </c>
      <c r="K7425" s="20">
        <v>0.93220338983050843</v>
      </c>
      <c r="L7425" s="20">
        <v>104</v>
      </c>
      <c r="M7425" s="20">
        <v>1.1346153846153846</v>
      </c>
      <c r="N7425" s="20">
        <v>107</v>
      </c>
      <c r="P7425" s="20">
        <v>15</v>
      </c>
      <c r="Q7425" s="20">
        <v>21</v>
      </c>
      <c r="R7425" s="20">
        <v>0.7142857142857143</v>
      </c>
      <c r="S7425" s="20">
        <v>3</v>
      </c>
    </row>
    <row r="7426" spans="1:20" s="20" customFormat="1" x14ac:dyDescent="0.25">
      <c r="A7426" s="177" t="s">
        <v>11809</v>
      </c>
      <c r="B7426" s="20" t="s">
        <v>11810</v>
      </c>
      <c r="C7426" s="20" t="s">
        <v>348</v>
      </c>
      <c r="D7426" s="20" t="s">
        <v>1002</v>
      </c>
      <c r="E7426" s="26">
        <v>43101</v>
      </c>
      <c r="F7426" s="20">
        <v>2.5</v>
      </c>
      <c r="G7426" s="20">
        <v>3</v>
      </c>
      <c r="H7426" s="20">
        <v>0.83333333333333337</v>
      </c>
      <c r="I7426" s="20">
        <v>16</v>
      </c>
      <c r="J7426" s="20">
        <v>23</v>
      </c>
      <c r="K7426" s="20">
        <v>0.69565217391304346</v>
      </c>
      <c r="L7426" s="20">
        <v>30</v>
      </c>
      <c r="M7426" s="20">
        <v>0.76666666666666672</v>
      </c>
      <c r="N7426" s="20">
        <v>15</v>
      </c>
      <c r="P7426" s="20">
        <v>0</v>
      </c>
      <c r="Q7426" s="20">
        <v>0</v>
      </c>
      <c r="R7426" s="20" t="e">
        <v>#DIV/0!</v>
      </c>
      <c r="S7426" s="20">
        <v>1</v>
      </c>
    </row>
    <row r="7427" spans="1:20" s="20" customFormat="1" x14ac:dyDescent="0.25">
      <c r="A7427" s="177" t="s">
        <v>11811</v>
      </c>
      <c r="B7427" s="20" t="s">
        <v>11812</v>
      </c>
      <c r="C7427" s="20" t="s">
        <v>357</v>
      </c>
      <c r="D7427" s="20" t="s">
        <v>1002</v>
      </c>
      <c r="E7427" s="26">
        <v>43101</v>
      </c>
      <c r="F7427" s="20">
        <v>0</v>
      </c>
      <c r="G7427" s="20">
        <v>0</v>
      </c>
      <c r="H7427" s="20" t="e">
        <v>#DIV/0!</v>
      </c>
      <c r="I7427" s="20">
        <v>0</v>
      </c>
      <c r="J7427" s="20">
        <v>0</v>
      </c>
      <c r="K7427" s="20" t="e">
        <v>#DIV/0!</v>
      </c>
      <c r="L7427" s="20">
        <v>0</v>
      </c>
      <c r="M7427" s="20" t="e">
        <v>#DIV/0!</v>
      </c>
      <c r="N7427" s="20">
        <v>0</v>
      </c>
      <c r="P7427" s="20">
        <v>0</v>
      </c>
      <c r="Q7427" s="20">
        <v>0</v>
      </c>
      <c r="R7427" s="20" t="e">
        <v>#DIV/0!</v>
      </c>
      <c r="S7427" s="20">
        <v>0</v>
      </c>
      <c r="T7427" s="20" t="e">
        <v>#DIV/0!</v>
      </c>
    </row>
    <row r="7428" spans="1:20" s="20" customFormat="1" x14ac:dyDescent="0.25">
      <c r="A7428" s="177" t="s">
        <v>10959</v>
      </c>
      <c r="B7428" s="20" t="s">
        <v>10960</v>
      </c>
      <c r="C7428" s="20" t="s">
        <v>227</v>
      </c>
      <c r="D7428" s="20" t="s">
        <v>1002</v>
      </c>
      <c r="E7428" s="26">
        <v>43101</v>
      </c>
      <c r="F7428" s="20">
        <v>0</v>
      </c>
      <c r="G7428" s="20">
        <v>0</v>
      </c>
      <c r="H7428" s="20" t="e">
        <v>#DIV/0!</v>
      </c>
      <c r="I7428" s="20">
        <v>0</v>
      </c>
      <c r="J7428" s="20">
        <v>0</v>
      </c>
      <c r="K7428" s="20" t="e">
        <v>#DIV/0!</v>
      </c>
      <c r="L7428" s="20">
        <v>0</v>
      </c>
      <c r="M7428" s="20" t="e">
        <v>#DIV/0!</v>
      </c>
      <c r="N7428" s="20">
        <v>0</v>
      </c>
      <c r="P7428" s="20">
        <v>0</v>
      </c>
      <c r="Q7428" s="20">
        <v>0</v>
      </c>
      <c r="R7428" s="20" t="e">
        <v>#DIV/0!</v>
      </c>
      <c r="S7428" s="20">
        <v>0</v>
      </c>
      <c r="T7428" s="20" t="e">
        <v>#DIV/0!</v>
      </c>
    </row>
    <row r="7429" spans="1:20" s="20" customFormat="1" x14ac:dyDescent="0.25">
      <c r="A7429" s="177" t="s">
        <v>10784</v>
      </c>
      <c r="B7429" s="20" t="s">
        <v>10785</v>
      </c>
      <c r="C7429" s="20" t="s">
        <v>203</v>
      </c>
      <c r="D7429" s="20" t="s">
        <v>1002</v>
      </c>
      <c r="E7429" s="26">
        <v>43101</v>
      </c>
      <c r="F7429" s="20">
        <v>0</v>
      </c>
      <c r="G7429" s="20">
        <v>0</v>
      </c>
      <c r="H7429" s="20" t="e">
        <v>#DIV/0!</v>
      </c>
      <c r="I7429" s="20">
        <v>0</v>
      </c>
      <c r="J7429" s="20">
        <v>0</v>
      </c>
      <c r="K7429" s="20" t="e">
        <v>#DIV/0!</v>
      </c>
      <c r="L7429" s="20">
        <v>0</v>
      </c>
      <c r="M7429" s="20" t="e">
        <v>#DIV/0!</v>
      </c>
      <c r="N7429" s="20">
        <v>0</v>
      </c>
      <c r="O7429" s="20" t="e">
        <v>#DIV/0!</v>
      </c>
      <c r="P7429" s="20">
        <v>0</v>
      </c>
      <c r="Q7429" s="20">
        <v>0</v>
      </c>
      <c r="R7429" s="20" t="e">
        <v>#DIV/0!</v>
      </c>
      <c r="S7429" s="20">
        <v>0</v>
      </c>
      <c r="T7429" s="20" t="e">
        <v>#DIV/0!</v>
      </c>
    </row>
    <row r="7430" spans="1:20" s="20" customFormat="1" x14ac:dyDescent="0.25">
      <c r="A7430" s="177" t="s">
        <v>10119</v>
      </c>
      <c r="B7430" s="20" t="s">
        <v>10120</v>
      </c>
      <c r="C7430" s="20" t="s">
        <v>387</v>
      </c>
      <c r="D7430" s="20" t="s">
        <v>1002</v>
      </c>
      <c r="E7430" s="26">
        <v>43101</v>
      </c>
      <c r="F7430" s="20">
        <v>0</v>
      </c>
      <c r="G7430" s="20">
        <v>0</v>
      </c>
      <c r="H7430" s="20" t="e">
        <v>#DIV/0!</v>
      </c>
      <c r="I7430" s="20">
        <v>0</v>
      </c>
      <c r="J7430" s="20">
        <v>0</v>
      </c>
      <c r="K7430" s="20" t="e">
        <v>#DIV/0!</v>
      </c>
      <c r="L7430" s="20">
        <v>0</v>
      </c>
      <c r="M7430" s="20" t="e">
        <v>#DIV/0!</v>
      </c>
      <c r="N7430" s="20">
        <v>0</v>
      </c>
      <c r="P7430" s="20">
        <v>0</v>
      </c>
      <c r="Q7430" s="20">
        <v>0</v>
      </c>
      <c r="R7430" s="20" t="e">
        <v>#DIV/0!</v>
      </c>
      <c r="S7430" s="20">
        <v>0</v>
      </c>
      <c r="T7430" s="20" t="e">
        <v>#DIV/0!</v>
      </c>
    </row>
    <row r="7431" spans="1:20" s="20" customFormat="1" x14ac:dyDescent="0.25">
      <c r="A7431" s="177" t="s">
        <v>9937</v>
      </c>
      <c r="B7431" s="20" t="s">
        <v>9938</v>
      </c>
      <c r="C7431" s="20" t="s">
        <v>223</v>
      </c>
      <c r="D7431" s="20" t="s">
        <v>1002</v>
      </c>
      <c r="E7431" s="26">
        <v>43101</v>
      </c>
      <c r="F7431" s="20">
        <v>6</v>
      </c>
      <c r="G7431" s="20">
        <v>9</v>
      </c>
      <c r="H7431" s="20">
        <v>0.66666666666666663</v>
      </c>
      <c r="I7431" s="20">
        <v>76</v>
      </c>
      <c r="J7431" s="20">
        <v>60</v>
      </c>
      <c r="K7431" s="20">
        <v>1.2666666666666666</v>
      </c>
      <c r="L7431" s="20">
        <v>90</v>
      </c>
      <c r="M7431" s="20">
        <v>0.66666666666666663</v>
      </c>
      <c r="N7431" s="20">
        <v>69</v>
      </c>
      <c r="P7431" s="20">
        <v>7</v>
      </c>
      <c r="Q7431" s="20">
        <v>7</v>
      </c>
      <c r="R7431" s="20">
        <v>1</v>
      </c>
      <c r="S7431" s="20">
        <v>7</v>
      </c>
      <c r="T7431" s="20" t="e">
        <v>#DIV/0!</v>
      </c>
    </row>
    <row r="7432" spans="1:20" s="20" customFormat="1" x14ac:dyDescent="0.25">
      <c r="A7432" s="177" t="s">
        <v>9555</v>
      </c>
      <c r="B7432" s="20" t="s">
        <v>9556</v>
      </c>
      <c r="C7432" s="20" t="s">
        <v>346</v>
      </c>
      <c r="D7432" s="20" t="s">
        <v>1002</v>
      </c>
      <c r="E7432" s="26">
        <v>43101</v>
      </c>
      <c r="F7432" s="20">
        <v>0</v>
      </c>
      <c r="G7432" s="20">
        <v>0</v>
      </c>
      <c r="H7432" s="20" t="e">
        <v>#DIV/0!</v>
      </c>
      <c r="I7432" s="20">
        <v>0</v>
      </c>
      <c r="J7432" s="20">
        <v>0</v>
      </c>
      <c r="K7432" s="20" t="e">
        <v>#DIV/0!</v>
      </c>
      <c r="L7432" s="20">
        <v>0</v>
      </c>
      <c r="M7432" s="20" t="e">
        <v>#DIV/0!</v>
      </c>
      <c r="N7432" s="20">
        <v>0</v>
      </c>
      <c r="P7432" s="20">
        <v>0</v>
      </c>
      <c r="Q7432" s="20">
        <v>0</v>
      </c>
      <c r="R7432" s="20" t="e">
        <v>#DIV/0!</v>
      </c>
      <c r="S7432" s="20">
        <v>0</v>
      </c>
      <c r="T7432" s="20" t="e">
        <v>#DIV/0!</v>
      </c>
    </row>
    <row r="7433" spans="1:20" s="20" customFormat="1" x14ac:dyDescent="0.25">
      <c r="A7433" s="177" t="s">
        <v>9196</v>
      </c>
      <c r="B7433" s="20" t="s">
        <v>9197</v>
      </c>
      <c r="C7433" s="20" t="s">
        <v>207</v>
      </c>
      <c r="D7433" s="20" t="s">
        <v>1002</v>
      </c>
      <c r="E7433" s="26">
        <v>43101</v>
      </c>
      <c r="F7433" s="20">
        <v>4.5</v>
      </c>
      <c r="G7433" s="20">
        <v>6</v>
      </c>
      <c r="H7433" s="20">
        <v>0.75</v>
      </c>
      <c r="I7433" s="20">
        <v>37</v>
      </c>
      <c r="J7433" s="20">
        <v>27</v>
      </c>
      <c r="K7433" s="20">
        <v>1.3703703703703705</v>
      </c>
      <c r="L7433" s="20">
        <v>36</v>
      </c>
      <c r="M7433" s="20">
        <v>0.75</v>
      </c>
      <c r="N7433" s="20">
        <v>28</v>
      </c>
      <c r="O7433" s="20">
        <v>0.95</v>
      </c>
      <c r="P7433" s="20">
        <v>0</v>
      </c>
      <c r="Q7433" s="20">
        <v>2</v>
      </c>
      <c r="R7433" s="20">
        <v>0</v>
      </c>
      <c r="S7433" s="20">
        <v>9</v>
      </c>
      <c r="T7433" s="20" t="e">
        <v>#DIV/0!</v>
      </c>
    </row>
    <row r="7434" spans="1:20" s="20" customFormat="1" x14ac:dyDescent="0.25">
      <c r="A7434" s="177" t="s">
        <v>8357</v>
      </c>
      <c r="B7434" s="20" t="s">
        <v>8358</v>
      </c>
      <c r="C7434" s="20" t="s">
        <v>212</v>
      </c>
      <c r="D7434" s="20" t="s">
        <v>1002</v>
      </c>
      <c r="E7434" s="26">
        <v>43101</v>
      </c>
      <c r="F7434" s="20">
        <v>0</v>
      </c>
      <c r="G7434" s="20">
        <v>0</v>
      </c>
      <c r="H7434" s="20" t="e">
        <v>#DIV/0!</v>
      </c>
      <c r="I7434" s="20">
        <v>0</v>
      </c>
      <c r="J7434" s="20">
        <v>0</v>
      </c>
      <c r="K7434" s="20" t="e">
        <v>#DIV/0!</v>
      </c>
      <c r="L7434" s="20">
        <v>0</v>
      </c>
      <c r="M7434" s="20" t="e">
        <v>#DIV/0!</v>
      </c>
      <c r="N7434" s="20">
        <v>0</v>
      </c>
      <c r="P7434" s="20">
        <v>0</v>
      </c>
      <c r="Q7434" s="20">
        <v>0</v>
      </c>
      <c r="R7434" s="20" t="e">
        <v>#DIV/0!</v>
      </c>
      <c r="S7434" s="20">
        <v>0</v>
      </c>
      <c r="T7434" s="20" t="e">
        <v>#DIV/0!</v>
      </c>
    </row>
    <row r="7435" spans="1:20" s="20" customFormat="1" x14ac:dyDescent="0.25">
      <c r="A7435" s="177" t="s">
        <v>8056</v>
      </c>
      <c r="B7435" s="20" t="s">
        <v>8057</v>
      </c>
      <c r="C7435" s="20" t="s">
        <v>225</v>
      </c>
      <c r="D7435" s="20" t="s">
        <v>1002</v>
      </c>
      <c r="E7435" s="26">
        <v>43101</v>
      </c>
      <c r="F7435" s="20">
        <v>4.5</v>
      </c>
      <c r="G7435" s="20">
        <v>5.5</v>
      </c>
      <c r="H7435" s="20">
        <v>0.81818181818181823</v>
      </c>
      <c r="I7435" s="20">
        <v>53</v>
      </c>
      <c r="J7435" s="20">
        <v>51</v>
      </c>
      <c r="K7435" s="20">
        <v>1.0392156862745099</v>
      </c>
      <c r="L7435" s="20">
        <v>62</v>
      </c>
      <c r="M7435" s="20">
        <v>0.82258064516129037</v>
      </c>
      <c r="N7435" s="20">
        <v>46</v>
      </c>
      <c r="P7435" s="20">
        <v>2</v>
      </c>
      <c r="Q7435" s="20">
        <v>2</v>
      </c>
      <c r="R7435" s="20">
        <v>1</v>
      </c>
      <c r="S7435" s="20">
        <v>7</v>
      </c>
      <c r="T7435" s="20" t="e">
        <v>#DIV/0!</v>
      </c>
    </row>
    <row r="7436" spans="1:20" s="20" customFormat="1" x14ac:dyDescent="0.25">
      <c r="A7436" s="177" t="s">
        <v>7668</v>
      </c>
      <c r="B7436" s="20" t="s">
        <v>7669</v>
      </c>
      <c r="C7436" s="20" t="s">
        <v>901</v>
      </c>
      <c r="D7436" s="20" t="s">
        <v>1000</v>
      </c>
      <c r="E7436" s="26">
        <v>43101</v>
      </c>
      <c r="F7436" s="20">
        <v>4</v>
      </c>
      <c r="G7436" s="20">
        <v>4</v>
      </c>
      <c r="H7436" s="20">
        <v>1</v>
      </c>
      <c r="I7436" s="20">
        <v>29</v>
      </c>
      <c r="J7436" s="20">
        <v>24</v>
      </c>
      <c r="K7436" s="20">
        <v>1.2083333333333333</v>
      </c>
      <c r="L7436" s="20">
        <v>24</v>
      </c>
      <c r="M7436" s="20">
        <v>1</v>
      </c>
      <c r="N7436" s="20">
        <v>22</v>
      </c>
      <c r="P7436" s="20">
        <v>3</v>
      </c>
      <c r="Q7436" s="20">
        <v>6</v>
      </c>
      <c r="R7436" s="20">
        <v>0.5</v>
      </c>
      <c r="S7436" s="20">
        <v>7</v>
      </c>
      <c r="T7436" s="20" t="e">
        <v>#DIV/0!</v>
      </c>
    </row>
    <row r="7437" spans="1:20" s="20" customFormat="1" x14ac:dyDescent="0.25">
      <c r="A7437" s="177" t="s">
        <v>7116</v>
      </c>
      <c r="B7437" s="20" t="s">
        <v>7117</v>
      </c>
      <c r="C7437" s="20" t="s">
        <v>232</v>
      </c>
      <c r="D7437" s="20" t="s">
        <v>1002</v>
      </c>
      <c r="E7437" s="26">
        <v>43101</v>
      </c>
      <c r="F7437" s="20">
        <v>7</v>
      </c>
      <c r="G7437" s="20">
        <v>7.5</v>
      </c>
      <c r="H7437" s="20">
        <v>0.93333333333333335</v>
      </c>
      <c r="I7437" s="20">
        <v>96</v>
      </c>
      <c r="J7437" s="20">
        <v>80</v>
      </c>
      <c r="K7437" s="20">
        <v>1.2</v>
      </c>
      <c r="L7437" s="20">
        <v>84</v>
      </c>
      <c r="M7437" s="20">
        <v>0.95238095238095233</v>
      </c>
      <c r="N7437" s="20">
        <v>86</v>
      </c>
      <c r="P7437" s="20">
        <v>2</v>
      </c>
      <c r="Q7437" s="20">
        <v>2</v>
      </c>
      <c r="R7437" s="20">
        <v>1</v>
      </c>
      <c r="S7437" s="20">
        <v>10</v>
      </c>
      <c r="T7437" s="20" t="e">
        <v>#DIV/0!</v>
      </c>
    </row>
    <row r="7438" spans="1:20" s="20" customFormat="1" x14ac:dyDescent="0.25">
      <c r="A7438" s="177" t="s">
        <v>6750</v>
      </c>
      <c r="B7438" s="20" t="s">
        <v>6751</v>
      </c>
      <c r="C7438" s="20" t="s">
        <v>317</v>
      </c>
      <c r="D7438" s="20" t="s">
        <v>1002</v>
      </c>
      <c r="E7438" s="26">
        <v>43101</v>
      </c>
      <c r="F7438" s="20">
        <v>7</v>
      </c>
      <c r="G7438" s="20">
        <v>9</v>
      </c>
      <c r="H7438" s="20">
        <v>0.77777777777777779</v>
      </c>
      <c r="I7438" s="20">
        <v>32</v>
      </c>
      <c r="J7438" s="20">
        <v>42</v>
      </c>
      <c r="K7438" s="20">
        <v>0.76190476190476186</v>
      </c>
      <c r="L7438" s="20">
        <v>54</v>
      </c>
      <c r="M7438" s="20">
        <v>0.77777777777777779</v>
      </c>
      <c r="N7438" s="20">
        <v>25</v>
      </c>
      <c r="P7438" s="20">
        <v>0</v>
      </c>
      <c r="Q7438" s="20">
        <v>0</v>
      </c>
      <c r="R7438" s="20" t="e">
        <v>#DIV/0!</v>
      </c>
      <c r="S7438" s="20">
        <v>7</v>
      </c>
      <c r="T7438" s="20" t="e">
        <v>#DIV/0!</v>
      </c>
    </row>
    <row r="7439" spans="1:20" s="20" customFormat="1" x14ac:dyDescent="0.25">
      <c r="A7439" s="177" t="s">
        <v>6326</v>
      </c>
      <c r="B7439" s="20" t="s">
        <v>6327</v>
      </c>
      <c r="C7439" s="20" t="s">
        <v>214</v>
      </c>
      <c r="D7439" s="20" t="s">
        <v>1002</v>
      </c>
      <c r="E7439" s="26">
        <v>43101</v>
      </c>
      <c r="F7439" s="20">
        <v>12.5</v>
      </c>
      <c r="G7439" s="20">
        <v>16.5</v>
      </c>
      <c r="H7439" s="20">
        <v>0.75757575757575757</v>
      </c>
      <c r="I7439" s="20">
        <v>88</v>
      </c>
      <c r="J7439" s="20">
        <v>121</v>
      </c>
      <c r="K7439" s="20">
        <v>0.72727272727272729</v>
      </c>
      <c r="L7439" s="20">
        <v>161</v>
      </c>
      <c r="M7439" s="20">
        <v>0.75155279503105588</v>
      </c>
      <c r="N7439" s="20">
        <v>70</v>
      </c>
      <c r="O7439" s="20">
        <v>1.35</v>
      </c>
      <c r="P7439" s="20">
        <v>11</v>
      </c>
      <c r="Q7439" s="20">
        <v>15</v>
      </c>
      <c r="R7439" s="20">
        <v>0.73333333333333328</v>
      </c>
      <c r="S7439" s="20">
        <v>18</v>
      </c>
      <c r="T7439" s="20" t="e">
        <v>#DIV/0!</v>
      </c>
    </row>
    <row r="7440" spans="1:20" s="20" customFormat="1" x14ac:dyDescent="0.25">
      <c r="A7440" s="177" t="s">
        <v>5548</v>
      </c>
      <c r="B7440" s="20" t="s">
        <v>5549</v>
      </c>
      <c r="C7440" s="20" t="s">
        <v>903</v>
      </c>
      <c r="D7440" s="20" t="s">
        <v>1000</v>
      </c>
      <c r="E7440" s="26">
        <v>43101</v>
      </c>
      <c r="F7440" s="20">
        <v>6</v>
      </c>
      <c r="G7440" s="20">
        <v>6.5</v>
      </c>
      <c r="H7440" s="20">
        <v>0.92307692307692313</v>
      </c>
      <c r="I7440" s="20">
        <v>33</v>
      </c>
      <c r="J7440" s="20">
        <v>36</v>
      </c>
      <c r="K7440" s="20">
        <v>0.91666666666666663</v>
      </c>
      <c r="L7440" s="20">
        <v>39</v>
      </c>
      <c r="M7440" s="20">
        <v>0.92307692307692313</v>
      </c>
      <c r="N7440" s="20">
        <v>30</v>
      </c>
      <c r="P7440" s="20">
        <v>3</v>
      </c>
      <c r="Q7440" s="20">
        <v>3</v>
      </c>
      <c r="R7440" s="20">
        <v>1</v>
      </c>
      <c r="S7440" s="20">
        <v>3</v>
      </c>
      <c r="T7440" s="20" t="e">
        <v>#DIV/0!</v>
      </c>
    </row>
    <row r="7441" spans="1:20" s="20" customFormat="1" x14ac:dyDescent="0.25">
      <c r="A7441" s="177" t="s">
        <v>4933</v>
      </c>
      <c r="B7441" s="20" t="s">
        <v>4934</v>
      </c>
      <c r="C7441" s="20" t="s">
        <v>230</v>
      </c>
      <c r="D7441" s="20" t="s">
        <v>1002</v>
      </c>
      <c r="E7441" s="26">
        <v>43101</v>
      </c>
      <c r="F7441" s="20">
        <v>0</v>
      </c>
      <c r="G7441" s="20">
        <v>0</v>
      </c>
      <c r="H7441" s="20" t="e">
        <v>#DIV/0!</v>
      </c>
      <c r="I7441" s="20">
        <v>0</v>
      </c>
      <c r="J7441" s="20">
        <v>0</v>
      </c>
      <c r="K7441" s="20" t="e">
        <v>#DIV/0!</v>
      </c>
      <c r="L7441" s="20">
        <v>0</v>
      </c>
      <c r="M7441" s="20" t="e">
        <v>#DIV/0!</v>
      </c>
      <c r="N7441" s="20">
        <v>0</v>
      </c>
      <c r="P7441" s="20">
        <v>0</v>
      </c>
      <c r="Q7441" s="20">
        <v>0</v>
      </c>
      <c r="R7441" s="20" t="e">
        <v>#DIV/0!</v>
      </c>
      <c r="S7441" s="20">
        <v>0</v>
      </c>
      <c r="T7441" s="20" t="e">
        <v>#DIV/0!</v>
      </c>
    </row>
    <row r="7442" spans="1:20" s="20" customFormat="1" x14ac:dyDescent="0.25">
      <c r="A7442" s="177" t="s">
        <v>4758</v>
      </c>
      <c r="B7442" s="20" t="s">
        <v>4759</v>
      </c>
      <c r="C7442" s="20" t="s">
        <v>234</v>
      </c>
      <c r="D7442" s="20" t="s">
        <v>1002</v>
      </c>
      <c r="E7442" s="26">
        <v>43101</v>
      </c>
      <c r="F7442" s="20">
        <v>2.5</v>
      </c>
      <c r="G7442" s="20">
        <v>4.5</v>
      </c>
      <c r="H7442" s="20">
        <v>0.55555555555555558</v>
      </c>
      <c r="I7442" s="20">
        <v>28</v>
      </c>
      <c r="J7442" s="20">
        <v>35</v>
      </c>
      <c r="K7442" s="20">
        <v>0.8</v>
      </c>
      <c r="L7442" s="20">
        <v>63</v>
      </c>
      <c r="M7442" s="20">
        <v>0.55555555555555558</v>
      </c>
      <c r="N7442" s="20">
        <v>25</v>
      </c>
      <c r="P7442" s="20">
        <v>2</v>
      </c>
      <c r="Q7442" s="20">
        <v>2</v>
      </c>
      <c r="R7442" s="20">
        <v>1</v>
      </c>
      <c r="S7442" s="20">
        <v>3</v>
      </c>
      <c r="T7442" s="20" t="e">
        <v>#DIV/0!</v>
      </c>
    </row>
    <row r="7443" spans="1:20" s="20" customFormat="1" x14ac:dyDescent="0.25">
      <c r="A7443" s="177" t="s">
        <v>4408</v>
      </c>
      <c r="B7443" s="20" t="s">
        <v>4409</v>
      </c>
      <c r="C7443" s="20" t="s">
        <v>217</v>
      </c>
      <c r="D7443" s="20" t="s">
        <v>1002</v>
      </c>
      <c r="E7443" s="26">
        <v>43101</v>
      </c>
      <c r="F7443" s="20">
        <v>0</v>
      </c>
      <c r="G7443" s="20">
        <v>0</v>
      </c>
      <c r="H7443" s="20" t="e">
        <v>#DIV/0!</v>
      </c>
      <c r="I7443" s="20">
        <v>0</v>
      </c>
      <c r="J7443" s="20">
        <v>0</v>
      </c>
      <c r="K7443" s="20" t="e">
        <v>#DIV/0!</v>
      </c>
      <c r="L7443" s="20">
        <v>0</v>
      </c>
      <c r="M7443" s="20" t="e">
        <v>#DIV/0!</v>
      </c>
      <c r="N7443" s="20">
        <v>0</v>
      </c>
      <c r="P7443" s="20">
        <v>0</v>
      </c>
      <c r="Q7443" s="20">
        <v>0</v>
      </c>
      <c r="R7443" s="20" t="e">
        <v>#DIV/0!</v>
      </c>
      <c r="S7443" s="20">
        <v>0</v>
      </c>
      <c r="T7443" s="20" t="e">
        <v>#DIV/0!</v>
      </c>
    </row>
    <row r="7444" spans="1:20" s="20" customFormat="1" x14ac:dyDescent="0.25">
      <c r="A7444" s="177" t="s">
        <v>3818</v>
      </c>
      <c r="B7444" s="20" t="s">
        <v>3819</v>
      </c>
      <c r="C7444" s="20" t="s">
        <v>342</v>
      </c>
      <c r="D7444" s="20" t="s">
        <v>1002</v>
      </c>
      <c r="E7444" s="26">
        <v>43101</v>
      </c>
      <c r="F7444" s="20">
        <v>0</v>
      </c>
      <c r="G7444" s="20">
        <v>0</v>
      </c>
      <c r="H7444" s="20" t="e">
        <v>#DIV/0!</v>
      </c>
      <c r="I7444" s="20">
        <v>0</v>
      </c>
      <c r="J7444" s="20">
        <v>0</v>
      </c>
      <c r="K7444" s="20" t="e">
        <v>#DIV/0!</v>
      </c>
      <c r="L7444" s="20">
        <v>0</v>
      </c>
      <c r="M7444" s="20" t="e">
        <v>#DIV/0!</v>
      </c>
      <c r="N7444" s="20">
        <v>0</v>
      </c>
      <c r="P7444" s="20">
        <v>0</v>
      </c>
      <c r="Q7444" s="20">
        <v>0</v>
      </c>
      <c r="R7444" s="20" t="e">
        <v>#DIV/0!</v>
      </c>
      <c r="S7444" s="20">
        <v>0</v>
      </c>
      <c r="T7444" s="20" t="e">
        <v>#DIV/0!</v>
      </c>
    </row>
    <row r="7445" spans="1:20" s="20" customFormat="1" x14ac:dyDescent="0.25">
      <c r="A7445" s="177" t="s">
        <v>3626</v>
      </c>
      <c r="B7445" s="20" t="s">
        <v>3627</v>
      </c>
      <c r="C7445" s="20" t="s">
        <v>220</v>
      </c>
      <c r="D7445" s="20" t="s">
        <v>1002</v>
      </c>
      <c r="E7445" s="26">
        <v>43101</v>
      </c>
      <c r="F7445" s="20">
        <v>0</v>
      </c>
      <c r="G7445" s="20">
        <v>0</v>
      </c>
      <c r="H7445" s="20" t="e">
        <v>#DIV/0!</v>
      </c>
      <c r="I7445" s="20">
        <v>0</v>
      </c>
      <c r="J7445" s="20">
        <v>0</v>
      </c>
      <c r="K7445" s="20" t="e">
        <v>#DIV/0!</v>
      </c>
      <c r="L7445" s="20">
        <v>0</v>
      </c>
      <c r="M7445" s="20" t="e">
        <v>#DIV/0!</v>
      </c>
      <c r="N7445" s="20">
        <v>0</v>
      </c>
      <c r="P7445" s="20">
        <v>0</v>
      </c>
      <c r="Q7445" s="20">
        <v>0</v>
      </c>
      <c r="R7445" s="20" t="e">
        <v>#DIV/0!</v>
      </c>
      <c r="S7445" s="20">
        <v>0</v>
      </c>
    </row>
    <row r="7446" spans="1:20" s="20" customFormat="1" x14ac:dyDescent="0.25">
      <c r="A7446" s="177" t="s">
        <v>3101</v>
      </c>
      <c r="B7446" s="20" t="s">
        <v>3102</v>
      </c>
      <c r="C7446" s="20" t="s">
        <v>242</v>
      </c>
      <c r="D7446" s="20" t="s">
        <v>1000</v>
      </c>
      <c r="E7446" s="26">
        <v>43101</v>
      </c>
      <c r="F7446" s="20">
        <v>0</v>
      </c>
      <c r="G7446" s="20">
        <v>0</v>
      </c>
      <c r="H7446" s="20" t="e">
        <v>#DIV/0!</v>
      </c>
      <c r="I7446" s="20">
        <v>0</v>
      </c>
      <c r="J7446" s="20">
        <v>0</v>
      </c>
      <c r="K7446" s="20" t="e">
        <v>#DIV/0!</v>
      </c>
      <c r="L7446" s="20">
        <v>0</v>
      </c>
      <c r="M7446" s="20" t="e">
        <v>#DIV/0!</v>
      </c>
      <c r="N7446" s="20">
        <v>0</v>
      </c>
      <c r="P7446" s="20">
        <v>0</v>
      </c>
      <c r="Q7446" s="20">
        <v>0</v>
      </c>
      <c r="R7446" s="20" t="e">
        <v>#DIV/0!</v>
      </c>
      <c r="S7446" s="20">
        <v>0</v>
      </c>
    </row>
    <row r="7447" spans="1:20" s="20" customFormat="1" x14ac:dyDescent="0.25">
      <c r="A7447" s="177" t="s">
        <v>2926</v>
      </c>
      <c r="B7447" s="20" t="s">
        <v>2927</v>
      </c>
      <c r="C7447" s="20" t="s">
        <v>2724</v>
      </c>
      <c r="D7447" s="20" t="s">
        <v>1000</v>
      </c>
      <c r="E7447" s="26">
        <v>43101</v>
      </c>
      <c r="F7447" s="20">
        <v>3.5</v>
      </c>
      <c r="G7447" s="20">
        <v>3.5</v>
      </c>
      <c r="H7447" s="20">
        <v>1</v>
      </c>
      <c r="I7447" s="20">
        <v>23</v>
      </c>
      <c r="J7447" s="20">
        <v>21</v>
      </c>
      <c r="K7447" s="20">
        <v>1.0952380952380953</v>
      </c>
      <c r="L7447" s="20">
        <v>21</v>
      </c>
      <c r="M7447" s="20">
        <v>1</v>
      </c>
      <c r="N7447" s="20">
        <v>22</v>
      </c>
      <c r="P7447" s="20">
        <v>1</v>
      </c>
      <c r="Q7447" s="20">
        <v>1</v>
      </c>
      <c r="R7447" s="20">
        <v>1</v>
      </c>
      <c r="S7447" s="20">
        <v>1</v>
      </c>
    </row>
    <row r="7448" spans="1:20" s="20" customFormat="1" x14ac:dyDescent="0.25">
      <c r="A7448" s="177" t="s">
        <v>2681</v>
      </c>
      <c r="B7448" s="20" t="s">
        <v>2682</v>
      </c>
      <c r="C7448" s="20" t="s">
        <v>237</v>
      </c>
      <c r="D7448" s="20" t="s">
        <v>1000</v>
      </c>
      <c r="E7448" s="26">
        <v>43101</v>
      </c>
      <c r="F7448" s="20">
        <v>9</v>
      </c>
      <c r="G7448" s="20">
        <v>11</v>
      </c>
      <c r="H7448" s="20">
        <v>0.81818181818181823</v>
      </c>
      <c r="I7448" s="20">
        <v>63</v>
      </c>
      <c r="J7448" s="20">
        <v>54</v>
      </c>
      <c r="K7448" s="20">
        <v>1.1666666666666667</v>
      </c>
      <c r="L7448" s="20">
        <v>66</v>
      </c>
      <c r="M7448" s="20">
        <v>0.81818181818181823</v>
      </c>
      <c r="N7448" s="20">
        <v>45</v>
      </c>
      <c r="O7448" s="20">
        <v>1.1499999999999999</v>
      </c>
      <c r="P7448" s="20">
        <v>3</v>
      </c>
      <c r="Q7448" s="20">
        <v>5</v>
      </c>
      <c r="R7448" s="20">
        <v>0.6</v>
      </c>
      <c r="S7448" s="20">
        <v>18</v>
      </c>
    </row>
    <row r="7449" spans="1:20" s="20" customFormat="1" x14ac:dyDescent="0.25">
      <c r="A7449" s="177" t="s">
        <v>2506</v>
      </c>
      <c r="B7449" s="20" t="s">
        <v>2507</v>
      </c>
      <c r="C7449" s="20" t="s">
        <v>238</v>
      </c>
      <c r="D7449" s="20" t="s">
        <v>1000</v>
      </c>
      <c r="E7449" s="26">
        <v>43101</v>
      </c>
      <c r="F7449" s="20">
        <v>0</v>
      </c>
      <c r="G7449" s="20">
        <v>0</v>
      </c>
      <c r="H7449" s="20" t="e">
        <v>#DIV/0!</v>
      </c>
      <c r="I7449" s="20">
        <v>0</v>
      </c>
      <c r="J7449" s="20">
        <v>0</v>
      </c>
      <c r="K7449" s="20" t="e">
        <v>#DIV/0!</v>
      </c>
      <c r="L7449" s="20">
        <v>0</v>
      </c>
      <c r="M7449" s="20" t="e">
        <v>#DIV/0!</v>
      </c>
      <c r="N7449" s="20">
        <v>0</v>
      </c>
      <c r="P7449" s="20">
        <v>0</v>
      </c>
      <c r="Q7449" s="20">
        <v>0</v>
      </c>
      <c r="R7449" s="20" t="e">
        <v>#DIV/0!</v>
      </c>
      <c r="S7449" s="20">
        <v>0</v>
      </c>
    </row>
    <row r="7450" spans="1:20" s="20" customFormat="1" x14ac:dyDescent="0.25">
      <c r="A7450" s="177" t="s">
        <v>2333</v>
      </c>
      <c r="B7450" s="20" t="s">
        <v>2334</v>
      </c>
      <c r="C7450" s="20" t="s">
        <v>239</v>
      </c>
      <c r="D7450" s="20" t="s">
        <v>1000</v>
      </c>
      <c r="E7450" s="26">
        <v>43101</v>
      </c>
      <c r="F7450" s="20">
        <v>0</v>
      </c>
      <c r="G7450" s="20">
        <v>0</v>
      </c>
      <c r="H7450" s="20" t="e">
        <v>#DIV/0!</v>
      </c>
      <c r="I7450" s="20">
        <v>0</v>
      </c>
      <c r="J7450" s="20">
        <v>0</v>
      </c>
      <c r="K7450" s="20" t="e">
        <v>#DIV/0!</v>
      </c>
      <c r="L7450" s="20">
        <v>0</v>
      </c>
      <c r="M7450" s="20" t="e">
        <v>#DIV/0!</v>
      </c>
      <c r="N7450" s="20">
        <v>0</v>
      </c>
      <c r="P7450" s="20">
        <v>0</v>
      </c>
      <c r="Q7450" s="20">
        <v>0</v>
      </c>
      <c r="R7450" s="20" t="e">
        <v>#DIV/0!</v>
      </c>
      <c r="S7450" s="20">
        <v>0</v>
      </c>
    </row>
    <row r="7451" spans="1:20" s="20" customFormat="1" x14ac:dyDescent="0.25">
      <c r="A7451" s="177" t="s">
        <v>2158</v>
      </c>
      <c r="B7451" s="20" t="s">
        <v>2159</v>
      </c>
      <c r="C7451" s="20" t="s">
        <v>1988</v>
      </c>
      <c r="D7451" s="20" t="s">
        <v>1000</v>
      </c>
      <c r="E7451" s="26">
        <v>43101</v>
      </c>
      <c r="F7451" s="20">
        <v>6.5</v>
      </c>
      <c r="G7451" s="20">
        <v>7</v>
      </c>
      <c r="H7451" s="20">
        <v>0.9285714285714286</v>
      </c>
      <c r="I7451" s="20">
        <v>39</v>
      </c>
      <c r="J7451" s="20">
        <v>39</v>
      </c>
      <c r="K7451" s="20">
        <v>1</v>
      </c>
      <c r="L7451" s="20">
        <v>42</v>
      </c>
      <c r="M7451" s="20">
        <v>0.9285714285714286</v>
      </c>
      <c r="N7451" s="20">
        <v>30</v>
      </c>
      <c r="P7451" s="20">
        <v>5</v>
      </c>
      <c r="Q7451" s="20">
        <v>8</v>
      </c>
      <c r="R7451" s="20">
        <v>0.625</v>
      </c>
      <c r="S7451" s="20">
        <v>9</v>
      </c>
    </row>
    <row r="7452" spans="1:20" s="20" customFormat="1" x14ac:dyDescent="0.25">
      <c r="A7452" s="177" t="s">
        <v>1910</v>
      </c>
      <c r="B7452" s="20" t="s">
        <v>1911</v>
      </c>
      <c r="C7452" s="20" t="s">
        <v>240</v>
      </c>
      <c r="D7452" s="20" t="s">
        <v>1000</v>
      </c>
      <c r="E7452" s="26">
        <v>43101</v>
      </c>
      <c r="F7452" s="20">
        <v>9.5</v>
      </c>
      <c r="G7452" s="20">
        <v>11.5</v>
      </c>
      <c r="H7452" s="20">
        <v>0.82608695652173914</v>
      </c>
      <c r="I7452" s="20">
        <v>48</v>
      </c>
      <c r="J7452" s="20">
        <v>57</v>
      </c>
      <c r="K7452" s="20">
        <v>0.84210526315789469</v>
      </c>
      <c r="L7452" s="20">
        <v>69</v>
      </c>
      <c r="M7452" s="20">
        <v>0.82608695652173914</v>
      </c>
      <c r="N7452" s="20">
        <v>43</v>
      </c>
      <c r="P7452" s="20">
        <v>0</v>
      </c>
      <c r="Q7452" s="20">
        <v>2</v>
      </c>
      <c r="R7452" s="20">
        <v>0</v>
      </c>
      <c r="S7452" s="20">
        <v>5</v>
      </c>
    </row>
    <row r="7453" spans="1:20" s="20" customFormat="1" x14ac:dyDescent="0.25">
      <c r="A7453" s="177" t="s">
        <v>1735</v>
      </c>
      <c r="B7453" s="20" t="s">
        <v>1736</v>
      </c>
      <c r="C7453" s="20" t="s">
        <v>241</v>
      </c>
      <c r="D7453" s="20" t="s">
        <v>1000</v>
      </c>
      <c r="E7453" s="26">
        <v>43101</v>
      </c>
      <c r="F7453" s="20">
        <v>34</v>
      </c>
      <c r="G7453" s="20">
        <v>42</v>
      </c>
      <c r="H7453" s="20">
        <v>0.80952380952380953</v>
      </c>
      <c r="I7453" s="20">
        <v>393</v>
      </c>
      <c r="J7453" s="20">
        <v>416</v>
      </c>
      <c r="K7453" s="20">
        <v>0.94471153846153844</v>
      </c>
      <c r="L7453" s="20">
        <v>510</v>
      </c>
      <c r="M7453" s="20">
        <v>0.81568627450980391</v>
      </c>
      <c r="N7453" s="20">
        <v>358</v>
      </c>
      <c r="P7453" s="20">
        <v>36</v>
      </c>
      <c r="Q7453" s="20">
        <v>44</v>
      </c>
      <c r="R7453" s="20">
        <v>0.81818181818181823</v>
      </c>
      <c r="S7453" s="20">
        <v>35</v>
      </c>
    </row>
    <row r="7454" spans="1:20" s="20" customFormat="1" x14ac:dyDescent="0.25">
      <c r="A7454" s="177" t="s">
        <v>1560</v>
      </c>
      <c r="B7454" s="20" t="s">
        <v>1561</v>
      </c>
      <c r="C7454" s="20" t="s">
        <v>318</v>
      </c>
      <c r="D7454" s="20" t="s">
        <v>1000</v>
      </c>
      <c r="E7454" s="26">
        <v>43101</v>
      </c>
      <c r="F7454" s="20">
        <v>6</v>
      </c>
      <c r="G7454" s="20">
        <v>7.5</v>
      </c>
      <c r="H7454" s="20">
        <v>0.8</v>
      </c>
      <c r="I7454" s="20">
        <v>37</v>
      </c>
      <c r="J7454" s="20">
        <v>36</v>
      </c>
      <c r="K7454" s="20">
        <v>1.0277777777777777</v>
      </c>
      <c r="L7454" s="20">
        <v>45</v>
      </c>
      <c r="M7454" s="20">
        <v>0.8</v>
      </c>
      <c r="N7454" s="20">
        <v>29</v>
      </c>
      <c r="P7454" s="20">
        <v>0</v>
      </c>
      <c r="Q7454" s="20">
        <v>0</v>
      </c>
      <c r="R7454" s="20" t="e">
        <v>#DIV/0!</v>
      </c>
      <c r="S7454" s="20">
        <v>8</v>
      </c>
    </row>
    <row r="7455" spans="1:20" s="20" customFormat="1" x14ac:dyDescent="0.25">
      <c r="A7455" s="177" t="s">
        <v>12643</v>
      </c>
      <c r="B7455" s="20" t="s">
        <v>1455</v>
      </c>
      <c r="C7455" s="20" t="s">
        <v>896</v>
      </c>
      <c r="D7455" s="20" t="s">
        <v>1000</v>
      </c>
      <c r="E7455" s="26">
        <v>43101</v>
      </c>
      <c r="F7455" s="20">
        <v>68.5</v>
      </c>
      <c r="G7455" s="20">
        <v>82.5</v>
      </c>
      <c r="H7455" s="20">
        <v>0.83030303030303032</v>
      </c>
      <c r="I7455" s="20">
        <v>603</v>
      </c>
      <c r="J7455" s="20">
        <v>623</v>
      </c>
      <c r="K7455" s="20">
        <v>0.9678972712680578</v>
      </c>
      <c r="L7455" s="20">
        <v>753</v>
      </c>
      <c r="M7455" s="20">
        <v>0.8273572377158035</v>
      </c>
      <c r="N7455" s="20">
        <v>527</v>
      </c>
      <c r="P7455" s="20">
        <v>45</v>
      </c>
      <c r="Q7455" s="20">
        <v>60</v>
      </c>
      <c r="R7455" s="20">
        <v>0.75</v>
      </c>
      <c r="S7455" s="20">
        <v>76</v>
      </c>
    </row>
    <row r="7456" spans="1:20" s="20" customFormat="1" x14ac:dyDescent="0.25">
      <c r="A7456" s="177" t="s">
        <v>1130</v>
      </c>
      <c r="B7456" s="20" t="s">
        <v>1217</v>
      </c>
      <c r="C7456" s="20" t="s">
        <v>235</v>
      </c>
      <c r="D7456" s="20" t="s">
        <v>1002</v>
      </c>
      <c r="E7456" s="26">
        <v>43101</v>
      </c>
      <c r="F7456" s="20">
        <v>68.5</v>
      </c>
      <c r="G7456" s="20">
        <v>82.5</v>
      </c>
      <c r="H7456" s="20">
        <v>0.83030303030303032</v>
      </c>
      <c r="I7456" s="20">
        <v>603</v>
      </c>
      <c r="J7456" s="20">
        <v>623</v>
      </c>
      <c r="K7456" s="20">
        <v>0.9678972712680578</v>
      </c>
      <c r="L7456" s="20">
        <v>753</v>
      </c>
      <c r="M7456" s="20">
        <v>0.8273572377158035</v>
      </c>
      <c r="N7456" s="20">
        <v>527</v>
      </c>
      <c r="P7456" s="20">
        <v>45</v>
      </c>
      <c r="Q7456" s="20">
        <v>60</v>
      </c>
      <c r="R7456" s="20">
        <v>0.75</v>
      </c>
      <c r="S7456" s="20">
        <v>76</v>
      </c>
    </row>
    <row r="7457" spans="1:19" s="20" customFormat="1" x14ac:dyDescent="0.25">
      <c r="A7457" s="177" t="s">
        <v>12110</v>
      </c>
      <c r="B7457" s="20" t="s">
        <v>12111</v>
      </c>
      <c r="C7457" s="20" t="s">
        <v>1051</v>
      </c>
      <c r="D7457" s="20" t="s">
        <v>1000</v>
      </c>
      <c r="E7457" s="26">
        <v>43101</v>
      </c>
      <c r="F7457" s="20">
        <v>0</v>
      </c>
      <c r="G7457" s="20">
        <v>0</v>
      </c>
      <c r="H7457" s="20" t="e">
        <v>#DIV/0!</v>
      </c>
      <c r="I7457" s="20">
        <v>0</v>
      </c>
      <c r="J7457" s="20">
        <v>0</v>
      </c>
      <c r="K7457" s="20" t="e">
        <v>#DIV/0!</v>
      </c>
      <c r="L7457" s="20">
        <v>0</v>
      </c>
      <c r="M7457" s="20" t="e">
        <v>#DIV/0!</v>
      </c>
      <c r="N7457" s="20">
        <v>0</v>
      </c>
      <c r="P7457" s="20">
        <v>0</v>
      </c>
      <c r="Q7457" s="20">
        <v>0</v>
      </c>
      <c r="R7457" s="20" t="e">
        <v>#DIV/0!</v>
      </c>
      <c r="S7457" s="20">
        <v>0</v>
      </c>
    </row>
    <row r="7458" spans="1:19" s="20" customFormat="1" x14ac:dyDescent="0.25">
      <c r="A7458" s="177" t="s">
        <v>13299</v>
      </c>
      <c r="B7458" s="20" t="s">
        <v>13300</v>
      </c>
      <c r="C7458" s="20" t="s">
        <v>350</v>
      </c>
      <c r="D7458" s="20" t="s">
        <v>1002</v>
      </c>
      <c r="E7458" s="26">
        <v>43101</v>
      </c>
      <c r="F7458" s="20">
        <v>1</v>
      </c>
      <c r="G7458" s="20">
        <v>1</v>
      </c>
      <c r="H7458" s="20">
        <v>1</v>
      </c>
      <c r="I7458" s="20">
        <v>5</v>
      </c>
      <c r="J7458" s="20">
        <v>6</v>
      </c>
      <c r="K7458" s="20">
        <v>0.83333333333333337</v>
      </c>
      <c r="L7458" s="20">
        <v>6</v>
      </c>
      <c r="M7458" s="20">
        <v>1</v>
      </c>
      <c r="N7458" s="20">
        <v>4</v>
      </c>
      <c r="P7458" s="20">
        <v>0</v>
      </c>
      <c r="Q7458" s="20">
        <v>0</v>
      </c>
      <c r="R7458" s="20" t="e">
        <v>#DIV/0!</v>
      </c>
      <c r="S7458" s="20">
        <v>1</v>
      </c>
    </row>
    <row r="7459" spans="1:19" s="20" customFormat="1" x14ac:dyDescent="0.25">
      <c r="A7459" s="177" t="s">
        <v>13476</v>
      </c>
      <c r="B7459" s="20" t="s">
        <v>13477</v>
      </c>
      <c r="C7459" s="20" t="s">
        <v>242</v>
      </c>
      <c r="D7459" s="20" t="s">
        <v>1002</v>
      </c>
      <c r="E7459" s="26">
        <v>43101</v>
      </c>
      <c r="F7459" s="20">
        <v>0</v>
      </c>
      <c r="G7459" s="20">
        <v>0</v>
      </c>
      <c r="H7459" s="20" t="e">
        <v>#DIV/0!</v>
      </c>
      <c r="I7459" s="20">
        <v>0</v>
      </c>
      <c r="J7459" s="20">
        <v>0</v>
      </c>
      <c r="K7459" s="20" t="e">
        <v>#DIV/0!</v>
      </c>
      <c r="L7459" s="20">
        <v>0</v>
      </c>
      <c r="M7459" s="20" t="e">
        <v>#DIV/0!</v>
      </c>
      <c r="N7459" s="20">
        <v>0</v>
      </c>
      <c r="P7459" s="20">
        <v>0</v>
      </c>
      <c r="Q7459" s="20">
        <v>0</v>
      </c>
      <c r="R7459" s="20" t="e">
        <v>#DIV/0!</v>
      </c>
      <c r="S7459" s="20">
        <v>0</v>
      </c>
    </row>
    <row r="7460" spans="1:19" s="20" customFormat="1" x14ac:dyDescent="0.25">
      <c r="A7460" s="177" t="s">
        <v>13653</v>
      </c>
      <c r="B7460" s="20" t="s">
        <v>13654</v>
      </c>
      <c r="C7460" s="20" t="s">
        <v>237</v>
      </c>
      <c r="D7460" s="20" t="s">
        <v>1002</v>
      </c>
      <c r="E7460" s="26">
        <v>43101</v>
      </c>
      <c r="F7460" s="20">
        <v>9</v>
      </c>
      <c r="G7460" s="20">
        <v>11</v>
      </c>
      <c r="H7460" s="20">
        <v>0.81818181818181823</v>
      </c>
      <c r="I7460" s="20">
        <v>63</v>
      </c>
      <c r="J7460" s="20">
        <v>54</v>
      </c>
      <c r="K7460" s="20">
        <v>1.1666666666666667</v>
      </c>
      <c r="L7460" s="20">
        <v>66</v>
      </c>
      <c r="M7460" s="20">
        <v>0.81818181818181823</v>
      </c>
      <c r="N7460" s="20">
        <v>45</v>
      </c>
      <c r="O7460" s="20">
        <v>1.1499999999999999</v>
      </c>
      <c r="P7460" s="20">
        <v>3</v>
      </c>
      <c r="Q7460" s="20">
        <v>5</v>
      </c>
      <c r="R7460" s="20">
        <v>0.6</v>
      </c>
      <c r="S7460" s="20">
        <v>18</v>
      </c>
    </row>
    <row r="7461" spans="1:19" s="20" customFormat="1" x14ac:dyDescent="0.25">
      <c r="A7461" s="177" t="s">
        <v>13828</v>
      </c>
      <c r="B7461" s="20" t="s">
        <v>13829</v>
      </c>
      <c r="C7461" s="20" t="s">
        <v>238</v>
      </c>
      <c r="D7461" s="20" t="s">
        <v>1002</v>
      </c>
      <c r="E7461" s="26">
        <v>43101</v>
      </c>
      <c r="F7461" s="20">
        <v>0</v>
      </c>
      <c r="G7461" s="20">
        <v>0</v>
      </c>
      <c r="H7461" s="20" t="e">
        <v>#DIV/0!</v>
      </c>
      <c r="I7461" s="20">
        <v>0</v>
      </c>
      <c r="J7461" s="20">
        <v>0</v>
      </c>
      <c r="K7461" s="20" t="e">
        <v>#DIV/0!</v>
      </c>
      <c r="L7461" s="20">
        <v>0</v>
      </c>
      <c r="M7461" s="20" t="e">
        <v>#DIV/0!</v>
      </c>
      <c r="N7461" s="20">
        <v>0</v>
      </c>
      <c r="P7461" s="20">
        <v>0</v>
      </c>
      <c r="Q7461" s="20">
        <v>0</v>
      </c>
      <c r="R7461" s="20" t="e">
        <v>#DIV/0!</v>
      </c>
      <c r="S7461" s="20">
        <v>0</v>
      </c>
    </row>
    <row r="7462" spans="1:19" s="20" customFormat="1" x14ac:dyDescent="0.25">
      <c r="A7462" s="177" t="s">
        <v>14005</v>
      </c>
      <c r="B7462" s="20" t="s">
        <v>14006</v>
      </c>
      <c r="C7462" s="20" t="s">
        <v>239</v>
      </c>
      <c r="D7462" s="20" t="s">
        <v>1002</v>
      </c>
      <c r="E7462" s="26">
        <v>43101</v>
      </c>
      <c r="F7462" s="20">
        <v>0</v>
      </c>
      <c r="G7462" s="20">
        <v>0</v>
      </c>
      <c r="H7462" s="20" t="e">
        <v>#DIV/0!</v>
      </c>
      <c r="I7462" s="20">
        <v>0</v>
      </c>
      <c r="J7462" s="20">
        <v>0</v>
      </c>
      <c r="K7462" s="20" t="e">
        <v>#DIV/0!</v>
      </c>
      <c r="L7462" s="20">
        <v>0</v>
      </c>
      <c r="M7462" s="20" t="e">
        <v>#DIV/0!</v>
      </c>
      <c r="N7462" s="20">
        <v>0</v>
      </c>
      <c r="P7462" s="20">
        <v>0</v>
      </c>
      <c r="Q7462" s="20">
        <v>0</v>
      </c>
      <c r="R7462" s="20" t="e">
        <v>#DIV/0!</v>
      </c>
      <c r="S7462" s="20">
        <v>0</v>
      </c>
    </row>
    <row r="7463" spans="1:19" s="20" customFormat="1" x14ac:dyDescent="0.25">
      <c r="A7463" s="177" t="s">
        <v>14192</v>
      </c>
      <c r="B7463" s="20" t="s">
        <v>14193</v>
      </c>
      <c r="C7463" s="20" t="s">
        <v>240</v>
      </c>
      <c r="D7463" s="20" t="s">
        <v>1002</v>
      </c>
      <c r="E7463" s="26">
        <v>43101</v>
      </c>
      <c r="F7463" s="20">
        <v>9.5</v>
      </c>
      <c r="G7463" s="20">
        <v>11.5</v>
      </c>
      <c r="H7463" s="20">
        <v>0.82608695652173914</v>
      </c>
      <c r="I7463" s="20">
        <v>48</v>
      </c>
      <c r="J7463" s="20">
        <v>57</v>
      </c>
      <c r="K7463" s="20">
        <v>0.84210526315789469</v>
      </c>
      <c r="L7463" s="20">
        <v>69</v>
      </c>
      <c r="M7463" s="20">
        <v>0.82608695652173914</v>
      </c>
      <c r="N7463" s="20">
        <v>43</v>
      </c>
      <c r="P7463" s="20">
        <v>0</v>
      </c>
      <c r="Q7463" s="20">
        <v>2</v>
      </c>
      <c r="R7463" s="20">
        <v>0</v>
      </c>
      <c r="S7463" s="20">
        <v>5</v>
      </c>
    </row>
    <row r="7464" spans="1:19" s="20" customFormat="1" x14ac:dyDescent="0.25">
      <c r="A7464" s="177" t="s">
        <v>14369</v>
      </c>
      <c r="B7464" s="20" t="s">
        <v>14370</v>
      </c>
      <c r="C7464" s="20" t="s">
        <v>241</v>
      </c>
      <c r="D7464" s="20" t="s">
        <v>1002</v>
      </c>
      <c r="E7464" s="26">
        <v>43101</v>
      </c>
      <c r="F7464" s="20">
        <v>34</v>
      </c>
      <c r="G7464" s="20">
        <v>42</v>
      </c>
      <c r="H7464" s="20">
        <v>0.80952380952380953</v>
      </c>
      <c r="I7464" s="20">
        <v>393</v>
      </c>
      <c r="J7464" s="20">
        <v>416</v>
      </c>
      <c r="K7464" s="20">
        <v>0.94471153846153844</v>
      </c>
      <c r="L7464" s="20">
        <v>510</v>
      </c>
      <c r="M7464" s="20">
        <v>0.81568627450980391</v>
      </c>
      <c r="N7464" s="20">
        <v>358</v>
      </c>
      <c r="P7464" s="20">
        <v>36</v>
      </c>
      <c r="Q7464" s="20">
        <v>44</v>
      </c>
      <c r="R7464" s="20">
        <v>0.81818181818181823</v>
      </c>
      <c r="S7464" s="20">
        <v>35</v>
      </c>
    </row>
    <row r="7465" spans="1:19" s="20" customFormat="1" x14ac:dyDescent="0.25">
      <c r="A7465" s="177" t="s">
        <v>14481</v>
      </c>
      <c r="B7465" s="20" t="s">
        <v>14482</v>
      </c>
      <c r="C7465" s="20" t="s">
        <v>318</v>
      </c>
      <c r="D7465" s="20" t="s">
        <v>1002</v>
      </c>
      <c r="E7465" s="26">
        <v>43101</v>
      </c>
      <c r="F7465" s="20">
        <v>6</v>
      </c>
      <c r="G7465" s="20">
        <v>7.5</v>
      </c>
      <c r="H7465" s="20">
        <v>0.8</v>
      </c>
      <c r="I7465" s="20">
        <v>37</v>
      </c>
      <c r="J7465" s="20">
        <v>36</v>
      </c>
      <c r="K7465" s="20">
        <v>1.0277777777777777</v>
      </c>
      <c r="L7465" s="20">
        <v>45</v>
      </c>
      <c r="M7465" s="20">
        <v>0.8</v>
      </c>
      <c r="N7465" s="20">
        <v>29</v>
      </c>
      <c r="P7465" s="20">
        <v>0</v>
      </c>
      <c r="Q7465" s="20">
        <v>0</v>
      </c>
      <c r="R7465" s="20" t="e">
        <v>#DIV/0!</v>
      </c>
      <c r="S7465" s="20">
        <v>8</v>
      </c>
    </row>
    <row r="7466" spans="1:19" s="20" customFormat="1" x14ac:dyDescent="0.25">
      <c r="A7466" s="177" t="s">
        <v>14698</v>
      </c>
      <c r="B7466" s="20" t="s">
        <v>14699</v>
      </c>
      <c r="C7466" s="20" t="s">
        <v>199</v>
      </c>
      <c r="D7466" s="20" t="s">
        <v>1000</v>
      </c>
      <c r="E7466" s="26">
        <v>43101</v>
      </c>
      <c r="F7466" s="20">
        <v>11</v>
      </c>
      <c r="G7466" s="20">
        <v>10</v>
      </c>
      <c r="H7466" s="20">
        <v>1.1000000000000001</v>
      </c>
      <c r="I7466" s="20">
        <v>110</v>
      </c>
      <c r="J7466" s="20">
        <v>118</v>
      </c>
      <c r="K7466" s="20">
        <v>0.93220338983050843</v>
      </c>
      <c r="L7466" s="20">
        <v>104</v>
      </c>
      <c r="M7466" s="20">
        <v>1.1346153846153846</v>
      </c>
      <c r="N7466" s="20">
        <v>107</v>
      </c>
      <c r="P7466" s="20">
        <v>15</v>
      </c>
      <c r="Q7466" s="20">
        <v>21</v>
      </c>
      <c r="R7466" s="20">
        <v>0.7142857142857143</v>
      </c>
      <c r="S7466" s="20">
        <v>3</v>
      </c>
    </row>
    <row r="7467" spans="1:19" s="20" customFormat="1" x14ac:dyDescent="0.25">
      <c r="A7467" s="177" t="s">
        <v>14964</v>
      </c>
      <c r="B7467" s="20" t="s">
        <v>14965</v>
      </c>
      <c r="C7467" s="20" t="s">
        <v>200</v>
      </c>
      <c r="D7467" s="20" t="s">
        <v>1002</v>
      </c>
      <c r="E7467" s="26">
        <v>43101</v>
      </c>
      <c r="F7467" s="20">
        <v>4.5</v>
      </c>
      <c r="G7467" s="20">
        <v>4.5</v>
      </c>
      <c r="H7467" s="20">
        <v>1</v>
      </c>
      <c r="I7467" s="20">
        <v>24</v>
      </c>
      <c r="J7467" s="20">
        <v>27</v>
      </c>
      <c r="K7467" s="20">
        <v>0.88888888888888884</v>
      </c>
      <c r="L7467" s="20">
        <v>27</v>
      </c>
      <c r="M7467" s="20">
        <v>1</v>
      </c>
      <c r="N7467" s="20">
        <v>21</v>
      </c>
      <c r="P7467" s="20">
        <v>0</v>
      </c>
      <c r="Q7467" s="20">
        <v>0</v>
      </c>
      <c r="R7467" s="20" t="e">
        <v>#DIV/0!</v>
      </c>
      <c r="S7467" s="20">
        <v>3</v>
      </c>
    </row>
    <row r="7468" spans="1:19" s="20" customFormat="1" x14ac:dyDescent="0.25">
      <c r="A7468" s="177" t="s">
        <v>15141</v>
      </c>
      <c r="B7468" s="20" t="s">
        <v>15142</v>
      </c>
      <c r="C7468" s="20" t="s">
        <v>202</v>
      </c>
      <c r="D7468" s="20" t="s">
        <v>1002</v>
      </c>
      <c r="E7468" s="26">
        <v>43101</v>
      </c>
      <c r="F7468" s="20">
        <v>6.5</v>
      </c>
      <c r="G7468" s="20">
        <v>5.5</v>
      </c>
      <c r="H7468" s="20">
        <v>1.1818181818181819</v>
      </c>
      <c r="I7468" s="20">
        <v>86</v>
      </c>
      <c r="J7468" s="20">
        <v>91</v>
      </c>
      <c r="K7468" s="20">
        <v>0.94505494505494503</v>
      </c>
      <c r="L7468" s="20">
        <v>77</v>
      </c>
      <c r="M7468" s="20">
        <v>1.1818181818181819</v>
      </c>
      <c r="N7468" s="20">
        <v>86</v>
      </c>
      <c r="P7468" s="20">
        <v>15</v>
      </c>
      <c r="Q7468" s="20">
        <v>21</v>
      </c>
      <c r="R7468" s="20">
        <v>0.7142857142857143</v>
      </c>
      <c r="S7468" s="20">
        <v>0</v>
      </c>
    </row>
    <row r="7469" spans="1:19" s="20" customFormat="1" x14ac:dyDescent="0.25">
      <c r="A7469" s="177" t="s">
        <v>15223</v>
      </c>
      <c r="B7469" s="20" t="s">
        <v>15224</v>
      </c>
      <c r="C7469" s="20" t="s">
        <v>348</v>
      </c>
      <c r="D7469" s="20" t="s">
        <v>1000</v>
      </c>
      <c r="E7469" s="26">
        <v>43101</v>
      </c>
      <c r="F7469" s="20">
        <v>2.5</v>
      </c>
      <c r="G7469" s="20">
        <v>3</v>
      </c>
      <c r="H7469" s="20">
        <v>0.83333333333333337</v>
      </c>
      <c r="I7469" s="20">
        <v>16</v>
      </c>
      <c r="J7469" s="20">
        <v>23</v>
      </c>
      <c r="K7469" s="20">
        <v>0.69565217391304346</v>
      </c>
      <c r="L7469" s="20">
        <v>30</v>
      </c>
      <c r="M7469" s="20">
        <v>0.76666666666666672</v>
      </c>
      <c r="N7469" s="20">
        <v>15</v>
      </c>
      <c r="P7469" s="20">
        <v>0</v>
      </c>
      <c r="Q7469" s="20">
        <v>0</v>
      </c>
      <c r="R7469" s="20" t="e">
        <v>#DIV/0!</v>
      </c>
      <c r="S7469" s="20">
        <v>1</v>
      </c>
    </row>
    <row r="7470" spans="1:19" s="20" customFormat="1" x14ac:dyDescent="0.25">
      <c r="A7470" s="177" t="s">
        <v>15307</v>
      </c>
      <c r="B7470" s="20" t="s">
        <v>15308</v>
      </c>
      <c r="C7470" s="20" t="s">
        <v>347</v>
      </c>
      <c r="D7470" s="20" t="s">
        <v>1002</v>
      </c>
      <c r="E7470" s="26">
        <v>43101</v>
      </c>
      <c r="F7470" s="20">
        <v>1</v>
      </c>
      <c r="G7470" s="20">
        <v>1.5</v>
      </c>
      <c r="H7470" s="20">
        <v>0.66666666666666663</v>
      </c>
      <c r="I7470" s="20">
        <v>10</v>
      </c>
      <c r="J7470" s="20">
        <v>14</v>
      </c>
      <c r="K7470" s="20">
        <v>0.7142857142857143</v>
      </c>
      <c r="L7470" s="20">
        <v>21</v>
      </c>
      <c r="M7470" s="20">
        <v>0.66666666666666663</v>
      </c>
      <c r="N7470" s="20">
        <v>9</v>
      </c>
      <c r="P7470" s="20">
        <v>0</v>
      </c>
      <c r="Q7470" s="20">
        <v>0</v>
      </c>
      <c r="R7470" s="20" t="e">
        <v>#DIV/0!</v>
      </c>
      <c r="S7470" s="20">
        <v>1</v>
      </c>
    </row>
    <row r="7471" spans="1:19" s="20" customFormat="1" x14ac:dyDescent="0.25">
      <c r="A7471" s="177" t="s">
        <v>15383</v>
      </c>
      <c r="B7471" s="20" t="s">
        <v>15384</v>
      </c>
      <c r="C7471" s="20" t="s">
        <v>351</v>
      </c>
      <c r="D7471" s="20" t="s">
        <v>1002</v>
      </c>
      <c r="E7471" s="26">
        <v>43101</v>
      </c>
      <c r="F7471" s="20">
        <v>1.5</v>
      </c>
      <c r="G7471" s="20">
        <v>1.5</v>
      </c>
      <c r="H7471" s="20">
        <v>1</v>
      </c>
      <c r="I7471" s="20">
        <v>6</v>
      </c>
      <c r="J7471" s="20">
        <v>9</v>
      </c>
      <c r="K7471" s="20">
        <v>0.66666666666666663</v>
      </c>
      <c r="L7471" s="20">
        <v>9</v>
      </c>
      <c r="M7471" s="20">
        <v>1</v>
      </c>
      <c r="N7471" s="20">
        <v>6</v>
      </c>
      <c r="P7471" s="20">
        <v>0</v>
      </c>
      <c r="Q7471" s="20">
        <v>0</v>
      </c>
      <c r="R7471" s="20" t="e">
        <v>#DIV/0!</v>
      </c>
      <c r="S7471" s="20">
        <v>0</v>
      </c>
    </row>
    <row r="7472" spans="1:19" s="20" customFormat="1" x14ac:dyDescent="0.25">
      <c r="A7472" s="177" t="s">
        <v>15429</v>
      </c>
      <c r="B7472" s="20" t="s">
        <v>15430</v>
      </c>
      <c r="C7472" s="20" t="s">
        <v>357</v>
      </c>
      <c r="D7472" s="20" t="s">
        <v>1000</v>
      </c>
      <c r="E7472" s="26">
        <v>43101</v>
      </c>
      <c r="F7472" s="20">
        <v>0</v>
      </c>
      <c r="G7472" s="20">
        <v>0</v>
      </c>
      <c r="H7472" s="20" t="e">
        <v>#DIV/0!</v>
      </c>
      <c r="I7472" s="20">
        <v>0</v>
      </c>
      <c r="J7472" s="20">
        <v>0</v>
      </c>
      <c r="K7472" s="20" t="e">
        <v>#DIV/0!</v>
      </c>
      <c r="L7472" s="20">
        <v>0</v>
      </c>
      <c r="M7472" s="20" t="e">
        <v>#DIV/0!</v>
      </c>
      <c r="N7472" s="20">
        <v>0</v>
      </c>
      <c r="P7472" s="20">
        <v>0</v>
      </c>
      <c r="Q7472" s="20">
        <v>0</v>
      </c>
      <c r="R7472" s="20" t="e">
        <v>#DIV/0!</v>
      </c>
      <c r="S7472" s="20">
        <v>0</v>
      </c>
    </row>
    <row r="7473" spans="1:20" s="20" customFormat="1" x14ac:dyDescent="0.25">
      <c r="A7473" s="177" t="s">
        <v>15507</v>
      </c>
      <c r="B7473" s="20" t="s">
        <v>15508</v>
      </c>
      <c r="C7473" s="20" t="s">
        <v>352</v>
      </c>
      <c r="D7473" s="20" t="s">
        <v>1002</v>
      </c>
      <c r="E7473" s="26">
        <v>43101</v>
      </c>
      <c r="F7473" s="20">
        <v>0</v>
      </c>
      <c r="G7473" s="20">
        <v>0</v>
      </c>
      <c r="H7473" s="20" t="e">
        <v>#DIV/0!</v>
      </c>
      <c r="I7473" s="20">
        <v>0</v>
      </c>
      <c r="J7473" s="20">
        <v>0</v>
      </c>
      <c r="K7473" s="20" t="e">
        <v>#DIV/0!</v>
      </c>
      <c r="L7473" s="20">
        <v>0</v>
      </c>
      <c r="M7473" s="20" t="e">
        <v>#DIV/0!</v>
      </c>
      <c r="N7473" s="20">
        <v>0</v>
      </c>
      <c r="P7473" s="20">
        <v>0</v>
      </c>
      <c r="Q7473" s="20">
        <v>0</v>
      </c>
      <c r="R7473" s="20" t="e">
        <v>#DIV/0!</v>
      </c>
      <c r="S7473" s="20">
        <v>0</v>
      </c>
    </row>
    <row r="7474" spans="1:20" s="20" customFormat="1" x14ac:dyDescent="0.25">
      <c r="A7474" s="177" t="s">
        <v>15668</v>
      </c>
      <c r="B7474" s="20" t="s">
        <v>15669</v>
      </c>
      <c r="C7474" s="20" t="s">
        <v>228</v>
      </c>
      <c r="D7474" s="20" t="s">
        <v>1002</v>
      </c>
      <c r="E7474" s="26">
        <v>43101</v>
      </c>
      <c r="F7474" s="20">
        <v>0</v>
      </c>
      <c r="G7474" s="20">
        <v>0</v>
      </c>
      <c r="H7474" s="20" t="e">
        <v>#DIV/0!</v>
      </c>
      <c r="I7474" s="20">
        <v>0</v>
      </c>
      <c r="J7474" s="20">
        <v>0</v>
      </c>
      <c r="K7474" s="20" t="e">
        <v>#DIV/0!</v>
      </c>
      <c r="L7474" s="20">
        <v>0</v>
      </c>
      <c r="M7474" s="20" t="e">
        <v>#DIV/0!</v>
      </c>
      <c r="N7474" s="20">
        <v>0</v>
      </c>
      <c r="P7474" s="20">
        <v>0</v>
      </c>
      <c r="Q7474" s="20">
        <v>0</v>
      </c>
      <c r="R7474" s="20" t="e">
        <v>#DIV/0!</v>
      </c>
      <c r="S7474" s="20">
        <v>0</v>
      </c>
    </row>
    <row r="7475" spans="1:20" s="20" customFormat="1" x14ac:dyDescent="0.25">
      <c r="A7475" s="177" t="s">
        <v>15845</v>
      </c>
      <c r="B7475" s="20" t="s">
        <v>15846</v>
      </c>
      <c r="C7475" s="20" t="s">
        <v>227</v>
      </c>
      <c r="D7475" s="20" t="s">
        <v>1000</v>
      </c>
      <c r="E7475" s="26">
        <v>43101</v>
      </c>
      <c r="F7475" s="20">
        <v>0</v>
      </c>
      <c r="G7475" s="20">
        <v>0</v>
      </c>
      <c r="H7475" s="20" t="e">
        <v>#DIV/0!</v>
      </c>
      <c r="I7475" s="20">
        <v>0</v>
      </c>
      <c r="J7475" s="20">
        <v>0</v>
      </c>
      <c r="K7475" s="20" t="e">
        <v>#DIV/0!</v>
      </c>
      <c r="L7475" s="20">
        <v>0</v>
      </c>
      <c r="M7475" s="20" t="e">
        <v>#DIV/0!</v>
      </c>
      <c r="N7475" s="20">
        <v>0</v>
      </c>
      <c r="P7475" s="20">
        <v>0</v>
      </c>
      <c r="Q7475" s="20">
        <v>0</v>
      </c>
      <c r="R7475" s="20" t="e">
        <v>#DIV/0!</v>
      </c>
      <c r="S7475" s="20">
        <v>0</v>
      </c>
    </row>
    <row r="7476" spans="1:20" s="20" customFormat="1" x14ac:dyDescent="0.25">
      <c r="A7476" s="177" t="s">
        <v>16022</v>
      </c>
      <c r="B7476" s="20" t="s">
        <v>16023</v>
      </c>
      <c r="C7476" s="20" t="s">
        <v>203</v>
      </c>
      <c r="D7476" s="20" t="s">
        <v>1000</v>
      </c>
      <c r="E7476" s="26">
        <v>43101</v>
      </c>
      <c r="F7476" s="20">
        <v>0</v>
      </c>
      <c r="G7476" s="20">
        <v>0</v>
      </c>
      <c r="H7476" s="20" t="e">
        <v>#DIV/0!</v>
      </c>
      <c r="I7476" s="20">
        <v>0</v>
      </c>
      <c r="J7476" s="20">
        <v>0</v>
      </c>
      <c r="K7476" s="20" t="e">
        <v>#DIV/0!</v>
      </c>
      <c r="L7476" s="20">
        <v>0</v>
      </c>
      <c r="M7476" s="20" t="e">
        <v>#DIV/0!</v>
      </c>
      <c r="N7476" s="20">
        <v>0</v>
      </c>
      <c r="O7476" s="20" t="e">
        <v>#DIV/0!</v>
      </c>
      <c r="P7476" s="20">
        <v>0</v>
      </c>
      <c r="Q7476" s="20">
        <v>0</v>
      </c>
      <c r="R7476" s="20" t="e">
        <v>#DIV/0!</v>
      </c>
      <c r="S7476" s="20">
        <v>0</v>
      </c>
    </row>
    <row r="7477" spans="1:20" s="20" customFormat="1" x14ac:dyDescent="0.25">
      <c r="A7477" s="177" t="s">
        <v>16201</v>
      </c>
      <c r="B7477" s="20" t="s">
        <v>16202</v>
      </c>
      <c r="C7477" s="20" t="s">
        <v>205</v>
      </c>
      <c r="D7477" s="20" t="s">
        <v>1002</v>
      </c>
      <c r="E7477" s="26">
        <v>43101</v>
      </c>
      <c r="F7477" s="20">
        <v>0</v>
      </c>
      <c r="G7477" s="20">
        <v>0</v>
      </c>
      <c r="H7477" s="20" t="e">
        <v>#DIV/0!</v>
      </c>
      <c r="I7477" s="20">
        <v>0</v>
      </c>
      <c r="J7477" s="20">
        <v>0</v>
      </c>
      <c r="K7477" s="20" t="e">
        <v>#DIV/0!</v>
      </c>
      <c r="L7477" s="20">
        <v>0</v>
      </c>
      <c r="M7477" s="20" t="e">
        <v>#DIV/0!</v>
      </c>
      <c r="N7477" s="20">
        <v>0</v>
      </c>
      <c r="P7477" s="20">
        <v>0</v>
      </c>
      <c r="Q7477" s="20">
        <v>0</v>
      </c>
      <c r="R7477" s="20" t="e">
        <v>#DIV/0!</v>
      </c>
      <c r="S7477" s="20">
        <v>0</v>
      </c>
    </row>
    <row r="7478" spans="1:20" s="20" customFormat="1" x14ac:dyDescent="0.25">
      <c r="A7478" s="177" t="s">
        <v>16378</v>
      </c>
      <c r="B7478" s="20" t="s">
        <v>16379</v>
      </c>
      <c r="C7478" s="20" t="s">
        <v>204</v>
      </c>
      <c r="D7478" s="20" t="s">
        <v>1002</v>
      </c>
      <c r="E7478" s="26">
        <v>43101</v>
      </c>
      <c r="F7478" s="20">
        <v>0</v>
      </c>
      <c r="G7478" s="20">
        <v>0</v>
      </c>
      <c r="H7478" s="20" t="e">
        <v>#DIV/0!</v>
      </c>
      <c r="I7478" s="20">
        <v>0</v>
      </c>
      <c r="J7478" s="20">
        <v>0</v>
      </c>
      <c r="K7478" s="20" t="e">
        <v>#DIV/0!</v>
      </c>
      <c r="L7478" s="20">
        <v>0</v>
      </c>
      <c r="M7478" s="20" t="e">
        <v>#DIV/0!</v>
      </c>
      <c r="N7478" s="20">
        <v>0</v>
      </c>
      <c r="P7478" s="20">
        <v>0</v>
      </c>
      <c r="Q7478" s="20">
        <v>0</v>
      </c>
      <c r="R7478" s="20" t="e">
        <v>#DIV/0!</v>
      </c>
      <c r="S7478" s="20">
        <v>0</v>
      </c>
    </row>
    <row r="7479" spans="1:20" s="20" customFormat="1" x14ac:dyDescent="0.25">
      <c r="A7479" s="177" t="s">
        <v>16519</v>
      </c>
      <c r="B7479" s="20" t="s">
        <v>16520</v>
      </c>
      <c r="C7479" s="20" t="s">
        <v>353</v>
      </c>
      <c r="D7479" s="20" t="s">
        <v>1002</v>
      </c>
      <c r="E7479" s="26">
        <v>43101</v>
      </c>
      <c r="F7479" s="20">
        <v>0</v>
      </c>
      <c r="G7479" s="20">
        <v>0</v>
      </c>
      <c r="H7479" s="20" t="e">
        <v>#DIV/0!</v>
      </c>
      <c r="I7479" s="20">
        <v>0</v>
      </c>
      <c r="J7479" s="20">
        <v>0</v>
      </c>
      <c r="K7479" s="20" t="e">
        <v>#DIV/0!</v>
      </c>
      <c r="L7479" s="20">
        <v>0</v>
      </c>
      <c r="M7479" s="20" t="e">
        <v>#DIV/0!</v>
      </c>
      <c r="N7479" s="20">
        <v>0</v>
      </c>
      <c r="P7479" s="20">
        <v>0</v>
      </c>
      <c r="Q7479" s="20">
        <v>0</v>
      </c>
      <c r="R7479" s="20" t="e">
        <v>#DIV/0!</v>
      </c>
      <c r="S7479" s="20">
        <v>0</v>
      </c>
    </row>
    <row r="7480" spans="1:20" s="20" customFormat="1" x14ac:dyDescent="0.25">
      <c r="A7480" s="177" t="s">
        <v>16696</v>
      </c>
      <c r="B7480" s="20" t="s">
        <v>16697</v>
      </c>
      <c r="C7480" s="20" t="s">
        <v>223</v>
      </c>
      <c r="D7480" s="20" t="s">
        <v>1000</v>
      </c>
      <c r="E7480" s="26">
        <v>43101</v>
      </c>
      <c r="F7480" s="20">
        <v>6</v>
      </c>
      <c r="G7480" s="20">
        <v>9</v>
      </c>
      <c r="H7480" s="20">
        <v>0.66666666666666663</v>
      </c>
      <c r="I7480" s="20">
        <v>76</v>
      </c>
      <c r="J7480" s="20">
        <v>60</v>
      </c>
      <c r="K7480" s="20">
        <v>1.2666666666666666</v>
      </c>
      <c r="L7480" s="20">
        <v>90</v>
      </c>
      <c r="M7480" s="20">
        <v>0.66666666666666663</v>
      </c>
      <c r="N7480" s="20">
        <v>69</v>
      </c>
      <c r="P7480" s="20">
        <v>7</v>
      </c>
      <c r="Q7480" s="20">
        <v>7</v>
      </c>
      <c r="R7480" s="20">
        <v>1</v>
      </c>
      <c r="S7480" s="20">
        <v>7</v>
      </c>
    </row>
    <row r="7481" spans="1:20" s="20" customFormat="1" x14ac:dyDescent="0.25">
      <c r="A7481" s="177" t="s">
        <v>16875</v>
      </c>
      <c r="B7481" s="20" t="s">
        <v>16876</v>
      </c>
      <c r="C7481" s="20" t="s">
        <v>224</v>
      </c>
      <c r="D7481" s="20" t="s">
        <v>1002</v>
      </c>
      <c r="E7481" s="26">
        <v>43101</v>
      </c>
      <c r="F7481" s="20">
        <v>6</v>
      </c>
      <c r="G7481" s="20">
        <v>9</v>
      </c>
      <c r="H7481" s="20">
        <v>0.66666666666666663</v>
      </c>
      <c r="I7481" s="20">
        <v>76</v>
      </c>
      <c r="J7481" s="20">
        <v>60</v>
      </c>
      <c r="K7481" s="20">
        <v>1.2666666666666666</v>
      </c>
      <c r="L7481" s="20">
        <v>90</v>
      </c>
      <c r="M7481" s="20">
        <v>0.66666666666666663</v>
      </c>
      <c r="N7481" s="20">
        <v>69</v>
      </c>
      <c r="P7481" s="20">
        <v>7</v>
      </c>
      <c r="Q7481" s="20">
        <v>7</v>
      </c>
      <c r="R7481" s="20">
        <v>1</v>
      </c>
      <c r="S7481" s="20">
        <v>7</v>
      </c>
    </row>
    <row r="7482" spans="1:20" s="20" customFormat="1" x14ac:dyDescent="0.25">
      <c r="A7482" s="177" t="s">
        <v>17001</v>
      </c>
      <c r="B7482" s="20" t="s">
        <v>17002</v>
      </c>
      <c r="C7482" s="20" t="s">
        <v>346</v>
      </c>
      <c r="D7482" s="20" t="s">
        <v>1000</v>
      </c>
      <c r="E7482" s="26">
        <v>43101</v>
      </c>
      <c r="F7482" s="20">
        <v>0</v>
      </c>
      <c r="G7482" s="20">
        <v>0</v>
      </c>
      <c r="H7482" s="20" t="e">
        <v>#DIV/0!</v>
      </c>
      <c r="I7482" s="20">
        <v>0</v>
      </c>
      <c r="J7482" s="20">
        <v>0</v>
      </c>
      <c r="K7482" s="20" t="e">
        <v>#DIV/0!</v>
      </c>
      <c r="L7482" s="20">
        <v>0</v>
      </c>
      <c r="M7482" s="20" t="e">
        <v>#DIV/0!</v>
      </c>
      <c r="N7482" s="20">
        <v>0</v>
      </c>
      <c r="P7482" s="20">
        <v>0</v>
      </c>
      <c r="Q7482" s="20">
        <v>0</v>
      </c>
      <c r="R7482" s="20" t="e">
        <v>#DIV/0!</v>
      </c>
      <c r="S7482" s="20">
        <v>0</v>
      </c>
    </row>
    <row r="7483" spans="1:20" s="20" customFormat="1" x14ac:dyDescent="0.25">
      <c r="A7483" s="177" t="s">
        <v>17097</v>
      </c>
      <c r="B7483" s="20" t="s">
        <v>17098</v>
      </c>
      <c r="C7483" s="20" t="s">
        <v>345</v>
      </c>
      <c r="D7483" s="20" t="s">
        <v>1002</v>
      </c>
      <c r="E7483" s="26">
        <v>43101</v>
      </c>
      <c r="F7483" s="20">
        <v>0</v>
      </c>
      <c r="G7483" s="20">
        <v>0</v>
      </c>
      <c r="H7483" s="20" t="e">
        <v>#DIV/0!</v>
      </c>
      <c r="I7483" s="20">
        <v>0</v>
      </c>
      <c r="J7483" s="20">
        <v>0</v>
      </c>
      <c r="K7483" s="20" t="e">
        <v>#DIV/0!</v>
      </c>
      <c r="L7483" s="20">
        <v>0</v>
      </c>
      <c r="M7483" s="20" t="e">
        <v>#DIV/0!</v>
      </c>
      <c r="N7483" s="20">
        <v>0</v>
      </c>
      <c r="P7483" s="20">
        <v>0</v>
      </c>
      <c r="Q7483" s="20">
        <v>0</v>
      </c>
      <c r="R7483" s="20" t="e">
        <v>#DIV/0!</v>
      </c>
      <c r="S7483" s="20">
        <v>0</v>
      </c>
    </row>
    <row r="7484" spans="1:20" s="20" customFormat="1" x14ac:dyDescent="0.25">
      <c r="A7484" s="177" t="s">
        <v>17312</v>
      </c>
      <c r="B7484" s="20" t="s">
        <v>17313</v>
      </c>
      <c r="C7484" s="20" t="s">
        <v>225</v>
      </c>
      <c r="D7484" s="20" t="s">
        <v>1000</v>
      </c>
      <c r="E7484" s="26">
        <v>43101</v>
      </c>
      <c r="F7484" s="20">
        <v>4.5</v>
      </c>
      <c r="G7484" s="20">
        <v>5.5</v>
      </c>
      <c r="H7484" s="20">
        <v>0.81818181818181823</v>
      </c>
      <c r="I7484" s="20">
        <v>53</v>
      </c>
      <c r="J7484" s="20">
        <v>51</v>
      </c>
      <c r="K7484" s="20">
        <v>1.0392156862745099</v>
      </c>
      <c r="L7484" s="20">
        <v>62</v>
      </c>
      <c r="M7484" s="20">
        <v>0.82258064516129037</v>
      </c>
      <c r="N7484" s="20">
        <v>46</v>
      </c>
      <c r="P7484" s="20">
        <v>2</v>
      </c>
      <c r="Q7484" s="20">
        <v>2</v>
      </c>
      <c r="R7484" s="20">
        <v>1</v>
      </c>
      <c r="S7484" s="20">
        <v>7</v>
      </c>
    </row>
    <row r="7485" spans="1:20" s="20" customFormat="1" x14ac:dyDescent="0.25">
      <c r="A7485" s="177" t="s">
        <v>17519</v>
      </c>
      <c r="B7485" s="20" t="s">
        <v>17520</v>
      </c>
      <c r="C7485" s="20" t="s">
        <v>226</v>
      </c>
      <c r="D7485" s="20" t="s">
        <v>1002</v>
      </c>
      <c r="E7485" s="26">
        <v>43101</v>
      </c>
      <c r="F7485" s="20">
        <v>4.5</v>
      </c>
      <c r="G7485" s="20">
        <v>5.5</v>
      </c>
      <c r="H7485" s="20">
        <v>0.81818181818181823</v>
      </c>
      <c r="I7485" s="20">
        <v>53</v>
      </c>
      <c r="J7485" s="20">
        <v>51</v>
      </c>
      <c r="K7485" s="20">
        <v>1.0392156862745099</v>
      </c>
      <c r="L7485" s="20">
        <v>62</v>
      </c>
      <c r="M7485" s="20">
        <v>0.82258064516129037</v>
      </c>
      <c r="N7485" s="20">
        <v>46</v>
      </c>
      <c r="P7485" s="20">
        <v>2</v>
      </c>
      <c r="Q7485" s="20">
        <v>2</v>
      </c>
      <c r="R7485" s="20">
        <v>1</v>
      </c>
      <c r="S7485" s="20">
        <v>7</v>
      </c>
      <c r="T7485" s="20">
        <v>0.71</v>
      </c>
    </row>
    <row r="7486" spans="1:20" s="20" customFormat="1" x14ac:dyDescent="0.25">
      <c r="A7486" s="177" t="s">
        <v>17696</v>
      </c>
      <c r="B7486" s="20" t="s">
        <v>17697</v>
      </c>
      <c r="C7486" s="20" t="s">
        <v>232</v>
      </c>
      <c r="D7486" s="20" t="s">
        <v>1000</v>
      </c>
      <c r="E7486" s="26">
        <v>43101</v>
      </c>
      <c r="F7486" s="20">
        <v>7</v>
      </c>
      <c r="G7486" s="20">
        <v>7.5</v>
      </c>
      <c r="H7486" s="20">
        <v>0.93333333333333335</v>
      </c>
      <c r="I7486" s="20">
        <v>96</v>
      </c>
      <c r="J7486" s="20">
        <v>80</v>
      </c>
      <c r="K7486" s="20">
        <v>1.2</v>
      </c>
      <c r="L7486" s="20">
        <v>84</v>
      </c>
      <c r="M7486" s="20">
        <v>0.95238095238095233</v>
      </c>
      <c r="N7486" s="20">
        <v>86</v>
      </c>
      <c r="P7486" s="20">
        <v>2</v>
      </c>
      <c r="Q7486" s="20">
        <v>2</v>
      </c>
      <c r="R7486" s="20">
        <v>1</v>
      </c>
      <c r="S7486" s="20">
        <v>10</v>
      </c>
      <c r="T7486" s="20">
        <v>0.71</v>
      </c>
    </row>
    <row r="7487" spans="1:20" s="20" customFormat="1" x14ac:dyDescent="0.25">
      <c r="A7487" s="177" t="s">
        <v>17893</v>
      </c>
      <c r="B7487" s="20" t="s">
        <v>17894</v>
      </c>
      <c r="C7487" s="20" t="s">
        <v>231</v>
      </c>
      <c r="D7487" s="20" t="s">
        <v>1002</v>
      </c>
      <c r="E7487" s="26">
        <v>43101</v>
      </c>
      <c r="F7487" s="20">
        <v>7</v>
      </c>
      <c r="G7487" s="20">
        <v>7.5</v>
      </c>
      <c r="H7487" s="20">
        <v>0.93333333333333335</v>
      </c>
      <c r="I7487" s="20">
        <v>96</v>
      </c>
      <c r="J7487" s="20">
        <v>80</v>
      </c>
      <c r="K7487" s="20">
        <v>1.2</v>
      </c>
      <c r="L7487" s="20">
        <v>84</v>
      </c>
      <c r="M7487" s="20">
        <v>0.95238095238095233</v>
      </c>
      <c r="N7487" s="20">
        <v>86</v>
      </c>
      <c r="P7487" s="20">
        <v>2</v>
      </c>
      <c r="Q7487" s="20">
        <v>2</v>
      </c>
      <c r="R7487" s="20">
        <v>1</v>
      </c>
      <c r="S7487" s="20">
        <v>10</v>
      </c>
    </row>
    <row r="7488" spans="1:20" s="20" customFormat="1" x14ac:dyDescent="0.25">
      <c r="A7488" s="177" t="s">
        <v>18070</v>
      </c>
      <c r="B7488" s="20" t="s">
        <v>18071</v>
      </c>
      <c r="C7488" s="20" t="s">
        <v>317</v>
      </c>
      <c r="D7488" s="20" t="s">
        <v>1000</v>
      </c>
      <c r="E7488" s="26">
        <v>43101</v>
      </c>
      <c r="F7488" s="20">
        <v>7</v>
      </c>
      <c r="G7488" s="20">
        <v>9</v>
      </c>
      <c r="H7488" s="20">
        <v>0.77777777777777779</v>
      </c>
      <c r="I7488" s="20">
        <v>32</v>
      </c>
      <c r="J7488" s="20">
        <v>42</v>
      </c>
      <c r="K7488" s="20">
        <v>0.76190476190476186</v>
      </c>
      <c r="L7488" s="20">
        <v>54</v>
      </c>
      <c r="M7488" s="20">
        <v>0.77777777777777779</v>
      </c>
      <c r="N7488" s="20">
        <v>25</v>
      </c>
      <c r="P7488" s="20">
        <v>0</v>
      </c>
      <c r="Q7488" s="20">
        <v>0</v>
      </c>
      <c r="R7488" s="20" t="e">
        <v>#DIV/0!</v>
      </c>
      <c r="S7488" s="20">
        <v>7</v>
      </c>
    </row>
    <row r="7489" spans="1:20" s="20" customFormat="1" x14ac:dyDescent="0.25">
      <c r="A7489" s="177" t="s">
        <v>18249</v>
      </c>
      <c r="B7489" s="20" t="s">
        <v>18250</v>
      </c>
      <c r="C7489" s="20" t="s">
        <v>316</v>
      </c>
      <c r="D7489" s="20" t="s">
        <v>1002</v>
      </c>
      <c r="E7489" s="26">
        <v>43101</v>
      </c>
      <c r="F7489" s="20">
        <v>4.5</v>
      </c>
      <c r="G7489" s="20">
        <v>5.5</v>
      </c>
      <c r="H7489" s="20">
        <v>0.81818181818181823</v>
      </c>
      <c r="I7489" s="20">
        <v>19</v>
      </c>
      <c r="J7489" s="20">
        <v>27</v>
      </c>
      <c r="K7489" s="20">
        <v>0.70370370370370372</v>
      </c>
      <c r="L7489" s="20">
        <v>33</v>
      </c>
      <c r="M7489" s="20">
        <v>0.81818181818181823</v>
      </c>
      <c r="N7489" s="20">
        <v>17</v>
      </c>
      <c r="P7489" s="20">
        <v>0</v>
      </c>
      <c r="Q7489" s="20">
        <v>0</v>
      </c>
      <c r="R7489" s="20" t="e">
        <v>#DIV/0!</v>
      </c>
      <c r="S7489" s="20">
        <v>2</v>
      </c>
    </row>
    <row r="7490" spans="1:20" s="20" customFormat="1" x14ac:dyDescent="0.25">
      <c r="A7490" s="177" t="s">
        <v>18325</v>
      </c>
      <c r="B7490" s="20" t="s">
        <v>18326</v>
      </c>
      <c r="C7490" s="20" t="s">
        <v>355</v>
      </c>
      <c r="D7490" s="20" t="s">
        <v>1002</v>
      </c>
      <c r="E7490" s="26">
        <v>43101</v>
      </c>
      <c r="F7490" s="20">
        <v>2.5</v>
      </c>
      <c r="G7490" s="20">
        <v>3.5</v>
      </c>
      <c r="H7490" s="20">
        <v>0.7142857142857143</v>
      </c>
      <c r="I7490" s="20">
        <v>13</v>
      </c>
      <c r="J7490" s="20">
        <v>15</v>
      </c>
      <c r="K7490" s="20">
        <v>0.8666666666666667</v>
      </c>
      <c r="L7490" s="20">
        <v>21</v>
      </c>
      <c r="M7490" s="20">
        <v>0.7142857142857143</v>
      </c>
      <c r="N7490" s="20">
        <v>8</v>
      </c>
      <c r="P7490" s="20">
        <v>0</v>
      </c>
      <c r="Q7490" s="20">
        <v>0</v>
      </c>
      <c r="R7490" s="20" t="e">
        <v>#DIV/0!</v>
      </c>
      <c r="S7490" s="20">
        <v>5</v>
      </c>
    </row>
    <row r="7491" spans="1:20" s="20" customFormat="1" x14ac:dyDescent="0.25">
      <c r="A7491" s="177" t="s">
        <v>18502</v>
      </c>
      <c r="B7491" s="20" t="s">
        <v>18503</v>
      </c>
      <c r="C7491" s="20" t="s">
        <v>214</v>
      </c>
      <c r="D7491" s="20" t="s">
        <v>1000</v>
      </c>
      <c r="E7491" s="26">
        <v>43101</v>
      </c>
      <c r="F7491" s="20">
        <v>12.5</v>
      </c>
      <c r="G7491" s="20">
        <v>16.5</v>
      </c>
      <c r="H7491" s="20">
        <v>0.75757575757575757</v>
      </c>
      <c r="I7491" s="20">
        <v>88</v>
      </c>
      <c r="J7491" s="20">
        <v>121</v>
      </c>
      <c r="K7491" s="20">
        <v>0.72727272727272729</v>
      </c>
      <c r="L7491" s="20">
        <v>161</v>
      </c>
      <c r="M7491" s="20">
        <v>0.75155279503105588</v>
      </c>
      <c r="N7491" s="20">
        <v>70</v>
      </c>
      <c r="O7491" s="20">
        <v>1.35</v>
      </c>
      <c r="P7491" s="20">
        <v>11</v>
      </c>
      <c r="Q7491" s="20">
        <v>15</v>
      </c>
      <c r="R7491" s="20">
        <v>0.73333333333333328</v>
      </c>
      <c r="S7491" s="20">
        <v>18</v>
      </c>
    </row>
    <row r="7492" spans="1:20" s="20" customFormat="1" x14ac:dyDescent="0.25">
      <c r="A7492" s="177" t="s">
        <v>18681</v>
      </c>
      <c r="B7492" s="20" t="s">
        <v>18682</v>
      </c>
      <c r="C7492" s="20" t="s">
        <v>215</v>
      </c>
      <c r="D7492" s="20" t="s">
        <v>1002</v>
      </c>
      <c r="E7492" s="26">
        <v>43101</v>
      </c>
      <c r="F7492" s="20">
        <v>6</v>
      </c>
      <c r="G7492" s="20">
        <v>8</v>
      </c>
      <c r="H7492" s="20">
        <v>0.75</v>
      </c>
      <c r="I7492" s="20">
        <v>44</v>
      </c>
      <c r="J7492" s="20">
        <v>36</v>
      </c>
      <c r="K7492" s="20">
        <v>1.2222222222222223</v>
      </c>
      <c r="L7492" s="20">
        <v>48</v>
      </c>
      <c r="M7492" s="20">
        <v>0.75</v>
      </c>
      <c r="N7492" s="20">
        <v>33</v>
      </c>
      <c r="O7492" s="20">
        <v>1.35</v>
      </c>
      <c r="P7492" s="20">
        <v>3</v>
      </c>
      <c r="Q7492" s="20">
        <v>5</v>
      </c>
      <c r="R7492" s="20">
        <v>0.6</v>
      </c>
      <c r="S7492" s="20">
        <v>11</v>
      </c>
    </row>
    <row r="7493" spans="1:20" s="20" customFormat="1" x14ac:dyDescent="0.25">
      <c r="A7493" s="177" t="s">
        <v>18858</v>
      </c>
      <c r="B7493" s="20" t="s">
        <v>18859</v>
      </c>
      <c r="C7493" s="20" t="s">
        <v>216</v>
      </c>
      <c r="D7493" s="20" t="s">
        <v>1002</v>
      </c>
      <c r="E7493" s="26">
        <v>43101</v>
      </c>
      <c r="F7493" s="20">
        <v>6.5</v>
      </c>
      <c r="G7493" s="20">
        <v>8.5</v>
      </c>
      <c r="H7493" s="20">
        <v>0.76470588235294112</v>
      </c>
      <c r="I7493" s="20">
        <v>44</v>
      </c>
      <c r="J7493" s="20">
        <v>85</v>
      </c>
      <c r="K7493" s="20">
        <v>0.51764705882352946</v>
      </c>
      <c r="L7493" s="20">
        <v>113</v>
      </c>
      <c r="M7493" s="20">
        <v>0.75221238938053092</v>
      </c>
      <c r="N7493" s="20">
        <v>37</v>
      </c>
      <c r="P7493" s="20">
        <v>8</v>
      </c>
      <c r="Q7493" s="20">
        <v>10</v>
      </c>
      <c r="R7493" s="20">
        <v>0.8</v>
      </c>
      <c r="S7493" s="20">
        <v>7</v>
      </c>
    </row>
    <row r="7494" spans="1:20" s="20" customFormat="1" x14ac:dyDescent="0.25">
      <c r="A7494" s="177" t="s">
        <v>19035</v>
      </c>
      <c r="B7494" s="20" t="s">
        <v>19036</v>
      </c>
      <c r="C7494" s="20" t="s">
        <v>229</v>
      </c>
      <c r="D7494" s="20" t="s">
        <v>1002</v>
      </c>
      <c r="E7494" s="26">
        <v>43101</v>
      </c>
      <c r="F7494" s="20">
        <v>0</v>
      </c>
      <c r="G7494" s="20">
        <v>0</v>
      </c>
      <c r="H7494" s="20" t="e">
        <v>#DIV/0!</v>
      </c>
      <c r="I7494" s="20">
        <v>0</v>
      </c>
      <c r="J7494" s="20">
        <v>0</v>
      </c>
      <c r="K7494" s="20" t="e">
        <v>#DIV/0!</v>
      </c>
      <c r="L7494" s="20">
        <v>0</v>
      </c>
      <c r="M7494" s="20" t="e">
        <v>#DIV/0!</v>
      </c>
      <c r="N7494" s="20">
        <v>0</v>
      </c>
      <c r="P7494" s="20">
        <v>0</v>
      </c>
      <c r="Q7494" s="20">
        <v>0</v>
      </c>
      <c r="R7494" s="20" t="e">
        <v>#DIV/0!</v>
      </c>
      <c r="S7494" s="20">
        <v>0</v>
      </c>
    </row>
    <row r="7495" spans="1:20" s="20" customFormat="1" x14ac:dyDescent="0.25">
      <c r="A7495" s="177" t="s">
        <v>19212</v>
      </c>
      <c r="B7495" s="20" t="s">
        <v>19213</v>
      </c>
      <c r="C7495" s="20" t="s">
        <v>230</v>
      </c>
      <c r="D7495" s="20" t="s">
        <v>1000</v>
      </c>
      <c r="E7495" s="26">
        <v>43101</v>
      </c>
      <c r="F7495" s="20">
        <v>0</v>
      </c>
      <c r="G7495" s="20">
        <v>0</v>
      </c>
      <c r="H7495" s="20" t="e">
        <v>#DIV/0!</v>
      </c>
      <c r="I7495" s="20">
        <v>0</v>
      </c>
      <c r="J7495" s="20">
        <v>0</v>
      </c>
      <c r="K7495" s="20" t="e">
        <v>#DIV/0!</v>
      </c>
      <c r="L7495" s="20">
        <v>0</v>
      </c>
      <c r="M7495" s="20" t="e">
        <v>#DIV/0!</v>
      </c>
      <c r="N7495" s="20">
        <v>0</v>
      </c>
      <c r="P7495" s="20">
        <v>0</v>
      </c>
      <c r="Q7495" s="20">
        <v>0</v>
      </c>
      <c r="R7495" s="20" t="e">
        <v>#DIV/0!</v>
      </c>
      <c r="S7495" s="20">
        <v>0</v>
      </c>
    </row>
    <row r="7496" spans="1:20" s="20" customFormat="1" x14ac:dyDescent="0.25">
      <c r="A7496" s="177" t="s">
        <v>19391</v>
      </c>
      <c r="B7496" s="20" t="s">
        <v>19392</v>
      </c>
      <c r="C7496" s="20" t="s">
        <v>234</v>
      </c>
      <c r="D7496" s="20" t="s">
        <v>1000</v>
      </c>
      <c r="E7496" s="26">
        <v>43101</v>
      </c>
      <c r="F7496" s="20">
        <v>2.5</v>
      </c>
      <c r="G7496" s="20">
        <v>4.5</v>
      </c>
      <c r="H7496" s="20">
        <v>0.55555555555555558</v>
      </c>
      <c r="I7496" s="20">
        <v>28</v>
      </c>
      <c r="J7496" s="20">
        <v>35</v>
      </c>
      <c r="K7496" s="20">
        <v>0.8</v>
      </c>
      <c r="L7496" s="20">
        <v>63</v>
      </c>
      <c r="M7496" s="20">
        <v>0.55555555555555558</v>
      </c>
      <c r="N7496" s="20">
        <v>25</v>
      </c>
      <c r="P7496" s="20">
        <v>2</v>
      </c>
      <c r="Q7496" s="20">
        <v>2</v>
      </c>
      <c r="R7496" s="20">
        <v>1</v>
      </c>
      <c r="S7496" s="20">
        <v>3</v>
      </c>
    </row>
    <row r="7497" spans="1:20" s="20" customFormat="1" x14ac:dyDescent="0.25">
      <c r="A7497" s="177" t="s">
        <v>19570</v>
      </c>
      <c r="B7497" s="20" t="s">
        <v>19571</v>
      </c>
      <c r="C7497" s="20" t="s">
        <v>233</v>
      </c>
      <c r="D7497" s="20" t="s">
        <v>1002</v>
      </c>
      <c r="E7497" s="26">
        <v>43101</v>
      </c>
      <c r="F7497" s="20">
        <v>2.5</v>
      </c>
      <c r="G7497" s="20">
        <v>4.5</v>
      </c>
      <c r="H7497" s="20">
        <v>0.55555555555555558</v>
      </c>
      <c r="I7497" s="20">
        <v>28</v>
      </c>
      <c r="J7497" s="20">
        <v>35</v>
      </c>
      <c r="K7497" s="20">
        <v>0.8</v>
      </c>
      <c r="L7497" s="20">
        <v>63</v>
      </c>
      <c r="M7497" s="20">
        <v>0.55555555555555558</v>
      </c>
      <c r="N7497" s="20">
        <v>25</v>
      </c>
      <c r="P7497" s="20">
        <v>2</v>
      </c>
      <c r="Q7497" s="20">
        <v>2</v>
      </c>
      <c r="R7497" s="20">
        <v>1</v>
      </c>
      <c r="S7497" s="20">
        <v>3</v>
      </c>
    </row>
    <row r="7498" spans="1:20" s="20" customFormat="1" x14ac:dyDescent="0.25">
      <c r="A7498" s="177" t="s">
        <v>19668</v>
      </c>
      <c r="B7498" s="20" t="s">
        <v>19669</v>
      </c>
      <c r="C7498" s="20" t="s">
        <v>342</v>
      </c>
      <c r="D7498" s="20" t="s">
        <v>1000</v>
      </c>
      <c r="E7498" s="26">
        <v>43101</v>
      </c>
      <c r="F7498" s="20">
        <v>0</v>
      </c>
      <c r="G7498" s="20">
        <v>0</v>
      </c>
      <c r="H7498" s="20" t="e">
        <v>#DIV/0!</v>
      </c>
      <c r="I7498" s="20">
        <v>0</v>
      </c>
      <c r="J7498" s="20">
        <v>0</v>
      </c>
      <c r="K7498" s="20" t="e">
        <v>#DIV/0!</v>
      </c>
      <c r="L7498" s="20">
        <v>0</v>
      </c>
      <c r="M7498" s="20" t="e">
        <v>#DIV/0!</v>
      </c>
      <c r="N7498" s="20">
        <v>0</v>
      </c>
      <c r="P7498" s="20">
        <v>0</v>
      </c>
      <c r="Q7498" s="20">
        <v>0</v>
      </c>
      <c r="R7498" s="20" t="e">
        <v>#DIV/0!</v>
      </c>
      <c r="S7498" s="20">
        <v>0</v>
      </c>
    </row>
    <row r="7499" spans="1:20" s="20" customFormat="1" x14ac:dyDescent="0.25">
      <c r="A7499" s="177" t="s">
        <v>19768</v>
      </c>
      <c r="B7499" s="20" t="s">
        <v>19769</v>
      </c>
      <c r="C7499" s="20" t="s">
        <v>340</v>
      </c>
      <c r="D7499" s="20" t="s">
        <v>1002</v>
      </c>
      <c r="E7499" s="26">
        <v>43101</v>
      </c>
      <c r="F7499" s="20">
        <v>0</v>
      </c>
      <c r="G7499" s="20">
        <v>0</v>
      </c>
      <c r="H7499" s="20" t="e">
        <v>#DIV/0!</v>
      </c>
      <c r="I7499" s="20">
        <v>0</v>
      </c>
      <c r="J7499" s="20">
        <v>0</v>
      </c>
      <c r="K7499" s="20" t="e">
        <v>#DIV/0!</v>
      </c>
      <c r="L7499" s="20">
        <v>0</v>
      </c>
      <c r="M7499" s="20" t="e">
        <v>#DIV/0!</v>
      </c>
      <c r="N7499" s="20">
        <v>0</v>
      </c>
      <c r="P7499" s="20">
        <v>0</v>
      </c>
      <c r="Q7499" s="20">
        <v>0</v>
      </c>
      <c r="R7499" s="20" t="e">
        <v>#DIV/0!</v>
      </c>
      <c r="S7499" s="20">
        <v>0</v>
      </c>
    </row>
    <row r="7500" spans="1:20" s="20" customFormat="1" x14ac:dyDescent="0.25">
      <c r="A7500" s="177" t="s">
        <v>19945</v>
      </c>
      <c r="B7500" s="20" t="s">
        <v>19946</v>
      </c>
      <c r="C7500" s="20" t="s">
        <v>220</v>
      </c>
      <c r="D7500" s="20" t="s">
        <v>1000</v>
      </c>
      <c r="E7500" s="26">
        <v>43101</v>
      </c>
      <c r="F7500" s="20">
        <v>0</v>
      </c>
      <c r="G7500" s="20">
        <v>0</v>
      </c>
      <c r="H7500" s="20" t="e">
        <v>#DIV/0!</v>
      </c>
      <c r="I7500" s="20">
        <v>0</v>
      </c>
      <c r="J7500" s="20">
        <v>0</v>
      </c>
      <c r="K7500" s="20" t="e">
        <v>#DIV/0!</v>
      </c>
      <c r="L7500" s="20">
        <v>0</v>
      </c>
      <c r="M7500" s="20" t="e">
        <v>#DIV/0!</v>
      </c>
      <c r="N7500" s="20">
        <v>0</v>
      </c>
      <c r="P7500" s="20">
        <v>0</v>
      </c>
      <c r="Q7500" s="20">
        <v>0</v>
      </c>
      <c r="R7500" s="20" t="e">
        <v>#DIV/0!</v>
      </c>
      <c r="S7500" s="20">
        <v>0</v>
      </c>
    </row>
    <row r="7501" spans="1:20" s="20" customFormat="1" x14ac:dyDescent="0.25">
      <c r="A7501" s="177" t="s">
        <v>20124</v>
      </c>
      <c r="B7501" s="20" t="s">
        <v>20125</v>
      </c>
      <c r="C7501" s="20" t="s">
        <v>221</v>
      </c>
      <c r="D7501" s="20" t="s">
        <v>1002</v>
      </c>
      <c r="E7501" s="26">
        <v>43101</v>
      </c>
      <c r="F7501" s="20">
        <v>0</v>
      </c>
      <c r="G7501" s="20">
        <v>0</v>
      </c>
      <c r="H7501" s="20" t="e">
        <v>#DIV/0!</v>
      </c>
      <c r="I7501" s="20">
        <v>0</v>
      </c>
      <c r="J7501" s="20">
        <v>0</v>
      </c>
      <c r="K7501" s="20" t="e">
        <v>#DIV/0!</v>
      </c>
      <c r="L7501" s="20">
        <v>0</v>
      </c>
      <c r="M7501" s="20" t="e">
        <v>#DIV/0!</v>
      </c>
      <c r="N7501" s="20">
        <v>0</v>
      </c>
      <c r="P7501" s="20">
        <v>0</v>
      </c>
      <c r="Q7501" s="20">
        <v>0</v>
      </c>
      <c r="R7501" s="20" t="e">
        <v>#DIV/0!</v>
      </c>
      <c r="S7501" s="20">
        <v>0</v>
      </c>
    </row>
    <row r="7502" spans="1:20" s="20" customFormat="1" x14ac:dyDescent="0.25">
      <c r="A7502" s="177" t="s">
        <v>20301</v>
      </c>
      <c r="B7502" s="20" t="s">
        <v>20302</v>
      </c>
      <c r="C7502" s="20" t="s">
        <v>222</v>
      </c>
      <c r="D7502" s="20" t="s">
        <v>1002</v>
      </c>
      <c r="E7502" s="26">
        <v>43101</v>
      </c>
      <c r="F7502" s="20">
        <v>0</v>
      </c>
      <c r="G7502" s="20">
        <v>0</v>
      </c>
      <c r="H7502" s="20" t="e">
        <v>#DIV/0!</v>
      </c>
      <c r="I7502" s="20">
        <v>0</v>
      </c>
      <c r="J7502" s="20">
        <v>0</v>
      </c>
      <c r="K7502" s="20" t="e">
        <v>#DIV/0!</v>
      </c>
      <c r="L7502" s="20">
        <v>0</v>
      </c>
      <c r="M7502" s="20" t="e">
        <v>#DIV/0!</v>
      </c>
      <c r="N7502" s="20">
        <v>0</v>
      </c>
      <c r="P7502" s="20">
        <v>0</v>
      </c>
      <c r="Q7502" s="20">
        <v>0</v>
      </c>
      <c r="R7502" s="20" t="e">
        <v>#DIV/0!</v>
      </c>
      <c r="S7502" s="20">
        <v>0</v>
      </c>
    </row>
    <row r="7503" spans="1:20" s="20" customFormat="1" x14ac:dyDescent="0.25">
      <c r="A7503" s="177" t="s">
        <v>20478</v>
      </c>
      <c r="B7503" s="20" t="s">
        <v>20479</v>
      </c>
      <c r="C7503" s="20" t="s">
        <v>211</v>
      </c>
      <c r="D7503" s="20" t="s">
        <v>1002</v>
      </c>
      <c r="E7503" s="26">
        <v>43101</v>
      </c>
      <c r="F7503" s="20">
        <v>0</v>
      </c>
      <c r="G7503" s="20">
        <v>0</v>
      </c>
      <c r="H7503" s="20" t="e">
        <v>#DIV/0!</v>
      </c>
      <c r="I7503" s="20">
        <v>0</v>
      </c>
      <c r="J7503" s="20">
        <v>0</v>
      </c>
      <c r="K7503" s="20" t="e">
        <v>#DIV/0!</v>
      </c>
      <c r="L7503" s="20">
        <v>0</v>
      </c>
      <c r="M7503" s="20" t="e">
        <v>#DIV/0!</v>
      </c>
      <c r="N7503" s="20">
        <v>0</v>
      </c>
      <c r="P7503" s="20">
        <v>0</v>
      </c>
      <c r="Q7503" s="20">
        <v>0</v>
      </c>
      <c r="R7503" s="20" t="e">
        <v>#DIV/0!</v>
      </c>
      <c r="S7503" s="20">
        <v>0</v>
      </c>
      <c r="T7503" s="20">
        <v>0.77399999999999991</v>
      </c>
    </row>
    <row r="7504" spans="1:20" s="20" customFormat="1" x14ac:dyDescent="0.25">
      <c r="A7504" s="177" t="s">
        <v>20655</v>
      </c>
      <c r="B7504" s="20" t="s">
        <v>20656</v>
      </c>
      <c r="C7504" s="20" t="s">
        <v>207</v>
      </c>
      <c r="D7504" s="20" t="s">
        <v>1000</v>
      </c>
      <c r="E7504" s="26">
        <v>43101</v>
      </c>
      <c r="F7504" s="20">
        <v>4.5</v>
      </c>
      <c r="G7504" s="20">
        <v>6</v>
      </c>
      <c r="H7504" s="20">
        <v>0.75</v>
      </c>
      <c r="I7504" s="20">
        <v>37</v>
      </c>
      <c r="J7504" s="20">
        <v>27</v>
      </c>
      <c r="K7504" s="20">
        <v>1.3703703703703705</v>
      </c>
      <c r="L7504" s="20">
        <v>36</v>
      </c>
      <c r="M7504" s="20">
        <v>0.75</v>
      </c>
      <c r="N7504" s="20">
        <v>28</v>
      </c>
      <c r="O7504" s="20">
        <v>0.95</v>
      </c>
      <c r="P7504" s="20">
        <v>0</v>
      </c>
      <c r="Q7504" s="20">
        <v>2</v>
      </c>
      <c r="R7504" s="20">
        <v>0</v>
      </c>
      <c r="S7504" s="20">
        <v>9</v>
      </c>
      <c r="T7504" s="20">
        <v>0.69943478260869563</v>
      </c>
    </row>
    <row r="7505" spans="1:20" s="20" customFormat="1" x14ac:dyDescent="0.25">
      <c r="A7505" s="177" t="s">
        <v>20899</v>
      </c>
      <c r="B7505" s="20" t="s">
        <v>20900</v>
      </c>
      <c r="C7505" s="20" t="s">
        <v>210</v>
      </c>
      <c r="D7505" s="20" t="s">
        <v>1002</v>
      </c>
      <c r="E7505" s="26">
        <v>43101</v>
      </c>
      <c r="F7505" s="20">
        <v>3</v>
      </c>
      <c r="G7505" s="20">
        <v>3</v>
      </c>
      <c r="H7505" s="20">
        <v>1</v>
      </c>
      <c r="I7505" s="20">
        <v>19</v>
      </c>
      <c r="J7505" s="20">
        <v>18</v>
      </c>
      <c r="K7505" s="20">
        <v>1.0555555555555556</v>
      </c>
      <c r="L7505" s="20">
        <v>18</v>
      </c>
      <c r="M7505" s="20">
        <v>1</v>
      </c>
      <c r="N7505" s="20">
        <v>12</v>
      </c>
      <c r="O7505" s="20">
        <v>0.95</v>
      </c>
      <c r="P7505" s="20">
        <v>0</v>
      </c>
      <c r="Q7505" s="20">
        <v>0</v>
      </c>
      <c r="R7505" s="20" t="e">
        <v>#DIV/0!</v>
      </c>
      <c r="S7505" s="20">
        <v>7</v>
      </c>
      <c r="T7505" s="20">
        <v>0.83652173913043482</v>
      </c>
    </row>
    <row r="7506" spans="1:20" s="20" customFormat="1" x14ac:dyDescent="0.25">
      <c r="A7506" s="177" t="s">
        <v>21076</v>
      </c>
      <c r="B7506" s="20" t="s">
        <v>21077</v>
      </c>
      <c r="C7506" s="20" t="s">
        <v>208</v>
      </c>
      <c r="D7506" s="20" t="s">
        <v>1002</v>
      </c>
      <c r="E7506" s="26">
        <v>43101</v>
      </c>
      <c r="F7506" s="20">
        <v>0.5</v>
      </c>
      <c r="G7506" s="20">
        <v>1.5</v>
      </c>
      <c r="H7506" s="20">
        <v>0.33333333333333331</v>
      </c>
      <c r="I7506" s="20">
        <v>5</v>
      </c>
      <c r="J7506" s="20">
        <v>3</v>
      </c>
      <c r="K7506" s="20">
        <v>1.6666666666666667</v>
      </c>
      <c r="L7506" s="20">
        <v>9</v>
      </c>
      <c r="M7506" s="20">
        <v>0.33333333333333331</v>
      </c>
      <c r="N7506" s="20">
        <v>5</v>
      </c>
      <c r="P7506" s="20">
        <v>0</v>
      </c>
      <c r="Q7506" s="20">
        <v>2</v>
      </c>
      <c r="R7506" s="20">
        <v>0</v>
      </c>
      <c r="S7506" s="20">
        <v>0</v>
      </c>
      <c r="T7506" s="20">
        <v>0.84567999999999999</v>
      </c>
    </row>
    <row r="7507" spans="1:20" s="20" customFormat="1" x14ac:dyDescent="0.25">
      <c r="A7507" s="177" t="s">
        <v>21152</v>
      </c>
      <c r="B7507" s="20" t="s">
        <v>21153</v>
      </c>
      <c r="C7507" s="20" t="s">
        <v>354</v>
      </c>
      <c r="D7507" s="20" t="s">
        <v>1002</v>
      </c>
      <c r="E7507" s="26">
        <v>43101</v>
      </c>
      <c r="F7507" s="20">
        <v>1</v>
      </c>
      <c r="G7507" s="20">
        <v>1.5</v>
      </c>
      <c r="H7507" s="20">
        <v>0.66666666666666663</v>
      </c>
      <c r="I7507" s="20">
        <v>13</v>
      </c>
      <c r="J7507" s="20">
        <v>6</v>
      </c>
      <c r="K7507" s="20">
        <v>2.1666666666666665</v>
      </c>
      <c r="L7507" s="20">
        <v>9</v>
      </c>
      <c r="M7507" s="20">
        <v>0.66666666666666663</v>
      </c>
      <c r="N7507" s="20">
        <v>11</v>
      </c>
      <c r="P7507" s="20">
        <v>0</v>
      </c>
      <c r="Q7507" s="20">
        <v>0</v>
      </c>
      <c r="R7507" s="20" t="e">
        <v>#DIV/0!</v>
      </c>
      <c r="S7507" s="20">
        <v>2</v>
      </c>
      <c r="T7507" s="20">
        <v>0.83010000000000006</v>
      </c>
    </row>
    <row r="7508" spans="1:20" s="20" customFormat="1" x14ac:dyDescent="0.25">
      <c r="A7508" s="177" t="s">
        <v>21331</v>
      </c>
      <c r="B7508" s="20" t="s">
        <v>21332</v>
      </c>
      <c r="C7508" s="20" t="s">
        <v>213</v>
      </c>
      <c r="D7508" s="20" t="s">
        <v>1002</v>
      </c>
      <c r="E7508" s="26">
        <v>43101</v>
      </c>
      <c r="F7508" s="20">
        <v>0</v>
      </c>
      <c r="G7508" s="20">
        <v>0</v>
      </c>
      <c r="H7508" s="20" t="e">
        <v>#DIV/0!</v>
      </c>
      <c r="I7508" s="20">
        <v>0</v>
      </c>
      <c r="J7508" s="20">
        <v>0</v>
      </c>
      <c r="K7508" s="20" t="e">
        <v>#DIV/0!</v>
      </c>
      <c r="L7508" s="20">
        <v>0</v>
      </c>
      <c r="M7508" s="20" t="e">
        <v>#DIV/0!</v>
      </c>
      <c r="N7508" s="20">
        <v>0</v>
      </c>
      <c r="P7508" s="20">
        <v>0</v>
      </c>
      <c r="Q7508" s="20">
        <v>0</v>
      </c>
      <c r="R7508" s="20" t="e">
        <v>#DIV/0!</v>
      </c>
      <c r="S7508" s="20">
        <v>0</v>
      </c>
      <c r="T7508" s="20">
        <v>0.80317391304347818</v>
      </c>
    </row>
    <row r="7509" spans="1:20" s="20" customFormat="1" x14ac:dyDescent="0.25">
      <c r="A7509" s="177" t="s">
        <v>21573</v>
      </c>
      <c r="B7509" s="20" t="s">
        <v>21574</v>
      </c>
      <c r="C7509" s="20" t="s">
        <v>212</v>
      </c>
      <c r="D7509" s="20" t="s">
        <v>1000</v>
      </c>
      <c r="E7509" s="26">
        <v>43101</v>
      </c>
      <c r="F7509" s="20">
        <v>0</v>
      </c>
      <c r="G7509" s="20">
        <v>0</v>
      </c>
      <c r="H7509" s="20" t="e">
        <v>#DIV/0!</v>
      </c>
      <c r="I7509" s="20">
        <v>0</v>
      </c>
      <c r="J7509" s="20">
        <v>0</v>
      </c>
      <c r="K7509" s="20" t="e">
        <v>#DIV/0!</v>
      </c>
      <c r="L7509" s="20">
        <v>0</v>
      </c>
      <c r="M7509" s="20" t="e">
        <v>#DIV/0!</v>
      </c>
      <c r="N7509" s="20">
        <v>0</v>
      </c>
      <c r="P7509" s="20">
        <v>0</v>
      </c>
      <c r="Q7509" s="20">
        <v>0</v>
      </c>
      <c r="R7509" s="20" t="e">
        <v>#DIV/0!</v>
      </c>
      <c r="S7509" s="20">
        <v>0</v>
      </c>
      <c r="T7509" s="20">
        <v>0.95416666666666661</v>
      </c>
    </row>
    <row r="7510" spans="1:20" s="20" customFormat="1" x14ac:dyDescent="0.25">
      <c r="A7510" s="177" t="s">
        <v>21782</v>
      </c>
      <c r="B7510" s="20" t="s">
        <v>21783</v>
      </c>
      <c r="C7510" s="20" t="s">
        <v>217</v>
      </c>
      <c r="D7510" s="20" t="s">
        <v>1000</v>
      </c>
      <c r="E7510" s="26">
        <v>43101</v>
      </c>
      <c r="F7510" s="20">
        <v>0</v>
      </c>
      <c r="G7510" s="20">
        <v>0</v>
      </c>
      <c r="H7510" s="20" t="e">
        <v>#DIV/0!</v>
      </c>
      <c r="I7510" s="20">
        <v>0</v>
      </c>
      <c r="J7510" s="20">
        <v>0</v>
      </c>
      <c r="K7510" s="20" t="e">
        <v>#DIV/0!</v>
      </c>
      <c r="L7510" s="20">
        <v>0</v>
      </c>
      <c r="M7510" s="20" t="e">
        <v>#DIV/0!</v>
      </c>
      <c r="N7510" s="20">
        <v>0</v>
      </c>
      <c r="P7510" s="20">
        <v>0</v>
      </c>
      <c r="Q7510" s="20">
        <v>0</v>
      </c>
      <c r="R7510" s="20" t="e">
        <v>#DIV/0!</v>
      </c>
      <c r="S7510" s="20">
        <v>0</v>
      </c>
      <c r="T7510" s="20">
        <v>0.9916666666666667</v>
      </c>
    </row>
    <row r="7511" spans="1:20" s="20" customFormat="1" x14ac:dyDescent="0.25">
      <c r="A7511" s="177" t="s">
        <v>22026</v>
      </c>
      <c r="B7511" s="20" t="s">
        <v>22027</v>
      </c>
      <c r="C7511" s="20" t="s">
        <v>218</v>
      </c>
      <c r="D7511" s="20" t="s">
        <v>1002</v>
      </c>
      <c r="E7511" s="26">
        <v>43101</v>
      </c>
      <c r="F7511" s="20">
        <v>0</v>
      </c>
      <c r="G7511" s="20">
        <v>0</v>
      </c>
      <c r="H7511" s="20" t="e">
        <v>#DIV/0!</v>
      </c>
      <c r="I7511" s="20">
        <v>0</v>
      </c>
      <c r="J7511" s="20">
        <v>0</v>
      </c>
      <c r="K7511" s="20" t="e">
        <v>#DIV/0!</v>
      </c>
      <c r="L7511" s="20">
        <v>0</v>
      </c>
      <c r="M7511" s="20" t="e">
        <v>#DIV/0!</v>
      </c>
      <c r="N7511" s="20">
        <v>0</v>
      </c>
      <c r="P7511" s="20">
        <v>0</v>
      </c>
      <c r="Q7511" s="20">
        <v>0</v>
      </c>
      <c r="R7511" s="20" t="e">
        <v>#DIV/0!</v>
      </c>
      <c r="S7511" s="20">
        <v>0</v>
      </c>
      <c r="T7511" s="20">
        <v>0.78333333333333333</v>
      </c>
    </row>
    <row r="7512" spans="1:20" s="20" customFormat="1" x14ac:dyDescent="0.25">
      <c r="A7512" s="177" t="s">
        <v>22203</v>
      </c>
      <c r="B7512" s="20" t="s">
        <v>22204</v>
      </c>
      <c r="C7512" s="20" t="s">
        <v>219</v>
      </c>
      <c r="D7512" s="20" t="s">
        <v>1002</v>
      </c>
      <c r="E7512" s="26">
        <v>43101</v>
      </c>
      <c r="F7512" s="20">
        <v>0</v>
      </c>
      <c r="G7512" s="20">
        <v>0</v>
      </c>
      <c r="H7512" s="20" t="e">
        <v>#DIV/0!</v>
      </c>
      <c r="I7512" s="20">
        <v>0</v>
      </c>
      <c r="J7512" s="20">
        <v>0</v>
      </c>
      <c r="K7512" s="20" t="e">
        <v>#DIV/0!</v>
      </c>
      <c r="L7512" s="20">
        <v>0</v>
      </c>
      <c r="M7512" s="20" t="e">
        <v>#DIV/0!</v>
      </c>
      <c r="N7512" s="20">
        <v>0</v>
      </c>
      <c r="P7512" s="20">
        <v>0</v>
      </c>
      <c r="Q7512" s="20">
        <v>0</v>
      </c>
      <c r="R7512" s="20" t="e">
        <v>#DIV/0!</v>
      </c>
      <c r="S7512" s="20">
        <v>0</v>
      </c>
      <c r="T7512" s="20">
        <v>0.8666666666666667</v>
      </c>
    </row>
    <row r="7513" spans="1:20" s="20" customFormat="1" x14ac:dyDescent="0.25">
      <c r="A7513" s="177" t="s">
        <v>22243</v>
      </c>
      <c r="B7513" s="20" t="s">
        <v>22244</v>
      </c>
      <c r="C7513" s="20" t="s">
        <v>384</v>
      </c>
      <c r="D7513" s="20" t="s">
        <v>1002</v>
      </c>
      <c r="E7513" s="26">
        <v>43101</v>
      </c>
      <c r="F7513" s="20">
        <v>0</v>
      </c>
      <c r="G7513" s="20">
        <v>0</v>
      </c>
      <c r="H7513" s="20" t="e">
        <v>#DIV/0!</v>
      </c>
      <c r="I7513" s="20">
        <v>0</v>
      </c>
      <c r="J7513" s="20">
        <v>0</v>
      </c>
      <c r="K7513" s="20" t="e">
        <v>#DIV/0!</v>
      </c>
      <c r="L7513" s="20">
        <v>0</v>
      </c>
      <c r="M7513" s="20" t="e">
        <v>#DIV/0!</v>
      </c>
      <c r="N7513" s="20">
        <v>0</v>
      </c>
      <c r="P7513" s="20">
        <v>0</v>
      </c>
      <c r="Q7513" s="20">
        <v>0</v>
      </c>
      <c r="R7513" s="20" t="e">
        <v>#DIV/0!</v>
      </c>
      <c r="S7513" s="20">
        <v>0</v>
      </c>
      <c r="T7513" s="20">
        <v>1.0083333333333335</v>
      </c>
    </row>
    <row r="7514" spans="1:20" s="20" customFormat="1" x14ac:dyDescent="0.25">
      <c r="A7514" s="177" t="s">
        <v>22283</v>
      </c>
      <c r="B7514" s="20" t="s">
        <v>22284</v>
      </c>
      <c r="C7514" s="20" t="s">
        <v>387</v>
      </c>
      <c r="D7514" s="20" t="s">
        <v>1000</v>
      </c>
      <c r="E7514" s="26">
        <v>43101</v>
      </c>
      <c r="F7514" s="20">
        <v>0</v>
      </c>
      <c r="G7514" s="20">
        <v>0</v>
      </c>
      <c r="H7514" s="20" t="e">
        <v>#DIV/0!</v>
      </c>
      <c r="I7514" s="20">
        <v>0</v>
      </c>
      <c r="J7514" s="20">
        <v>0</v>
      </c>
      <c r="K7514" s="20" t="e">
        <v>#DIV/0!</v>
      </c>
      <c r="L7514" s="20">
        <v>0</v>
      </c>
      <c r="M7514" s="20" t="e">
        <v>#DIV/0!</v>
      </c>
      <c r="N7514" s="20">
        <v>0</v>
      </c>
      <c r="P7514" s="20">
        <v>0</v>
      </c>
      <c r="Q7514" s="20">
        <v>0</v>
      </c>
      <c r="R7514" s="20" t="e">
        <v>#DIV/0!</v>
      </c>
      <c r="S7514" s="20">
        <v>0</v>
      </c>
      <c r="T7514" s="20">
        <v>1.0583333333333333</v>
      </c>
    </row>
    <row r="7515" spans="1:20" s="20" customFormat="1" x14ac:dyDescent="0.25">
      <c r="A7515" s="177" t="s">
        <v>22357</v>
      </c>
      <c r="B7515" s="20" t="s">
        <v>22358</v>
      </c>
      <c r="C7515" s="20" t="s">
        <v>385</v>
      </c>
      <c r="D7515" s="20" t="s">
        <v>1002</v>
      </c>
      <c r="E7515" s="26">
        <v>43101</v>
      </c>
      <c r="F7515" s="20">
        <v>0</v>
      </c>
      <c r="G7515" s="20">
        <v>0</v>
      </c>
      <c r="H7515" s="20" t="e">
        <v>#DIV/0!</v>
      </c>
      <c r="I7515" s="20">
        <v>0</v>
      </c>
      <c r="J7515" s="20">
        <v>0</v>
      </c>
      <c r="K7515" s="20" t="e">
        <v>#DIV/0!</v>
      </c>
      <c r="L7515" s="20">
        <v>0</v>
      </c>
      <c r="M7515" s="20" t="e">
        <v>#DIV/0!</v>
      </c>
      <c r="N7515" s="20">
        <v>0</v>
      </c>
      <c r="P7515" s="20">
        <v>0</v>
      </c>
      <c r="Q7515" s="20">
        <v>0</v>
      </c>
      <c r="R7515" s="20" t="e">
        <v>#DIV/0!</v>
      </c>
      <c r="S7515" s="20">
        <v>0</v>
      </c>
      <c r="T7515" s="20">
        <v>1.0041666666666667</v>
      </c>
    </row>
    <row r="7516" spans="1:20" s="20" customFormat="1" x14ac:dyDescent="0.25">
      <c r="A7516" s="177" t="s">
        <v>11120</v>
      </c>
      <c r="B7516" s="20" t="s">
        <v>11121</v>
      </c>
      <c r="C7516" s="20" t="s">
        <v>228</v>
      </c>
      <c r="D7516" s="20" t="s">
        <v>1000</v>
      </c>
      <c r="E7516" s="26">
        <v>43132</v>
      </c>
      <c r="F7516" s="20">
        <v>0</v>
      </c>
      <c r="G7516" s="20">
        <v>0</v>
      </c>
      <c r="H7516" s="20" t="e">
        <v>#DIV/0!</v>
      </c>
      <c r="I7516" s="20">
        <v>0</v>
      </c>
      <c r="J7516" s="20">
        <v>0</v>
      </c>
      <c r="K7516" s="20" t="e">
        <v>#DIV/0!</v>
      </c>
      <c r="L7516" s="20">
        <v>0</v>
      </c>
      <c r="M7516" s="20" t="e">
        <v>#DIV/0!</v>
      </c>
      <c r="N7516" s="20">
        <v>0</v>
      </c>
      <c r="P7516" s="20">
        <v>0</v>
      </c>
      <c r="Q7516" s="20">
        <v>0</v>
      </c>
      <c r="R7516" s="20" t="e">
        <v>#DIV/0!</v>
      </c>
      <c r="S7516" s="20">
        <v>0</v>
      </c>
      <c r="T7516" s="20">
        <v>1.0958333333333334</v>
      </c>
    </row>
    <row r="7517" spans="1:20" s="20" customFormat="1" x14ac:dyDescent="0.25">
      <c r="A7517" s="177" t="s">
        <v>9373</v>
      </c>
      <c r="B7517" s="20" t="s">
        <v>9374</v>
      </c>
      <c r="C7517" s="20" t="s">
        <v>211</v>
      </c>
      <c r="D7517" s="20" t="s">
        <v>1000</v>
      </c>
      <c r="E7517" s="26">
        <v>43132</v>
      </c>
      <c r="F7517" s="20">
        <v>0</v>
      </c>
      <c r="G7517" s="20">
        <v>0</v>
      </c>
      <c r="H7517" s="20" t="e">
        <v>#DIV/0!</v>
      </c>
      <c r="I7517" s="20">
        <v>0</v>
      </c>
      <c r="J7517" s="20">
        <v>0</v>
      </c>
      <c r="K7517" s="20" t="e">
        <v>#DIV/0!</v>
      </c>
      <c r="L7517" s="20">
        <v>0</v>
      </c>
      <c r="M7517" s="20" t="e">
        <v>#DIV/0!</v>
      </c>
      <c r="N7517" s="20">
        <v>0</v>
      </c>
      <c r="P7517" s="20">
        <v>0</v>
      </c>
      <c r="Q7517" s="20">
        <v>0</v>
      </c>
      <c r="R7517" s="20" t="e">
        <v>#DIV/0!</v>
      </c>
      <c r="S7517" s="20">
        <v>0</v>
      </c>
      <c r="T7517" s="20">
        <v>0.98583333333333323</v>
      </c>
    </row>
    <row r="7518" spans="1:20" s="20" customFormat="1" x14ac:dyDescent="0.25">
      <c r="A7518" s="177" t="s">
        <v>8534</v>
      </c>
      <c r="B7518" s="20" t="s">
        <v>8535</v>
      </c>
      <c r="C7518" s="20" t="s">
        <v>213</v>
      </c>
      <c r="D7518" s="20" t="s">
        <v>1000</v>
      </c>
      <c r="E7518" s="26">
        <v>43132</v>
      </c>
      <c r="F7518" s="20">
        <v>0</v>
      </c>
      <c r="G7518" s="20">
        <v>0</v>
      </c>
      <c r="H7518" s="20" t="e">
        <v>#DIV/0!</v>
      </c>
      <c r="I7518" s="20">
        <v>0</v>
      </c>
      <c r="J7518" s="20">
        <v>0</v>
      </c>
      <c r="K7518" s="20" t="e">
        <v>#DIV/0!</v>
      </c>
      <c r="L7518" s="20">
        <v>0</v>
      </c>
      <c r="M7518" s="20" t="e">
        <v>#DIV/0!</v>
      </c>
      <c r="N7518" s="20">
        <v>0</v>
      </c>
      <c r="P7518" s="20">
        <v>0</v>
      </c>
      <c r="Q7518" s="20">
        <v>0</v>
      </c>
      <c r="R7518" s="20" t="e">
        <v>#DIV/0!</v>
      </c>
      <c r="S7518" s="20">
        <v>0</v>
      </c>
      <c r="T7518" s="20">
        <v>1</v>
      </c>
    </row>
    <row r="7519" spans="1:20" s="20" customFormat="1" x14ac:dyDescent="0.25">
      <c r="A7519" s="177" t="s">
        <v>5110</v>
      </c>
      <c r="B7519" s="20" t="s">
        <v>5111</v>
      </c>
      <c r="C7519" s="20" t="s">
        <v>229</v>
      </c>
      <c r="D7519" s="20" t="s">
        <v>1000</v>
      </c>
      <c r="E7519" s="26">
        <v>43132</v>
      </c>
      <c r="F7519" s="20">
        <v>0</v>
      </c>
      <c r="G7519" s="20">
        <v>0</v>
      </c>
      <c r="H7519" s="20" t="e">
        <v>#DIV/0!</v>
      </c>
      <c r="I7519" s="20">
        <v>0</v>
      </c>
      <c r="J7519" s="20">
        <v>0</v>
      </c>
      <c r="K7519" s="20" t="e">
        <v>#DIV/0!</v>
      </c>
      <c r="L7519" s="20">
        <v>0</v>
      </c>
      <c r="M7519" s="20" t="e">
        <v>#DIV/0!</v>
      </c>
      <c r="N7519" s="20">
        <v>0</v>
      </c>
      <c r="P7519" s="20">
        <v>0</v>
      </c>
      <c r="Q7519" s="20">
        <v>0</v>
      </c>
      <c r="R7519" s="20" t="e">
        <v>#DIV/0!</v>
      </c>
      <c r="S7519" s="20">
        <v>0</v>
      </c>
      <c r="T7519" s="20">
        <v>0.95833333333333337</v>
      </c>
    </row>
    <row r="7520" spans="1:20" s="20" customFormat="1" x14ac:dyDescent="0.25">
      <c r="A7520" s="177" t="s">
        <v>13244</v>
      </c>
      <c r="B7520" s="20" t="s">
        <v>13156</v>
      </c>
      <c r="C7520" s="20" t="s">
        <v>1051</v>
      </c>
      <c r="D7520" s="20" t="s">
        <v>1002</v>
      </c>
      <c r="E7520" s="26">
        <v>43132</v>
      </c>
      <c r="F7520" s="20">
        <v>0</v>
      </c>
      <c r="G7520" s="20">
        <v>0</v>
      </c>
      <c r="H7520" s="20" t="e">
        <v>#DIV/0!</v>
      </c>
      <c r="I7520" s="20">
        <v>0</v>
      </c>
      <c r="J7520" s="20">
        <v>0</v>
      </c>
      <c r="K7520" s="20" t="e">
        <v>#DIV/0!</v>
      </c>
      <c r="L7520" s="20">
        <v>0</v>
      </c>
      <c r="M7520" s="20" t="e">
        <v>#DIV/0!</v>
      </c>
      <c r="N7520" s="20">
        <v>0</v>
      </c>
      <c r="P7520" s="20">
        <v>0</v>
      </c>
      <c r="Q7520" s="20">
        <v>0</v>
      </c>
      <c r="R7520" s="20" t="e">
        <v>#DIV/0!</v>
      </c>
      <c r="S7520" s="20">
        <v>0</v>
      </c>
      <c r="T7520" s="20" t="e">
        <v>#DIV/0!</v>
      </c>
    </row>
    <row r="7521" spans="1:20" s="20" customFormat="1" x14ac:dyDescent="0.25">
      <c r="A7521" s="177" t="s">
        <v>5734</v>
      </c>
      <c r="B7521" s="20" t="s">
        <v>5735</v>
      </c>
      <c r="C7521" s="20" t="s">
        <v>1047</v>
      </c>
      <c r="D7521" s="20" t="s">
        <v>1000</v>
      </c>
      <c r="E7521" s="26">
        <v>43132</v>
      </c>
      <c r="F7521" s="20">
        <v>3.5</v>
      </c>
      <c r="G7521" s="20">
        <v>3.5</v>
      </c>
      <c r="H7521" s="20">
        <v>1</v>
      </c>
      <c r="I7521" s="20">
        <v>23</v>
      </c>
      <c r="J7521" s="20">
        <v>21</v>
      </c>
      <c r="K7521" s="20">
        <v>1.0952380952380953</v>
      </c>
      <c r="L7521" s="20">
        <v>21</v>
      </c>
      <c r="M7521" s="20">
        <v>1</v>
      </c>
      <c r="N7521" s="20">
        <v>22</v>
      </c>
      <c r="P7521" s="20">
        <v>0</v>
      </c>
      <c r="Q7521" s="20">
        <v>0</v>
      </c>
      <c r="R7521" s="20" t="e">
        <v>#DIV/0!</v>
      </c>
      <c r="S7521" s="20">
        <v>1</v>
      </c>
      <c r="T7521" s="20" t="e">
        <v>#DIV/0!</v>
      </c>
    </row>
    <row r="7522" spans="1:20" s="20" customFormat="1" x14ac:dyDescent="0.25">
      <c r="A7522" s="177" t="s">
        <v>10611</v>
      </c>
      <c r="B7522" s="20" t="s">
        <v>10612</v>
      </c>
      <c r="C7522" s="20" t="s">
        <v>205</v>
      </c>
      <c r="D7522" s="20" t="s">
        <v>1000</v>
      </c>
      <c r="E7522" s="26">
        <v>43132</v>
      </c>
      <c r="F7522" s="20">
        <v>0</v>
      </c>
      <c r="G7522" s="20">
        <v>0</v>
      </c>
      <c r="H7522" s="20" t="e">
        <v>#DIV/0!</v>
      </c>
      <c r="I7522" s="20">
        <v>0</v>
      </c>
      <c r="J7522" s="20">
        <v>0</v>
      </c>
      <c r="K7522" s="20" t="e">
        <v>#DIV/0!</v>
      </c>
      <c r="L7522" s="20">
        <v>0</v>
      </c>
      <c r="M7522" s="20" t="e">
        <v>#DIV/0!</v>
      </c>
      <c r="N7522" s="20">
        <v>0</v>
      </c>
      <c r="P7522" s="20">
        <v>0</v>
      </c>
      <c r="Q7522" s="20">
        <v>0</v>
      </c>
      <c r="R7522" s="20" t="e">
        <v>#DIV/0!</v>
      </c>
      <c r="S7522" s="20">
        <v>0</v>
      </c>
      <c r="T7522" s="20" t="e">
        <v>#DIV/0!</v>
      </c>
    </row>
    <row r="7523" spans="1:20" s="20" customFormat="1" x14ac:dyDescent="0.25">
      <c r="A7523" s="177" t="s">
        <v>10017</v>
      </c>
      <c r="B7523" s="20" t="s">
        <v>10018</v>
      </c>
      <c r="C7523" s="20" t="s">
        <v>384</v>
      </c>
      <c r="D7523" s="20" t="s">
        <v>1000</v>
      </c>
      <c r="E7523" s="26">
        <v>43132</v>
      </c>
      <c r="F7523" s="20">
        <v>0</v>
      </c>
      <c r="G7523" s="20">
        <v>0</v>
      </c>
      <c r="H7523" s="20" t="e">
        <v>#DIV/0!</v>
      </c>
      <c r="I7523" s="20">
        <v>0</v>
      </c>
      <c r="J7523" s="20">
        <v>0</v>
      </c>
      <c r="K7523" s="20" t="e">
        <v>#DIV/0!</v>
      </c>
      <c r="L7523" s="20">
        <v>0</v>
      </c>
      <c r="M7523" s="20" t="e">
        <v>#DIV/0!</v>
      </c>
      <c r="N7523" s="20">
        <v>0</v>
      </c>
      <c r="P7523" s="20">
        <v>0</v>
      </c>
      <c r="Q7523" s="20">
        <v>0</v>
      </c>
      <c r="R7523" s="20" t="e">
        <v>#DIV/0!</v>
      </c>
      <c r="S7523" s="20">
        <v>0</v>
      </c>
      <c r="T7523" s="20" t="e">
        <v>#DIV/0!</v>
      </c>
    </row>
    <row r="7524" spans="1:20" s="20" customFormat="1" x14ac:dyDescent="0.25">
      <c r="A7524" s="177" t="s">
        <v>8958</v>
      </c>
      <c r="B7524" s="20" t="s">
        <v>8959</v>
      </c>
      <c r="C7524" s="20" t="s">
        <v>210</v>
      </c>
      <c r="D7524" s="20" t="s">
        <v>1000</v>
      </c>
      <c r="E7524" s="26">
        <v>43132</v>
      </c>
      <c r="F7524" s="20">
        <v>3</v>
      </c>
      <c r="G7524" s="20">
        <v>3</v>
      </c>
      <c r="H7524" s="20">
        <v>1</v>
      </c>
      <c r="I7524" s="20">
        <v>21</v>
      </c>
      <c r="J7524" s="20">
        <v>18</v>
      </c>
      <c r="K7524" s="20">
        <v>1.1666666666666667</v>
      </c>
      <c r="L7524" s="20">
        <v>18</v>
      </c>
      <c r="M7524" s="20">
        <v>1</v>
      </c>
      <c r="N7524" s="20">
        <v>18</v>
      </c>
      <c r="O7524" s="20">
        <v>0.82</v>
      </c>
      <c r="P7524" s="20">
        <v>1</v>
      </c>
      <c r="Q7524" s="20">
        <v>1</v>
      </c>
      <c r="R7524" s="20">
        <v>1</v>
      </c>
      <c r="S7524" s="20">
        <v>3</v>
      </c>
      <c r="T7524" s="20" t="e">
        <v>#DIV/0!</v>
      </c>
    </row>
    <row r="7525" spans="1:20" s="20" customFormat="1" x14ac:dyDescent="0.25">
      <c r="A7525" s="177" t="s">
        <v>6153</v>
      </c>
      <c r="B7525" s="20" t="s">
        <v>6154</v>
      </c>
      <c r="C7525" s="20" t="s">
        <v>215</v>
      </c>
      <c r="D7525" s="20" t="s">
        <v>1000</v>
      </c>
      <c r="E7525" s="26">
        <v>43132</v>
      </c>
      <c r="F7525" s="20">
        <v>6</v>
      </c>
      <c r="G7525" s="20">
        <v>8</v>
      </c>
      <c r="H7525" s="20">
        <v>0.75</v>
      </c>
      <c r="I7525" s="20">
        <v>35</v>
      </c>
      <c r="J7525" s="20">
        <v>36</v>
      </c>
      <c r="K7525" s="20">
        <v>0.97222222222222221</v>
      </c>
      <c r="L7525" s="20">
        <v>48</v>
      </c>
      <c r="M7525" s="20">
        <v>0.75</v>
      </c>
      <c r="N7525" s="20">
        <v>33</v>
      </c>
      <c r="O7525" s="20">
        <v>1.32</v>
      </c>
      <c r="P7525" s="20">
        <v>9</v>
      </c>
      <c r="Q7525" s="20">
        <v>9</v>
      </c>
      <c r="R7525" s="20">
        <v>1</v>
      </c>
      <c r="S7525" s="20">
        <v>2</v>
      </c>
      <c r="T7525" s="20" t="e">
        <v>#DIV/0!</v>
      </c>
    </row>
    <row r="7526" spans="1:20" s="20" customFormat="1" x14ac:dyDescent="0.25">
      <c r="A7526" s="177" t="s">
        <v>3453</v>
      </c>
      <c r="B7526" s="20" t="s">
        <v>3454</v>
      </c>
      <c r="C7526" s="20" t="s">
        <v>221</v>
      </c>
      <c r="D7526" s="20" t="s">
        <v>1000</v>
      </c>
      <c r="E7526" s="26">
        <v>43132</v>
      </c>
      <c r="F7526" s="20">
        <v>0</v>
      </c>
      <c r="G7526" s="20">
        <v>0</v>
      </c>
      <c r="H7526" s="20" t="e">
        <v>#DIV/0!</v>
      </c>
      <c r="I7526" s="20">
        <v>0</v>
      </c>
      <c r="J7526" s="20">
        <v>0</v>
      </c>
      <c r="K7526" s="20" t="e">
        <v>#DIV/0!</v>
      </c>
      <c r="L7526" s="20">
        <v>0</v>
      </c>
      <c r="M7526" s="20" t="e">
        <v>#DIV/0!</v>
      </c>
      <c r="N7526" s="20">
        <v>0</v>
      </c>
      <c r="P7526" s="20">
        <v>0</v>
      </c>
      <c r="Q7526" s="20">
        <v>0</v>
      </c>
      <c r="R7526" s="20" t="e">
        <v>#DIV/0!</v>
      </c>
      <c r="S7526" s="20">
        <v>0</v>
      </c>
      <c r="T7526" s="20" t="e">
        <v>#DIV/0!</v>
      </c>
    </row>
    <row r="7527" spans="1:20" s="20" customFormat="1" x14ac:dyDescent="0.25">
      <c r="A7527" s="177" t="s">
        <v>3278</v>
      </c>
      <c r="B7527" s="20" t="s">
        <v>3279</v>
      </c>
      <c r="C7527" s="20" t="s">
        <v>222</v>
      </c>
      <c r="D7527" s="20" t="s">
        <v>1000</v>
      </c>
      <c r="E7527" s="26">
        <v>43132</v>
      </c>
      <c r="F7527" s="20">
        <v>0</v>
      </c>
      <c r="G7527" s="20">
        <v>0</v>
      </c>
      <c r="H7527" s="20" t="e">
        <v>#DIV/0!</v>
      </c>
      <c r="I7527" s="20">
        <v>0</v>
      </c>
      <c r="J7527" s="20">
        <v>0</v>
      </c>
      <c r="K7527" s="20" t="e">
        <v>#DIV/0!</v>
      </c>
      <c r="L7527" s="20">
        <v>0</v>
      </c>
      <c r="M7527" s="20" t="e">
        <v>#DIV/0!</v>
      </c>
      <c r="N7527" s="20">
        <v>0</v>
      </c>
      <c r="P7527" s="20">
        <v>0</v>
      </c>
      <c r="Q7527" s="20">
        <v>0</v>
      </c>
      <c r="R7527" s="20" t="e">
        <v>#DIV/0!</v>
      </c>
      <c r="S7527" s="20">
        <v>0</v>
      </c>
      <c r="T7527" s="20" t="e">
        <v>#DIV/0!</v>
      </c>
    </row>
    <row r="7528" spans="1:20" s="20" customFormat="1" x14ac:dyDescent="0.25">
      <c r="A7528" s="177" t="s">
        <v>7323</v>
      </c>
      <c r="B7528" s="20" t="s">
        <v>7324</v>
      </c>
      <c r="C7528" s="20" t="s">
        <v>1052</v>
      </c>
      <c r="D7528" s="20" t="s">
        <v>1000</v>
      </c>
      <c r="E7528" s="26">
        <v>43132</v>
      </c>
      <c r="F7528" s="20">
        <v>4</v>
      </c>
      <c r="G7528" s="20">
        <v>4</v>
      </c>
      <c r="H7528" s="20">
        <v>1</v>
      </c>
      <c r="I7528" s="20">
        <v>32</v>
      </c>
      <c r="J7528" s="20">
        <v>24</v>
      </c>
      <c r="K7528" s="20">
        <v>1.3333333333333333</v>
      </c>
      <c r="L7528" s="20">
        <v>24</v>
      </c>
      <c r="M7528" s="20">
        <v>1</v>
      </c>
      <c r="N7528" s="20">
        <v>28</v>
      </c>
      <c r="P7528" s="20">
        <v>1</v>
      </c>
      <c r="Q7528" s="20">
        <v>2</v>
      </c>
      <c r="R7528" s="20">
        <v>0.5</v>
      </c>
      <c r="S7528" s="20">
        <v>4</v>
      </c>
      <c r="T7528" s="20" t="e">
        <v>#DIV/0!</v>
      </c>
    </row>
    <row r="7529" spans="1:20" s="20" customFormat="1" x14ac:dyDescent="0.25">
      <c r="A7529" s="177" t="s">
        <v>5315</v>
      </c>
      <c r="B7529" s="20" t="s">
        <v>5316</v>
      </c>
      <c r="C7529" s="20" t="s">
        <v>1053</v>
      </c>
      <c r="D7529" s="20" t="s">
        <v>1000</v>
      </c>
      <c r="E7529" s="26">
        <v>43132</v>
      </c>
      <c r="F7529" s="20">
        <v>2.5</v>
      </c>
      <c r="G7529" s="20">
        <v>3</v>
      </c>
      <c r="H7529" s="20">
        <v>0.83333333333333337</v>
      </c>
      <c r="I7529" s="20">
        <v>8</v>
      </c>
      <c r="J7529" s="20">
        <v>15</v>
      </c>
      <c r="K7529" s="20">
        <v>0.53333333333333333</v>
      </c>
      <c r="L7529" s="20">
        <v>18</v>
      </c>
      <c r="M7529" s="20">
        <v>0.83333333333333337</v>
      </c>
      <c r="N7529" s="20">
        <v>8</v>
      </c>
      <c r="P7529" s="20">
        <v>0</v>
      </c>
      <c r="Q7529" s="20">
        <v>0</v>
      </c>
      <c r="R7529" s="20" t="e">
        <v>#DIV/0!</v>
      </c>
      <c r="S7529" s="20">
        <v>0</v>
      </c>
      <c r="T7529" s="20">
        <v>0.24</v>
      </c>
    </row>
    <row r="7530" spans="1:20" s="20" customFormat="1" x14ac:dyDescent="0.25">
      <c r="A7530" s="177" t="s">
        <v>12314</v>
      </c>
      <c r="B7530" s="20" t="s">
        <v>12315</v>
      </c>
      <c r="C7530" s="20" t="s">
        <v>200</v>
      </c>
      <c r="D7530" s="20" t="s">
        <v>1000</v>
      </c>
      <c r="E7530" s="26">
        <v>43132</v>
      </c>
      <c r="F7530" s="20">
        <v>4.5</v>
      </c>
      <c r="G7530" s="20">
        <v>4.5</v>
      </c>
      <c r="H7530" s="20">
        <v>1</v>
      </c>
      <c r="I7530" s="20">
        <v>20</v>
      </c>
      <c r="J7530" s="20">
        <v>27</v>
      </c>
      <c r="K7530" s="20">
        <v>0.7407407407407407</v>
      </c>
      <c r="L7530" s="20">
        <v>27</v>
      </c>
      <c r="M7530" s="20">
        <v>1</v>
      </c>
      <c r="N7530" s="20">
        <v>18</v>
      </c>
      <c r="P7530" s="20">
        <v>1</v>
      </c>
      <c r="Q7530" s="20">
        <v>1</v>
      </c>
      <c r="R7530" s="20">
        <v>1</v>
      </c>
      <c r="S7530" s="20">
        <v>2</v>
      </c>
      <c r="T7530" s="20">
        <v>0.47</v>
      </c>
    </row>
    <row r="7531" spans="1:20" s="20" customFormat="1" x14ac:dyDescent="0.25">
      <c r="A7531" s="177" t="s">
        <v>10435</v>
      </c>
      <c r="B7531" s="20" t="s">
        <v>10436</v>
      </c>
      <c r="C7531" s="20" t="s">
        <v>204</v>
      </c>
      <c r="D7531" s="20" t="s">
        <v>1000</v>
      </c>
      <c r="E7531" s="26">
        <v>43132</v>
      </c>
      <c r="F7531" s="20">
        <v>0</v>
      </c>
      <c r="G7531" s="20">
        <v>0</v>
      </c>
      <c r="H7531" s="20" t="e">
        <v>#DIV/0!</v>
      </c>
      <c r="I7531" s="20">
        <v>0</v>
      </c>
      <c r="J7531" s="20">
        <v>0</v>
      </c>
      <c r="K7531" s="20" t="e">
        <v>#DIV/0!</v>
      </c>
      <c r="L7531" s="20">
        <v>0</v>
      </c>
      <c r="M7531" s="20" t="e">
        <v>#DIV/0!</v>
      </c>
      <c r="N7531" s="20">
        <v>0</v>
      </c>
      <c r="P7531" s="20">
        <v>0</v>
      </c>
      <c r="Q7531" s="20">
        <v>0</v>
      </c>
      <c r="R7531" s="20" t="e">
        <v>#DIV/0!</v>
      </c>
      <c r="S7531" s="20">
        <v>0</v>
      </c>
      <c r="T7531" s="20">
        <v>0.59</v>
      </c>
    </row>
    <row r="7532" spans="1:20" s="20" customFormat="1" x14ac:dyDescent="0.25">
      <c r="A7532" s="177" t="s">
        <v>9979</v>
      </c>
      <c r="B7532" s="20" t="s">
        <v>9980</v>
      </c>
      <c r="C7532" s="20" t="s">
        <v>385</v>
      </c>
      <c r="D7532" s="20" t="s">
        <v>1000</v>
      </c>
      <c r="E7532" s="26">
        <v>43132</v>
      </c>
      <c r="F7532" s="20">
        <v>0.5</v>
      </c>
      <c r="G7532" s="20">
        <v>1.5</v>
      </c>
      <c r="H7532" s="20">
        <v>0.33333333333333331</v>
      </c>
      <c r="I7532" s="20">
        <v>1</v>
      </c>
      <c r="J7532" s="20">
        <v>3</v>
      </c>
      <c r="K7532" s="20">
        <v>0.33333333333333331</v>
      </c>
      <c r="L7532" s="20">
        <v>9</v>
      </c>
      <c r="M7532" s="20">
        <v>0.33333333333333331</v>
      </c>
      <c r="N7532" s="20">
        <v>0</v>
      </c>
      <c r="P7532" s="20">
        <v>0</v>
      </c>
      <c r="Q7532" s="20">
        <v>0</v>
      </c>
      <c r="R7532" s="20" t="e">
        <v>#DIV/0!</v>
      </c>
      <c r="S7532" s="20">
        <v>1</v>
      </c>
      <c r="T7532" s="20">
        <v>0.83</v>
      </c>
    </row>
    <row r="7533" spans="1:20" s="20" customFormat="1" x14ac:dyDescent="0.25">
      <c r="A7533" s="177" t="s">
        <v>8783</v>
      </c>
      <c r="B7533" s="20" t="s">
        <v>8784</v>
      </c>
      <c r="C7533" s="20" t="s">
        <v>208</v>
      </c>
      <c r="D7533" s="20" t="s">
        <v>1000</v>
      </c>
      <c r="E7533" s="26">
        <v>43132</v>
      </c>
      <c r="F7533" s="20">
        <v>0.5</v>
      </c>
      <c r="G7533" s="20">
        <v>1.5</v>
      </c>
      <c r="H7533" s="20">
        <v>0.33333333333333331</v>
      </c>
      <c r="I7533" s="20">
        <v>5</v>
      </c>
      <c r="J7533" s="20">
        <v>3</v>
      </c>
      <c r="K7533" s="20">
        <v>1.6666666666666667</v>
      </c>
      <c r="L7533" s="20">
        <v>9</v>
      </c>
      <c r="M7533" s="20">
        <v>0.33333333333333331</v>
      </c>
      <c r="N7533" s="20">
        <v>5</v>
      </c>
      <c r="P7533" s="20">
        <v>0</v>
      </c>
      <c r="Q7533" s="20">
        <v>0</v>
      </c>
      <c r="R7533" s="20" t="e">
        <v>#DIV/0!</v>
      </c>
      <c r="S7533" s="20">
        <v>0</v>
      </c>
      <c r="T7533" s="20">
        <v>0.8</v>
      </c>
    </row>
    <row r="7534" spans="1:20" s="20" customFormat="1" x14ac:dyDescent="0.25">
      <c r="A7534" s="177" t="s">
        <v>6577</v>
      </c>
      <c r="B7534" s="20" t="s">
        <v>6578</v>
      </c>
      <c r="C7534" s="20" t="s">
        <v>316</v>
      </c>
      <c r="D7534" s="20" t="s">
        <v>1000</v>
      </c>
      <c r="E7534" s="26">
        <v>43132</v>
      </c>
      <c r="F7534" s="20">
        <v>4.5</v>
      </c>
      <c r="G7534" s="20">
        <v>5.5</v>
      </c>
      <c r="H7534" s="20">
        <v>0.81818181818181823</v>
      </c>
      <c r="I7534" s="20">
        <v>21</v>
      </c>
      <c r="J7534" s="20">
        <v>27</v>
      </c>
      <c r="K7534" s="20">
        <v>0.77777777777777779</v>
      </c>
      <c r="L7534" s="20">
        <v>33</v>
      </c>
      <c r="M7534" s="20">
        <v>0.81818181818181823</v>
      </c>
      <c r="N7534" s="20">
        <v>18</v>
      </c>
      <c r="P7534" s="20">
        <v>1</v>
      </c>
      <c r="Q7534" s="20">
        <v>1</v>
      </c>
      <c r="R7534" s="20">
        <v>1</v>
      </c>
      <c r="S7534" s="20">
        <v>3</v>
      </c>
      <c r="T7534" s="20">
        <v>0.81</v>
      </c>
    </row>
    <row r="7535" spans="1:20" s="20" customFormat="1" x14ac:dyDescent="0.25">
      <c r="A7535" s="177" t="s">
        <v>4170</v>
      </c>
      <c r="B7535" s="20" t="s">
        <v>4171</v>
      </c>
      <c r="C7535" s="20" t="s">
        <v>218</v>
      </c>
      <c r="D7535" s="20" t="s">
        <v>1000</v>
      </c>
      <c r="E7535" s="26">
        <v>43132</v>
      </c>
      <c r="F7535" s="20">
        <v>0</v>
      </c>
      <c r="G7535" s="20">
        <v>0</v>
      </c>
      <c r="H7535" s="20" t="e">
        <v>#DIV/0!</v>
      </c>
      <c r="I7535" s="20">
        <v>0</v>
      </c>
      <c r="J7535" s="20">
        <v>0</v>
      </c>
      <c r="K7535" s="20" t="e">
        <v>#DIV/0!</v>
      </c>
      <c r="L7535" s="20">
        <v>0</v>
      </c>
      <c r="M7535" s="20" t="e">
        <v>#DIV/0!</v>
      </c>
      <c r="N7535" s="20">
        <v>0</v>
      </c>
      <c r="P7535" s="20">
        <v>0</v>
      </c>
      <c r="Q7535" s="20">
        <v>0</v>
      </c>
      <c r="R7535" s="20" t="e">
        <v>#DIV/0!</v>
      </c>
      <c r="S7535" s="20">
        <v>0</v>
      </c>
    </row>
    <row r="7536" spans="1:20" s="20" customFormat="1" x14ac:dyDescent="0.25">
      <c r="A7536" s="177" t="s">
        <v>12599</v>
      </c>
      <c r="B7536" s="20" t="s">
        <v>12600</v>
      </c>
      <c r="C7536" s="20" t="s">
        <v>202</v>
      </c>
      <c r="D7536" s="20" t="s">
        <v>1000</v>
      </c>
      <c r="E7536" s="26">
        <v>43132</v>
      </c>
      <c r="F7536" s="20">
        <v>6.5</v>
      </c>
      <c r="G7536" s="20">
        <v>5.5</v>
      </c>
      <c r="H7536" s="20">
        <v>1.1818181818181819</v>
      </c>
      <c r="I7536" s="20">
        <v>84</v>
      </c>
      <c r="J7536" s="20">
        <v>91</v>
      </c>
      <c r="K7536" s="20">
        <v>0.92307692307692313</v>
      </c>
      <c r="L7536" s="20">
        <v>77</v>
      </c>
      <c r="M7536" s="20">
        <v>1.1818181818181819</v>
      </c>
      <c r="N7536" s="20">
        <v>84</v>
      </c>
      <c r="P7536" s="20">
        <v>1</v>
      </c>
      <c r="Q7536" s="20">
        <v>2</v>
      </c>
      <c r="R7536" s="20">
        <v>0.5</v>
      </c>
      <c r="S7536" s="20">
        <v>0</v>
      </c>
    </row>
    <row r="7537" spans="1:19" s="20" customFormat="1" x14ac:dyDescent="0.25">
      <c r="A7537" s="177" t="s">
        <v>12424</v>
      </c>
      <c r="B7537" s="20" t="s">
        <v>12425</v>
      </c>
      <c r="C7537" s="20" t="s">
        <v>347</v>
      </c>
      <c r="D7537" s="20" t="s">
        <v>1000</v>
      </c>
      <c r="E7537" s="26">
        <v>43132</v>
      </c>
      <c r="F7537" s="20">
        <v>1</v>
      </c>
      <c r="G7537" s="20">
        <v>1.5</v>
      </c>
      <c r="H7537" s="20">
        <v>0.66666666666666663</v>
      </c>
      <c r="I7537" s="20">
        <v>10</v>
      </c>
      <c r="J7537" s="20">
        <v>14</v>
      </c>
      <c r="K7537" s="20">
        <v>0.7142857142857143</v>
      </c>
      <c r="L7537" s="20">
        <v>21</v>
      </c>
      <c r="M7537" s="20">
        <v>0.66666666666666663</v>
      </c>
      <c r="N7537" s="20">
        <v>9</v>
      </c>
      <c r="P7537" s="20">
        <v>0</v>
      </c>
      <c r="Q7537" s="20">
        <v>0</v>
      </c>
      <c r="R7537" s="20" t="e">
        <v>#DIV/0!</v>
      </c>
      <c r="S7537" s="20">
        <v>1</v>
      </c>
    </row>
    <row r="7538" spans="1:19" s="20" customFormat="1" x14ac:dyDescent="0.25">
      <c r="A7538" s="177" t="s">
        <v>9764</v>
      </c>
      <c r="B7538" s="20" t="s">
        <v>9765</v>
      </c>
      <c r="C7538" s="20" t="s">
        <v>224</v>
      </c>
      <c r="D7538" s="20" t="s">
        <v>1000</v>
      </c>
      <c r="E7538" s="26">
        <v>43132</v>
      </c>
      <c r="F7538" s="20">
        <v>6</v>
      </c>
      <c r="G7538" s="20">
        <v>9</v>
      </c>
      <c r="H7538" s="20">
        <v>0.66666666666666663</v>
      </c>
      <c r="I7538" s="20">
        <v>78</v>
      </c>
      <c r="J7538" s="20">
        <v>60</v>
      </c>
      <c r="K7538" s="20">
        <v>1.3</v>
      </c>
      <c r="L7538" s="20">
        <v>90</v>
      </c>
      <c r="M7538" s="20">
        <v>0.66666666666666663</v>
      </c>
      <c r="N7538" s="20">
        <v>76</v>
      </c>
      <c r="P7538" s="20">
        <v>0</v>
      </c>
      <c r="Q7538" s="20">
        <v>0</v>
      </c>
      <c r="R7538" s="20" t="e">
        <v>#DIV/0!</v>
      </c>
      <c r="S7538" s="20">
        <v>2</v>
      </c>
    </row>
    <row r="7539" spans="1:19" s="20" customFormat="1" x14ac:dyDescent="0.25">
      <c r="A7539" s="177" t="s">
        <v>9465</v>
      </c>
      <c r="B7539" s="20" t="s">
        <v>9466</v>
      </c>
      <c r="C7539" s="20" t="s">
        <v>345</v>
      </c>
      <c r="D7539" s="20" t="s">
        <v>1000</v>
      </c>
      <c r="E7539" s="26">
        <v>43132</v>
      </c>
      <c r="F7539" s="20">
        <v>0</v>
      </c>
      <c r="G7539" s="20">
        <v>0</v>
      </c>
      <c r="H7539" s="20" t="e">
        <v>#DIV/0!</v>
      </c>
      <c r="I7539" s="20">
        <v>0</v>
      </c>
      <c r="J7539" s="20">
        <v>0</v>
      </c>
      <c r="K7539" s="20" t="e">
        <v>#DIV/0!</v>
      </c>
      <c r="L7539" s="20">
        <v>0</v>
      </c>
      <c r="M7539" s="20" t="e">
        <v>#DIV/0!</v>
      </c>
      <c r="N7539" s="20">
        <v>0</v>
      </c>
      <c r="P7539" s="20">
        <v>0</v>
      </c>
      <c r="Q7539" s="20">
        <v>0</v>
      </c>
      <c r="R7539" s="20" t="e">
        <v>#DIV/0!</v>
      </c>
      <c r="S7539" s="20">
        <v>0</v>
      </c>
    </row>
    <row r="7540" spans="1:19" s="20" customFormat="1" x14ac:dyDescent="0.25">
      <c r="A7540" s="177" t="s">
        <v>7857</v>
      </c>
      <c r="B7540" s="20" t="s">
        <v>7858</v>
      </c>
      <c r="C7540" s="20" t="s">
        <v>226</v>
      </c>
      <c r="D7540" s="20" t="s">
        <v>1000</v>
      </c>
      <c r="E7540" s="26">
        <v>43132</v>
      </c>
      <c r="F7540" s="20">
        <v>4.5</v>
      </c>
      <c r="G7540" s="20">
        <v>5.5</v>
      </c>
      <c r="H7540" s="20">
        <v>0.81818181818181823</v>
      </c>
      <c r="I7540" s="20">
        <v>54</v>
      </c>
      <c r="J7540" s="20">
        <v>51</v>
      </c>
      <c r="K7540" s="20">
        <v>1.0588235294117647</v>
      </c>
      <c r="L7540" s="20">
        <v>62</v>
      </c>
      <c r="M7540" s="20">
        <v>0.82258064516129037</v>
      </c>
      <c r="N7540" s="20">
        <v>51</v>
      </c>
      <c r="P7540" s="20">
        <v>1</v>
      </c>
      <c r="Q7540" s="20">
        <v>1</v>
      </c>
      <c r="R7540" s="20">
        <v>1</v>
      </c>
      <c r="S7540" s="20">
        <v>3</v>
      </c>
    </row>
    <row r="7541" spans="1:19" s="20" customFormat="1" x14ac:dyDescent="0.25">
      <c r="A7541" s="177" t="s">
        <v>6927</v>
      </c>
      <c r="B7541" s="20" t="s">
        <v>6928</v>
      </c>
      <c r="C7541" s="20" t="s">
        <v>231</v>
      </c>
      <c r="D7541" s="20" t="s">
        <v>1000</v>
      </c>
      <c r="E7541" s="26">
        <v>43132</v>
      </c>
      <c r="F7541" s="20">
        <v>7</v>
      </c>
      <c r="G7541" s="20">
        <v>7.5</v>
      </c>
      <c r="H7541" s="20">
        <v>0.93333333333333335</v>
      </c>
      <c r="I7541" s="20">
        <v>105</v>
      </c>
      <c r="J7541" s="20">
        <v>80</v>
      </c>
      <c r="K7541" s="20">
        <v>1.3125</v>
      </c>
      <c r="L7541" s="20">
        <v>84</v>
      </c>
      <c r="M7541" s="20">
        <v>0.95238095238095233</v>
      </c>
      <c r="N7541" s="20">
        <v>95</v>
      </c>
      <c r="P7541" s="20">
        <v>0</v>
      </c>
      <c r="Q7541" s="20">
        <v>0</v>
      </c>
      <c r="R7541" s="20" t="e">
        <v>#DIV/0!</v>
      </c>
      <c r="S7541" s="20">
        <v>10</v>
      </c>
    </row>
    <row r="7542" spans="1:19" s="20" customFormat="1" x14ac:dyDescent="0.25">
      <c r="A7542" s="177" t="s">
        <v>5978</v>
      </c>
      <c r="B7542" s="20" t="s">
        <v>5979</v>
      </c>
      <c r="C7542" s="20" t="s">
        <v>216</v>
      </c>
      <c r="D7542" s="20" t="s">
        <v>1000</v>
      </c>
      <c r="E7542" s="26">
        <v>43132</v>
      </c>
      <c r="F7542" s="20">
        <v>6.5</v>
      </c>
      <c r="G7542" s="20">
        <v>8.5</v>
      </c>
      <c r="H7542" s="20">
        <v>0.76470588235294112</v>
      </c>
      <c r="I7542" s="20">
        <v>44</v>
      </c>
      <c r="J7542" s="20">
        <v>85</v>
      </c>
      <c r="K7542" s="20">
        <v>0.51764705882352946</v>
      </c>
      <c r="L7542" s="20">
        <v>113</v>
      </c>
      <c r="M7542" s="20">
        <v>0.75221238938053092</v>
      </c>
      <c r="N7542" s="20">
        <v>31</v>
      </c>
      <c r="P7542" s="20">
        <v>7</v>
      </c>
      <c r="Q7542" s="20">
        <v>11</v>
      </c>
      <c r="R7542" s="20">
        <v>0.63636363636363635</v>
      </c>
      <c r="S7542" s="20">
        <v>13</v>
      </c>
    </row>
    <row r="7543" spans="1:19" s="20" customFormat="1" x14ac:dyDescent="0.25">
      <c r="A7543" s="177" t="s">
        <v>4585</v>
      </c>
      <c r="B7543" s="20" t="s">
        <v>4586</v>
      </c>
      <c r="C7543" s="20" t="s">
        <v>233</v>
      </c>
      <c r="D7543" s="20" t="s">
        <v>1000</v>
      </c>
      <c r="E7543" s="26">
        <v>43132</v>
      </c>
      <c r="F7543" s="20">
        <v>2.5</v>
      </c>
      <c r="G7543" s="20">
        <v>4.5</v>
      </c>
      <c r="H7543" s="20">
        <v>0.55555555555555558</v>
      </c>
      <c r="I7543" s="20">
        <v>29</v>
      </c>
      <c r="J7543" s="20">
        <v>35</v>
      </c>
      <c r="K7543" s="20">
        <v>0.82857142857142863</v>
      </c>
      <c r="L7543" s="20">
        <v>63</v>
      </c>
      <c r="M7543" s="20">
        <v>0.55555555555555558</v>
      </c>
      <c r="N7543" s="20">
        <v>28</v>
      </c>
      <c r="P7543" s="20">
        <v>0</v>
      </c>
      <c r="Q7543" s="20">
        <v>0</v>
      </c>
      <c r="R7543" s="20" t="e">
        <v>#DIV/0!</v>
      </c>
      <c r="S7543" s="20">
        <v>1</v>
      </c>
    </row>
    <row r="7544" spans="1:19" s="20" customFormat="1" x14ac:dyDescent="0.25">
      <c r="A7544" s="177" t="s">
        <v>3995</v>
      </c>
      <c r="B7544" s="20" t="s">
        <v>3996</v>
      </c>
      <c r="C7544" s="20" t="s">
        <v>219</v>
      </c>
      <c r="D7544" s="20" t="s">
        <v>1000</v>
      </c>
      <c r="E7544" s="26">
        <v>43132</v>
      </c>
      <c r="F7544" s="20">
        <v>0</v>
      </c>
      <c r="G7544" s="20">
        <v>0</v>
      </c>
      <c r="H7544" s="20" t="e">
        <v>#DIV/0!</v>
      </c>
      <c r="I7544" s="20">
        <v>0</v>
      </c>
      <c r="J7544" s="20">
        <v>0</v>
      </c>
      <c r="K7544" s="20" t="e">
        <v>#DIV/0!</v>
      </c>
      <c r="L7544" s="20">
        <v>0</v>
      </c>
      <c r="M7544" s="20" t="e">
        <v>#DIV/0!</v>
      </c>
      <c r="N7544" s="20">
        <v>0</v>
      </c>
      <c r="P7544" s="20">
        <v>0</v>
      </c>
      <c r="Q7544" s="20">
        <v>0</v>
      </c>
      <c r="R7544" s="20" t="e">
        <v>#DIV/0!</v>
      </c>
      <c r="S7544" s="20">
        <v>0</v>
      </c>
    </row>
    <row r="7545" spans="1:19" s="20" customFormat="1" x14ac:dyDescent="0.25">
      <c r="A7545" s="177" t="s">
        <v>3724</v>
      </c>
      <c r="B7545" s="20" t="s">
        <v>3725</v>
      </c>
      <c r="C7545" s="20" t="s">
        <v>340</v>
      </c>
      <c r="D7545" s="20" t="s">
        <v>1000</v>
      </c>
      <c r="E7545" s="26">
        <v>43132</v>
      </c>
      <c r="F7545" s="20">
        <v>0</v>
      </c>
      <c r="G7545" s="20">
        <v>0</v>
      </c>
      <c r="H7545" s="20" t="e">
        <v>#DIV/0!</v>
      </c>
      <c r="I7545" s="20">
        <v>0</v>
      </c>
      <c r="J7545" s="20">
        <v>0</v>
      </c>
      <c r="K7545" s="20" t="e">
        <v>#DIV/0!</v>
      </c>
      <c r="L7545" s="20">
        <v>0</v>
      </c>
      <c r="M7545" s="20" t="e">
        <v>#DIV/0!</v>
      </c>
      <c r="N7545" s="20">
        <v>0</v>
      </c>
      <c r="P7545" s="20">
        <v>0</v>
      </c>
      <c r="Q7545" s="20">
        <v>0</v>
      </c>
      <c r="R7545" s="20" t="e">
        <v>#DIV/0!</v>
      </c>
      <c r="S7545" s="20">
        <v>0</v>
      </c>
    </row>
    <row r="7546" spans="1:19" s="20" customFormat="1" x14ac:dyDescent="0.25">
      <c r="A7546" s="177" t="s">
        <v>11306</v>
      </c>
      <c r="B7546" s="20" t="s">
        <v>11307</v>
      </c>
      <c r="C7546" s="20" t="s">
        <v>350</v>
      </c>
      <c r="D7546" s="20" t="s">
        <v>1000</v>
      </c>
      <c r="E7546" s="26">
        <v>43132</v>
      </c>
      <c r="F7546" s="20">
        <v>1</v>
      </c>
      <c r="G7546" s="20">
        <v>1</v>
      </c>
      <c r="H7546" s="20">
        <v>1</v>
      </c>
      <c r="I7546" s="20">
        <v>5</v>
      </c>
      <c r="J7546" s="20">
        <v>6</v>
      </c>
      <c r="K7546" s="20">
        <v>0.83333333333333337</v>
      </c>
      <c r="L7546" s="20">
        <v>6</v>
      </c>
      <c r="M7546" s="20">
        <v>1</v>
      </c>
      <c r="N7546" s="20">
        <v>5</v>
      </c>
      <c r="P7546" s="20">
        <v>0</v>
      </c>
      <c r="Q7546" s="20">
        <v>0</v>
      </c>
      <c r="R7546" s="20" t="e">
        <v>#DIV/0!</v>
      </c>
      <c r="S7546" s="20">
        <v>0</v>
      </c>
    </row>
    <row r="7547" spans="1:19" s="20" customFormat="1" x14ac:dyDescent="0.25">
      <c r="A7547" s="177" t="s">
        <v>11308</v>
      </c>
      <c r="B7547" s="20" t="s">
        <v>11309</v>
      </c>
      <c r="C7547" s="20" t="s">
        <v>351</v>
      </c>
      <c r="D7547" s="20" t="s">
        <v>1000</v>
      </c>
      <c r="E7547" s="26">
        <v>43132</v>
      </c>
      <c r="F7547" s="20">
        <v>1.5</v>
      </c>
      <c r="G7547" s="20">
        <v>1.5</v>
      </c>
      <c r="H7547" s="20">
        <v>1</v>
      </c>
      <c r="I7547" s="20">
        <v>6</v>
      </c>
      <c r="J7547" s="20">
        <v>9</v>
      </c>
      <c r="K7547" s="20">
        <v>0.66666666666666663</v>
      </c>
      <c r="L7547" s="20">
        <v>9</v>
      </c>
      <c r="M7547" s="20">
        <v>1</v>
      </c>
      <c r="N7547" s="20">
        <v>6</v>
      </c>
      <c r="P7547" s="20">
        <v>0</v>
      </c>
      <c r="Q7547" s="20">
        <v>0</v>
      </c>
      <c r="R7547" s="20" t="e">
        <v>#DIV/0!</v>
      </c>
      <c r="S7547" s="20">
        <v>0</v>
      </c>
    </row>
    <row r="7548" spans="1:19" s="20" customFormat="1" x14ac:dyDescent="0.25">
      <c r="A7548" s="177" t="s">
        <v>11194</v>
      </c>
      <c r="B7548" s="20" t="s">
        <v>11195</v>
      </c>
      <c r="C7548" s="20" t="s">
        <v>352</v>
      </c>
      <c r="D7548" s="20" t="s">
        <v>1000</v>
      </c>
      <c r="E7548" s="26">
        <v>43132</v>
      </c>
      <c r="F7548" s="20">
        <v>0</v>
      </c>
      <c r="G7548" s="20">
        <v>0</v>
      </c>
      <c r="H7548" s="20" t="e">
        <v>#DIV/0!</v>
      </c>
      <c r="I7548" s="20">
        <v>0</v>
      </c>
      <c r="J7548" s="20">
        <v>0</v>
      </c>
      <c r="K7548" s="20" t="e">
        <v>#DIV/0!</v>
      </c>
      <c r="L7548" s="20">
        <v>0</v>
      </c>
      <c r="M7548" s="20" t="e">
        <v>#DIV/0!</v>
      </c>
      <c r="N7548" s="20">
        <v>0</v>
      </c>
      <c r="P7548" s="20">
        <v>0</v>
      </c>
      <c r="Q7548" s="20">
        <v>0</v>
      </c>
      <c r="R7548" s="20" t="e">
        <v>#DIV/0!</v>
      </c>
      <c r="S7548" s="20">
        <v>0</v>
      </c>
    </row>
    <row r="7549" spans="1:19" s="20" customFormat="1" x14ac:dyDescent="0.25">
      <c r="A7549" s="177" t="s">
        <v>10195</v>
      </c>
      <c r="B7549" s="20" t="s">
        <v>10196</v>
      </c>
      <c r="C7549" s="20" t="s">
        <v>353</v>
      </c>
      <c r="D7549" s="20" t="s">
        <v>1000</v>
      </c>
      <c r="E7549" s="26">
        <v>43132</v>
      </c>
      <c r="F7549" s="20">
        <v>0</v>
      </c>
      <c r="G7549" s="20">
        <v>0</v>
      </c>
      <c r="H7549" s="20" t="e">
        <v>#DIV/0!</v>
      </c>
      <c r="I7549" s="20">
        <v>0</v>
      </c>
      <c r="J7549" s="20">
        <v>0</v>
      </c>
      <c r="K7549" s="20" t="e">
        <v>#DIV/0!</v>
      </c>
      <c r="L7549" s="20">
        <v>0</v>
      </c>
      <c r="M7549" s="20" t="e">
        <v>#DIV/0!</v>
      </c>
      <c r="N7549" s="20">
        <v>0</v>
      </c>
      <c r="P7549" s="20">
        <v>0</v>
      </c>
      <c r="Q7549" s="20">
        <v>0</v>
      </c>
      <c r="R7549" s="20" t="e">
        <v>#DIV/0!</v>
      </c>
      <c r="S7549" s="20">
        <v>0</v>
      </c>
    </row>
    <row r="7550" spans="1:19" s="20" customFormat="1" x14ac:dyDescent="0.25">
      <c r="A7550" s="177" t="s">
        <v>10055</v>
      </c>
      <c r="B7550" s="20" t="s">
        <v>10056</v>
      </c>
      <c r="C7550" s="20" t="s">
        <v>386</v>
      </c>
      <c r="D7550" s="20" t="s">
        <v>1000</v>
      </c>
      <c r="E7550" s="26">
        <v>43132</v>
      </c>
      <c r="F7550" s="20">
        <v>0</v>
      </c>
      <c r="G7550" s="20">
        <v>0</v>
      </c>
      <c r="H7550" s="20" t="e">
        <v>#DIV/0!</v>
      </c>
      <c r="I7550" s="20">
        <v>0</v>
      </c>
      <c r="J7550" s="20">
        <v>0</v>
      </c>
      <c r="K7550" s="20" t="e">
        <v>#DIV/0!</v>
      </c>
      <c r="L7550" s="20">
        <v>0</v>
      </c>
      <c r="M7550" s="20" t="e">
        <v>#DIV/0!</v>
      </c>
      <c r="N7550" s="20">
        <v>0</v>
      </c>
      <c r="P7550" s="20">
        <v>0</v>
      </c>
      <c r="Q7550" s="20">
        <v>0</v>
      </c>
      <c r="R7550" s="20" t="e">
        <v>#DIV/0!</v>
      </c>
      <c r="S7550" s="20">
        <v>0</v>
      </c>
    </row>
    <row r="7551" spans="1:19" s="20" customFormat="1" x14ac:dyDescent="0.25">
      <c r="A7551" s="177" t="s">
        <v>8608</v>
      </c>
      <c r="B7551" s="20" t="s">
        <v>8609</v>
      </c>
      <c r="C7551" s="20" t="s">
        <v>354</v>
      </c>
      <c r="D7551" s="20" t="s">
        <v>1000</v>
      </c>
      <c r="E7551" s="26">
        <v>43132</v>
      </c>
      <c r="F7551" s="20">
        <v>1</v>
      </c>
      <c r="G7551" s="20">
        <v>1.5</v>
      </c>
      <c r="H7551" s="20">
        <v>0.66666666666666663</v>
      </c>
      <c r="I7551" s="20">
        <v>13</v>
      </c>
      <c r="J7551" s="20">
        <v>6</v>
      </c>
      <c r="K7551" s="20">
        <v>2.1666666666666665</v>
      </c>
      <c r="L7551" s="20">
        <v>9</v>
      </c>
      <c r="M7551" s="20">
        <v>0.66666666666666663</v>
      </c>
      <c r="N7551" s="20">
        <v>13</v>
      </c>
      <c r="P7551" s="20">
        <v>0</v>
      </c>
      <c r="Q7551" s="20">
        <v>0</v>
      </c>
      <c r="R7551" s="20" t="e">
        <v>#DIV/0!</v>
      </c>
      <c r="S7551" s="20">
        <v>0</v>
      </c>
    </row>
    <row r="7552" spans="1:19" s="20" customFormat="1" x14ac:dyDescent="0.25">
      <c r="A7552" s="177" t="s">
        <v>6402</v>
      </c>
      <c r="B7552" s="20" t="s">
        <v>6403</v>
      </c>
      <c r="C7552" s="20" t="s">
        <v>355</v>
      </c>
      <c r="D7552" s="20" t="s">
        <v>1000</v>
      </c>
      <c r="E7552" s="26">
        <v>43132</v>
      </c>
      <c r="F7552" s="20">
        <v>2.5</v>
      </c>
      <c r="G7552" s="20">
        <v>3.5</v>
      </c>
      <c r="H7552" s="20">
        <v>0.7142857142857143</v>
      </c>
      <c r="I7552" s="20">
        <v>13</v>
      </c>
      <c r="J7552" s="20">
        <v>15</v>
      </c>
      <c r="K7552" s="20">
        <v>0.8666666666666667</v>
      </c>
      <c r="L7552" s="20">
        <v>21</v>
      </c>
      <c r="M7552" s="20">
        <v>0.7142857142857143</v>
      </c>
      <c r="N7552" s="20">
        <v>13</v>
      </c>
      <c r="P7552" s="20">
        <v>0</v>
      </c>
      <c r="Q7552" s="20">
        <v>0</v>
      </c>
      <c r="R7552" s="20" t="e">
        <v>#DIV/0!</v>
      </c>
      <c r="S7552" s="20">
        <v>0</v>
      </c>
    </row>
    <row r="7553" spans="1:19" s="20" customFormat="1" x14ac:dyDescent="0.25">
      <c r="A7553" s="177" t="s">
        <v>11813</v>
      </c>
      <c r="B7553" s="20" t="s">
        <v>11814</v>
      </c>
      <c r="C7553" s="20" t="s">
        <v>198</v>
      </c>
      <c r="D7553" s="20" t="s">
        <v>1002</v>
      </c>
      <c r="E7553" s="26">
        <v>43132</v>
      </c>
      <c r="F7553" s="20">
        <v>1</v>
      </c>
      <c r="G7553" s="20">
        <v>1</v>
      </c>
      <c r="H7553" s="20">
        <v>1</v>
      </c>
      <c r="I7553" s="20">
        <v>5</v>
      </c>
      <c r="J7553" s="20">
        <v>6</v>
      </c>
      <c r="K7553" s="20">
        <v>0.83333333333333337</v>
      </c>
      <c r="L7553" s="20">
        <v>6</v>
      </c>
      <c r="M7553" s="20">
        <v>1</v>
      </c>
      <c r="N7553" s="20">
        <v>5</v>
      </c>
      <c r="P7553" s="20">
        <v>0</v>
      </c>
      <c r="Q7553" s="20">
        <v>0</v>
      </c>
      <c r="R7553" s="20" t="e">
        <v>#DIV/0!</v>
      </c>
      <c r="S7553" s="20">
        <v>0</v>
      </c>
    </row>
    <row r="7554" spans="1:19" s="20" customFormat="1" x14ac:dyDescent="0.25">
      <c r="A7554" s="177" t="s">
        <v>11815</v>
      </c>
      <c r="B7554" s="20" t="s">
        <v>11816</v>
      </c>
      <c r="C7554" s="20" t="s">
        <v>199</v>
      </c>
      <c r="D7554" s="20" t="s">
        <v>1002</v>
      </c>
      <c r="E7554" s="26">
        <v>43132</v>
      </c>
      <c r="F7554" s="20">
        <v>11</v>
      </c>
      <c r="G7554" s="20">
        <v>10</v>
      </c>
      <c r="H7554" s="20">
        <v>1.1000000000000001</v>
      </c>
      <c r="I7554" s="20">
        <v>104</v>
      </c>
      <c r="J7554" s="20">
        <v>118</v>
      </c>
      <c r="K7554" s="20">
        <v>0.88135593220338981</v>
      </c>
      <c r="L7554" s="20">
        <v>104</v>
      </c>
      <c r="M7554" s="20">
        <v>1.1346153846153846</v>
      </c>
      <c r="N7554" s="20">
        <v>102</v>
      </c>
      <c r="P7554" s="20">
        <v>2</v>
      </c>
      <c r="Q7554" s="20">
        <v>3</v>
      </c>
      <c r="R7554" s="20">
        <v>0.66666666666666663</v>
      </c>
      <c r="S7554" s="20">
        <v>2</v>
      </c>
    </row>
    <row r="7555" spans="1:19" s="20" customFormat="1" x14ac:dyDescent="0.25">
      <c r="A7555" s="177" t="s">
        <v>11817</v>
      </c>
      <c r="B7555" s="20" t="s">
        <v>11818</v>
      </c>
      <c r="C7555" s="20" t="s">
        <v>348</v>
      </c>
      <c r="D7555" s="20" t="s">
        <v>1002</v>
      </c>
      <c r="E7555" s="26">
        <v>43132</v>
      </c>
      <c r="F7555" s="20">
        <v>2.5</v>
      </c>
      <c r="G7555" s="20">
        <v>3</v>
      </c>
      <c r="H7555" s="20">
        <v>0.83333333333333337</v>
      </c>
      <c r="I7555" s="20">
        <v>16</v>
      </c>
      <c r="J7555" s="20">
        <v>23</v>
      </c>
      <c r="K7555" s="20">
        <v>0.69565217391304346</v>
      </c>
      <c r="L7555" s="20">
        <v>30</v>
      </c>
      <c r="M7555" s="20">
        <v>0.76666666666666672</v>
      </c>
      <c r="N7555" s="20">
        <v>15</v>
      </c>
      <c r="P7555" s="20">
        <v>0</v>
      </c>
      <c r="Q7555" s="20">
        <v>0</v>
      </c>
      <c r="R7555" s="20" t="e">
        <v>#DIV/0!</v>
      </c>
      <c r="S7555" s="20">
        <v>1</v>
      </c>
    </row>
    <row r="7556" spans="1:19" s="20" customFormat="1" x14ac:dyDescent="0.25">
      <c r="A7556" s="177" t="s">
        <v>11819</v>
      </c>
      <c r="B7556" s="20" t="s">
        <v>11820</v>
      </c>
      <c r="C7556" s="20" t="s">
        <v>357</v>
      </c>
      <c r="D7556" s="20" t="s">
        <v>1002</v>
      </c>
      <c r="E7556" s="26">
        <v>43132</v>
      </c>
      <c r="F7556" s="20">
        <v>0</v>
      </c>
      <c r="G7556" s="20">
        <v>0</v>
      </c>
      <c r="H7556" s="20" t="e">
        <v>#DIV/0!</v>
      </c>
      <c r="I7556" s="20">
        <v>0</v>
      </c>
      <c r="J7556" s="20">
        <v>0</v>
      </c>
      <c r="K7556" s="20" t="e">
        <v>#DIV/0!</v>
      </c>
      <c r="L7556" s="20">
        <v>0</v>
      </c>
      <c r="M7556" s="20" t="e">
        <v>#DIV/0!</v>
      </c>
      <c r="N7556" s="20">
        <v>0</v>
      </c>
      <c r="P7556" s="20">
        <v>0</v>
      </c>
      <c r="Q7556" s="20">
        <v>0</v>
      </c>
      <c r="R7556" s="20" t="e">
        <v>#DIV/0!</v>
      </c>
      <c r="S7556" s="20">
        <v>0</v>
      </c>
    </row>
    <row r="7557" spans="1:19" s="20" customFormat="1" x14ac:dyDescent="0.25">
      <c r="A7557" s="177" t="s">
        <v>10961</v>
      </c>
      <c r="B7557" s="20" t="s">
        <v>10962</v>
      </c>
      <c r="C7557" s="20" t="s">
        <v>227</v>
      </c>
      <c r="D7557" s="20" t="s">
        <v>1002</v>
      </c>
      <c r="E7557" s="26">
        <v>43132</v>
      </c>
      <c r="F7557" s="20">
        <v>0</v>
      </c>
      <c r="G7557" s="20">
        <v>0</v>
      </c>
      <c r="H7557" s="20" t="e">
        <v>#DIV/0!</v>
      </c>
      <c r="I7557" s="20">
        <v>0</v>
      </c>
      <c r="J7557" s="20">
        <v>0</v>
      </c>
      <c r="K7557" s="20" t="e">
        <v>#DIV/0!</v>
      </c>
      <c r="L7557" s="20">
        <v>0</v>
      </c>
      <c r="M7557" s="20" t="e">
        <v>#DIV/0!</v>
      </c>
      <c r="N7557" s="20">
        <v>0</v>
      </c>
      <c r="P7557" s="20">
        <v>0</v>
      </c>
      <c r="Q7557" s="20">
        <v>0</v>
      </c>
      <c r="R7557" s="20" t="e">
        <v>#DIV/0!</v>
      </c>
      <c r="S7557" s="20">
        <v>0</v>
      </c>
    </row>
    <row r="7558" spans="1:19" s="20" customFormat="1" x14ac:dyDescent="0.25">
      <c r="A7558" s="177" t="s">
        <v>10786</v>
      </c>
      <c r="B7558" s="20" t="s">
        <v>10787</v>
      </c>
      <c r="C7558" s="20" t="s">
        <v>203</v>
      </c>
      <c r="D7558" s="20" t="s">
        <v>1002</v>
      </c>
      <c r="E7558" s="26">
        <v>43132</v>
      </c>
      <c r="F7558" s="20">
        <v>0</v>
      </c>
      <c r="G7558" s="20">
        <v>0</v>
      </c>
      <c r="H7558" s="20" t="e">
        <v>#DIV/0!</v>
      </c>
      <c r="I7558" s="20">
        <v>0</v>
      </c>
      <c r="J7558" s="20">
        <v>0</v>
      </c>
      <c r="K7558" s="20" t="e">
        <v>#DIV/0!</v>
      </c>
      <c r="L7558" s="20">
        <v>0</v>
      </c>
      <c r="M7558" s="20" t="e">
        <v>#DIV/0!</v>
      </c>
      <c r="N7558" s="20">
        <v>0</v>
      </c>
      <c r="P7558" s="20">
        <v>0</v>
      </c>
      <c r="Q7558" s="20">
        <v>0</v>
      </c>
      <c r="R7558" s="20" t="e">
        <v>#DIV/0!</v>
      </c>
      <c r="S7558" s="20">
        <v>0</v>
      </c>
    </row>
    <row r="7559" spans="1:19" s="20" customFormat="1" x14ac:dyDescent="0.25">
      <c r="A7559" s="177" t="s">
        <v>10121</v>
      </c>
      <c r="B7559" s="20" t="s">
        <v>10122</v>
      </c>
      <c r="C7559" s="20" t="s">
        <v>387</v>
      </c>
      <c r="D7559" s="20" t="s">
        <v>1002</v>
      </c>
      <c r="E7559" s="26">
        <v>43132</v>
      </c>
      <c r="F7559" s="20">
        <v>0.5</v>
      </c>
      <c r="G7559" s="20">
        <v>1.5</v>
      </c>
      <c r="H7559" s="20">
        <v>0.33333333333333331</v>
      </c>
      <c r="I7559" s="20">
        <v>1</v>
      </c>
      <c r="J7559" s="20">
        <v>3</v>
      </c>
      <c r="K7559" s="20">
        <v>0.33333333333333331</v>
      </c>
      <c r="L7559" s="20">
        <v>9</v>
      </c>
      <c r="M7559" s="20">
        <v>0.33333333333333331</v>
      </c>
      <c r="N7559" s="20">
        <v>0</v>
      </c>
      <c r="P7559" s="20">
        <v>0</v>
      </c>
      <c r="Q7559" s="20">
        <v>0</v>
      </c>
      <c r="R7559" s="20" t="e">
        <v>#DIV/0!</v>
      </c>
      <c r="S7559" s="20">
        <v>1</v>
      </c>
    </row>
    <row r="7560" spans="1:19" s="20" customFormat="1" x14ac:dyDescent="0.25">
      <c r="A7560" s="177" t="s">
        <v>9939</v>
      </c>
      <c r="B7560" s="20" t="s">
        <v>9940</v>
      </c>
      <c r="C7560" s="20" t="s">
        <v>223</v>
      </c>
      <c r="D7560" s="20" t="s">
        <v>1002</v>
      </c>
      <c r="E7560" s="26">
        <v>43132</v>
      </c>
      <c r="F7560" s="20">
        <v>6</v>
      </c>
      <c r="G7560" s="20">
        <v>9</v>
      </c>
      <c r="H7560" s="20">
        <v>0.66666666666666663</v>
      </c>
      <c r="I7560" s="20">
        <v>78</v>
      </c>
      <c r="J7560" s="20">
        <v>60</v>
      </c>
      <c r="K7560" s="20">
        <v>1.3</v>
      </c>
      <c r="L7560" s="20">
        <v>90</v>
      </c>
      <c r="M7560" s="20">
        <v>0.66666666666666663</v>
      </c>
      <c r="N7560" s="20">
        <v>76</v>
      </c>
      <c r="P7560" s="20">
        <v>0</v>
      </c>
      <c r="Q7560" s="20">
        <v>0</v>
      </c>
      <c r="R7560" s="20" t="e">
        <v>#DIV/0!</v>
      </c>
      <c r="S7560" s="20">
        <v>2</v>
      </c>
    </row>
    <row r="7561" spans="1:19" s="20" customFormat="1" x14ac:dyDescent="0.25">
      <c r="A7561" s="177" t="s">
        <v>9557</v>
      </c>
      <c r="B7561" s="20" t="s">
        <v>9558</v>
      </c>
      <c r="C7561" s="20" t="s">
        <v>346</v>
      </c>
      <c r="D7561" s="20" t="s">
        <v>1002</v>
      </c>
      <c r="E7561" s="26">
        <v>43132</v>
      </c>
      <c r="F7561" s="20">
        <v>0</v>
      </c>
      <c r="G7561" s="20">
        <v>0</v>
      </c>
      <c r="H7561" s="20" t="e">
        <v>#DIV/0!</v>
      </c>
      <c r="I7561" s="20">
        <v>0</v>
      </c>
      <c r="J7561" s="20">
        <v>0</v>
      </c>
      <c r="K7561" s="20" t="e">
        <v>#DIV/0!</v>
      </c>
      <c r="L7561" s="20">
        <v>0</v>
      </c>
      <c r="M7561" s="20" t="e">
        <v>#DIV/0!</v>
      </c>
      <c r="N7561" s="20">
        <v>0</v>
      </c>
      <c r="P7561" s="20">
        <v>0</v>
      </c>
      <c r="Q7561" s="20">
        <v>0</v>
      </c>
      <c r="R7561" s="20" t="e">
        <v>#DIV/0!</v>
      </c>
      <c r="S7561" s="20">
        <v>0</v>
      </c>
    </row>
    <row r="7562" spans="1:19" s="20" customFormat="1" x14ac:dyDescent="0.25">
      <c r="A7562" s="177" t="s">
        <v>9198</v>
      </c>
      <c r="B7562" s="20" t="s">
        <v>9199</v>
      </c>
      <c r="C7562" s="20" t="s">
        <v>207</v>
      </c>
      <c r="D7562" s="20" t="s">
        <v>1002</v>
      </c>
      <c r="E7562" s="26">
        <v>43132</v>
      </c>
      <c r="F7562" s="20">
        <v>4.5</v>
      </c>
      <c r="G7562" s="20">
        <v>6</v>
      </c>
      <c r="H7562" s="20">
        <v>0.75</v>
      </c>
      <c r="I7562" s="20">
        <v>39</v>
      </c>
      <c r="J7562" s="20">
        <v>27</v>
      </c>
      <c r="K7562" s="20">
        <v>1.4444444444444444</v>
      </c>
      <c r="L7562" s="20">
        <v>36</v>
      </c>
      <c r="M7562" s="20">
        <v>0.75</v>
      </c>
      <c r="N7562" s="20">
        <v>36</v>
      </c>
      <c r="O7562" s="20">
        <v>0.82</v>
      </c>
      <c r="P7562" s="20">
        <v>1</v>
      </c>
      <c r="Q7562" s="20">
        <v>1</v>
      </c>
      <c r="R7562" s="20">
        <v>1</v>
      </c>
      <c r="S7562" s="20">
        <v>3</v>
      </c>
    </row>
    <row r="7563" spans="1:19" s="20" customFormat="1" x14ac:dyDescent="0.25">
      <c r="A7563" s="177" t="s">
        <v>8359</v>
      </c>
      <c r="B7563" s="20" t="s">
        <v>8360</v>
      </c>
      <c r="C7563" s="20" t="s">
        <v>212</v>
      </c>
      <c r="D7563" s="20" t="s">
        <v>1002</v>
      </c>
      <c r="E7563" s="26">
        <v>43132</v>
      </c>
      <c r="F7563" s="20">
        <v>0</v>
      </c>
      <c r="G7563" s="20">
        <v>0</v>
      </c>
      <c r="H7563" s="20" t="e">
        <v>#DIV/0!</v>
      </c>
      <c r="I7563" s="20">
        <v>0</v>
      </c>
      <c r="J7563" s="20">
        <v>0</v>
      </c>
      <c r="K7563" s="20" t="e">
        <v>#DIV/0!</v>
      </c>
      <c r="L7563" s="20">
        <v>0</v>
      </c>
      <c r="M7563" s="20" t="e">
        <v>#DIV/0!</v>
      </c>
      <c r="N7563" s="20">
        <v>0</v>
      </c>
      <c r="P7563" s="20">
        <v>0</v>
      </c>
      <c r="Q7563" s="20">
        <v>0</v>
      </c>
      <c r="R7563" s="20" t="e">
        <v>#DIV/0!</v>
      </c>
      <c r="S7563" s="20">
        <v>0</v>
      </c>
    </row>
    <row r="7564" spans="1:19" s="20" customFormat="1" x14ac:dyDescent="0.25">
      <c r="A7564" s="177" t="s">
        <v>8058</v>
      </c>
      <c r="B7564" s="20" t="s">
        <v>8059</v>
      </c>
      <c r="C7564" s="20" t="s">
        <v>225</v>
      </c>
      <c r="D7564" s="20" t="s">
        <v>1002</v>
      </c>
      <c r="E7564" s="26">
        <v>43132</v>
      </c>
      <c r="F7564" s="20">
        <v>4.5</v>
      </c>
      <c r="G7564" s="20">
        <v>5.5</v>
      </c>
      <c r="H7564" s="20">
        <v>0.81818181818181823</v>
      </c>
      <c r="I7564" s="20">
        <v>54</v>
      </c>
      <c r="J7564" s="20">
        <v>51</v>
      </c>
      <c r="K7564" s="20">
        <v>1.0588235294117647</v>
      </c>
      <c r="L7564" s="20">
        <v>62</v>
      </c>
      <c r="M7564" s="20">
        <v>0.82258064516129037</v>
      </c>
      <c r="N7564" s="20">
        <v>51</v>
      </c>
      <c r="P7564" s="20">
        <v>1</v>
      </c>
      <c r="Q7564" s="20">
        <v>1</v>
      </c>
      <c r="R7564" s="20">
        <v>1</v>
      </c>
      <c r="S7564" s="20">
        <v>3</v>
      </c>
    </row>
    <row r="7565" spans="1:19" s="20" customFormat="1" x14ac:dyDescent="0.25">
      <c r="A7565" s="177" t="s">
        <v>7670</v>
      </c>
      <c r="B7565" s="20" t="s">
        <v>7671</v>
      </c>
      <c r="C7565" s="20" t="s">
        <v>901</v>
      </c>
      <c r="D7565" s="20" t="s">
        <v>1000</v>
      </c>
      <c r="E7565" s="26">
        <v>43132</v>
      </c>
      <c r="F7565" s="20">
        <v>4</v>
      </c>
      <c r="G7565" s="20">
        <v>4</v>
      </c>
      <c r="H7565" s="20">
        <v>1</v>
      </c>
      <c r="I7565" s="20">
        <v>32</v>
      </c>
      <c r="J7565" s="20">
        <v>24</v>
      </c>
      <c r="K7565" s="20">
        <v>1.3333333333333333</v>
      </c>
      <c r="L7565" s="20">
        <v>24</v>
      </c>
      <c r="M7565" s="20">
        <v>1</v>
      </c>
      <c r="N7565" s="20">
        <v>28</v>
      </c>
      <c r="P7565" s="20">
        <v>1</v>
      </c>
      <c r="Q7565" s="20">
        <v>2</v>
      </c>
      <c r="R7565" s="20">
        <v>0.5</v>
      </c>
      <c r="S7565" s="20">
        <v>4</v>
      </c>
    </row>
    <row r="7566" spans="1:19" s="20" customFormat="1" x14ac:dyDescent="0.25">
      <c r="A7566" s="177" t="s">
        <v>7118</v>
      </c>
      <c r="B7566" s="20" t="s">
        <v>7119</v>
      </c>
      <c r="C7566" s="20" t="s">
        <v>232</v>
      </c>
      <c r="D7566" s="20" t="s">
        <v>1002</v>
      </c>
      <c r="E7566" s="26">
        <v>43132</v>
      </c>
      <c r="F7566" s="20">
        <v>7</v>
      </c>
      <c r="G7566" s="20">
        <v>7.5</v>
      </c>
      <c r="H7566" s="20">
        <v>0.93333333333333335</v>
      </c>
      <c r="I7566" s="20">
        <v>105</v>
      </c>
      <c r="J7566" s="20">
        <v>80</v>
      </c>
      <c r="K7566" s="20">
        <v>1.3125</v>
      </c>
      <c r="L7566" s="20">
        <v>84</v>
      </c>
      <c r="M7566" s="20">
        <v>0.95238095238095233</v>
      </c>
      <c r="N7566" s="20">
        <v>95</v>
      </c>
      <c r="P7566" s="20">
        <v>0</v>
      </c>
      <c r="Q7566" s="20">
        <v>0</v>
      </c>
      <c r="R7566" s="20" t="e">
        <v>#DIV/0!</v>
      </c>
      <c r="S7566" s="20">
        <v>10</v>
      </c>
    </row>
    <row r="7567" spans="1:19" s="20" customFormat="1" x14ac:dyDescent="0.25">
      <c r="A7567" s="177" t="s">
        <v>6752</v>
      </c>
      <c r="B7567" s="20" t="s">
        <v>6753</v>
      </c>
      <c r="C7567" s="20" t="s">
        <v>317</v>
      </c>
      <c r="D7567" s="20" t="s">
        <v>1002</v>
      </c>
      <c r="E7567" s="26">
        <v>43132</v>
      </c>
      <c r="F7567" s="20">
        <v>7</v>
      </c>
      <c r="G7567" s="20">
        <v>9</v>
      </c>
      <c r="H7567" s="20">
        <v>0.77777777777777779</v>
      </c>
      <c r="I7567" s="20">
        <v>34</v>
      </c>
      <c r="J7567" s="20">
        <v>42</v>
      </c>
      <c r="K7567" s="20">
        <v>0.80952380952380953</v>
      </c>
      <c r="L7567" s="20">
        <v>54</v>
      </c>
      <c r="M7567" s="20">
        <v>0.77777777777777779</v>
      </c>
      <c r="N7567" s="20">
        <v>31</v>
      </c>
      <c r="P7567" s="20">
        <v>1</v>
      </c>
      <c r="Q7567" s="20">
        <v>1</v>
      </c>
      <c r="R7567" s="20">
        <v>1</v>
      </c>
      <c r="S7567" s="20">
        <v>3</v>
      </c>
    </row>
    <row r="7568" spans="1:19" s="20" customFormat="1" x14ac:dyDescent="0.25">
      <c r="A7568" s="177" t="s">
        <v>6328</v>
      </c>
      <c r="B7568" s="20" t="s">
        <v>6329</v>
      </c>
      <c r="C7568" s="20" t="s">
        <v>214</v>
      </c>
      <c r="D7568" s="20" t="s">
        <v>1002</v>
      </c>
      <c r="E7568" s="26">
        <v>43132</v>
      </c>
      <c r="F7568" s="20">
        <v>12.5</v>
      </c>
      <c r="G7568" s="20">
        <v>16.5</v>
      </c>
      <c r="H7568" s="20">
        <v>0.75757575757575757</v>
      </c>
      <c r="I7568" s="20">
        <v>79</v>
      </c>
      <c r="J7568" s="20">
        <v>121</v>
      </c>
      <c r="K7568" s="20">
        <v>0.65289256198347112</v>
      </c>
      <c r="L7568" s="20">
        <v>161</v>
      </c>
      <c r="M7568" s="20">
        <v>0.75155279503105588</v>
      </c>
      <c r="N7568" s="20">
        <v>64</v>
      </c>
      <c r="O7568" s="20">
        <v>1.32</v>
      </c>
      <c r="P7568" s="20">
        <v>16</v>
      </c>
      <c r="Q7568" s="20">
        <v>20</v>
      </c>
      <c r="R7568" s="20">
        <v>0.8</v>
      </c>
      <c r="S7568" s="20">
        <v>15</v>
      </c>
    </row>
    <row r="7569" spans="1:20" s="20" customFormat="1" x14ac:dyDescent="0.25">
      <c r="A7569" s="177" t="s">
        <v>5550</v>
      </c>
      <c r="B7569" s="20" t="s">
        <v>5551</v>
      </c>
      <c r="C7569" s="20" t="s">
        <v>903</v>
      </c>
      <c r="D7569" s="20" t="s">
        <v>1000</v>
      </c>
      <c r="E7569" s="26">
        <v>43132</v>
      </c>
      <c r="F7569" s="20">
        <v>6</v>
      </c>
      <c r="G7569" s="20">
        <v>6.5</v>
      </c>
      <c r="H7569" s="20">
        <v>0.92307692307692313</v>
      </c>
      <c r="I7569" s="20">
        <v>31</v>
      </c>
      <c r="J7569" s="20">
        <v>36</v>
      </c>
      <c r="K7569" s="20">
        <v>0.86111111111111116</v>
      </c>
      <c r="L7569" s="20">
        <v>39</v>
      </c>
      <c r="M7569" s="20">
        <v>0.92307692307692313</v>
      </c>
      <c r="N7569" s="20">
        <v>30</v>
      </c>
      <c r="P7569" s="20">
        <v>0</v>
      </c>
      <c r="Q7569" s="20">
        <v>0</v>
      </c>
      <c r="R7569" s="20" t="e">
        <v>#DIV/0!</v>
      </c>
      <c r="S7569" s="20">
        <v>1</v>
      </c>
    </row>
    <row r="7570" spans="1:20" s="20" customFormat="1" x14ac:dyDescent="0.25">
      <c r="A7570" s="177" t="s">
        <v>4935</v>
      </c>
      <c r="B7570" s="20" t="s">
        <v>4936</v>
      </c>
      <c r="C7570" s="20" t="s">
        <v>230</v>
      </c>
      <c r="D7570" s="20" t="s">
        <v>1002</v>
      </c>
      <c r="E7570" s="26">
        <v>43132</v>
      </c>
      <c r="F7570" s="20">
        <v>0</v>
      </c>
      <c r="G7570" s="20">
        <v>0</v>
      </c>
      <c r="H7570" s="20" t="e">
        <v>#DIV/0!</v>
      </c>
      <c r="I7570" s="20">
        <v>0</v>
      </c>
      <c r="J7570" s="20">
        <v>0</v>
      </c>
      <c r="K7570" s="20" t="e">
        <v>#DIV/0!</v>
      </c>
      <c r="L7570" s="20">
        <v>0</v>
      </c>
      <c r="M7570" s="20" t="e">
        <v>#DIV/0!</v>
      </c>
      <c r="N7570" s="20">
        <v>0</v>
      </c>
      <c r="P7570" s="20">
        <v>0</v>
      </c>
      <c r="Q7570" s="20">
        <v>0</v>
      </c>
      <c r="R7570" s="20" t="e">
        <v>#DIV/0!</v>
      </c>
      <c r="S7570" s="20">
        <v>0</v>
      </c>
    </row>
    <row r="7571" spans="1:20" s="20" customFormat="1" x14ac:dyDescent="0.25">
      <c r="A7571" s="177" t="s">
        <v>4760</v>
      </c>
      <c r="B7571" s="20" t="s">
        <v>4761</v>
      </c>
      <c r="C7571" s="20" t="s">
        <v>234</v>
      </c>
      <c r="D7571" s="20" t="s">
        <v>1002</v>
      </c>
      <c r="E7571" s="26">
        <v>43132</v>
      </c>
      <c r="F7571" s="20">
        <v>2.5</v>
      </c>
      <c r="G7571" s="20">
        <v>4.5</v>
      </c>
      <c r="H7571" s="20">
        <v>0.55555555555555558</v>
      </c>
      <c r="I7571" s="20">
        <v>29</v>
      </c>
      <c r="J7571" s="20">
        <v>35</v>
      </c>
      <c r="K7571" s="20">
        <v>0.82857142857142863</v>
      </c>
      <c r="L7571" s="20">
        <v>63</v>
      </c>
      <c r="M7571" s="20">
        <v>0.55555555555555558</v>
      </c>
      <c r="N7571" s="20">
        <v>28</v>
      </c>
      <c r="P7571" s="20">
        <v>0</v>
      </c>
      <c r="Q7571" s="20">
        <v>0</v>
      </c>
      <c r="R7571" s="20" t="e">
        <v>#DIV/0!</v>
      </c>
      <c r="S7571" s="20">
        <v>1</v>
      </c>
    </row>
    <row r="7572" spans="1:20" s="20" customFormat="1" x14ac:dyDescent="0.25">
      <c r="A7572" s="177" t="s">
        <v>4410</v>
      </c>
      <c r="B7572" s="20" t="s">
        <v>4411</v>
      </c>
      <c r="C7572" s="20" t="s">
        <v>217</v>
      </c>
      <c r="D7572" s="20" t="s">
        <v>1002</v>
      </c>
      <c r="E7572" s="26">
        <v>43132</v>
      </c>
      <c r="F7572" s="20">
        <v>0</v>
      </c>
      <c r="G7572" s="20">
        <v>0</v>
      </c>
      <c r="H7572" s="20" t="e">
        <v>#DIV/0!</v>
      </c>
      <c r="I7572" s="20">
        <v>0</v>
      </c>
      <c r="J7572" s="20">
        <v>0</v>
      </c>
      <c r="K7572" s="20" t="e">
        <v>#DIV/0!</v>
      </c>
      <c r="L7572" s="20">
        <v>0</v>
      </c>
      <c r="M7572" s="20" t="e">
        <v>#DIV/0!</v>
      </c>
      <c r="N7572" s="20">
        <v>0</v>
      </c>
      <c r="P7572" s="20">
        <v>0</v>
      </c>
      <c r="Q7572" s="20">
        <v>0</v>
      </c>
      <c r="R7572" s="20" t="e">
        <v>#DIV/0!</v>
      </c>
      <c r="S7572" s="20">
        <v>0</v>
      </c>
    </row>
    <row r="7573" spans="1:20" s="20" customFormat="1" x14ac:dyDescent="0.25">
      <c r="A7573" s="177" t="s">
        <v>3820</v>
      </c>
      <c r="B7573" s="20" t="s">
        <v>3821</v>
      </c>
      <c r="C7573" s="20" t="s">
        <v>342</v>
      </c>
      <c r="D7573" s="20" t="s">
        <v>1002</v>
      </c>
      <c r="E7573" s="26">
        <v>43132</v>
      </c>
      <c r="F7573" s="20">
        <v>0</v>
      </c>
      <c r="G7573" s="20">
        <v>0</v>
      </c>
      <c r="H7573" s="20" t="e">
        <v>#DIV/0!</v>
      </c>
      <c r="I7573" s="20">
        <v>0</v>
      </c>
      <c r="J7573" s="20">
        <v>0</v>
      </c>
      <c r="K7573" s="20" t="e">
        <v>#DIV/0!</v>
      </c>
      <c r="L7573" s="20">
        <v>0</v>
      </c>
      <c r="M7573" s="20" t="e">
        <v>#DIV/0!</v>
      </c>
      <c r="N7573" s="20">
        <v>0</v>
      </c>
      <c r="P7573" s="20">
        <v>0</v>
      </c>
      <c r="Q7573" s="20">
        <v>0</v>
      </c>
      <c r="R7573" s="20" t="e">
        <v>#DIV/0!</v>
      </c>
      <c r="S7573" s="20">
        <v>0</v>
      </c>
    </row>
    <row r="7574" spans="1:20" s="20" customFormat="1" x14ac:dyDescent="0.25">
      <c r="A7574" s="177" t="s">
        <v>3628</v>
      </c>
      <c r="B7574" s="20" t="s">
        <v>3629</v>
      </c>
      <c r="C7574" s="20" t="s">
        <v>220</v>
      </c>
      <c r="D7574" s="20" t="s">
        <v>1002</v>
      </c>
      <c r="E7574" s="26">
        <v>43132</v>
      </c>
      <c r="F7574" s="20">
        <v>0</v>
      </c>
      <c r="G7574" s="20">
        <v>0</v>
      </c>
      <c r="H7574" s="20" t="e">
        <v>#DIV/0!</v>
      </c>
      <c r="I7574" s="20">
        <v>0</v>
      </c>
      <c r="J7574" s="20">
        <v>0</v>
      </c>
      <c r="K7574" s="20" t="e">
        <v>#DIV/0!</v>
      </c>
      <c r="L7574" s="20">
        <v>0</v>
      </c>
      <c r="M7574" s="20" t="e">
        <v>#DIV/0!</v>
      </c>
      <c r="N7574" s="20">
        <v>0</v>
      </c>
      <c r="P7574" s="20">
        <v>0</v>
      </c>
      <c r="Q7574" s="20">
        <v>0</v>
      </c>
      <c r="R7574" s="20" t="e">
        <v>#DIV/0!</v>
      </c>
      <c r="S7574" s="20">
        <v>0</v>
      </c>
    </row>
    <row r="7575" spans="1:20" s="20" customFormat="1" x14ac:dyDescent="0.25">
      <c r="A7575" s="177" t="s">
        <v>3103</v>
      </c>
      <c r="B7575" s="20" t="s">
        <v>3104</v>
      </c>
      <c r="C7575" s="20" t="s">
        <v>242</v>
      </c>
      <c r="D7575" s="20" t="s">
        <v>1000</v>
      </c>
      <c r="E7575" s="26">
        <v>43132</v>
      </c>
      <c r="F7575" s="20">
        <v>0</v>
      </c>
      <c r="G7575" s="20">
        <v>0</v>
      </c>
      <c r="H7575" s="20" t="e">
        <v>#DIV/0!</v>
      </c>
      <c r="I7575" s="20">
        <v>0</v>
      </c>
      <c r="J7575" s="20">
        <v>0</v>
      </c>
      <c r="K7575" s="20" t="e">
        <v>#DIV/0!</v>
      </c>
      <c r="L7575" s="20">
        <v>0</v>
      </c>
      <c r="M7575" s="20" t="e">
        <v>#DIV/0!</v>
      </c>
      <c r="N7575" s="20">
        <v>0</v>
      </c>
      <c r="P7575" s="20">
        <v>0</v>
      </c>
      <c r="Q7575" s="20">
        <v>0</v>
      </c>
      <c r="R7575" s="20" t="e">
        <v>#DIV/0!</v>
      </c>
      <c r="S7575" s="20">
        <v>0</v>
      </c>
      <c r="T7575" s="20">
        <v>0.71</v>
      </c>
    </row>
    <row r="7576" spans="1:20" s="20" customFormat="1" x14ac:dyDescent="0.25">
      <c r="A7576" s="177" t="s">
        <v>2928</v>
      </c>
      <c r="B7576" s="20" t="s">
        <v>2929</v>
      </c>
      <c r="C7576" s="20" t="s">
        <v>2724</v>
      </c>
      <c r="D7576" s="20" t="s">
        <v>1000</v>
      </c>
      <c r="E7576" s="26">
        <v>43132</v>
      </c>
      <c r="F7576" s="20">
        <v>3.5</v>
      </c>
      <c r="G7576" s="20">
        <v>3.5</v>
      </c>
      <c r="H7576" s="20">
        <v>1</v>
      </c>
      <c r="I7576" s="20">
        <v>23</v>
      </c>
      <c r="J7576" s="20">
        <v>21</v>
      </c>
      <c r="K7576" s="20">
        <v>1.0952380952380953</v>
      </c>
      <c r="L7576" s="20">
        <v>21</v>
      </c>
      <c r="M7576" s="20">
        <v>1</v>
      </c>
      <c r="N7576" s="20">
        <v>22</v>
      </c>
      <c r="P7576" s="20">
        <v>0</v>
      </c>
      <c r="Q7576" s="20">
        <v>0</v>
      </c>
      <c r="R7576" s="20" t="e">
        <v>#DIV/0!</v>
      </c>
      <c r="S7576" s="20">
        <v>1</v>
      </c>
      <c r="T7576" s="20">
        <v>0.71</v>
      </c>
    </row>
    <row r="7577" spans="1:20" s="20" customFormat="1" x14ac:dyDescent="0.25">
      <c r="A7577" s="177" t="s">
        <v>2683</v>
      </c>
      <c r="B7577" s="20" t="s">
        <v>2684</v>
      </c>
      <c r="C7577" s="20" t="s">
        <v>237</v>
      </c>
      <c r="D7577" s="20" t="s">
        <v>1000</v>
      </c>
      <c r="E7577" s="26">
        <v>43132</v>
      </c>
      <c r="F7577" s="20">
        <v>9</v>
      </c>
      <c r="G7577" s="20">
        <v>11</v>
      </c>
      <c r="H7577" s="20">
        <v>0.81818181818181823</v>
      </c>
      <c r="I7577" s="20">
        <v>56</v>
      </c>
      <c r="J7577" s="20">
        <v>54</v>
      </c>
      <c r="K7577" s="20">
        <v>1.037037037037037</v>
      </c>
      <c r="L7577" s="20">
        <v>66</v>
      </c>
      <c r="M7577" s="20">
        <v>0.81818181818181823</v>
      </c>
      <c r="N7577" s="20">
        <v>51</v>
      </c>
      <c r="O7577" s="20">
        <v>1.07</v>
      </c>
      <c r="P7577" s="20">
        <v>10</v>
      </c>
      <c r="Q7577" s="20">
        <v>10</v>
      </c>
      <c r="R7577" s="20">
        <v>1</v>
      </c>
      <c r="S7577" s="20">
        <v>5</v>
      </c>
    </row>
    <row r="7578" spans="1:20" s="20" customFormat="1" x14ac:dyDescent="0.25">
      <c r="A7578" s="177" t="s">
        <v>2508</v>
      </c>
      <c r="B7578" s="20" t="s">
        <v>2509</v>
      </c>
      <c r="C7578" s="20" t="s">
        <v>238</v>
      </c>
      <c r="D7578" s="20" t="s">
        <v>1000</v>
      </c>
      <c r="E7578" s="26">
        <v>43132</v>
      </c>
      <c r="F7578" s="20">
        <v>0</v>
      </c>
      <c r="G7578" s="20">
        <v>0</v>
      </c>
      <c r="H7578" s="20" t="e">
        <v>#DIV/0!</v>
      </c>
      <c r="I7578" s="20">
        <v>0</v>
      </c>
      <c r="J7578" s="20">
        <v>0</v>
      </c>
      <c r="K7578" s="20" t="e">
        <v>#DIV/0!</v>
      </c>
      <c r="L7578" s="20">
        <v>0</v>
      </c>
      <c r="M7578" s="20" t="e">
        <v>#DIV/0!</v>
      </c>
      <c r="N7578" s="20">
        <v>0</v>
      </c>
      <c r="P7578" s="20">
        <v>0</v>
      </c>
      <c r="Q7578" s="20">
        <v>0</v>
      </c>
      <c r="R7578" s="20" t="e">
        <v>#DIV/0!</v>
      </c>
      <c r="S7578" s="20">
        <v>0</v>
      </c>
    </row>
    <row r="7579" spans="1:20" s="20" customFormat="1" x14ac:dyDescent="0.25">
      <c r="A7579" s="177" t="s">
        <v>2335</v>
      </c>
      <c r="B7579" s="20" t="s">
        <v>2336</v>
      </c>
      <c r="C7579" s="20" t="s">
        <v>239</v>
      </c>
      <c r="D7579" s="20" t="s">
        <v>1000</v>
      </c>
      <c r="E7579" s="26">
        <v>43132</v>
      </c>
      <c r="F7579" s="20">
        <v>0</v>
      </c>
      <c r="G7579" s="20">
        <v>0</v>
      </c>
      <c r="H7579" s="20" t="e">
        <v>#DIV/0!</v>
      </c>
      <c r="I7579" s="20">
        <v>0</v>
      </c>
      <c r="J7579" s="20">
        <v>0</v>
      </c>
      <c r="K7579" s="20" t="e">
        <v>#DIV/0!</v>
      </c>
      <c r="L7579" s="20">
        <v>0</v>
      </c>
      <c r="M7579" s="20" t="e">
        <v>#DIV/0!</v>
      </c>
      <c r="N7579" s="20">
        <v>0</v>
      </c>
      <c r="P7579" s="20">
        <v>0</v>
      </c>
      <c r="Q7579" s="20">
        <v>0</v>
      </c>
      <c r="R7579" s="20" t="e">
        <v>#DIV/0!</v>
      </c>
      <c r="S7579" s="20">
        <v>0</v>
      </c>
    </row>
    <row r="7580" spans="1:20" s="20" customFormat="1" x14ac:dyDescent="0.25">
      <c r="A7580" s="177" t="s">
        <v>2160</v>
      </c>
      <c r="B7580" s="20" t="s">
        <v>2161</v>
      </c>
      <c r="C7580" s="20" t="s">
        <v>1988</v>
      </c>
      <c r="D7580" s="20" t="s">
        <v>1000</v>
      </c>
      <c r="E7580" s="26">
        <v>43132</v>
      </c>
      <c r="F7580" s="20">
        <v>6.5</v>
      </c>
      <c r="G7580" s="20">
        <v>7</v>
      </c>
      <c r="H7580" s="20">
        <v>0.9285714285714286</v>
      </c>
      <c r="I7580" s="20">
        <v>40</v>
      </c>
      <c r="J7580" s="20">
        <v>39</v>
      </c>
      <c r="K7580" s="20">
        <v>1.0256410256410255</v>
      </c>
      <c r="L7580" s="20">
        <v>42</v>
      </c>
      <c r="M7580" s="20">
        <v>0.9285714285714286</v>
      </c>
      <c r="N7580" s="20">
        <v>36</v>
      </c>
      <c r="P7580" s="20">
        <v>1</v>
      </c>
      <c r="Q7580" s="20">
        <v>2</v>
      </c>
      <c r="R7580" s="20">
        <v>0.5</v>
      </c>
      <c r="S7580" s="20">
        <v>4</v>
      </c>
    </row>
    <row r="7581" spans="1:20" s="20" customFormat="1" x14ac:dyDescent="0.25">
      <c r="A7581" s="177" t="s">
        <v>1912</v>
      </c>
      <c r="B7581" s="20" t="s">
        <v>1913</v>
      </c>
      <c r="C7581" s="20" t="s">
        <v>240</v>
      </c>
      <c r="D7581" s="20" t="s">
        <v>1000</v>
      </c>
      <c r="E7581" s="26">
        <v>43132</v>
      </c>
      <c r="F7581" s="20">
        <v>10</v>
      </c>
      <c r="G7581" s="20">
        <v>13</v>
      </c>
      <c r="H7581" s="20">
        <v>0.76923076923076927</v>
      </c>
      <c r="I7581" s="20">
        <v>47</v>
      </c>
      <c r="J7581" s="20">
        <v>60</v>
      </c>
      <c r="K7581" s="20">
        <v>0.78333333333333333</v>
      </c>
      <c r="L7581" s="20">
        <v>78</v>
      </c>
      <c r="M7581" s="20">
        <v>0.76923076923076927</v>
      </c>
      <c r="N7581" s="20">
        <v>41</v>
      </c>
      <c r="P7581" s="20">
        <v>2</v>
      </c>
      <c r="Q7581" s="20">
        <v>2</v>
      </c>
      <c r="R7581" s="20">
        <v>1</v>
      </c>
      <c r="S7581" s="20">
        <v>6</v>
      </c>
    </row>
    <row r="7582" spans="1:20" s="20" customFormat="1" x14ac:dyDescent="0.25">
      <c r="A7582" s="177" t="s">
        <v>1737</v>
      </c>
      <c r="B7582" s="20" t="s">
        <v>1738</v>
      </c>
      <c r="C7582" s="20" t="s">
        <v>241</v>
      </c>
      <c r="D7582" s="20" t="s">
        <v>1000</v>
      </c>
      <c r="E7582" s="26">
        <v>43132</v>
      </c>
      <c r="F7582" s="20">
        <v>34</v>
      </c>
      <c r="G7582" s="20">
        <v>42</v>
      </c>
      <c r="H7582" s="20">
        <v>0.80952380952380953</v>
      </c>
      <c r="I7582" s="20">
        <v>404</v>
      </c>
      <c r="J7582" s="20">
        <v>416</v>
      </c>
      <c r="K7582" s="20">
        <v>0.97115384615384615</v>
      </c>
      <c r="L7582" s="20">
        <v>510</v>
      </c>
      <c r="M7582" s="20">
        <v>0.81568627450980391</v>
      </c>
      <c r="N7582" s="20">
        <v>374</v>
      </c>
      <c r="P7582" s="20">
        <v>9</v>
      </c>
      <c r="Q7582" s="20">
        <v>14</v>
      </c>
      <c r="R7582" s="20">
        <v>0.6428571428571429</v>
      </c>
      <c r="S7582" s="20">
        <v>30</v>
      </c>
    </row>
    <row r="7583" spans="1:20" s="20" customFormat="1" x14ac:dyDescent="0.25">
      <c r="A7583" s="177" t="s">
        <v>1562</v>
      </c>
      <c r="B7583" s="20" t="s">
        <v>1563</v>
      </c>
      <c r="C7583" s="20" t="s">
        <v>318</v>
      </c>
      <c r="D7583" s="20" t="s">
        <v>1000</v>
      </c>
      <c r="E7583" s="26">
        <v>43132</v>
      </c>
      <c r="F7583" s="20">
        <v>6</v>
      </c>
      <c r="G7583" s="20">
        <v>7.5</v>
      </c>
      <c r="H7583" s="20">
        <v>0.8</v>
      </c>
      <c r="I7583" s="20">
        <v>37</v>
      </c>
      <c r="J7583" s="20">
        <v>36</v>
      </c>
      <c r="K7583" s="20">
        <v>1.0277777777777777</v>
      </c>
      <c r="L7583" s="20">
        <v>45</v>
      </c>
      <c r="M7583" s="20">
        <v>0.8</v>
      </c>
      <c r="N7583" s="20">
        <v>37</v>
      </c>
      <c r="P7583" s="20">
        <v>0</v>
      </c>
      <c r="Q7583" s="20">
        <v>0</v>
      </c>
      <c r="R7583" s="20" t="e">
        <v>#DIV/0!</v>
      </c>
      <c r="S7583" s="20">
        <v>0</v>
      </c>
    </row>
    <row r="7584" spans="1:20" s="20" customFormat="1" x14ac:dyDescent="0.25">
      <c r="A7584" s="177" t="s">
        <v>12644</v>
      </c>
      <c r="B7584" s="20" t="s">
        <v>1456</v>
      </c>
      <c r="C7584" s="20" t="s">
        <v>896</v>
      </c>
      <c r="D7584" s="20" t="s">
        <v>1000</v>
      </c>
      <c r="E7584" s="26">
        <v>43132</v>
      </c>
      <c r="F7584" s="20">
        <v>69</v>
      </c>
      <c r="G7584" s="20">
        <v>84</v>
      </c>
      <c r="H7584" s="20">
        <v>0.8214285714285714</v>
      </c>
      <c r="I7584" s="20">
        <v>607</v>
      </c>
      <c r="J7584" s="20">
        <v>626</v>
      </c>
      <c r="K7584" s="20">
        <v>0.96964856230031948</v>
      </c>
      <c r="L7584" s="20">
        <v>762</v>
      </c>
      <c r="M7584" s="20">
        <v>0.82152230971128604</v>
      </c>
      <c r="N7584" s="20">
        <v>561</v>
      </c>
      <c r="P7584" s="20">
        <v>22</v>
      </c>
      <c r="Q7584" s="20">
        <v>28</v>
      </c>
      <c r="R7584" s="20">
        <v>0.7857142857142857</v>
      </c>
      <c r="S7584" s="20">
        <v>46</v>
      </c>
    </row>
    <row r="7585" spans="1:20" s="20" customFormat="1" x14ac:dyDescent="0.25">
      <c r="A7585" s="177" t="s">
        <v>1131</v>
      </c>
      <c r="B7585" s="20" t="s">
        <v>1218</v>
      </c>
      <c r="C7585" s="20" t="s">
        <v>235</v>
      </c>
      <c r="D7585" s="20" t="s">
        <v>1002</v>
      </c>
      <c r="E7585" s="26">
        <v>43132</v>
      </c>
      <c r="F7585" s="20">
        <v>69</v>
      </c>
      <c r="G7585" s="20">
        <v>84</v>
      </c>
      <c r="H7585" s="20">
        <v>0.8214285714285714</v>
      </c>
      <c r="I7585" s="20">
        <v>607</v>
      </c>
      <c r="J7585" s="20">
        <v>626</v>
      </c>
      <c r="K7585" s="20">
        <v>0.96964856230031948</v>
      </c>
      <c r="L7585" s="20">
        <v>762</v>
      </c>
      <c r="M7585" s="20">
        <v>0.82152230971128604</v>
      </c>
      <c r="N7585" s="20">
        <v>561</v>
      </c>
      <c r="P7585" s="20">
        <v>22</v>
      </c>
      <c r="Q7585" s="20">
        <v>28</v>
      </c>
      <c r="R7585" s="20">
        <v>0.7857142857142857</v>
      </c>
      <c r="S7585" s="20">
        <v>46</v>
      </c>
    </row>
    <row r="7586" spans="1:20" s="20" customFormat="1" x14ac:dyDescent="0.25">
      <c r="A7586" s="177" t="s">
        <v>12112</v>
      </c>
      <c r="B7586" s="20" t="s">
        <v>12113</v>
      </c>
      <c r="C7586" s="20" t="s">
        <v>1051</v>
      </c>
      <c r="D7586" s="20" t="s">
        <v>1000</v>
      </c>
      <c r="E7586" s="26">
        <v>43132</v>
      </c>
      <c r="F7586" s="20">
        <v>0</v>
      </c>
      <c r="G7586" s="20">
        <v>0</v>
      </c>
      <c r="H7586" s="20" t="e">
        <v>#DIV/0!</v>
      </c>
      <c r="I7586" s="20">
        <v>0</v>
      </c>
      <c r="J7586" s="20">
        <v>0</v>
      </c>
      <c r="K7586" s="20" t="e">
        <v>#DIV/0!</v>
      </c>
      <c r="L7586" s="20">
        <v>0</v>
      </c>
      <c r="M7586" s="20" t="e">
        <v>#DIV/0!</v>
      </c>
      <c r="N7586" s="20">
        <v>0</v>
      </c>
      <c r="P7586" s="20">
        <v>0</v>
      </c>
      <c r="Q7586" s="20">
        <v>0</v>
      </c>
      <c r="R7586" s="20" t="e">
        <v>#DIV/0!</v>
      </c>
      <c r="S7586" s="20">
        <v>0</v>
      </c>
    </row>
    <row r="7587" spans="1:20" s="20" customFormat="1" x14ac:dyDescent="0.25">
      <c r="A7587" s="177" t="s">
        <v>13301</v>
      </c>
      <c r="B7587" s="20" t="s">
        <v>13302</v>
      </c>
      <c r="C7587" s="20" t="s">
        <v>350</v>
      </c>
      <c r="D7587" s="20" t="s">
        <v>1002</v>
      </c>
      <c r="E7587" s="26">
        <v>43132</v>
      </c>
      <c r="F7587" s="20">
        <v>1</v>
      </c>
      <c r="G7587" s="20">
        <v>1</v>
      </c>
      <c r="H7587" s="20">
        <v>1</v>
      </c>
      <c r="I7587" s="20">
        <v>5</v>
      </c>
      <c r="J7587" s="20">
        <v>6</v>
      </c>
      <c r="K7587" s="20">
        <v>0.83333333333333337</v>
      </c>
      <c r="L7587" s="20">
        <v>6</v>
      </c>
      <c r="M7587" s="20">
        <v>1</v>
      </c>
      <c r="N7587" s="20">
        <v>5</v>
      </c>
      <c r="P7587" s="20">
        <v>0</v>
      </c>
      <c r="Q7587" s="20">
        <v>0</v>
      </c>
      <c r="R7587" s="20" t="e">
        <v>#DIV/0!</v>
      </c>
      <c r="S7587" s="20">
        <v>0</v>
      </c>
    </row>
    <row r="7588" spans="1:20" s="20" customFormat="1" x14ac:dyDescent="0.25">
      <c r="A7588" s="177" t="s">
        <v>13478</v>
      </c>
      <c r="B7588" s="20" t="s">
        <v>13479</v>
      </c>
      <c r="C7588" s="20" t="s">
        <v>242</v>
      </c>
      <c r="D7588" s="20" t="s">
        <v>1002</v>
      </c>
      <c r="E7588" s="26">
        <v>43132</v>
      </c>
      <c r="F7588" s="20">
        <v>0</v>
      </c>
      <c r="G7588" s="20">
        <v>0</v>
      </c>
      <c r="H7588" s="20" t="e">
        <v>#DIV/0!</v>
      </c>
      <c r="I7588" s="20">
        <v>0</v>
      </c>
      <c r="J7588" s="20">
        <v>0</v>
      </c>
      <c r="K7588" s="20" t="e">
        <v>#DIV/0!</v>
      </c>
      <c r="L7588" s="20">
        <v>0</v>
      </c>
      <c r="M7588" s="20" t="e">
        <v>#DIV/0!</v>
      </c>
      <c r="N7588" s="20">
        <v>0</v>
      </c>
      <c r="P7588" s="20">
        <v>0</v>
      </c>
      <c r="Q7588" s="20">
        <v>0</v>
      </c>
      <c r="R7588" s="20" t="e">
        <v>#DIV/0!</v>
      </c>
      <c r="S7588" s="20">
        <v>0</v>
      </c>
    </row>
    <row r="7589" spans="1:20" s="20" customFormat="1" x14ac:dyDescent="0.25">
      <c r="A7589" s="177" t="s">
        <v>13655</v>
      </c>
      <c r="B7589" s="20" t="s">
        <v>13656</v>
      </c>
      <c r="C7589" s="20" t="s">
        <v>237</v>
      </c>
      <c r="D7589" s="20" t="s">
        <v>1002</v>
      </c>
      <c r="E7589" s="26">
        <v>43132</v>
      </c>
      <c r="F7589" s="20">
        <v>9</v>
      </c>
      <c r="G7589" s="20">
        <v>11</v>
      </c>
      <c r="H7589" s="20">
        <v>0.81818181818181823</v>
      </c>
      <c r="I7589" s="20">
        <v>56</v>
      </c>
      <c r="J7589" s="20">
        <v>54</v>
      </c>
      <c r="K7589" s="20">
        <v>1.037037037037037</v>
      </c>
      <c r="L7589" s="20">
        <v>66</v>
      </c>
      <c r="M7589" s="20">
        <v>0.81818181818181823</v>
      </c>
      <c r="N7589" s="20">
        <v>51</v>
      </c>
      <c r="O7589" s="20">
        <v>1.07</v>
      </c>
      <c r="P7589" s="20">
        <v>10</v>
      </c>
      <c r="Q7589" s="20">
        <v>10</v>
      </c>
      <c r="R7589" s="20">
        <v>1</v>
      </c>
      <c r="S7589" s="20">
        <v>5</v>
      </c>
    </row>
    <row r="7590" spans="1:20" s="20" customFormat="1" x14ac:dyDescent="0.25">
      <c r="A7590" s="177" t="s">
        <v>13830</v>
      </c>
      <c r="B7590" s="20" t="s">
        <v>13831</v>
      </c>
      <c r="C7590" s="20" t="s">
        <v>238</v>
      </c>
      <c r="D7590" s="20" t="s">
        <v>1002</v>
      </c>
      <c r="E7590" s="26">
        <v>43132</v>
      </c>
      <c r="F7590" s="20">
        <v>0</v>
      </c>
      <c r="G7590" s="20">
        <v>0</v>
      </c>
      <c r="H7590" s="20" t="e">
        <v>#DIV/0!</v>
      </c>
      <c r="I7590" s="20">
        <v>0</v>
      </c>
      <c r="J7590" s="20">
        <v>0</v>
      </c>
      <c r="K7590" s="20" t="e">
        <v>#DIV/0!</v>
      </c>
      <c r="L7590" s="20">
        <v>0</v>
      </c>
      <c r="M7590" s="20" t="e">
        <v>#DIV/0!</v>
      </c>
      <c r="N7590" s="20">
        <v>0</v>
      </c>
      <c r="P7590" s="20">
        <v>0</v>
      </c>
      <c r="Q7590" s="20">
        <v>0</v>
      </c>
      <c r="R7590" s="20" t="e">
        <v>#DIV/0!</v>
      </c>
      <c r="S7590" s="20">
        <v>0</v>
      </c>
    </row>
    <row r="7591" spans="1:20" s="20" customFormat="1" x14ac:dyDescent="0.25">
      <c r="A7591" s="177" t="s">
        <v>14007</v>
      </c>
      <c r="B7591" s="20" t="s">
        <v>14008</v>
      </c>
      <c r="C7591" s="20" t="s">
        <v>239</v>
      </c>
      <c r="D7591" s="20" t="s">
        <v>1002</v>
      </c>
      <c r="E7591" s="26">
        <v>43132</v>
      </c>
      <c r="F7591" s="20">
        <v>0</v>
      </c>
      <c r="G7591" s="20">
        <v>0</v>
      </c>
      <c r="H7591" s="20" t="e">
        <v>#DIV/0!</v>
      </c>
      <c r="I7591" s="20">
        <v>0</v>
      </c>
      <c r="J7591" s="20">
        <v>0</v>
      </c>
      <c r="K7591" s="20" t="e">
        <v>#DIV/0!</v>
      </c>
      <c r="L7591" s="20">
        <v>0</v>
      </c>
      <c r="M7591" s="20" t="e">
        <v>#DIV/0!</v>
      </c>
      <c r="N7591" s="20">
        <v>0</v>
      </c>
      <c r="P7591" s="20">
        <v>0</v>
      </c>
      <c r="Q7591" s="20">
        <v>0</v>
      </c>
      <c r="R7591" s="20" t="e">
        <v>#DIV/0!</v>
      </c>
      <c r="S7591" s="20">
        <v>0</v>
      </c>
    </row>
    <row r="7592" spans="1:20" s="20" customFormat="1" x14ac:dyDescent="0.25">
      <c r="A7592" s="177" t="s">
        <v>14194</v>
      </c>
      <c r="B7592" s="20" t="s">
        <v>14195</v>
      </c>
      <c r="C7592" s="20" t="s">
        <v>240</v>
      </c>
      <c r="D7592" s="20" t="s">
        <v>1002</v>
      </c>
      <c r="E7592" s="26">
        <v>43132</v>
      </c>
      <c r="F7592" s="20">
        <v>10</v>
      </c>
      <c r="G7592" s="20">
        <v>13</v>
      </c>
      <c r="H7592" s="20">
        <v>0.76923076923076927</v>
      </c>
      <c r="I7592" s="20">
        <v>47</v>
      </c>
      <c r="J7592" s="20">
        <v>60</v>
      </c>
      <c r="K7592" s="20">
        <v>0.78333333333333333</v>
      </c>
      <c r="L7592" s="20">
        <v>78</v>
      </c>
      <c r="M7592" s="20">
        <v>0.76923076923076927</v>
      </c>
      <c r="N7592" s="20">
        <v>41</v>
      </c>
      <c r="P7592" s="20">
        <v>2</v>
      </c>
      <c r="Q7592" s="20">
        <v>2</v>
      </c>
      <c r="R7592" s="20">
        <v>1</v>
      </c>
      <c r="S7592" s="20">
        <v>6</v>
      </c>
      <c r="T7592" s="20">
        <v>1.06</v>
      </c>
    </row>
    <row r="7593" spans="1:20" s="20" customFormat="1" x14ac:dyDescent="0.25">
      <c r="A7593" s="177" t="s">
        <v>14371</v>
      </c>
      <c r="B7593" s="20" t="s">
        <v>14372</v>
      </c>
      <c r="C7593" s="20" t="s">
        <v>241</v>
      </c>
      <c r="D7593" s="20" t="s">
        <v>1002</v>
      </c>
      <c r="E7593" s="26">
        <v>43132</v>
      </c>
      <c r="F7593" s="20">
        <v>34</v>
      </c>
      <c r="G7593" s="20">
        <v>42</v>
      </c>
      <c r="H7593" s="20">
        <v>0.80952380952380953</v>
      </c>
      <c r="I7593" s="20">
        <v>404</v>
      </c>
      <c r="J7593" s="20">
        <v>416</v>
      </c>
      <c r="K7593" s="20">
        <v>0.97115384615384615</v>
      </c>
      <c r="L7593" s="20">
        <v>510</v>
      </c>
      <c r="M7593" s="20">
        <v>0.81568627450980391</v>
      </c>
      <c r="N7593" s="20">
        <v>374</v>
      </c>
      <c r="P7593" s="20">
        <v>9</v>
      </c>
      <c r="Q7593" s="20">
        <v>14</v>
      </c>
      <c r="R7593" s="20">
        <v>0.6428571428571429</v>
      </c>
      <c r="S7593" s="20">
        <v>30</v>
      </c>
    </row>
    <row r="7594" spans="1:20" s="20" customFormat="1" x14ac:dyDescent="0.25">
      <c r="A7594" s="177" t="s">
        <v>14483</v>
      </c>
      <c r="B7594" s="20" t="s">
        <v>14484</v>
      </c>
      <c r="C7594" s="20" t="s">
        <v>318</v>
      </c>
      <c r="D7594" s="20" t="s">
        <v>1002</v>
      </c>
      <c r="E7594" s="26">
        <v>43132</v>
      </c>
      <c r="F7594" s="20">
        <v>6</v>
      </c>
      <c r="G7594" s="20">
        <v>7.5</v>
      </c>
      <c r="H7594" s="20">
        <v>0.8</v>
      </c>
      <c r="I7594" s="20">
        <v>37</v>
      </c>
      <c r="J7594" s="20">
        <v>36</v>
      </c>
      <c r="K7594" s="20">
        <v>1.0277777777777777</v>
      </c>
      <c r="L7594" s="20">
        <v>45</v>
      </c>
      <c r="M7594" s="20">
        <v>0.8</v>
      </c>
      <c r="N7594" s="20">
        <v>37</v>
      </c>
      <c r="P7594" s="20">
        <v>0</v>
      </c>
      <c r="Q7594" s="20">
        <v>0</v>
      </c>
      <c r="R7594" s="20" t="e">
        <v>#DIV/0!</v>
      </c>
      <c r="S7594" s="20">
        <v>0</v>
      </c>
    </row>
    <row r="7595" spans="1:20" s="20" customFormat="1" x14ac:dyDescent="0.25">
      <c r="A7595" s="177" t="s">
        <v>14700</v>
      </c>
      <c r="B7595" s="20" t="s">
        <v>14701</v>
      </c>
      <c r="C7595" s="20" t="s">
        <v>199</v>
      </c>
      <c r="D7595" s="20" t="s">
        <v>1000</v>
      </c>
      <c r="E7595" s="26">
        <v>43132</v>
      </c>
      <c r="F7595" s="20">
        <v>11</v>
      </c>
      <c r="G7595" s="20">
        <v>10</v>
      </c>
      <c r="H7595" s="20">
        <v>1.1000000000000001</v>
      </c>
      <c r="I7595" s="20">
        <v>104</v>
      </c>
      <c r="J7595" s="20">
        <v>118</v>
      </c>
      <c r="K7595" s="20">
        <v>0.88135593220338981</v>
      </c>
      <c r="L7595" s="20">
        <v>104</v>
      </c>
      <c r="M7595" s="20">
        <v>1.1346153846153846</v>
      </c>
      <c r="N7595" s="20">
        <v>102</v>
      </c>
      <c r="P7595" s="20">
        <v>2</v>
      </c>
      <c r="Q7595" s="20">
        <v>3</v>
      </c>
      <c r="R7595" s="20">
        <v>0.66666666666666663</v>
      </c>
      <c r="S7595" s="20">
        <v>2</v>
      </c>
    </row>
    <row r="7596" spans="1:20" s="20" customFormat="1" x14ac:dyDescent="0.25">
      <c r="A7596" s="177" t="s">
        <v>14966</v>
      </c>
      <c r="B7596" s="20" t="s">
        <v>14967</v>
      </c>
      <c r="C7596" s="20" t="s">
        <v>200</v>
      </c>
      <c r="D7596" s="20" t="s">
        <v>1002</v>
      </c>
      <c r="E7596" s="26">
        <v>43132</v>
      </c>
      <c r="F7596" s="20">
        <v>4.5</v>
      </c>
      <c r="G7596" s="20">
        <v>4.5</v>
      </c>
      <c r="H7596" s="20">
        <v>1</v>
      </c>
      <c r="I7596" s="20">
        <v>20</v>
      </c>
      <c r="J7596" s="20">
        <v>27</v>
      </c>
      <c r="K7596" s="20">
        <v>0.7407407407407407</v>
      </c>
      <c r="L7596" s="20">
        <v>27</v>
      </c>
      <c r="M7596" s="20">
        <v>1</v>
      </c>
      <c r="N7596" s="20">
        <v>18</v>
      </c>
      <c r="P7596" s="20">
        <v>1</v>
      </c>
      <c r="Q7596" s="20">
        <v>1</v>
      </c>
      <c r="R7596" s="20">
        <v>1</v>
      </c>
      <c r="S7596" s="20">
        <v>2</v>
      </c>
    </row>
    <row r="7597" spans="1:20" s="20" customFormat="1" x14ac:dyDescent="0.25">
      <c r="A7597" s="177" t="s">
        <v>15143</v>
      </c>
      <c r="B7597" s="20" t="s">
        <v>15144</v>
      </c>
      <c r="C7597" s="20" t="s">
        <v>202</v>
      </c>
      <c r="D7597" s="20" t="s">
        <v>1002</v>
      </c>
      <c r="E7597" s="26">
        <v>43132</v>
      </c>
      <c r="F7597" s="20">
        <v>6.5</v>
      </c>
      <c r="G7597" s="20">
        <v>5.5</v>
      </c>
      <c r="H7597" s="20">
        <v>1.1818181818181819</v>
      </c>
      <c r="I7597" s="20">
        <v>84</v>
      </c>
      <c r="J7597" s="20">
        <v>91</v>
      </c>
      <c r="K7597" s="20">
        <v>0.92307692307692313</v>
      </c>
      <c r="L7597" s="20">
        <v>77</v>
      </c>
      <c r="M7597" s="20">
        <v>1.1818181818181819</v>
      </c>
      <c r="N7597" s="20">
        <v>84</v>
      </c>
      <c r="P7597" s="20">
        <v>1</v>
      </c>
      <c r="Q7597" s="20">
        <v>2</v>
      </c>
      <c r="R7597" s="20">
        <v>0.5</v>
      </c>
      <c r="S7597" s="20">
        <v>0</v>
      </c>
    </row>
    <row r="7598" spans="1:20" s="20" customFormat="1" x14ac:dyDescent="0.25">
      <c r="A7598" s="177" t="s">
        <v>15225</v>
      </c>
      <c r="B7598" s="20" t="s">
        <v>15226</v>
      </c>
      <c r="C7598" s="20" t="s">
        <v>348</v>
      </c>
      <c r="D7598" s="20" t="s">
        <v>1000</v>
      </c>
      <c r="E7598" s="26">
        <v>43132</v>
      </c>
      <c r="F7598" s="20">
        <v>2.5</v>
      </c>
      <c r="G7598" s="20">
        <v>3</v>
      </c>
      <c r="H7598" s="20">
        <v>0.83333333333333337</v>
      </c>
      <c r="I7598" s="20">
        <v>16</v>
      </c>
      <c r="J7598" s="20">
        <v>23</v>
      </c>
      <c r="K7598" s="20">
        <v>0.69565217391304346</v>
      </c>
      <c r="L7598" s="20">
        <v>30</v>
      </c>
      <c r="M7598" s="20">
        <v>0.76666666666666672</v>
      </c>
      <c r="N7598" s="20">
        <v>15</v>
      </c>
      <c r="P7598" s="20">
        <v>0</v>
      </c>
      <c r="Q7598" s="20">
        <v>0</v>
      </c>
      <c r="R7598" s="20" t="e">
        <v>#DIV/0!</v>
      </c>
      <c r="S7598" s="20">
        <v>1</v>
      </c>
    </row>
    <row r="7599" spans="1:20" s="20" customFormat="1" x14ac:dyDescent="0.25">
      <c r="A7599" s="177" t="s">
        <v>15309</v>
      </c>
      <c r="B7599" s="20" t="s">
        <v>15310</v>
      </c>
      <c r="C7599" s="20" t="s">
        <v>347</v>
      </c>
      <c r="D7599" s="20" t="s">
        <v>1002</v>
      </c>
      <c r="E7599" s="26">
        <v>43132</v>
      </c>
      <c r="F7599" s="20">
        <v>1</v>
      </c>
      <c r="G7599" s="20">
        <v>1.5</v>
      </c>
      <c r="H7599" s="20">
        <v>0.66666666666666663</v>
      </c>
      <c r="I7599" s="20">
        <v>10</v>
      </c>
      <c r="J7599" s="20">
        <v>14</v>
      </c>
      <c r="K7599" s="20">
        <v>0.7142857142857143</v>
      </c>
      <c r="L7599" s="20">
        <v>21</v>
      </c>
      <c r="M7599" s="20">
        <v>0.66666666666666663</v>
      </c>
      <c r="N7599" s="20">
        <v>9</v>
      </c>
      <c r="P7599" s="20">
        <v>0</v>
      </c>
      <c r="Q7599" s="20">
        <v>0</v>
      </c>
      <c r="R7599" s="20" t="e">
        <v>#DIV/0!</v>
      </c>
      <c r="S7599" s="20">
        <v>1</v>
      </c>
    </row>
    <row r="7600" spans="1:20" s="20" customFormat="1" x14ac:dyDescent="0.25">
      <c r="A7600" s="177" t="s">
        <v>15385</v>
      </c>
      <c r="B7600" s="20" t="s">
        <v>15386</v>
      </c>
      <c r="C7600" s="20" t="s">
        <v>351</v>
      </c>
      <c r="D7600" s="20" t="s">
        <v>1002</v>
      </c>
      <c r="E7600" s="26">
        <v>43132</v>
      </c>
      <c r="F7600" s="20">
        <v>1.5</v>
      </c>
      <c r="G7600" s="20">
        <v>1.5</v>
      </c>
      <c r="H7600" s="20">
        <v>1</v>
      </c>
      <c r="I7600" s="20">
        <v>6</v>
      </c>
      <c r="J7600" s="20">
        <v>9</v>
      </c>
      <c r="K7600" s="20">
        <v>0.66666666666666663</v>
      </c>
      <c r="L7600" s="20">
        <v>9</v>
      </c>
      <c r="M7600" s="20">
        <v>1</v>
      </c>
      <c r="N7600" s="20">
        <v>6</v>
      </c>
      <c r="P7600" s="20">
        <v>0</v>
      </c>
      <c r="Q7600" s="20">
        <v>0</v>
      </c>
      <c r="R7600" s="20" t="e">
        <v>#DIV/0!</v>
      </c>
      <c r="S7600" s="20">
        <v>0</v>
      </c>
    </row>
    <row r="7601" spans="1:20" s="20" customFormat="1" x14ac:dyDescent="0.25">
      <c r="A7601" s="177" t="s">
        <v>15431</v>
      </c>
      <c r="B7601" s="20" t="s">
        <v>15432</v>
      </c>
      <c r="C7601" s="20" t="s">
        <v>357</v>
      </c>
      <c r="D7601" s="20" t="s">
        <v>1000</v>
      </c>
      <c r="E7601" s="26">
        <v>43132</v>
      </c>
      <c r="F7601" s="20">
        <v>0</v>
      </c>
      <c r="G7601" s="20">
        <v>0</v>
      </c>
      <c r="H7601" s="20" t="e">
        <v>#DIV/0!</v>
      </c>
      <c r="I7601" s="20">
        <v>0</v>
      </c>
      <c r="J7601" s="20">
        <v>0</v>
      </c>
      <c r="K7601" s="20" t="e">
        <v>#DIV/0!</v>
      </c>
      <c r="L7601" s="20">
        <v>0</v>
      </c>
      <c r="M7601" s="20" t="e">
        <v>#DIV/0!</v>
      </c>
      <c r="N7601" s="20">
        <v>0</v>
      </c>
      <c r="P7601" s="20">
        <v>0</v>
      </c>
      <c r="Q7601" s="20">
        <v>0</v>
      </c>
      <c r="R7601" s="20" t="e">
        <v>#DIV/0!</v>
      </c>
      <c r="S7601" s="20">
        <v>0</v>
      </c>
    </row>
    <row r="7602" spans="1:20" s="20" customFormat="1" x14ac:dyDescent="0.25">
      <c r="A7602" s="177" t="s">
        <v>15509</v>
      </c>
      <c r="B7602" s="20" t="s">
        <v>15510</v>
      </c>
      <c r="C7602" s="20" t="s">
        <v>352</v>
      </c>
      <c r="D7602" s="20" t="s">
        <v>1002</v>
      </c>
      <c r="E7602" s="26">
        <v>43132</v>
      </c>
      <c r="F7602" s="20">
        <v>0</v>
      </c>
      <c r="G7602" s="20">
        <v>0</v>
      </c>
      <c r="H7602" s="20" t="e">
        <v>#DIV/0!</v>
      </c>
      <c r="I7602" s="20">
        <v>0</v>
      </c>
      <c r="J7602" s="20">
        <v>0</v>
      </c>
      <c r="K7602" s="20" t="e">
        <v>#DIV/0!</v>
      </c>
      <c r="L7602" s="20">
        <v>0</v>
      </c>
      <c r="M7602" s="20" t="e">
        <v>#DIV/0!</v>
      </c>
      <c r="N7602" s="20">
        <v>0</v>
      </c>
      <c r="P7602" s="20">
        <v>0</v>
      </c>
      <c r="Q7602" s="20">
        <v>0</v>
      </c>
      <c r="R7602" s="20" t="e">
        <v>#DIV/0!</v>
      </c>
      <c r="S7602" s="20">
        <v>0</v>
      </c>
    </row>
    <row r="7603" spans="1:20" s="20" customFormat="1" x14ac:dyDescent="0.25">
      <c r="A7603" s="177" t="s">
        <v>15670</v>
      </c>
      <c r="B7603" s="20" t="s">
        <v>15671</v>
      </c>
      <c r="C7603" s="20" t="s">
        <v>228</v>
      </c>
      <c r="D7603" s="20" t="s">
        <v>1002</v>
      </c>
      <c r="E7603" s="26">
        <v>43132</v>
      </c>
      <c r="F7603" s="20">
        <v>0</v>
      </c>
      <c r="G7603" s="20">
        <v>0</v>
      </c>
      <c r="H7603" s="20" t="e">
        <v>#DIV/0!</v>
      </c>
      <c r="I7603" s="20">
        <v>0</v>
      </c>
      <c r="J7603" s="20">
        <v>0</v>
      </c>
      <c r="K7603" s="20" t="e">
        <v>#DIV/0!</v>
      </c>
      <c r="L7603" s="20">
        <v>0</v>
      </c>
      <c r="M7603" s="20" t="e">
        <v>#DIV/0!</v>
      </c>
      <c r="N7603" s="20">
        <v>0</v>
      </c>
      <c r="P7603" s="20">
        <v>0</v>
      </c>
      <c r="Q7603" s="20">
        <v>0</v>
      </c>
      <c r="R7603" s="20" t="e">
        <v>#DIV/0!</v>
      </c>
      <c r="S7603" s="20">
        <v>0</v>
      </c>
    </row>
    <row r="7604" spans="1:20" s="20" customFormat="1" x14ac:dyDescent="0.25">
      <c r="A7604" s="177" t="s">
        <v>15847</v>
      </c>
      <c r="B7604" s="20" t="s">
        <v>15848</v>
      </c>
      <c r="C7604" s="20" t="s">
        <v>227</v>
      </c>
      <c r="D7604" s="20" t="s">
        <v>1000</v>
      </c>
      <c r="E7604" s="26">
        <v>43132</v>
      </c>
      <c r="F7604" s="20">
        <v>0</v>
      </c>
      <c r="G7604" s="20">
        <v>0</v>
      </c>
      <c r="H7604" s="20" t="e">
        <v>#DIV/0!</v>
      </c>
      <c r="I7604" s="20">
        <v>0</v>
      </c>
      <c r="J7604" s="20">
        <v>0</v>
      </c>
      <c r="K7604" s="20" t="e">
        <v>#DIV/0!</v>
      </c>
      <c r="L7604" s="20">
        <v>0</v>
      </c>
      <c r="M7604" s="20" t="e">
        <v>#DIV/0!</v>
      </c>
      <c r="N7604" s="20">
        <v>0</v>
      </c>
      <c r="P7604" s="20">
        <v>0</v>
      </c>
      <c r="Q7604" s="20">
        <v>0</v>
      </c>
      <c r="R7604" s="20" t="e">
        <v>#DIV/0!</v>
      </c>
      <c r="S7604" s="20">
        <v>0</v>
      </c>
    </row>
    <row r="7605" spans="1:20" s="20" customFormat="1" x14ac:dyDescent="0.25">
      <c r="A7605" s="177" t="s">
        <v>16024</v>
      </c>
      <c r="B7605" s="20" t="s">
        <v>16025</v>
      </c>
      <c r="C7605" s="20" t="s">
        <v>203</v>
      </c>
      <c r="D7605" s="20" t="s">
        <v>1000</v>
      </c>
      <c r="E7605" s="26">
        <v>43132</v>
      </c>
      <c r="F7605" s="20">
        <v>0</v>
      </c>
      <c r="G7605" s="20">
        <v>0</v>
      </c>
      <c r="H7605" s="20" t="e">
        <v>#DIV/0!</v>
      </c>
      <c r="I7605" s="20">
        <v>0</v>
      </c>
      <c r="J7605" s="20">
        <v>0</v>
      </c>
      <c r="K7605" s="20" t="e">
        <v>#DIV/0!</v>
      </c>
      <c r="L7605" s="20">
        <v>0</v>
      </c>
      <c r="M7605" s="20" t="e">
        <v>#DIV/0!</v>
      </c>
      <c r="N7605" s="20">
        <v>0</v>
      </c>
      <c r="P7605" s="20">
        <v>0</v>
      </c>
      <c r="Q7605" s="20">
        <v>0</v>
      </c>
      <c r="R7605" s="20" t="e">
        <v>#DIV/0!</v>
      </c>
      <c r="S7605" s="20">
        <v>0</v>
      </c>
      <c r="T7605" s="20">
        <v>0.91150442477876104</v>
      </c>
    </row>
    <row r="7606" spans="1:20" s="20" customFormat="1" x14ac:dyDescent="0.25">
      <c r="A7606" s="177" t="s">
        <v>16203</v>
      </c>
      <c r="B7606" s="20" t="s">
        <v>16204</v>
      </c>
      <c r="C7606" s="20" t="s">
        <v>205</v>
      </c>
      <c r="D7606" s="20" t="s">
        <v>1002</v>
      </c>
      <c r="E7606" s="26">
        <v>43132</v>
      </c>
      <c r="F7606" s="20">
        <v>0</v>
      </c>
      <c r="G7606" s="20">
        <v>0</v>
      </c>
      <c r="H7606" s="20" t="e">
        <v>#DIV/0!</v>
      </c>
      <c r="I7606" s="20">
        <v>0</v>
      </c>
      <c r="J7606" s="20">
        <v>0</v>
      </c>
      <c r="K7606" s="20" t="e">
        <v>#DIV/0!</v>
      </c>
      <c r="L7606" s="20">
        <v>0</v>
      </c>
      <c r="M7606" s="20" t="e">
        <v>#DIV/0!</v>
      </c>
      <c r="N7606" s="20">
        <v>0</v>
      </c>
      <c r="P7606" s="20">
        <v>0</v>
      </c>
      <c r="Q7606" s="20">
        <v>0</v>
      </c>
      <c r="R7606" s="20" t="e">
        <v>#DIV/0!</v>
      </c>
      <c r="S7606" s="20">
        <v>0</v>
      </c>
      <c r="T7606" s="20">
        <v>0.91150442477876104</v>
      </c>
    </row>
    <row r="7607" spans="1:20" s="20" customFormat="1" x14ac:dyDescent="0.25">
      <c r="A7607" s="177" t="s">
        <v>16380</v>
      </c>
      <c r="B7607" s="20" t="s">
        <v>16381</v>
      </c>
      <c r="C7607" s="20" t="s">
        <v>204</v>
      </c>
      <c r="D7607" s="20" t="s">
        <v>1002</v>
      </c>
      <c r="E7607" s="26">
        <v>43132</v>
      </c>
      <c r="F7607" s="20">
        <v>0</v>
      </c>
      <c r="G7607" s="20">
        <v>0</v>
      </c>
      <c r="H7607" s="20" t="e">
        <v>#DIV/0!</v>
      </c>
      <c r="I7607" s="20">
        <v>0</v>
      </c>
      <c r="J7607" s="20">
        <v>0</v>
      </c>
      <c r="K7607" s="20" t="e">
        <v>#DIV/0!</v>
      </c>
      <c r="L7607" s="20">
        <v>0</v>
      </c>
      <c r="M7607" s="20" t="e">
        <v>#DIV/0!</v>
      </c>
      <c r="N7607" s="20">
        <v>0</v>
      </c>
      <c r="P7607" s="20">
        <v>0</v>
      </c>
      <c r="Q7607" s="20">
        <v>0</v>
      </c>
      <c r="R7607" s="20" t="e">
        <v>#DIV/0!</v>
      </c>
      <c r="S7607" s="20">
        <v>0</v>
      </c>
      <c r="T7607" s="20">
        <v>0.67500000000000004</v>
      </c>
    </row>
    <row r="7608" spans="1:20" s="20" customFormat="1" x14ac:dyDescent="0.25">
      <c r="A7608" s="177" t="s">
        <v>16521</v>
      </c>
      <c r="B7608" s="20" t="s">
        <v>16522</v>
      </c>
      <c r="C7608" s="20" t="s">
        <v>353</v>
      </c>
      <c r="D7608" s="20" t="s">
        <v>1002</v>
      </c>
      <c r="E7608" s="26">
        <v>43132</v>
      </c>
      <c r="F7608" s="20">
        <v>0</v>
      </c>
      <c r="G7608" s="20">
        <v>0</v>
      </c>
      <c r="H7608" s="20" t="e">
        <v>#DIV/0!</v>
      </c>
      <c r="I7608" s="20">
        <v>0</v>
      </c>
      <c r="J7608" s="20">
        <v>0</v>
      </c>
      <c r="K7608" s="20" t="e">
        <v>#DIV/0!</v>
      </c>
      <c r="L7608" s="20">
        <v>0</v>
      </c>
      <c r="M7608" s="20" t="e">
        <v>#DIV/0!</v>
      </c>
      <c r="N7608" s="20">
        <v>0</v>
      </c>
      <c r="P7608" s="20">
        <v>0</v>
      </c>
      <c r="Q7608" s="20">
        <v>0</v>
      </c>
      <c r="R7608" s="20" t="e">
        <v>#DIV/0!</v>
      </c>
      <c r="S7608" s="20">
        <v>0</v>
      </c>
      <c r="T7608" s="20">
        <v>0.91666666666666663</v>
      </c>
    </row>
    <row r="7609" spans="1:20" s="20" customFormat="1" x14ac:dyDescent="0.25">
      <c r="A7609" s="177" t="s">
        <v>16698</v>
      </c>
      <c r="B7609" s="20" t="s">
        <v>16699</v>
      </c>
      <c r="C7609" s="20" t="s">
        <v>223</v>
      </c>
      <c r="D7609" s="20" t="s">
        <v>1000</v>
      </c>
      <c r="E7609" s="26">
        <v>43132</v>
      </c>
      <c r="F7609" s="20">
        <v>6</v>
      </c>
      <c r="G7609" s="20">
        <v>9</v>
      </c>
      <c r="H7609" s="20">
        <v>0.66666666666666663</v>
      </c>
      <c r="I7609" s="20">
        <v>78</v>
      </c>
      <c r="J7609" s="20">
        <v>60</v>
      </c>
      <c r="K7609" s="20">
        <v>1.3</v>
      </c>
      <c r="L7609" s="20">
        <v>90</v>
      </c>
      <c r="M7609" s="20">
        <v>0.66666666666666663</v>
      </c>
      <c r="N7609" s="20">
        <v>76</v>
      </c>
      <c r="P7609" s="20">
        <v>0</v>
      </c>
      <c r="Q7609" s="20">
        <v>0</v>
      </c>
      <c r="R7609" s="20" t="e">
        <v>#DIV/0!</v>
      </c>
      <c r="S7609" s="20">
        <v>2</v>
      </c>
      <c r="T7609" s="20">
        <v>0.12272727272727273</v>
      </c>
    </row>
    <row r="7610" spans="1:20" s="20" customFormat="1" x14ac:dyDescent="0.25">
      <c r="A7610" s="177" t="s">
        <v>16877</v>
      </c>
      <c r="B7610" s="20" t="s">
        <v>16878</v>
      </c>
      <c r="C7610" s="20" t="s">
        <v>224</v>
      </c>
      <c r="D7610" s="20" t="s">
        <v>1002</v>
      </c>
      <c r="E7610" s="26">
        <v>43132</v>
      </c>
      <c r="F7610" s="20">
        <v>6</v>
      </c>
      <c r="G7610" s="20">
        <v>9</v>
      </c>
      <c r="H7610" s="20">
        <v>0.66666666666666663</v>
      </c>
      <c r="I7610" s="20">
        <v>78</v>
      </c>
      <c r="J7610" s="20">
        <v>60</v>
      </c>
      <c r="K7610" s="20">
        <v>1.3</v>
      </c>
      <c r="L7610" s="20">
        <v>90</v>
      </c>
      <c r="M7610" s="20">
        <v>0.66666666666666663</v>
      </c>
      <c r="N7610" s="20">
        <v>76</v>
      </c>
      <c r="P7610" s="20">
        <v>0</v>
      </c>
      <c r="Q7610" s="20">
        <v>0</v>
      </c>
      <c r="R7610" s="20" t="e">
        <v>#DIV/0!</v>
      </c>
      <c r="S7610" s="20">
        <v>2</v>
      </c>
      <c r="T7610" s="20">
        <v>0.21666666666666667</v>
      </c>
    </row>
    <row r="7611" spans="1:20" s="20" customFormat="1" x14ac:dyDescent="0.25">
      <c r="A7611" s="177" t="s">
        <v>17003</v>
      </c>
      <c r="B7611" s="20" t="s">
        <v>17004</v>
      </c>
      <c r="C7611" s="20" t="s">
        <v>346</v>
      </c>
      <c r="D7611" s="20" t="s">
        <v>1000</v>
      </c>
      <c r="E7611" s="26">
        <v>43132</v>
      </c>
      <c r="F7611" s="20">
        <v>0</v>
      </c>
      <c r="G7611" s="20">
        <v>0</v>
      </c>
      <c r="H7611" s="20" t="e">
        <v>#DIV/0!</v>
      </c>
      <c r="I7611" s="20">
        <v>0</v>
      </c>
      <c r="J7611" s="20">
        <v>0</v>
      </c>
      <c r="K7611" s="20" t="e">
        <v>#DIV/0!</v>
      </c>
      <c r="L7611" s="20">
        <v>0</v>
      </c>
      <c r="M7611" s="20" t="e">
        <v>#DIV/0!</v>
      </c>
      <c r="N7611" s="20">
        <v>0</v>
      </c>
      <c r="P7611" s="20">
        <v>0</v>
      </c>
      <c r="Q7611" s="20">
        <v>0</v>
      </c>
      <c r="R7611" s="20" t="e">
        <v>#DIV/0!</v>
      </c>
      <c r="S7611" s="20">
        <v>0</v>
      </c>
      <c r="T7611" s="20">
        <v>0.42016806722689076</v>
      </c>
    </row>
    <row r="7612" spans="1:20" s="20" customFormat="1" x14ac:dyDescent="0.25">
      <c r="A7612" s="177" t="s">
        <v>17099</v>
      </c>
      <c r="B7612" s="20" t="s">
        <v>17100</v>
      </c>
      <c r="C7612" s="20" t="s">
        <v>345</v>
      </c>
      <c r="D7612" s="20" t="s">
        <v>1002</v>
      </c>
      <c r="E7612" s="26">
        <v>43132</v>
      </c>
      <c r="F7612" s="20">
        <v>0</v>
      </c>
      <c r="G7612" s="20">
        <v>0</v>
      </c>
      <c r="H7612" s="20" t="e">
        <v>#DIV/0!</v>
      </c>
      <c r="I7612" s="20">
        <v>0</v>
      </c>
      <c r="J7612" s="20">
        <v>0</v>
      </c>
      <c r="K7612" s="20" t="e">
        <v>#DIV/0!</v>
      </c>
      <c r="L7612" s="20">
        <v>0</v>
      </c>
      <c r="M7612" s="20" t="e">
        <v>#DIV/0!</v>
      </c>
      <c r="N7612" s="20">
        <v>0</v>
      </c>
      <c r="P7612" s="20">
        <v>0</v>
      </c>
      <c r="Q7612" s="20">
        <v>0</v>
      </c>
      <c r="R7612" s="20" t="e">
        <v>#DIV/0!</v>
      </c>
      <c r="S7612" s="20">
        <v>0</v>
      </c>
      <c r="T7612" s="20">
        <v>0.39552238805970147</v>
      </c>
    </row>
    <row r="7613" spans="1:20" s="20" customFormat="1" x14ac:dyDescent="0.25">
      <c r="A7613" s="177" t="s">
        <v>17314</v>
      </c>
      <c r="B7613" s="20" t="s">
        <v>17315</v>
      </c>
      <c r="C7613" s="20" t="s">
        <v>225</v>
      </c>
      <c r="D7613" s="20" t="s">
        <v>1000</v>
      </c>
      <c r="E7613" s="26">
        <v>43132</v>
      </c>
      <c r="F7613" s="20">
        <v>4.5</v>
      </c>
      <c r="G7613" s="20">
        <v>5.5</v>
      </c>
      <c r="H7613" s="20">
        <v>0.81818181818181823</v>
      </c>
      <c r="I7613" s="20">
        <v>54</v>
      </c>
      <c r="J7613" s="20">
        <v>51</v>
      </c>
      <c r="K7613" s="20">
        <v>1.0588235294117647</v>
      </c>
      <c r="L7613" s="20">
        <v>62</v>
      </c>
      <c r="M7613" s="20">
        <v>0.82258064516129037</v>
      </c>
      <c r="N7613" s="20">
        <v>51</v>
      </c>
      <c r="P7613" s="20">
        <v>1</v>
      </c>
      <c r="Q7613" s="20">
        <v>1</v>
      </c>
      <c r="R7613" s="20">
        <v>1</v>
      </c>
      <c r="S7613" s="20">
        <v>3</v>
      </c>
      <c r="T7613" s="20">
        <v>0.34868421052631576</v>
      </c>
    </row>
    <row r="7614" spans="1:20" s="20" customFormat="1" x14ac:dyDescent="0.25">
      <c r="A7614" s="177" t="s">
        <v>17521</v>
      </c>
      <c r="B7614" s="20" t="s">
        <v>17522</v>
      </c>
      <c r="C7614" s="20" t="s">
        <v>226</v>
      </c>
      <c r="D7614" s="20" t="s">
        <v>1002</v>
      </c>
      <c r="E7614" s="26">
        <v>43132</v>
      </c>
      <c r="F7614" s="20">
        <v>4.5</v>
      </c>
      <c r="G7614" s="20">
        <v>5.5</v>
      </c>
      <c r="H7614" s="20">
        <v>0.81818181818181823</v>
      </c>
      <c r="I7614" s="20">
        <v>54</v>
      </c>
      <c r="J7614" s="20">
        <v>51</v>
      </c>
      <c r="K7614" s="20">
        <v>1.0588235294117647</v>
      </c>
      <c r="L7614" s="20">
        <v>62</v>
      </c>
      <c r="M7614" s="20">
        <v>0.82258064516129037</v>
      </c>
      <c r="N7614" s="20">
        <v>51</v>
      </c>
      <c r="P7614" s="20">
        <v>1</v>
      </c>
      <c r="Q7614" s="20">
        <v>1</v>
      </c>
      <c r="R7614" s="20">
        <v>1</v>
      </c>
      <c r="S7614" s="20">
        <v>3</v>
      </c>
      <c r="T7614" s="20">
        <v>0.59333333333333338</v>
      </c>
    </row>
    <row r="7615" spans="1:20" s="20" customFormat="1" x14ac:dyDescent="0.25">
      <c r="A7615" s="177" t="s">
        <v>17698</v>
      </c>
      <c r="B7615" s="20" t="s">
        <v>17699</v>
      </c>
      <c r="C7615" s="20" t="s">
        <v>232</v>
      </c>
      <c r="D7615" s="20" t="s">
        <v>1000</v>
      </c>
      <c r="E7615" s="26">
        <v>43132</v>
      </c>
      <c r="F7615" s="20">
        <v>7</v>
      </c>
      <c r="G7615" s="20">
        <v>7.5</v>
      </c>
      <c r="H7615" s="20">
        <v>0.93333333333333335</v>
      </c>
      <c r="I7615" s="20">
        <v>105</v>
      </c>
      <c r="J7615" s="20">
        <v>80</v>
      </c>
      <c r="K7615" s="20">
        <v>1.3125</v>
      </c>
      <c r="L7615" s="20">
        <v>84</v>
      </c>
      <c r="M7615" s="20">
        <v>0.95238095238095233</v>
      </c>
      <c r="N7615" s="20">
        <v>95</v>
      </c>
      <c r="P7615" s="20">
        <v>0</v>
      </c>
      <c r="Q7615" s="20">
        <v>0</v>
      </c>
      <c r="R7615" s="20" t="e">
        <v>#DIV/0!</v>
      </c>
      <c r="S7615" s="20">
        <v>10</v>
      </c>
      <c r="T7615" s="20">
        <v>0.54347826086956519</v>
      </c>
    </row>
    <row r="7616" spans="1:20" s="20" customFormat="1" x14ac:dyDescent="0.25">
      <c r="A7616" s="177" t="s">
        <v>17895</v>
      </c>
      <c r="B7616" s="20" t="s">
        <v>17896</v>
      </c>
      <c r="C7616" s="20" t="s">
        <v>231</v>
      </c>
      <c r="D7616" s="20" t="s">
        <v>1002</v>
      </c>
      <c r="E7616" s="26">
        <v>43132</v>
      </c>
      <c r="F7616" s="20">
        <v>7</v>
      </c>
      <c r="G7616" s="20">
        <v>7.5</v>
      </c>
      <c r="H7616" s="20">
        <v>0.93333333333333335</v>
      </c>
      <c r="I7616" s="20">
        <v>105</v>
      </c>
      <c r="J7616" s="20">
        <v>80</v>
      </c>
      <c r="K7616" s="20">
        <v>1.3125</v>
      </c>
      <c r="L7616" s="20">
        <v>84</v>
      </c>
      <c r="M7616" s="20">
        <v>0.95238095238095233</v>
      </c>
      <c r="N7616" s="20">
        <v>95</v>
      </c>
      <c r="P7616" s="20">
        <v>0</v>
      </c>
      <c r="Q7616" s="20">
        <v>0</v>
      </c>
      <c r="R7616" s="20" t="e">
        <v>#DIV/0!</v>
      </c>
      <c r="S7616" s="20">
        <v>10</v>
      </c>
      <c r="T7616" s="20">
        <v>0.54347826086956519</v>
      </c>
    </row>
    <row r="7617" spans="1:20" s="20" customFormat="1" x14ac:dyDescent="0.25">
      <c r="A7617" s="177" t="s">
        <v>18072</v>
      </c>
      <c r="B7617" s="20" t="s">
        <v>18073</v>
      </c>
      <c r="C7617" s="20" t="s">
        <v>317</v>
      </c>
      <c r="D7617" s="20" t="s">
        <v>1000</v>
      </c>
      <c r="E7617" s="26">
        <v>43132</v>
      </c>
      <c r="F7617" s="20">
        <v>7</v>
      </c>
      <c r="G7617" s="20">
        <v>9</v>
      </c>
      <c r="H7617" s="20">
        <v>0.77777777777777779</v>
      </c>
      <c r="I7617" s="20">
        <v>34</v>
      </c>
      <c r="J7617" s="20">
        <v>42</v>
      </c>
      <c r="K7617" s="20">
        <v>0.80952380952380953</v>
      </c>
      <c r="L7617" s="20">
        <v>54</v>
      </c>
      <c r="M7617" s="20">
        <v>0.77777777777777779</v>
      </c>
      <c r="N7617" s="20">
        <v>31</v>
      </c>
      <c r="P7617" s="20">
        <v>1</v>
      </c>
      <c r="Q7617" s="20">
        <v>1</v>
      </c>
      <c r="R7617" s="20">
        <v>1</v>
      </c>
      <c r="S7617" s="20">
        <v>3</v>
      </c>
      <c r="T7617" s="20">
        <v>0.52</v>
      </c>
    </row>
    <row r="7618" spans="1:20" s="20" customFormat="1" x14ac:dyDescent="0.25">
      <c r="A7618" s="177" t="s">
        <v>18251</v>
      </c>
      <c r="B7618" s="20" t="s">
        <v>18252</v>
      </c>
      <c r="C7618" s="20" t="s">
        <v>316</v>
      </c>
      <c r="D7618" s="20" t="s">
        <v>1002</v>
      </c>
      <c r="E7618" s="26">
        <v>43132</v>
      </c>
      <c r="F7618" s="20">
        <v>4.5</v>
      </c>
      <c r="G7618" s="20">
        <v>5.5</v>
      </c>
      <c r="H7618" s="20">
        <v>0.81818181818181823</v>
      </c>
      <c r="I7618" s="20">
        <v>21</v>
      </c>
      <c r="J7618" s="20">
        <v>27</v>
      </c>
      <c r="K7618" s="20">
        <v>0.77777777777777779</v>
      </c>
      <c r="L7618" s="20">
        <v>33</v>
      </c>
      <c r="M7618" s="20">
        <v>0.81818181818181823</v>
      </c>
      <c r="N7618" s="20">
        <v>18</v>
      </c>
      <c r="P7618" s="20">
        <v>1</v>
      </c>
      <c r="Q7618" s="20">
        <v>1</v>
      </c>
      <c r="R7618" s="20">
        <v>1</v>
      </c>
      <c r="S7618" s="20">
        <v>3</v>
      </c>
      <c r="T7618" s="20">
        <v>0.44</v>
      </c>
    </row>
    <row r="7619" spans="1:20" s="20" customFormat="1" x14ac:dyDescent="0.25">
      <c r="A7619" s="177" t="s">
        <v>18327</v>
      </c>
      <c r="B7619" s="20" t="s">
        <v>18328</v>
      </c>
      <c r="C7619" s="20" t="s">
        <v>355</v>
      </c>
      <c r="D7619" s="20" t="s">
        <v>1002</v>
      </c>
      <c r="E7619" s="26">
        <v>43132</v>
      </c>
      <c r="F7619" s="20">
        <v>2.5</v>
      </c>
      <c r="G7619" s="20">
        <v>3.5</v>
      </c>
      <c r="H7619" s="20">
        <v>0.7142857142857143</v>
      </c>
      <c r="I7619" s="20">
        <v>13</v>
      </c>
      <c r="J7619" s="20">
        <v>15</v>
      </c>
      <c r="K7619" s="20">
        <v>0.8666666666666667</v>
      </c>
      <c r="L7619" s="20">
        <v>21</v>
      </c>
      <c r="M7619" s="20">
        <v>0.7142857142857143</v>
      </c>
      <c r="N7619" s="20">
        <v>13</v>
      </c>
      <c r="P7619" s="20">
        <v>0</v>
      </c>
      <c r="Q7619" s="20">
        <v>0</v>
      </c>
      <c r="R7619" s="20" t="e">
        <v>#DIV/0!</v>
      </c>
      <c r="S7619" s="20">
        <v>0</v>
      </c>
      <c r="T7619" s="20">
        <v>0.41</v>
      </c>
    </row>
    <row r="7620" spans="1:20" s="20" customFormat="1" x14ac:dyDescent="0.25">
      <c r="A7620" s="177" t="s">
        <v>18504</v>
      </c>
      <c r="B7620" s="20" t="s">
        <v>18505</v>
      </c>
      <c r="C7620" s="20" t="s">
        <v>214</v>
      </c>
      <c r="D7620" s="20" t="s">
        <v>1000</v>
      </c>
      <c r="E7620" s="26">
        <v>43132</v>
      </c>
      <c r="F7620" s="20">
        <v>12.5</v>
      </c>
      <c r="G7620" s="20">
        <v>16.5</v>
      </c>
      <c r="H7620" s="20">
        <v>0.75757575757575757</v>
      </c>
      <c r="I7620" s="20">
        <v>79</v>
      </c>
      <c r="J7620" s="20">
        <v>121</v>
      </c>
      <c r="K7620" s="20">
        <v>0.65289256198347112</v>
      </c>
      <c r="L7620" s="20">
        <v>161</v>
      </c>
      <c r="M7620" s="20">
        <v>0.75155279503105588</v>
      </c>
      <c r="N7620" s="20">
        <v>64</v>
      </c>
      <c r="O7620" s="20">
        <v>1.32</v>
      </c>
      <c r="P7620" s="20">
        <v>16</v>
      </c>
      <c r="Q7620" s="20">
        <v>20</v>
      </c>
      <c r="R7620" s="20">
        <v>0.8</v>
      </c>
      <c r="S7620" s="20">
        <v>15</v>
      </c>
      <c r="T7620" s="20">
        <v>0.43</v>
      </c>
    </row>
    <row r="7621" spans="1:20" s="20" customFormat="1" x14ac:dyDescent="0.25">
      <c r="A7621" s="177" t="s">
        <v>18683</v>
      </c>
      <c r="B7621" s="20" t="s">
        <v>18684</v>
      </c>
      <c r="C7621" s="20" t="s">
        <v>215</v>
      </c>
      <c r="D7621" s="20" t="s">
        <v>1002</v>
      </c>
      <c r="E7621" s="26">
        <v>43132</v>
      </c>
      <c r="F7621" s="20">
        <v>6</v>
      </c>
      <c r="G7621" s="20">
        <v>8</v>
      </c>
      <c r="H7621" s="20">
        <v>0.75</v>
      </c>
      <c r="I7621" s="20">
        <v>35</v>
      </c>
      <c r="J7621" s="20">
        <v>36</v>
      </c>
      <c r="K7621" s="20">
        <v>0.97222222222222221</v>
      </c>
      <c r="L7621" s="20">
        <v>48</v>
      </c>
      <c r="M7621" s="20">
        <v>0.75</v>
      </c>
      <c r="N7621" s="20">
        <v>33</v>
      </c>
      <c r="O7621" s="20">
        <v>1.32</v>
      </c>
      <c r="P7621" s="20">
        <v>9</v>
      </c>
      <c r="Q7621" s="20">
        <v>9</v>
      </c>
      <c r="R7621" s="20">
        <v>1</v>
      </c>
      <c r="S7621" s="20">
        <v>2</v>
      </c>
      <c r="T7621" s="20">
        <v>0.34</v>
      </c>
    </row>
    <row r="7622" spans="1:20" s="20" customFormat="1" x14ac:dyDescent="0.25">
      <c r="A7622" s="177" t="s">
        <v>18860</v>
      </c>
      <c r="B7622" s="20" t="s">
        <v>18861</v>
      </c>
      <c r="C7622" s="20" t="s">
        <v>216</v>
      </c>
      <c r="D7622" s="20" t="s">
        <v>1002</v>
      </c>
      <c r="E7622" s="26">
        <v>43132</v>
      </c>
      <c r="F7622" s="20">
        <v>6.5</v>
      </c>
      <c r="G7622" s="20">
        <v>8.5</v>
      </c>
      <c r="H7622" s="20">
        <v>0.76470588235294112</v>
      </c>
      <c r="I7622" s="20">
        <v>44</v>
      </c>
      <c r="J7622" s="20">
        <v>85</v>
      </c>
      <c r="K7622" s="20">
        <v>0.51764705882352946</v>
      </c>
      <c r="L7622" s="20">
        <v>113</v>
      </c>
      <c r="M7622" s="20">
        <v>0.75221238938053092</v>
      </c>
      <c r="N7622" s="20">
        <v>31</v>
      </c>
      <c r="P7622" s="20">
        <v>7</v>
      </c>
      <c r="Q7622" s="20">
        <v>11</v>
      </c>
      <c r="R7622" s="20">
        <v>0.63636363636363635</v>
      </c>
      <c r="S7622" s="20">
        <v>13</v>
      </c>
      <c r="T7622" s="20">
        <v>0.33</v>
      </c>
    </row>
    <row r="7623" spans="1:20" s="20" customFormat="1" x14ac:dyDescent="0.25">
      <c r="A7623" s="177" t="s">
        <v>19037</v>
      </c>
      <c r="B7623" s="20" t="s">
        <v>19038</v>
      </c>
      <c r="C7623" s="20" t="s">
        <v>229</v>
      </c>
      <c r="D7623" s="20" t="s">
        <v>1002</v>
      </c>
      <c r="E7623" s="26">
        <v>43132</v>
      </c>
      <c r="F7623" s="20">
        <v>0</v>
      </c>
      <c r="G7623" s="20">
        <v>0</v>
      </c>
      <c r="H7623" s="20" t="e">
        <v>#DIV/0!</v>
      </c>
      <c r="I7623" s="20">
        <v>0</v>
      </c>
      <c r="J7623" s="20">
        <v>0</v>
      </c>
      <c r="K7623" s="20" t="e">
        <v>#DIV/0!</v>
      </c>
      <c r="L7623" s="20">
        <v>0</v>
      </c>
      <c r="M7623" s="20" t="e">
        <v>#DIV/0!</v>
      </c>
      <c r="N7623" s="20">
        <v>0</v>
      </c>
      <c r="P7623" s="20">
        <v>0</v>
      </c>
      <c r="Q7623" s="20">
        <v>0</v>
      </c>
      <c r="R7623" s="20" t="e">
        <v>#DIV/0!</v>
      </c>
      <c r="S7623" s="20">
        <v>0</v>
      </c>
      <c r="T7623" s="20">
        <v>0.31</v>
      </c>
    </row>
    <row r="7624" spans="1:20" s="20" customFormat="1" x14ac:dyDescent="0.25">
      <c r="A7624" s="177" t="s">
        <v>19214</v>
      </c>
      <c r="B7624" s="20" t="s">
        <v>19215</v>
      </c>
      <c r="C7624" s="20" t="s">
        <v>230</v>
      </c>
      <c r="D7624" s="20" t="s">
        <v>1000</v>
      </c>
      <c r="E7624" s="26">
        <v>43132</v>
      </c>
      <c r="F7624" s="20">
        <v>0</v>
      </c>
      <c r="G7624" s="20">
        <v>0</v>
      </c>
      <c r="H7624" s="20" t="e">
        <v>#DIV/0!</v>
      </c>
      <c r="I7624" s="20">
        <v>0</v>
      </c>
      <c r="J7624" s="20">
        <v>0</v>
      </c>
      <c r="K7624" s="20" t="e">
        <v>#DIV/0!</v>
      </c>
      <c r="L7624" s="20">
        <v>0</v>
      </c>
      <c r="M7624" s="20" t="e">
        <v>#DIV/0!</v>
      </c>
      <c r="N7624" s="20">
        <v>0</v>
      </c>
      <c r="P7624" s="20">
        <v>0</v>
      </c>
      <c r="Q7624" s="20">
        <v>0</v>
      </c>
      <c r="R7624" s="20" t="e">
        <v>#DIV/0!</v>
      </c>
      <c r="S7624" s="20">
        <v>0</v>
      </c>
      <c r="T7624" s="20">
        <v>0.28999999999999998</v>
      </c>
    </row>
    <row r="7625" spans="1:20" s="20" customFormat="1" x14ac:dyDescent="0.25">
      <c r="A7625" s="177" t="s">
        <v>19393</v>
      </c>
      <c r="B7625" s="20" t="s">
        <v>19394</v>
      </c>
      <c r="C7625" s="20" t="s">
        <v>234</v>
      </c>
      <c r="D7625" s="20" t="s">
        <v>1000</v>
      </c>
      <c r="E7625" s="26">
        <v>43132</v>
      </c>
      <c r="F7625" s="20">
        <v>2.5</v>
      </c>
      <c r="G7625" s="20">
        <v>4.5</v>
      </c>
      <c r="H7625" s="20">
        <v>0.55555555555555558</v>
      </c>
      <c r="I7625" s="20">
        <v>29</v>
      </c>
      <c r="J7625" s="20">
        <v>35</v>
      </c>
      <c r="K7625" s="20">
        <v>0.82857142857142863</v>
      </c>
      <c r="L7625" s="20">
        <v>63</v>
      </c>
      <c r="M7625" s="20">
        <v>0.55555555555555558</v>
      </c>
      <c r="N7625" s="20">
        <v>28</v>
      </c>
      <c r="P7625" s="20">
        <v>0</v>
      </c>
      <c r="Q7625" s="20">
        <v>0</v>
      </c>
      <c r="R7625" s="20" t="e">
        <v>#DIV/0!</v>
      </c>
      <c r="S7625" s="20">
        <v>1</v>
      </c>
    </row>
    <row r="7626" spans="1:20" s="20" customFormat="1" x14ac:dyDescent="0.25">
      <c r="A7626" s="177" t="s">
        <v>19572</v>
      </c>
      <c r="B7626" s="20" t="s">
        <v>19573</v>
      </c>
      <c r="C7626" s="20" t="s">
        <v>233</v>
      </c>
      <c r="D7626" s="20" t="s">
        <v>1002</v>
      </c>
      <c r="E7626" s="26">
        <v>43132</v>
      </c>
      <c r="F7626" s="20">
        <v>2.5</v>
      </c>
      <c r="G7626" s="20">
        <v>4.5</v>
      </c>
      <c r="H7626" s="20">
        <v>0.55555555555555558</v>
      </c>
      <c r="I7626" s="20">
        <v>29</v>
      </c>
      <c r="J7626" s="20">
        <v>35</v>
      </c>
      <c r="K7626" s="20">
        <v>0.82857142857142863</v>
      </c>
      <c r="L7626" s="20">
        <v>63</v>
      </c>
      <c r="M7626" s="20">
        <v>0.55555555555555558</v>
      </c>
      <c r="N7626" s="20">
        <v>28</v>
      </c>
      <c r="P7626" s="20">
        <v>0</v>
      </c>
      <c r="Q7626" s="20">
        <v>0</v>
      </c>
      <c r="R7626" s="20" t="e">
        <v>#DIV/0!</v>
      </c>
      <c r="S7626" s="20">
        <v>1</v>
      </c>
    </row>
    <row r="7627" spans="1:20" s="20" customFormat="1" x14ac:dyDescent="0.25">
      <c r="A7627" s="177" t="s">
        <v>19670</v>
      </c>
      <c r="B7627" s="20" t="s">
        <v>19671</v>
      </c>
      <c r="C7627" s="20" t="s">
        <v>342</v>
      </c>
      <c r="D7627" s="20" t="s">
        <v>1000</v>
      </c>
      <c r="E7627" s="26">
        <v>43132</v>
      </c>
      <c r="F7627" s="20">
        <v>0</v>
      </c>
      <c r="G7627" s="20">
        <v>0</v>
      </c>
      <c r="H7627" s="20" t="e">
        <v>#DIV/0!</v>
      </c>
      <c r="I7627" s="20">
        <v>0</v>
      </c>
      <c r="J7627" s="20">
        <v>0</v>
      </c>
      <c r="K7627" s="20" t="e">
        <v>#DIV/0!</v>
      </c>
      <c r="L7627" s="20">
        <v>0</v>
      </c>
      <c r="M7627" s="20" t="e">
        <v>#DIV/0!</v>
      </c>
      <c r="N7627" s="20">
        <v>0</v>
      </c>
      <c r="P7627" s="20">
        <v>0</v>
      </c>
      <c r="Q7627" s="20">
        <v>0</v>
      </c>
      <c r="R7627" s="20" t="e">
        <v>#DIV/0!</v>
      </c>
      <c r="S7627" s="20">
        <v>0</v>
      </c>
    </row>
    <row r="7628" spans="1:20" s="20" customFormat="1" x14ac:dyDescent="0.25">
      <c r="A7628" s="177" t="s">
        <v>19770</v>
      </c>
      <c r="B7628" s="20" t="s">
        <v>19771</v>
      </c>
      <c r="C7628" s="20" t="s">
        <v>340</v>
      </c>
      <c r="D7628" s="20" t="s">
        <v>1002</v>
      </c>
      <c r="E7628" s="26">
        <v>43132</v>
      </c>
      <c r="F7628" s="20">
        <v>0</v>
      </c>
      <c r="G7628" s="20">
        <v>0</v>
      </c>
      <c r="H7628" s="20" t="e">
        <v>#DIV/0!</v>
      </c>
      <c r="I7628" s="20">
        <v>0</v>
      </c>
      <c r="J7628" s="20">
        <v>0</v>
      </c>
      <c r="K7628" s="20" t="e">
        <v>#DIV/0!</v>
      </c>
      <c r="L7628" s="20">
        <v>0</v>
      </c>
      <c r="M7628" s="20" t="e">
        <v>#DIV/0!</v>
      </c>
      <c r="N7628" s="20">
        <v>0</v>
      </c>
      <c r="P7628" s="20">
        <v>0</v>
      </c>
      <c r="Q7628" s="20">
        <v>0</v>
      </c>
      <c r="R7628" s="20" t="e">
        <v>#DIV/0!</v>
      </c>
      <c r="S7628" s="20">
        <v>0</v>
      </c>
    </row>
    <row r="7629" spans="1:20" s="20" customFormat="1" x14ac:dyDescent="0.25">
      <c r="A7629" s="177" t="s">
        <v>19947</v>
      </c>
      <c r="B7629" s="20" t="s">
        <v>19948</v>
      </c>
      <c r="C7629" s="20" t="s">
        <v>220</v>
      </c>
      <c r="D7629" s="20" t="s">
        <v>1000</v>
      </c>
      <c r="E7629" s="26">
        <v>43132</v>
      </c>
      <c r="F7629" s="20">
        <v>0</v>
      </c>
      <c r="G7629" s="20">
        <v>0</v>
      </c>
      <c r="H7629" s="20" t="e">
        <v>#DIV/0!</v>
      </c>
      <c r="I7629" s="20">
        <v>0</v>
      </c>
      <c r="J7629" s="20">
        <v>0</v>
      </c>
      <c r="K7629" s="20" t="e">
        <v>#DIV/0!</v>
      </c>
      <c r="L7629" s="20">
        <v>0</v>
      </c>
      <c r="M7629" s="20" t="e">
        <v>#DIV/0!</v>
      </c>
      <c r="N7629" s="20">
        <v>0</v>
      </c>
      <c r="P7629" s="20">
        <v>0</v>
      </c>
      <c r="Q7629" s="20">
        <v>0</v>
      </c>
      <c r="R7629" s="20" t="e">
        <v>#DIV/0!</v>
      </c>
      <c r="S7629" s="20">
        <v>0</v>
      </c>
    </row>
    <row r="7630" spans="1:20" s="20" customFormat="1" x14ac:dyDescent="0.25">
      <c r="A7630" s="177" t="s">
        <v>20126</v>
      </c>
      <c r="B7630" s="20" t="s">
        <v>20127</v>
      </c>
      <c r="C7630" s="20" t="s">
        <v>221</v>
      </c>
      <c r="D7630" s="20" t="s">
        <v>1002</v>
      </c>
      <c r="E7630" s="26">
        <v>43132</v>
      </c>
      <c r="F7630" s="20">
        <v>0</v>
      </c>
      <c r="G7630" s="20">
        <v>0</v>
      </c>
      <c r="H7630" s="20" t="e">
        <v>#DIV/0!</v>
      </c>
      <c r="I7630" s="20">
        <v>0</v>
      </c>
      <c r="J7630" s="20">
        <v>0</v>
      </c>
      <c r="K7630" s="20" t="e">
        <v>#DIV/0!</v>
      </c>
      <c r="L7630" s="20">
        <v>0</v>
      </c>
      <c r="M7630" s="20" t="e">
        <v>#DIV/0!</v>
      </c>
      <c r="N7630" s="20">
        <v>0</v>
      </c>
      <c r="P7630" s="20">
        <v>0</v>
      </c>
      <c r="Q7630" s="20">
        <v>0</v>
      </c>
      <c r="R7630" s="20" t="e">
        <v>#DIV/0!</v>
      </c>
      <c r="S7630" s="20">
        <v>0</v>
      </c>
    </row>
    <row r="7631" spans="1:20" s="20" customFormat="1" x14ac:dyDescent="0.25">
      <c r="A7631" s="177" t="s">
        <v>20303</v>
      </c>
      <c r="B7631" s="20" t="s">
        <v>20304</v>
      </c>
      <c r="C7631" s="20" t="s">
        <v>222</v>
      </c>
      <c r="D7631" s="20" t="s">
        <v>1002</v>
      </c>
      <c r="E7631" s="26">
        <v>43132</v>
      </c>
      <c r="F7631" s="20">
        <v>0</v>
      </c>
      <c r="G7631" s="20">
        <v>0</v>
      </c>
      <c r="H7631" s="20" t="e">
        <v>#DIV/0!</v>
      </c>
      <c r="I7631" s="20">
        <v>0</v>
      </c>
      <c r="J7631" s="20">
        <v>0</v>
      </c>
      <c r="K7631" s="20" t="e">
        <v>#DIV/0!</v>
      </c>
      <c r="L7631" s="20">
        <v>0</v>
      </c>
      <c r="M7631" s="20" t="e">
        <v>#DIV/0!</v>
      </c>
      <c r="N7631" s="20">
        <v>0</v>
      </c>
      <c r="P7631" s="20">
        <v>0</v>
      </c>
      <c r="Q7631" s="20">
        <v>0</v>
      </c>
      <c r="R7631" s="20" t="e">
        <v>#DIV/0!</v>
      </c>
      <c r="S7631" s="20">
        <v>0</v>
      </c>
    </row>
    <row r="7632" spans="1:20" s="20" customFormat="1" x14ac:dyDescent="0.25">
      <c r="A7632" s="177" t="s">
        <v>20480</v>
      </c>
      <c r="B7632" s="20" t="s">
        <v>20481</v>
      </c>
      <c r="C7632" s="20" t="s">
        <v>211</v>
      </c>
      <c r="D7632" s="20" t="s">
        <v>1002</v>
      </c>
      <c r="E7632" s="26">
        <v>43132</v>
      </c>
      <c r="F7632" s="20">
        <v>0</v>
      </c>
      <c r="G7632" s="20">
        <v>0</v>
      </c>
      <c r="H7632" s="20" t="e">
        <v>#DIV/0!</v>
      </c>
      <c r="I7632" s="20">
        <v>0</v>
      </c>
      <c r="J7632" s="20">
        <v>0</v>
      </c>
      <c r="K7632" s="20" t="e">
        <v>#DIV/0!</v>
      </c>
      <c r="L7632" s="20">
        <v>0</v>
      </c>
      <c r="M7632" s="20" t="e">
        <v>#DIV/0!</v>
      </c>
      <c r="N7632" s="20">
        <v>0</v>
      </c>
      <c r="P7632" s="20">
        <v>0</v>
      </c>
      <c r="Q7632" s="20">
        <v>0</v>
      </c>
      <c r="R7632" s="20" t="e">
        <v>#DIV/0!</v>
      </c>
      <c r="S7632" s="20">
        <v>0</v>
      </c>
    </row>
    <row r="7633" spans="1:19" s="20" customFormat="1" x14ac:dyDescent="0.25">
      <c r="A7633" s="177" t="s">
        <v>20657</v>
      </c>
      <c r="B7633" s="20" t="s">
        <v>20658</v>
      </c>
      <c r="C7633" s="20" t="s">
        <v>207</v>
      </c>
      <c r="D7633" s="20" t="s">
        <v>1000</v>
      </c>
      <c r="E7633" s="26">
        <v>43132</v>
      </c>
      <c r="F7633" s="20">
        <v>4.5</v>
      </c>
      <c r="G7633" s="20">
        <v>6</v>
      </c>
      <c r="H7633" s="20">
        <v>0.75</v>
      </c>
      <c r="I7633" s="20">
        <v>39</v>
      </c>
      <c r="J7633" s="20">
        <v>27</v>
      </c>
      <c r="K7633" s="20">
        <v>1.4444444444444444</v>
      </c>
      <c r="L7633" s="20">
        <v>36</v>
      </c>
      <c r="M7633" s="20">
        <v>0.75</v>
      </c>
      <c r="N7633" s="20">
        <v>36</v>
      </c>
      <c r="O7633" s="20">
        <v>0.82</v>
      </c>
      <c r="P7633" s="20">
        <v>1</v>
      </c>
      <c r="Q7633" s="20">
        <v>1</v>
      </c>
      <c r="R7633" s="20">
        <v>1</v>
      </c>
      <c r="S7633" s="20">
        <v>3</v>
      </c>
    </row>
    <row r="7634" spans="1:19" s="20" customFormat="1" x14ac:dyDescent="0.25">
      <c r="A7634" s="177" t="s">
        <v>20901</v>
      </c>
      <c r="B7634" s="20" t="s">
        <v>20902</v>
      </c>
      <c r="C7634" s="20" t="s">
        <v>210</v>
      </c>
      <c r="D7634" s="20" t="s">
        <v>1002</v>
      </c>
      <c r="E7634" s="26">
        <v>43132</v>
      </c>
      <c r="F7634" s="20">
        <v>3</v>
      </c>
      <c r="G7634" s="20">
        <v>3</v>
      </c>
      <c r="H7634" s="20">
        <v>1</v>
      </c>
      <c r="I7634" s="20">
        <v>21</v>
      </c>
      <c r="J7634" s="20">
        <v>18</v>
      </c>
      <c r="K7634" s="20">
        <v>1.1666666666666667</v>
      </c>
      <c r="L7634" s="20">
        <v>18</v>
      </c>
      <c r="M7634" s="20">
        <v>1</v>
      </c>
      <c r="N7634" s="20">
        <v>18</v>
      </c>
      <c r="O7634" s="20">
        <v>0.82</v>
      </c>
      <c r="P7634" s="20">
        <v>1</v>
      </c>
      <c r="Q7634" s="20">
        <v>1</v>
      </c>
      <c r="R7634" s="20">
        <v>1</v>
      </c>
      <c r="S7634" s="20">
        <v>3</v>
      </c>
    </row>
    <row r="7635" spans="1:19" s="20" customFormat="1" x14ac:dyDescent="0.25">
      <c r="A7635" s="177" t="s">
        <v>21078</v>
      </c>
      <c r="B7635" s="20" t="s">
        <v>21079</v>
      </c>
      <c r="C7635" s="20" t="s">
        <v>208</v>
      </c>
      <c r="D7635" s="20" t="s">
        <v>1002</v>
      </c>
      <c r="E7635" s="26">
        <v>43132</v>
      </c>
      <c r="F7635" s="20">
        <v>0.5</v>
      </c>
      <c r="G7635" s="20">
        <v>1.5</v>
      </c>
      <c r="H7635" s="20">
        <v>0.33333333333333331</v>
      </c>
      <c r="I7635" s="20">
        <v>5</v>
      </c>
      <c r="J7635" s="20">
        <v>3</v>
      </c>
      <c r="K7635" s="20">
        <v>1.6666666666666667</v>
      </c>
      <c r="L7635" s="20">
        <v>9</v>
      </c>
      <c r="M7635" s="20">
        <v>0.33333333333333331</v>
      </c>
      <c r="N7635" s="20">
        <v>5</v>
      </c>
      <c r="P7635" s="20">
        <v>0</v>
      </c>
      <c r="Q7635" s="20">
        <v>0</v>
      </c>
      <c r="R7635" s="20" t="e">
        <v>#DIV/0!</v>
      </c>
      <c r="S7635" s="20">
        <v>0</v>
      </c>
    </row>
    <row r="7636" spans="1:19" s="20" customFormat="1" x14ac:dyDescent="0.25">
      <c r="A7636" s="177" t="s">
        <v>21154</v>
      </c>
      <c r="B7636" s="20" t="s">
        <v>21155</v>
      </c>
      <c r="C7636" s="20" t="s">
        <v>354</v>
      </c>
      <c r="D7636" s="20" t="s">
        <v>1002</v>
      </c>
      <c r="E7636" s="26">
        <v>43132</v>
      </c>
      <c r="F7636" s="20">
        <v>1</v>
      </c>
      <c r="G7636" s="20">
        <v>1.5</v>
      </c>
      <c r="H7636" s="20">
        <v>0.66666666666666663</v>
      </c>
      <c r="I7636" s="20">
        <v>13</v>
      </c>
      <c r="J7636" s="20">
        <v>6</v>
      </c>
      <c r="K7636" s="20">
        <v>2.1666666666666665</v>
      </c>
      <c r="L7636" s="20">
        <v>9</v>
      </c>
      <c r="M7636" s="20">
        <v>0.66666666666666663</v>
      </c>
      <c r="N7636" s="20">
        <v>13</v>
      </c>
      <c r="P7636" s="20">
        <v>0</v>
      </c>
      <c r="Q7636" s="20">
        <v>0</v>
      </c>
      <c r="R7636" s="20" t="e">
        <v>#DIV/0!</v>
      </c>
      <c r="S7636" s="20">
        <v>0</v>
      </c>
    </row>
    <row r="7637" spans="1:19" s="20" customFormat="1" x14ac:dyDescent="0.25">
      <c r="A7637" s="177" t="s">
        <v>21333</v>
      </c>
      <c r="B7637" s="20" t="s">
        <v>21334</v>
      </c>
      <c r="C7637" s="20" t="s">
        <v>213</v>
      </c>
      <c r="D7637" s="20" t="s">
        <v>1002</v>
      </c>
      <c r="E7637" s="26">
        <v>43132</v>
      </c>
      <c r="F7637" s="20">
        <v>0</v>
      </c>
      <c r="G7637" s="20">
        <v>0</v>
      </c>
      <c r="H7637" s="20" t="e">
        <v>#DIV/0!</v>
      </c>
      <c r="I7637" s="20">
        <v>0</v>
      </c>
      <c r="J7637" s="20">
        <v>0</v>
      </c>
      <c r="K7637" s="20" t="e">
        <v>#DIV/0!</v>
      </c>
      <c r="L7637" s="20">
        <v>0</v>
      </c>
      <c r="M7637" s="20" t="e">
        <v>#DIV/0!</v>
      </c>
      <c r="N7637" s="20">
        <v>0</v>
      </c>
      <c r="P7637" s="20">
        <v>0</v>
      </c>
      <c r="Q7637" s="20">
        <v>0</v>
      </c>
      <c r="R7637" s="20" t="e">
        <v>#DIV/0!</v>
      </c>
      <c r="S7637" s="20">
        <v>0</v>
      </c>
    </row>
    <row r="7638" spans="1:19" s="20" customFormat="1" x14ac:dyDescent="0.25">
      <c r="A7638" s="177" t="s">
        <v>21575</v>
      </c>
      <c r="B7638" s="20" t="s">
        <v>21576</v>
      </c>
      <c r="C7638" s="20" t="s">
        <v>212</v>
      </c>
      <c r="D7638" s="20" t="s">
        <v>1000</v>
      </c>
      <c r="E7638" s="26">
        <v>43132</v>
      </c>
      <c r="F7638" s="20">
        <v>0</v>
      </c>
      <c r="G7638" s="20">
        <v>0</v>
      </c>
      <c r="H7638" s="20" t="e">
        <v>#DIV/0!</v>
      </c>
      <c r="I7638" s="20">
        <v>0</v>
      </c>
      <c r="J7638" s="20">
        <v>0</v>
      </c>
      <c r="K7638" s="20" t="e">
        <v>#DIV/0!</v>
      </c>
      <c r="L7638" s="20">
        <v>0</v>
      </c>
      <c r="M7638" s="20" t="e">
        <v>#DIV/0!</v>
      </c>
      <c r="N7638" s="20">
        <v>0</v>
      </c>
      <c r="P7638" s="20">
        <v>0</v>
      </c>
      <c r="Q7638" s="20">
        <v>0</v>
      </c>
      <c r="R7638" s="20" t="e">
        <v>#DIV/0!</v>
      </c>
      <c r="S7638" s="20">
        <v>0</v>
      </c>
    </row>
    <row r="7639" spans="1:19" s="20" customFormat="1" x14ac:dyDescent="0.25">
      <c r="A7639" s="177" t="s">
        <v>21784</v>
      </c>
      <c r="B7639" s="20" t="s">
        <v>21785</v>
      </c>
      <c r="C7639" s="20" t="s">
        <v>217</v>
      </c>
      <c r="D7639" s="20" t="s">
        <v>1000</v>
      </c>
      <c r="E7639" s="26">
        <v>43132</v>
      </c>
      <c r="F7639" s="20">
        <v>0</v>
      </c>
      <c r="G7639" s="20">
        <v>0</v>
      </c>
      <c r="H7639" s="20" t="e">
        <v>#DIV/0!</v>
      </c>
      <c r="I7639" s="20">
        <v>0</v>
      </c>
      <c r="J7639" s="20">
        <v>0</v>
      </c>
      <c r="K7639" s="20" t="e">
        <v>#DIV/0!</v>
      </c>
      <c r="L7639" s="20">
        <v>0</v>
      </c>
      <c r="M7639" s="20" t="e">
        <v>#DIV/0!</v>
      </c>
      <c r="N7639" s="20">
        <v>0</v>
      </c>
      <c r="P7639" s="20">
        <v>0</v>
      </c>
      <c r="Q7639" s="20">
        <v>0</v>
      </c>
      <c r="R7639" s="20" t="e">
        <v>#DIV/0!</v>
      </c>
      <c r="S7639" s="20">
        <v>0</v>
      </c>
    </row>
    <row r="7640" spans="1:19" s="20" customFormat="1" x14ac:dyDescent="0.25">
      <c r="A7640" s="177" t="s">
        <v>22028</v>
      </c>
      <c r="B7640" s="20" t="s">
        <v>22029</v>
      </c>
      <c r="C7640" s="20" t="s">
        <v>218</v>
      </c>
      <c r="D7640" s="20" t="s">
        <v>1002</v>
      </c>
      <c r="E7640" s="26">
        <v>43132</v>
      </c>
      <c r="F7640" s="20">
        <v>0</v>
      </c>
      <c r="G7640" s="20">
        <v>0</v>
      </c>
      <c r="H7640" s="20" t="e">
        <v>#DIV/0!</v>
      </c>
      <c r="I7640" s="20">
        <v>0</v>
      </c>
      <c r="J7640" s="20">
        <v>0</v>
      </c>
      <c r="K7640" s="20" t="e">
        <v>#DIV/0!</v>
      </c>
      <c r="L7640" s="20">
        <v>0</v>
      </c>
      <c r="M7640" s="20" t="e">
        <v>#DIV/0!</v>
      </c>
      <c r="N7640" s="20">
        <v>0</v>
      </c>
      <c r="P7640" s="20">
        <v>0</v>
      </c>
      <c r="Q7640" s="20">
        <v>0</v>
      </c>
      <c r="R7640" s="20" t="e">
        <v>#DIV/0!</v>
      </c>
      <c r="S7640" s="20">
        <v>0</v>
      </c>
    </row>
    <row r="7641" spans="1:19" s="20" customFormat="1" x14ac:dyDescent="0.25">
      <c r="A7641" s="177" t="s">
        <v>22205</v>
      </c>
      <c r="B7641" s="20" t="s">
        <v>22206</v>
      </c>
      <c r="C7641" s="20" t="s">
        <v>219</v>
      </c>
      <c r="D7641" s="20" t="s">
        <v>1002</v>
      </c>
      <c r="E7641" s="26">
        <v>43132</v>
      </c>
      <c r="F7641" s="20">
        <v>0</v>
      </c>
      <c r="G7641" s="20">
        <v>0</v>
      </c>
      <c r="H7641" s="20" t="e">
        <v>#DIV/0!</v>
      </c>
      <c r="I7641" s="20">
        <v>0</v>
      </c>
      <c r="J7641" s="20">
        <v>0</v>
      </c>
      <c r="K7641" s="20" t="e">
        <v>#DIV/0!</v>
      </c>
      <c r="L7641" s="20">
        <v>0</v>
      </c>
      <c r="M7641" s="20" t="e">
        <v>#DIV/0!</v>
      </c>
      <c r="N7641" s="20">
        <v>0</v>
      </c>
      <c r="P7641" s="20">
        <v>0</v>
      </c>
      <c r="Q7641" s="20">
        <v>0</v>
      </c>
      <c r="R7641" s="20" t="e">
        <v>#DIV/0!</v>
      </c>
      <c r="S7641" s="20">
        <v>0</v>
      </c>
    </row>
    <row r="7642" spans="1:19" s="20" customFormat="1" x14ac:dyDescent="0.25">
      <c r="A7642" s="177" t="s">
        <v>22245</v>
      </c>
      <c r="B7642" s="20" t="s">
        <v>22246</v>
      </c>
      <c r="C7642" s="20" t="s">
        <v>384</v>
      </c>
      <c r="D7642" s="20" t="s">
        <v>1002</v>
      </c>
      <c r="E7642" s="26">
        <v>43132</v>
      </c>
      <c r="F7642" s="20">
        <v>0</v>
      </c>
      <c r="G7642" s="20">
        <v>0</v>
      </c>
      <c r="H7642" s="20" t="e">
        <v>#DIV/0!</v>
      </c>
      <c r="I7642" s="20">
        <v>0</v>
      </c>
      <c r="J7642" s="20">
        <v>0</v>
      </c>
      <c r="K7642" s="20" t="e">
        <v>#DIV/0!</v>
      </c>
      <c r="L7642" s="20">
        <v>0</v>
      </c>
      <c r="M7642" s="20" t="e">
        <v>#DIV/0!</v>
      </c>
      <c r="N7642" s="20">
        <v>0</v>
      </c>
      <c r="P7642" s="20">
        <v>0</v>
      </c>
      <c r="Q7642" s="20">
        <v>0</v>
      </c>
      <c r="R7642" s="20" t="e">
        <v>#DIV/0!</v>
      </c>
      <c r="S7642" s="20">
        <v>0</v>
      </c>
    </row>
    <row r="7643" spans="1:19" s="20" customFormat="1" x14ac:dyDescent="0.25">
      <c r="A7643" s="177" t="s">
        <v>22285</v>
      </c>
      <c r="B7643" s="20" t="s">
        <v>22286</v>
      </c>
      <c r="C7643" s="20" t="s">
        <v>387</v>
      </c>
      <c r="D7643" s="20" t="s">
        <v>1000</v>
      </c>
      <c r="E7643" s="26">
        <v>43132</v>
      </c>
      <c r="F7643" s="20">
        <v>0.5</v>
      </c>
      <c r="G7643" s="20">
        <v>1.5</v>
      </c>
      <c r="H7643" s="20">
        <v>0.33333333333333331</v>
      </c>
      <c r="I7643" s="20">
        <v>1</v>
      </c>
      <c r="J7643" s="20">
        <v>3</v>
      </c>
      <c r="K7643" s="20">
        <v>0.33333333333333331</v>
      </c>
      <c r="L7643" s="20">
        <v>9</v>
      </c>
      <c r="M7643" s="20">
        <v>0.33333333333333331</v>
      </c>
      <c r="N7643" s="20">
        <v>0</v>
      </c>
      <c r="P7643" s="20">
        <v>0</v>
      </c>
      <c r="Q7643" s="20">
        <v>0</v>
      </c>
      <c r="R7643" s="20" t="e">
        <v>#DIV/0!</v>
      </c>
      <c r="S7643" s="20">
        <v>1</v>
      </c>
    </row>
    <row r="7644" spans="1:19" s="20" customFormat="1" x14ac:dyDescent="0.25">
      <c r="A7644" s="177" t="s">
        <v>22359</v>
      </c>
      <c r="B7644" s="20" t="s">
        <v>22360</v>
      </c>
      <c r="C7644" s="20" t="s">
        <v>385</v>
      </c>
      <c r="D7644" s="20" t="s">
        <v>1002</v>
      </c>
      <c r="E7644" s="26">
        <v>43132</v>
      </c>
      <c r="F7644" s="20">
        <v>0.5</v>
      </c>
      <c r="G7644" s="20">
        <v>1.5</v>
      </c>
      <c r="H7644" s="20">
        <v>0.33333333333333331</v>
      </c>
      <c r="I7644" s="20">
        <v>1</v>
      </c>
      <c r="J7644" s="20">
        <v>3</v>
      </c>
      <c r="K7644" s="20">
        <v>0.33333333333333331</v>
      </c>
      <c r="L7644" s="20">
        <v>9</v>
      </c>
      <c r="M7644" s="20">
        <v>0.33333333333333331</v>
      </c>
      <c r="N7644" s="20">
        <v>0</v>
      </c>
      <c r="P7644" s="20">
        <v>0</v>
      </c>
      <c r="Q7644" s="20">
        <v>0</v>
      </c>
      <c r="R7644" s="20" t="e">
        <v>#DIV/0!</v>
      </c>
      <c r="S7644" s="20">
        <v>1</v>
      </c>
    </row>
    <row r="7645" spans="1:19" s="20" customFormat="1" x14ac:dyDescent="0.25">
      <c r="A7645" s="177" t="s">
        <v>11122</v>
      </c>
      <c r="B7645" s="20" t="s">
        <v>11123</v>
      </c>
      <c r="C7645" s="20" t="s">
        <v>228</v>
      </c>
      <c r="D7645" s="20" t="s">
        <v>1000</v>
      </c>
      <c r="E7645" s="26">
        <v>43160</v>
      </c>
      <c r="F7645" s="20">
        <v>0</v>
      </c>
      <c r="G7645" s="20">
        <v>0</v>
      </c>
      <c r="H7645" s="20" t="e">
        <v>#DIV/0!</v>
      </c>
      <c r="I7645" s="20">
        <v>0</v>
      </c>
      <c r="J7645" s="20">
        <v>0</v>
      </c>
      <c r="K7645" s="20" t="e">
        <v>#DIV/0!</v>
      </c>
      <c r="L7645" s="20">
        <v>0</v>
      </c>
      <c r="M7645" s="20" t="e">
        <v>#DIV/0!</v>
      </c>
      <c r="N7645" s="20">
        <v>0</v>
      </c>
      <c r="P7645" s="20">
        <v>0</v>
      </c>
      <c r="Q7645" s="20">
        <v>0</v>
      </c>
      <c r="R7645" s="20" t="e">
        <v>#DIV/0!</v>
      </c>
      <c r="S7645" s="20">
        <v>0</v>
      </c>
    </row>
    <row r="7646" spans="1:19" s="20" customFormat="1" x14ac:dyDescent="0.25">
      <c r="A7646" s="177" t="s">
        <v>9375</v>
      </c>
      <c r="B7646" s="20" t="s">
        <v>9376</v>
      </c>
      <c r="C7646" s="20" t="s">
        <v>211</v>
      </c>
      <c r="D7646" s="20" t="s">
        <v>1000</v>
      </c>
      <c r="E7646" s="26">
        <v>43160</v>
      </c>
      <c r="F7646" s="20">
        <v>0</v>
      </c>
      <c r="G7646" s="20">
        <v>0</v>
      </c>
      <c r="H7646" s="20" t="e">
        <v>#DIV/0!</v>
      </c>
      <c r="I7646" s="20">
        <v>0</v>
      </c>
      <c r="J7646" s="20">
        <v>0</v>
      </c>
      <c r="K7646" s="20" t="e">
        <v>#DIV/0!</v>
      </c>
      <c r="L7646" s="20">
        <v>0</v>
      </c>
      <c r="M7646" s="20" t="e">
        <v>#DIV/0!</v>
      </c>
      <c r="N7646" s="20">
        <v>0</v>
      </c>
      <c r="P7646" s="20">
        <v>0</v>
      </c>
      <c r="Q7646" s="20">
        <v>0</v>
      </c>
      <c r="R7646" s="20" t="e">
        <v>#DIV/0!</v>
      </c>
      <c r="S7646" s="20">
        <v>0</v>
      </c>
    </row>
    <row r="7647" spans="1:19" s="20" customFormat="1" x14ac:dyDescent="0.25">
      <c r="A7647" s="177" t="s">
        <v>8536</v>
      </c>
      <c r="B7647" s="20" t="s">
        <v>8537</v>
      </c>
      <c r="C7647" s="20" t="s">
        <v>213</v>
      </c>
      <c r="D7647" s="20" t="s">
        <v>1000</v>
      </c>
      <c r="E7647" s="26">
        <v>43160</v>
      </c>
      <c r="F7647" s="20">
        <v>0</v>
      </c>
      <c r="G7647" s="20">
        <v>0</v>
      </c>
      <c r="H7647" s="20" t="e">
        <v>#DIV/0!</v>
      </c>
      <c r="I7647" s="20">
        <v>0</v>
      </c>
      <c r="J7647" s="20">
        <v>0</v>
      </c>
      <c r="K7647" s="20" t="e">
        <v>#DIV/0!</v>
      </c>
      <c r="L7647" s="20">
        <v>0</v>
      </c>
      <c r="M7647" s="20" t="e">
        <v>#DIV/0!</v>
      </c>
      <c r="N7647" s="20">
        <v>0</v>
      </c>
      <c r="P7647" s="20">
        <v>0</v>
      </c>
      <c r="Q7647" s="20">
        <v>0</v>
      </c>
      <c r="R7647" s="20" t="e">
        <v>#DIV/0!</v>
      </c>
      <c r="S7647" s="20">
        <v>0</v>
      </c>
    </row>
    <row r="7648" spans="1:19" s="20" customFormat="1" x14ac:dyDescent="0.25">
      <c r="A7648" s="177" t="s">
        <v>5112</v>
      </c>
      <c r="B7648" s="20" t="s">
        <v>5113</v>
      </c>
      <c r="C7648" s="20" t="s">
        <v>229</v>
      </c>
      <c r="D7648" s="20" t="s">
        <v>1000</v>
      </c>
      <c r="E7648" s="26">
        <v>43160</v>
      </c>
      <c r="F7648" s="20">
        <v>0</v>
      </c>
      <c r="G7648" s="20">
        <v>0</v>
      </c>
      <c r="H7648" s="20" t="e">
        <v>#DIV/0!</v>
      </c>
      <c r="I7648" s="20">
        <v>0</v>
      </c>
      <c r="J7648" s="20">
        <v>0</v>
      </c>
      <c r="K7648" s="20" t="e">
        <v>#DIV/0!</v>
      </c>
      <c r="L7648" s="20">
        <v>0</v>
      </c>
      <c r="M7648" s="20" t="e">
        <v>#DIV/0!</v>
      </c>
      <c r="N7648" s="20">
        <v>0</v>
      </c>
      <c r="P7648" s="20">
        <v>0</v>
      </c>
      <c r="Q7648" s="20">
        <v>0</v>
      </c>
      <c r="R7648" s="20" t="e">
        <v>#DIV/0!</v>
      </c>
      <c r="S7648" s="20">
        <v>0</v>
      </c>
    </row>
    <row r="7649" spans="1:19" s="20" customFormat="1" x14ac:dyDescent="0.25">
      <c r="A7649" s="177" t="s">
        <v>13245</v>
      </c>
      <c r="B7649" s="20" t="s">
        <v>13157</v>
      </c>
      <c r="C7649" s="20" t="s">
        <v>1051</v>
      </c>
      <c r="D7649" s="20" t="s">
        <v>1002</v>
      </c>
      <c r="E7649" s="26">
        <v>43160</v>
      </c>
      <c r="F7649" s="20">
        <v>0</v>
      </c>
      <c r="G7649" s="20">
        <v>0</v>
      </c>
      <c r="H7649" s="20" t="e">
        <v>#DIV/0!</v>
      </c>
      <c r="I7649" s="20">
        <v>0</v>
      </c>
      <c r="J7649" s="20">
        <v>0</v>
      </c>
      <c r="K7649" s="20" t="e">
        <v>#DIV/0!</v>
      </c>
      <c r="L7649" s="20">
        <v>0</v>
      </c>
      <c r="M7649" s="20" t="e">
        <v>#DIV/0!</v>
      </c>
      <c r="N7649" s="20">
        <v>0</v>
      </c>
      <c r="P7649" s="20">
        <v>0</v>
      </c>
      <c r="Q7649" s="20">
        <v>0</v>
      </c>
      <c r="R7649" s="20" t="e">
        <v>#DIV/0!</v>
      </c>
      <c r="S7649" s="20">
        <v>0</v>
      </c>
    </row>
    <row r="7650" spans="1:19" s="20" customFormat="1" x14ac:dyDescent="0.25">
      <c r="A7650" s="177" t="s">
        <v>12350</v>
      </c>
      <c r="B7650" s="20" t="s">
        <v>12351</v>
      </c>
      <c r="C7650" s="20" t="s">
        <v>1050</v>
      </c>
      <c r="D7650" s="20" t="s">
        <v>1001</v>
      </c>
      <c r="E7650" s="26">
        <v>43160</v>
      </c>
      <c r="F7650" s="20">
        <v>1</v>
      </c>
      <c r="G7650" s="20">
        <v>1</v>
      </c>
      <c r="H7650" s="20">
        <v>1</v>
      </c>
      <c r="I7650" s="20">
        <v>1</v>
      </c>
      <c r="J7650" s="20">
        <v>1</v>
      </c>
      <c r="K7650" s="20">
        <v>1</v>
      </c>
      <c r="L7650" s="20">
        <v>1</v>
      </c>
      <c r="M7650" s="20">
        <v>1</v>
      </c>
      <c r="N7650" s="20">
        <v>1</v>
      </c>
      <c r="P7650" s="20">
        <v>1</v>
      </c>
      <c r="Q7650" s="20">
        <v>1</v>
      </c>
      <c r="R7650" s="20">
        <v>1</v>
      </c>
      <c r="S7650" s="20">
        <v>1</v>
      </c>
    </row>
    <row r="7651" spans="1:19" s="20" customFormat="1" x14ac:dyDescent="0.25">
      <c r="A7651" s="177" t="s">
        <v>9976</v>
      </c>
      <c r="B7651" s="20" t="s">
        <v>9975</v>
      </c>
      <c r="C7651" s="20" t="s">
        <v>1049</v>
      </c>
      <c r="D7651" s="20" t="s">
        <v>1001</v>
      </c>
      <c r="E7651" s="26">
        <v>43160</v>
      </c>
      <c r="F7651" s="20">
        <v>1</v>
      </c>
      <c r="G7651" s="20">
        <v>1</v>
      </c>
      <c r="H7651" s="20">
        <v>1</v>
      </c>
      <c r="I7651" s="20">
        <v>1</v>
      </c>
      <c r="J7651" s="20">
        <v>1</v>
      </c>
      <c r="K7651" s="20">
        <v>1</v>
      </c>
      <c r="L7651" s="20">
        <v>1</v>
      </c>
      <c r="M7651" s="20">
        <v>1</v>
      </c>
      <c r="N7651" s="20">
        <v>1</v>
      </c>
      <c r="P7651" s="20">
        <v>1</v>
      </c>
      <c r="Q7651" s="20">
        <v>1</v>
      </c>
      <c r="R7651" s="20">
        <v>1</v>
      </c>
      <c r="S7651" s="20">
        <v>1</v>
      </c>
    </row>
    <row r="7652" spans="1:19" s="20" customFormat="1" x14ac:dyDescent="0.25">
      <c r="A7652" s="177" t="s">
        <v>7421</v>
      </c>
      <c r="B7652" s="20" t="s">
        <v>7422</v>
      </c>
      <c r="C7652" s="20" t="s">
        <v>1048</v>
      </c>
      <c r="D7652" s="20" t="s">
        <v>1001</v>
      </c>
      <c r="E7652" s="26">
        <v>43160</v>
      </c>
      <c r="F7652" s="20">
        <v>0</v>
      </c>
      <c r="G7652" s="20">
        <v>0</v>
      </c>
      <c r="H7652" s="20" t="e">
        <v>#DIV/0!</v>
      </c>
      <c r="I7652" s="20">
        <v>0</v>
      </c>
      <c r="J7652" s="20">
        <v>0</v>
      </c>
      <c r="K7652" s="20" t="e">
        <v>#DIV/0!</v>
      </c>
      <c r="L7652" s="20">
        <v>0</v>
      </c>
      <c r="M7652" s="20" t="e">
        <v>#DIV/0!</v>
      </c>
      <c r="N7652" s="20">
        <v>0</v>
      </c>
      <c r="P7652" s="20">
        <v>0</v>
      </c>
      <c r="Q7652" s="20">
        <v>0</v>
      </c>
      <c r="R7652" s="20" t="e">
        <v>#DIV/0!</v>
      </c>
      <c r="S7652" s="20">
        <v>0</v>
      </c>
    </row>
    <row r="7653" spans="1:19" s="20" customFormat="1" x14ac:dyDescent="0.25">
      <c r="A7653" s="177" t="s">
        <v>7451</v>
      </c>
      <c r="B7653" s="20" t="s">
        <v>7452</v>
      </c>
      <c r="C7653" s="20" t="s">
        <v>1048</v>
      </c>
      <c r="D7653" s="20" t="s">
        <v>1000</v>
      </c>
      <c r="E7653" s="26">
        <v>43160</v>
      </c>
      <c r="F7653" s="20">
        <v>1</v>
      </c>
      <c r="G7653" s="20">
        <v>1</v>
      </c>
      <c r="H7653" s="20">
        <v>1</v>
      </c>
      <c r="I7653" s="20">
        <v>1</v>
      </c>
      <c r="J7653" s="20">
        <v>1</v>
      </c>
      <c r="K7653" s="20">
        <v>1</v>
      </c>
      <c r="L7653" s="20">
        <v>1</v>
      </c>
      <c r="M7653" s="20">
        <v>1</v>
      </c>
      <c r="N7653" s="20">
        <v>1</v>
      </c>
      <c r="P7653" s="20">
        <v>1</v>
      </c>
      <c r="Q7653" s="20">
        <v>1</v>
      </c>
      <c r="R7653" s="20">
        <v>1</v>
      </c>
      <c r="S7653" s="20">
        <v>1</v>
      </c>
    </row>
    <row r="7654" spans="1:19" s="20" customFormat="1" x14ac:dyDescent="0.25">
      <c r="A7654" s="177" t="s">
        <v>7481</v>
      </c>
      <c r="B7654" s="20" t="s">
        <v>7482</v>
      </c>
      <c r="C7654" s="20" t="s">
        <v>1048</v>
      </c>
      <c r="D7654" s="20" t="s">
        <v>1002</v>
      </c>
      <c r="E7654" s="26">
        <v>43160</v>
      </c>
      <c r="F7654" s="20">
        <v>1</v>
      </c>
      <c r="G7654" s="20">
        <v>1</v>
      </c>
      <c r="H7654" s="20">
        <v>1</v>
      </c>
      <c r="I7654" s="20">
        <v>1</v>
      </c>
      <c r="J7654" s="20">
        <v>1</v>
      </c>
      <c r="K7654" s="20">
        <v>1</v>
      </c>
      <c r="L7654" s="20">
        <v>1</v>
      </c>
      <c r="M7654" s="20">
        <v>1</v>
      </c>
      <c r="N7654" s="20">
        <v>1</v>
      </c>
      <c r="P7654" s="20">
        <v>1</v>
      </c>
      <c r="Q7654" s="20">
        <v>1</v>
      </c>
      <c r="R7654" s="20">
        <v>1</v>
      </c>
      <c r="S7654" s="20">
        <v>1</v>
      </c>
    </row>
    <row r="7655" spans="1:19" s="20" customFormat="1" x14ac:dyDescent="0.25">
      <c r="A7655" s="177" t="s">
        <v>5736</v>
      </c>
      <c r="B7655" s="20" t="s">
        <v>5737</v>
      </c>
      <c r="C7655" s="20" t="s">
        <v>1047</v>
      </c>
      <c r="D7655" s="20" t="s">
        <v>1000</v>
      </c>
      <c r="E7655" s="26">
        <v>43160</v>
      </c>
      <c r="F7655" s="20">
        <v>2.5</v>
      </c>
      <c r="G7655" s="20">
        <v>3.5</v>
      </c>
      <c r="H7655" s="20">
        <v>0.7142857142857143</v>
      </c>
      <c r="I7655" s="20">
        <v>24</v>
      </c>
      <c r="J7655" s="20">
        <v>15</v>
      </c>
      <c r="K7655" s="20">
        <v>1.6</v>
      </c>
      <c r="L7655" s="20">
        <v>21</v>
      </c>
      <c r="M7655" s="20">
        <v>0.7142857142857143</v>
      </c>
      <c r="N7655" s="20">
        <v>23</v>
      </c>
      <c r="P7655" s="20">
        <v>0</v>
      </c>
      <c r="Q7655" s="20">
        <v>0</v>
      </c>
      <c r="R7655" s="20" t="e">
        <v>#DIV/0!</v>
      </c>
      <c r="S7655" s="20">
        <v>1</v>
      </c>
    </row>
    <row r="7656" spans="1:19" s="20" customFormat="1" x14ac:dyDescent="0.25">
      <c r="A7656" s="177" t="s">
        <v>5565</v>
      </c>
      <c r="B7656" s="20" t="s">
        <v>5566</v>
      </c>
      <c r="C7656" s="20" t="s">
        <v>1047</v>
      </c>
      <c r="D7656" s="20" t="s">
        <v>1001</v>
      </c>
      <c r="E7656" s="26">
        <v>43160</v>
      </c>
      <c r="F7656" s="20">
        <v>0</v>
      </c>
      <c r="G7656" s="20">
        <v>0</v>
      </c>
      <c r="H7656" s="20" t="e">
        <v>#DIV/0!</v>
      </c>
      <c r="I7656" s="20">
        <v>0</v>
      </c>
      <c r="J7656" s="20">
        <v>0</v>
      </c>
      <c r="K7656" s="20" t="e">
        <v>#DIV/0!</v>
      </c>
      <c r="L7656" s="20">
        <v>0</v>
      </c>
      <c r="M7656" s="20" t="e">
        <v>#DIV/0!</v>
      </c>
      <c r="N7656" s="20">
        <v>0</v>
      </c>
      <c r="P7656" s="20">
        <v>0</v>
      </c>
      <c r="Q7656" s="20">
        <v>0</v>
      </c>
      <c r="R7656" s="20" t="e">
        <v>#DIV/0!</v>
      </c>
      <c r="S7656" s="20">
        <v>0</v>
      </c>
    </row>
    <row r="7657" spans="1:19" s="20" customFormat="1" x14ac:dyDescent="0.25">
      <c r="A7657" s="177" t="s">
        <v>5770</v>
      </c>
      <c r="B7657" s="20" t="s">
        <v>5771</v>
      </c>
      <c r="C7657" s="20" t="s">
        <v>1047</v>
      </c>
      <c r="D7657" s="20" t="s">
        <v>1002</v>
      </c>
      <c r="E7657" s="26">
        <v>43160</v>
      </c>
      <c r="F7657" s="20">
        <v>2.5</v>
      </c>
      <c r="G7657" s="20">
        <v>3.5</v>
      </c>
      <c r="H7657" s="20">
        <v>0.7142857142857143</v>
      </c>
      <c r="I7657" s="20">
        <v>24</v>
      </c>
      <c r="J7657" s="20">
        <v>15</v>
      </c>
      <c r="K7657" s="20">
        <v>1.6</v>
      </c>
      <c r="L7657" s="20">
        <v>21</v>
      </c>
      <c r="M7657" s="20">
        <v>0.7142857142857143</v>
      </c>
      <c r="N7657" s="20">
        <v>23</v>
      </c>
      <c r="P7657" s="20">
        <v>0</v>
      </c>
      <c r="Q7657" s="20">
        <v>0</v>
      </c>
      <c r="R7657" s="20" t="e">
        <v>#DIV/0!</v>
      </c>
      <c r="S7657" s="20">
        <v>1</v>
      </c>
    </row>
    <row r="7658" spans="1:19" s="20" customFormat="1" x14ac:dyDescent="0.25">
      <c r="A7658" s="177" t="s">
        <v>10613</v>
      </c>
      <c r="B7658" s="20" t="s">
        <v>10614</v>
      </c>
      <c r="C7658" s="20" t="s">
        <v>205</v>
      </c>
      <c r="D7658" s="20" t="s">
        <v>1000</v>
      </c>
      <c r="E7658" s="26">
        <v>43160</v>
      </c>
      <c r="F7658" s="20">
        <v>0</v>
      </c>
      <c r="G7658" s="20">
        <v>0</v>
      </c>
      <c r="H7658" s="20" t="e">
        <v>#DIV/0!</v>
      </c>
      <c r="I7658" s="20">
        <v>0</v>
      </c>
      <c r="J7658" s="20">
        <v>0</v>
      </c>
      <c r="K7658" s="20" t="e">
        <v>#DIV/0!</v>
      </c>
      <c r="L7658" s="20">
        <v>0</v>
      </c>
      <c r="M7658" s="20" t="e">
        <v>#DIV/0!</v>
      </c>
      <c r="N7658" s="20">
        <v>0</v>
      </c>
      <c r="P7658" s="20">
        <v>0</v>
      </c>
      <c r="Q7658" s="20">
        <v>0</v>
      </c>
      <c r="R7658" s="20" t="e">
        <v>#DIV/0!</v>
      </c>
      <c r="S7658" s="20">
        <v>0</v>
      </c>
    </row>
    <row r="7659" spans="1:19" s="20" customFormat="1" x14ac:dyDescent="0.25">
      <c r="A7659" s="177" t="s">
        <v>10019</v>
      </c>
      <c r="B7659" s="20" t="s">
        <v>10020</v>
      </c>
      <c r="C7659" s="20" t="s">
        <v>384</v>
      </c>
      <c r="D7659" s="20" t="s">
        <v>1000</v>
      </c>
      <c r="E7659" s="26">
        <v>43160</v>
      </c>
      <c r="F7659" s="20">
        <v>0</v>
      </c>
      <c r="G7659" s="20">
        <v>0</v>
      </c>
      <c r="H7659" s="20" t="e">
        <v>#DIV/0!</v>
      </c>
      <c r="I7659" s="20">
        <v>0</v>
      </c>
      <c r="J7659" s="20">
        <v>0</v>
      </c>
      <c r="K7659" s="20" t="e">
        <v>#DIV/0!</v>
      </c>
      <c r="L7659" s="20">
        <v>0</v>
      </c>
      <c r="M7659" s="20" t="e">
        <v>#DIV/0!</v>
      </c>
      <c r="N7659" s="20">
        <v>0</v>
      </c>
      <c r="P7659" s="20">
        <v>0</v>
      </c>
      <c r="Q7659" s="20">
        <v>0</v>
      </c>
      <c r="R7659" s="20" t="e">
        <v>#DIV/0!</v>
      </c>
      <c r="S7659" s="20">
        <v>0</v>
      </c>
    </row>
    <row r="7660" spans="1:19" s="20" customFormat="1" x14ac:dyDescent="0.25">
      <c r="A7660" s="177" t="s">
        <v>8960</v>
      </c>
      <c r="B7660" s="20" t="s">
        <v>8961</v>
      </c>
      <c r="C7660" s="20" t="s">
        <v>210</v>
      </c>
      <c r="D7660" s="20" t="s">
        <v>1000</v>
      </c>
      <c r="E7660" s="26">
        <v>43160</v>
      </c>
      <c r="F7660" s="20">
        <v>3</v>
      </c>
      <c r="G7660" s="20">
        <v>3</v>
      </c>
      <c r="H7660" s="20">
        <v>1</v>
      </c>
      <c r="I7660" s="20">
        <v>19</v>
      </c>
      <c r="J7660" s="20">
        <v>18</v>
      </c>
      <c r="K7660" s="20">
        <v>1.0555555555555556</v>
      </c>
      <c r="L7660" s="20">
        <v>18</v>
      </c>
      <c r="M7660" s="20">
        <v>1</v>
      </c>
      <c r="N7660" s="20">
        <v>17</v>
      </c>
      <c r="O7660" s="20">
        <v>0.85</v>
      </c>
      <c r="P7660" s="20">
        <v>0</v>
      </c>
      <c r="Q7660" s="20">
        <v>1</v>
      </c>
      <c r="R7660" s="20">
        <v>0</v>
      </c>
      <c r="S7660" s="20">
        <v>2</v>
      </c>
    </row>
    <row r="7661" spans="1:19" s="20" customFormat="1" x14ac:dyDescent="0.25">
      <c r="A7661" s="177" t="s">
        <v>6155</v>
      </c>
      <c r="B7661" s="20" t="s">
        <v>6156</v>
      </c>
      <c r="C7661" s="20" t="s">
        <v>215</v>
      </c>
      <c r="D7661" s="20" t="s">
        <v>1000</v>
      </c>
      <c r="E7661" s="26">
        <v>43160</v>
      </c>
      <c r="F7661" s="20">
        <v>4.5</v>
      </c>
      <c r="G7661" s="20">
        <v>8</v>
      </c>
      <c r="H7661" s="20">
        <v>0.5625</v>
      </c>
      <c r="I7661" s="20">
        <v>31</v>
      </c>
      <c r="J7661" s="20">
        <v>27</v>
      </c>
      <c r="K7661" s="20">
        <v>1.1481481481481481</v>
      </c>
      <c r="L7661" s="20">
        <v>48</v>
      </c>
      <c r="M7661" s="20">
        <v>0.5625</v>
      </c>
      <c r="N7661" s="20">
        <v>29</v>
      </c>
      <c r="O7661" s="20">
        <v>0.85</v>
      </c>
      <c r="P7661" s="20">
        <v>5</v>
      </c>
      <c r="Q7661" s="20">
        <v>6</v>
      </c>
      <c r="R7661" s="20">
        <v>0.83333333333333337</v>
      </c>
      <c r="S7661" s="20">
        <v>2</v>
      </c>
    </row>
    <row r="7662" spans="1:19" s="20" customFormat="1" x14ac:dyDescent="0.25">
      <c r="A7662" s="177" t="s">
        <v>3455</v>
      </c>
      <c r="B7662" s="20" t="s">
        <v>3456</v>
      </c>
      <c r="C7662" s="20" t="s">
        <v>221</v>
      </c>
      <c r="D7662" s="20" t="s">
        <v>1000</v>
      </c>
      <c r="E7662" s="26">
        <v>43160</v>
      </c>
      <c r="F7662" s="20">
        <v>0</v>
      </c>
      <c r="G7662" s="20">
        <v>0</v>
      </c>
      <c r="H7662" s="20" t="e">
        <v>#DIV/0!</v>
      </c>
      <c r="I7662" s="20">
        <v>0</v>
      </c>
      <c r="J7662" s="20">
        <v>0</v>
      </c>
      <c r="K7662" s="20" t="e">
        <v>#DIV/0!</v>
      </c>
      <c r="L7662" s="20">
        <v>0</v>
      </c>
      <c r="M7662" s="20" t="e">
        <v>#DIV/0!</v>
      </c>
      <c r="N7662" s="20">
        <v>0</v>
      </c>
      <c r="P7662" s="20">
        <v>0</v>
      </c>
      <c r="Q7662" s="20">
        <v>0</v>
      </c>
      <c r="R7662" s="20" t="e">
        <v>#DIV/0!</v>
      </c>
      <c r="S7662" s="20">
        <v>0</v>
      </c>
    </row>
    <row r="7663" spans="1:19" s="20" customFormat="1" x14ac:dyDescent="0.25">
      <c r="A7663" s="177" t="s">
        <v>3280</v>
      </c>
      <c r="B7663" s="20" t="s">
        <v>3281</v>
      </c>
      <c r="C7663" s="20" t="s">
        <v>222</v>
      </c>
      <c r="D7663" s="20" t="s">
        <v>1000</v>
      </c>
      <c r="E7663" s="26">
        <v>43160</v>
      </c>
      <c r="F7663" s="20">
        <v>0</v>
      </c>
      <c r="G7663" s="20">
        <v>0</v>
      </c>
      <c r="H7663" s="20" t="e">
        <v>#DIV/0!</v>
      </c>
      <c r="I7663" s="20">
        <v>0</v>
      </c>
      <c r="J7663" s="20">
        <v>0</v>
      </c>
      <c r="K7663" s="20" t="e">
        <v>#DIV/0!</v>
      </c>
      <c r="L7663" s="20">
        <v>0</v>
      </c>
      <c r="M7663" s="20" t="e">
        <v>#DIV/0!</v>
      </c>
      <c r="N7663" s="20">
        <v>0</v>
      </c>
      <c r="P7663" s="20">
        <v>0</v>
      </c>
      <c r="Q7663" s="20">
        <v>0</v>
      </c>
      <c r="R7663" s="20" t="e">
        <v>#DIV/0!</v>
      </c>
      <c r="S7663" s="20">
        <v>0</v>
      </c>
    </row>
    <row r="7664" spans="1:19" s="20" customFormat="1" x14ac:dyDescent="0.25">
      <c r="A7664" s="177" t="s">
        <v>7325</v>
      </c>
      <c r="B7664" s="20" t="s">
        <v>7326</v>
      </c>
      <c r="C7664" s="20" t="s">
        <v>1052</v>
      </c>
      <c r="D7664" s="20" t="s">
        <v>1000</v>
      </c>
      <c r="E7664" s="26">
        <v>43160</v>
      </c>
      <c r="F7664" s="20">
        <v>4</v>
      </c>
      <c r="G7664" s="20">
        <v>4</v>
      </c>
      <c r="H7664" s="20">
        <v>1</v>
      </c>
      <c r="I7664" s="20">
        <v>29</v>
      </c>
      <c r="J7664" s="20">
        <v>24</v>
      </c>
      <c r="K7664" s="20">
        <v>1.2083333333333333</v>
      </c>
      <c r="L7664" s="20">
        <v>24</v>
      </c>
      <c r="M7664" s="20">
        <v>1</v>
      </c>
      <c r="N7664" s="20">
        <v>25</v>
      </c>
      <c r="P7664" s="20">
        <v>2</v>
      </c>
      <c r="Q7664" s="20">
        <v>4</v>
      </c>
      <c r="R7664" s="20">
        <v>0.5</v>
      </c>
      <c r="S7664" s="20">
        <v>4</v>
      </c>
    </row>
    <row r="7665" spans="1:19" s="20" customFormat="1" x14ac:dyDescent="0.25">
      <c r="A7665" s="177" t="s">
        <v>7154</v>
      </c>
      <c r="B7665" s="20" t="s">
        <v>7155</v>
      </c>
      <c r="C7665" s="20" t="s">
        <v>1052</v>
      </c>
      <c r="D7665" s="20" t="s">
        <v>1001</v>
      </c>
      <c r="E7665" s="26">
        <v>43160</v>
      </c>
      <c r="F7665" s="20">
        <v>1</v>
      </c>
      <c r="G7665" s="20">
        <v>1</v>
      </c>
      <c r="H7665" s="20">
        <v>1</v>
      </c>
      <c r="I7665" s="20">
        <v>1</v>
      </c>
      <c r="J7665" s="20">
        <v>1</v>
      </c>
      <c r="K7665" s="20">
        <v>1</v>
      </c>
      <c r="L7665" s="20">
        <v>1</v>
      </c>
      <c r="M7665" s="20">
        <v>1</v>
      </c>
      <c r="N7665" s="20">
        <v>1</v>
      </c>
      <c r="P7665" s="20">
        <v>1</v>
      </c>
      <c r="Q7665" s="20">
        <v>1</v>
      </c>
      <c r="R7665" s="20">
        <v>1</v>
      </c>
      <c r="S7665" s="20">
        <v>1</v>
      </c>
    </row>
    <row r="7666" spans="1:19" s="20" customFormat="1" x14ac:dyDescent="0.25">
      <c r="A7666" s="177" t="s">
        <v>7359</v>
      </c>
      <c r="B7666" s="20" t="s">
        <v>7360</v>
      </c>
      <c r="C7666" s="20" t="s">
        <v>1052</v>
      </c>
      <c r="D7666" s="20" t="s">
        <v>1002</v>
      </c>
      <c r="E7666" s="26">
        <v>43160</v>
      </c>
      <c r="F7666" s="20">
        <v>5</v>
      </c>
      <c r="G7666" s="20">
        <v>5</v>
      </c>
      <c r="H7666" s="20">
        <v>1</v>
      </c>
      <c r="I7666" s="20">
        <v>30</v>
      </c>
      <c r="J7666" s="20">
        <v>25</v>
      </c>
      <c r="K7666" s="20">
        <v>1.2</v>
      </c>
      <c r="L7666" s="20">
        <v>25</v>
      </c>
      <c r="M7666" s="20">
        <v>1</v>
      </c>
      <c r="N7666" s="20">
        <v>26</v>
      </c>
      <c r="P7666" s="20">
        <v>3</v>
      </c>
      <c r="Q7666" s="20">
        <v>5</v>
      </c>
      <c r="R7666" s="20">
        <v>0.6</v>
      </c>
      <c r="S7666" s="20">
        <v>5</v>
      </c>
    </row>
    <row r="7667" spans="1:19" s="20" customFormat="1" x14ac:dyDescent="0.25">
      <c r="A7667" s="177" t="s">
        <v>5317</v>
      </c>
      <c r="B7667" s="20" t="s">
        <v>5318</v>
      </c>
      <c r="C7667" s="20" t="s">
        <v>1053</v>
      </c>
      <c r="D7667" s="20" t="s">
        <v>1000</v>
      </c>
      <c r="E7667" s="26">
        <v>43160</v>
      </c>
      <c r="F7667" s="20">
        <v>1</v>
      </c>
      <c r="G7667" s="20">
        <v>3</v>
      </c>
      <c r="H7667" s="20">
        <v>0.33333333333333331</v>
      </c>
      <c r="I7667" s="20">
        <v>6</v>
      </c>
      <c r="J7667" s="20">
        <v>6</v>
      </c>
      <c r="K7667" s="20">
        <v>1</v>
      </c>
      <c r="L7667" s="20">
        <v>18</v>
      </c>
      <c r="M7667" s="20">
        <v>0.33333333333333331</v>
      </c>
      <c r="N7667" s="20">
        <v>6</v>
      </c>
      <c r="P7667" s="20">
        <v>0</v>
      </c>
      <c r="Q7667" s="20">
        <v>1</v>
      </c>
      <c r="R7667" s="20">
        <v>0</v>
      </c>
      <c r="S7667" s="20">
        <v>0</v>
      </c>
    </row>
    <row r="7668" spans="1:19" s="20" customFormat="1" x14ac:dyDescent="0.25">
      <c r="A7668" s="177" t="s">
        <v>5146</v>
      </c>
      <c r="B7668" s="20" t="s">
        <v>5147</v>
      </c>
      <c r="C7668" s="20" t="s">
        <v>1053</v>
      </c>
      <c r="D7668" s="20" t="s">
        <v>1001</v>
      </c>
      <c r="E7668" s="26">
        <v>43160</v>
      </c>
      <c r="F7668" s="20">
        <v>1</v>
      </c>
      <c r="G7668" s="20">
        <v>1</v>
      </c>
      <c r="H7668" s="20">
        <v>1</v>
      </c>
      <c r="I7668" s="20">
        <v>1</v>
      </c>
      <c r="J7668" s="20">
        <v>1</v>
      </c>
      <c r="K7668" s="20">
        <v>1</v>
      </c>
      <c r="L7668" s="20">
        <v>1</v>
      </c>
      <c r="M7668" s="20">
        <v>1</v>
      </c>
      <c r="N7668" s="20">
        <v>1</v>
      </c>
      <c r="P7668" s="20">
        <v>1</v>
      </c>
      <c r="Q7668" s="20">
        <v>1</v>
      </c>
      <c r="R7668" s="20">
        <v>1</v>
      </c>
      <c r="S7668" s="20">
        <v>1</v>
      </c>
    </row>
    <row r="7669" spans="1:19" s="20" customFormat="1" x14ac:dyDescent="0.25">
      <c r="A7669" s="177" t="s">
        <v>5351</v>
      </c>
      <c r="B7669" s="20" t="s">
        <v>5352</v>
      </c>
      <c r="C7669" s="20" t="s">
        <v>1053</v>
      </c>
      <c r="D7669" s="20" t="s">
        <v>1002</v>
      </c>
      <c r="E7669" s="26">
        <v>43160</v>
      </c>
      <c r="F7669" s="20">
        <v>1</v>
      </c>
      <c r="G7669" s="20">
        <v>1</v>
      </c>
      <c r="H7669" s="20">
        <v>1</v>
      </c>
      <c r="I7669" s="20">
        <v>1</v>
      </c>
      <c r="J7669" s="20">
        <v>1</v>
      </c>
      <c r="K7669" s="20">
        <v>1</v>
      </c>
      <c r="L7669" s="20">
        <v>1</v>
      </c>
      <c r="M7669" s="20">
        <v>1</v>
      </c>
      <c r="N7669" s="20">
        <v>1</v>
      </c>
      <c r="P7669" s="20">
        <v>1</v>
      </c>
      <c r="Q7669" s="20">
        <v>1</v>
      </c>
      <c r="R7669" s="20">
        <v>1</v>
      </c>
      <c r="S7669" s="20">
        <v>1</v>
      </c>
    </row>
    <row r="7670" spans="1:19" s="20" customFormat="1" x14ac:dyDescent="0.25">
      <c r="A7670" s="177" t="s">
        <v>12316</v>
      </c>
      <c r="B7670" s="20" t="s">
        <v>12317</v>
      </c>
      <c r="C7670" s="20" t="s">
        <v>200</v>
      </c>
      <c r="D7670" s="20" t="s">
        <v>1000</v>
      </c>
      <c r="E7670" s="26">
        <v>43160</v>
      </c>
      <c r="F7670" s="20">
        <v>4</v>
      </c>
      <c r="G7670" s="20">
        <v>4.5</v>
      </c>
      <c r="H7670" s="20">
        <v>0.88888888888888884</v>
      </c>
      <c r="I7670" s="20">
        <v>19</v>
      </c>
      <c r="J7670" s="20">
        <v>24</v>
      </c>
      <c r="K7670" s="20">
        <v>0.79166666666666663</v>
      </c>
      <c r="L7670" s="20">
        <v>27</v>
      </c>
      <c r="M7670" s="20">
        <v>0.88888888888888884</v>
      </c>
      <c r="N7670" s="20">
        <v>19</v>
      </c>
      <c r="P7670" s="20">
        <v>0</v>
      </c>
      <c r="Q7670" s="20">
        <v>0</v>
      </c>
      <c r="R7670" s="20" t="e">
        <v>#DIV/0!</v>
      </c>
      <c r="S7670" s="20">
        <v>0</v>
      </c>
    </row>
    <row r="7671" spans="1:19" s="20" customFormat="1" x14ac:dyDescent="0.25">
      <c r="A7671" s="177" t="s">
        <v>10437</v>
      </c>
      <c r="B7671" s="20" t="s">
        <v>10438</v>
      </c>
      <c r="C7671" s="20" t="s">
        <v>204</v>
      </c>
      <c r="D7671" s="20" t="s">
        <v>1000</v>
      </c>
      <c r="E7671" s="26">
        <v>43160</v>
      </c>
      <c r="F7671" s="20">
        <v>0</v>
      </c>
      <c r="G7671" s="20">
        <v>0</v>
      </c>
      <c r="H7671" s="20" t="e">
        <v>#DIV/0!</v>
      </c>
      <c r="I7671" s="20">
        <v>0</v>
      </c>
      <c r="J7671" s="20">
        <v>0</v>
      </c>
      <c r="K7671" s="20" t="e">
        <v>#DIV/0!</v>
      </c>
      <c r="L7671" s="20">
        <v>0</v>
      </c>
      <c r="M7671" s="20" t="e">
        <v>#DIV/0!</v>
      </c>
      <c r="N7671" s="20">
        <v>0</v>
      </c>
      <c r="P7671" s="20">
        <v>0</v>
      </c>
      <c r="Q7671" s="20">
        <v>0</v>
      </c>
      <c r="R7671" s="20" t="e">
        <v>#DIV/0!</v>
      </c>
      <c r="S7671" s="20">
        <v>0</v>
      </c>
    </row>
    <row r="7672" spans="1:19" s="20" customFormat="1" x14ac:dyDescent="0.25">
      <c r="A7672" s="177" t="s">
        <v>9981</v>
      </c>
      <c r="B7672" s="20" t="s">
        <v>9982</v>
      </c>
      <c r="C7672" s="20" t="s">
        <v>385</v>
      </c>
      <c r="D7672" s="20" t="s">
        <v>1000</v>
      </c>
      <c r="E7672" s="26">
        <v>43160</v>
      </c>
      <c r="F7672" s="20">
        <v>0.5</v>
      </c>
      <c r="G7672" s="20">
        <v>1.5</v>
      </c>
      <c r="H7672" s="20">
        <v>0.33333333333333331</v>
      </c>
      <c r="I7672" s="20">
        <v>1</v>
      </c>
      <c r="J7672" s="20">
        <v>3</v>
      </c>
      <c r="K7672" s="20">
        <v>0.33333333333333331</v>
      </c>
      <c r="L7672" s="20">
        <v>9</v>
      </c>
      <c r="M7672" s="20">
        <v>0.33333333333333331</v>
      </c>
      <c r="N7672" s="20">
        <v>0</v>
      </c>
      <c r="P7672" s="20">
        <v>0</v>
      </c>
      <c r="Q7672" s="20">
        <v>0</v>
      </c>
      <c r="R7672" s="20" t="e">
        <v>#DIV/0!</v>
      </c>
      <c r="S7672" s="20">
        <v>0</v>
      </c>
    </row>
    <row r="7673" spans="1:19" s="20" customFormat="1" x14ac:dyDescent="0.25">
      <c r="A7673" s="177" t="s">
        <v>8785</v>
      </c>
      <c r="B7673" s="20" t="s">
        <v>8786</v>
      </c>
      <c r="C7673" s="20" t="s">
        <v>208</v>
      </c>
      <c r="D7673" s="20" t="s">
        <v>1000</v>
      </c>
      <c r="E7673" s="26">
        <v>43160</v>
      </c>
      <c r="F7673" s="20">
        <v>1</v>
      </c>
      <c r="G7673" s="20">
        <v>1.5</v>
      </c>
      <c r="H7673" s="20">
        <v>0.66666666666666663</v>
      </c>
      <c r="I7673" s="20">
        <v>7</v>
      </c>
      <c r="J7673" s="20">
        <v>6</v>
      </c>
      <c r="K7673" s="20">
        <v>1.1666666666666667</v>
      </c>
      <c r="L7673" s="20">
        <v>9</v>
      </c>
      <c r="M7673" s="20">
        <v>0.66666666666666663</v>
      </c>
      <c r="N7673" s="20">
        <v>5</v>
      </c>
      <c r="P7673" s="20">
        <v>0</v>
      </c>
      <c r="Q7673" s="20">
        <v>0</v>
      </c>
      <c r="R7673" s="20" t="e">
        <v>#DIV/0!</v>
      </c>
      <c r="S7673" s="20">
        <v>2</v>
      </c>
    </row>
    <row r="7674" spans="1:19" s="20" customFormat="1" x14ac:dyDescent="0.25">
      <c r="A7674" s="177" t="s">
        <v>6579</v>
      </c>
      <c r="B7674" s="20" t="s">
        <v>6580</v>
      </c>
      <c r="C7674" s="20" t="s">
        <v>316</v>
      </c>
      <c r="D7674" s="20" t="s">
        <v>1000</v>
      </c>
      <c r="E7674" s="26">
        <v>43160</v>
      </c>
      <c r="F7674" s="20">
        <v>5.5</v>
      </c>
      <c r="G7674" s="20">
        <v>5.5</v>
      </c>
      <c r="H7674" s="20">
        <v>1</v>
      </c>
      <c r="I7674" s="20">
        <v>25</v>
      </c>
      <c r="J7674" s="20">
        <v>33</v>
      </c>
      <c r="K7674" s="20">
        <v>0.75757575757575757</v>
      </c>
      <c r="L7674" s="20">
        <v>33</v>
      </c>
      <c r="M7674" s="20">
        <v>1</v>
      </c>
      <c r="N7674" s="20">
        <v>19</v>
      </c>
      <c r="P7674" s="20">
        <v>2</v>
      </c>
      <c r="Q7674" s="20">
        <v>2</v>
      </c>
      <c r="R7674" s="20">
        <v>1</v>
      </c>
      <c r="S7674" s="20">
        <v>6</v>
      </c>
    </row>
    <row r="7675" spans="1:19" s="20" customFormat="1" x14ac:dyDescent="0.25">
      <c r="A7675" s="177" t="s">
        <v>4172</v>
      </c>
      <c r="B7675" s="20" t="s">
        <v>4173</v>
      </c>
      <c r="C7675" s="20" t="s">
        <v>218</v>
      </c>
      <c r="D7675" s="20" t="s">
        <v>1000</v>
      </c>
      <c r="E7675" s="26">
        <v>43160</v>
      </c>
      <c r="F7675" s="20">
        <v>0</v>
      </c>
      <c r="G7675" s="20">
        <v>0</v>
      </c>
      <c r="H7675" s="20" t="e">
        <v>#DIV/0!</v>
      </c>
      <c r="I7675" s="20">
        <v>0</v>
      </c>
      <c r="J7675" s="20">
        <v>0</v>
      </c>
      <c r="K7675" s="20" t="e">
        <v>#DIV/0!</v>
      </c>
      <c r="L7675" s="20">
        <v>0</v>
      </c>
      <c r="M7675" s="20" t="e">
        <v>#DIV/0!</v>
      </c>
      <c r="N7675" s="20">
        <v>0</v>
      </c>
      <c r="P7675" s="20">
        <v>0</v>
      </c>
      <c r="Q7675" s="20">
        <v>0</v>
      </c>
      <c r="R7675" s="20" t="e">
        <v>#DIV/0!</v>
      </c>
      <c r="S7675" s="20">
        <v>0</v>
      </c>
    </row>
    <row r="7676" spans="1:19" s="20" customFormat="1" x14ac:dyDescent="0.25">
      <c r="A7676" s="177" t="s">
        <v>12601</v>
      </c>
      <c r="B7676" s="20" t="s">
        <v>12602</v>
      </c>
      <c r="C7676" s="20" t="s">
        <v>202</v>
      </c>
      <c r="D7676" s="20" t="s">
        <v>1000</v>
      </c>
      <c r="E7676" s="26">
        <v>43160</v>
      </c>
      <c r="F7676" s="20">
        <v>5.5</v>
      </c>
      <c r="G7676" s="20">
        <v>5.5</v>
      </c>
      <c r="H7676" s="20">
        <v>1</v>
      </c>
      <c r="I7676" s="20">
        <v>78</v>
      </c>
      <c r="J7676" s="20">
        <v>77</v>
      </c>
      <c r="K7676" s="20">
        <v>1.0129870129870129</v>
      </c>
      <c r="L7676" s="20">
        <v>77</v>
      </c>
      <c r="M7676" s="20">
        <v>1</v>
      </c>
      <c r="N7676" s="20">
        <v>78</v>
      </c>
      <c r="P7676" s="20">
        <v>6</v>
      </c>
      <c r="Q7676" s="20">
        <v>6</v>
      </c>
      <c r="R7676" s="20">
        <v>1</v>
      </c>
      <c r="S7676" s="20">
        <v>0</v>
      </c>
    </row>
    <row r="7677" spans="1:19" s="20" customFormat="1" x14ac:dyDescent="0.25">
      <c r="A7677" s="177" t="s">
        <v>12426</v>
      </c>
      <c r="B7677" s="20" t="s">
        <v>12427</v>
      </c>
      <c r="C7677" s="20" t="s">
        <v>347</v>
      </c>
      <c r="D7677" s="20" t="s">
        <v>1000</v>
      </c>
      <c r="E7677" s="26">
        <v>43160</v>
      </c>
      <c r="F7677" s="20">
        <v>1</v>
      </c>
      <c r="G7677" s="20">
        <v>1.5</v>
      </c>
      <c r="H7677" s="20">
        <v>0.66666666666666663</v>
      </c>
      <c r="I7677" s="20">
        <v>10</v>
      </c>
      <c r="J7677" s="20">
        <v>14</v>
      </c>
      <c r="K7677" s="20">
        <v>0.7142857142857143</v>
      </c>
      <c r="L7677" s="20">
        <v>21</v>
      </c>
      <c r="M7677" s="20">
        <v>0.66666666666666663</v>
      </c>
      <c r="N7677" s="20">
        <v>10</v>
      </c>
      <c r="P7677" s="20">
        <v>0</v>
      </c>
      <c r="Q7677" s="20">
        <v>0</v>
      </c>
      <c r="R7677" s="20" t="e">
        <v>#DIV/0!</v>
      </c>
      <c r="S7677" s="20">
        <v>0</v>
      </c>
    </row>
    <row r="7678" spans="1:19" s="20" customFormat="1" x14ac:dyDescent="0.25">
      <c r="A7678" s="177" t="s">
        <v>9766</v>
      </c>
      <c r="B7678" s="20" t="s">
        <v>9767</v>
      </c>
      <c r="C7678" s="20" t="s">
        <v>224</v>
      </c>
      <c r="D7678" s="20" t="s">
        <v>1000</v>
      </c>
      <c r="E7678" s="26">
        <v>43160</v>
      </c>
      <c r="F7678" s="20">
        <v>4</v>
      </c>
      <c r="G7678" s="20">
        <v>9</v>
      </c>
      <c r="H7678" s="20">
        <v>0.44444444444444442</v>
      </c>
      <c r="I7678" s="20">
        <v>73</v>
      </c>
      <c r="J7678" s="20">
        <v>40</v>
      </c>
      <c r="K7678" s="20">
        <v>1.825</v>
      </c>
      <c r="L7678" s="20">
        <v>90</v>
      </c>
      <c r="M7678" s="20">
        <v>0.44444444444444442</v>
      </c>
      <c r="N7678" s="20">
        <v>72</v>
      </c>
      <c r="P7678" s="20">
        <v>5</v>
      </c>
      <c r="Q7678" s="20">
        <v>5</v>
      </c>
      <c r="R7678" s="20">
        <v>1</v>
      </c>
      <c r="S7678" s="20">
        <v>1</v>
      </c>
    </row>
    <row r="7679" spans="1:19" s="20" customFormat="1" x14ac:dyDescent="0.25">
      <c r="A7679" s="177" t="s">
        <v>9467</v>
      </c>
      <c r="B7679" s="20" t="s">
        <v>9468</v>
      </c>
      <c r="C7679" s="20" t="s">
        <v>345</v>
      </c>
      <c r="D7679" s="20" t="s">
        <v>1000</v>
      </c>
      <c r="E7679" s="26">
        <v>43160</v>
      </c>
      <c r="F7679" s="20">
        <v>0</v>
      </c>
      <c r="G7679" s="20">
        <v>0</v>
      </c>
      <c r="H7679" s="20" t="e">
        <v>#DIV/0!</v>
      </c>
      <c r="I7679" s="20">
        <v>0</v>
      </c>
      <c r="J7679" s="20">
        <v>0</v>
      </c>
      <c r="K7679" s="20" t="e">
        <v>#DIV/0!</v>
      </c>
      <c r="L7679" s="20">
        <v>0</v>
      </c>
      <c r="M7679" s="20" t="e">
        <v>#DIV/0!</v>
      </c>
      <c r="N7679" s="20">
        <v>0</v>
      </c>
      <c r="P7679" s="20">
        <v>0</v>
      </c>
      <c r="Q7679" s="20">
        <v>0</v>
      </c>
      <c r="R7679" s="20" t="e">
        <v>#DIV/0!</v>
      </c>
      <c r="S7679" s="20">
        <v>0</v>
      </c>
    </row>
    <row r="7680" spans="1:19" s="20" customFormat="1" x14ac:dyDescent="0.25">
      <c r="A7680" s="177" t="s">
        <v>7859</v>
      </c>
      <c r="B7680" s="20" t="s">
        <v>7860</v>
      </c>
      <c r="C7680" s="20" t="s">
        <v>226</v>
      </c>
      <c r="D7680" s="20" t="s">
        <v>1000</v>
      </c>
      <c r="E7680" s="26">
        <v>43160</v>
      </c>
      <c r="F7680" s="20">
        <v>5</v>
      </c>
      <c r="G7680" s="20">
        <v>5.5</v>
      </c>
      <c r="H7680" s="20">
        <v>0.90909090909090906</v>
      </c>
      <c r="I7680" s="20">
        <v>47</v>
      </c>
      <c r="J7680" s="20">
        <v>55</v>
      </c>
      <c r="K7680" s="20">
        <v>0.8545454545454545</v>
      </c>
      <c r="L7680" s="20">
        <v>62</v>
      </c>
      <c r="M7680" s="20">
        <v>0.88709677419354838</v>
      </c>
      <c r="N7680" s="20">
        <v>46</v>
      </c>
      <c r="P7680" s="20">
        <v>2</v>
      </c>
      <c r="Q7680" s="20">
        <v>5</v>
      </c>
      <c r="R7680" s="20">
        <v>0.4</v>
      </c>
      <c r="S7680" s="20">
        <v>1</v>
      </c>
    </row>
    <row r="7681" spans="1:20" s="20" customFormat="1" x14ac:dyDescent="0.25">
      <c r="A7681" s="177" t="s">
        <v>6929</v>
      </c>
      <c r="B7681" s="20" t="s">
        <v>6930</v>
      </c>
      <c r="C7681" s="20" t="s">
        <v>231</v>
      </c>
      <c r="D7681" s="20" t="s">
        <v>1000</v>
      </c>
      <c r="E7681" s="26">
        <v>43160</v>
      </c>
      <c r="F7681" s="20">
        <v>7.5</v>
      </c>
      <c r="G7681" s="20">
        <v>7.5</v>
      </c>
      <c r="H7681" s="20">
        <v>1</v>
      </c>
      <c r="I7681" s="20">
        <v>106</v>
      </c>
      <c r="J7681" s="20">
        <v>84</v>
      </c>
      <c r="K7681" s="20">
        <v>1.2619047619047619</v>
      </c>
      <c r="L7681" s="20">
        <v>84</v>
      </c>
      <c r="M7681" s="20">
        <v>1</v>
      </c>
      <c r="N7681" s="20">
        <v>100</v>
      </c>
      <c r="P7681" s="20">
        <v>0</v>
      </c>
      <c r="Q7681" s="20">
        <v>4</v>
      </c>
      <c r="R7681" s="20">
        <v>0</v>
      </c>
      <c r="S7681" s="20">
        <v>6</v>
      </c>
      <c r="T7681" s="20">
        <v>1.06</v>
      </c>
    </row>
    <row r="7682" spans="1:20" s="20" customFormat="1" x14ac:dyDescent="0.25">
      <c r="A7682" s="177" t="s">
        <v>5980</v>
      </c>
      <c r="B7682" s="20" t="s">
        <v>5981</v>
      </c>
      <c r="C7682" s="20" t="s">
        <v>216</v>
      </c>
      <c r="D7682" s="20" t="s">
        <v>1000</v>
      </c>
      <c r="E7682" s="26">
        <v>43160</v>
      </c>
      <c r="F7682" s="20">
        <v>6</v>
      </c>
      <c r="G7682" s="20">
        <v>7.5</v>
      </c>
      <c r="H7682" s="20">
        <v>0.8</v>
      </c>
      <c r="I7682" s="20">
        <v>60</v>
      </c>
      <c r="J7682" s="20">
        <v>81</v>
      </c>
      <c r="K7682" s="20">
        <v>0.7407407407407407</v>
      </c>
      <c r="L7682" s="20">
        <v>102</v>
      </c>
      <c r="M7682" s="20">
        <v>0.79411764705882348</v>
      </c>
      <c r="N7682" s="20">
        <v>44</v>
      </c>
      <c r="P7682" s="20">
        <v>2</v>
      </c>
      <c r="Q7682" s="20">
        <v>2</v>
      </c>
      <c r="R7682" s="20">
        <v>1</v>
      </c>
      <c r="S7682" s="20">
        <v>16</v>
      </c>
      <c r="T7682" s="20">
        <v>0.7</v>
      </c>
    </row>
    <row r="7683" spans="1:20" s="20" customFormat="1" x14ac:dyDescent="0.25">
      <c r="A7683" s="177" t="s">
        <v>4587</v>
      </c>
      <c r="B7683" s="20" t="s">
        <v>4588</v>
      </c>
      <c r="C7683" s="20" t="s">
        <v>233</v>
      </c>
      <c r="D7683" s="20" t="s">
        <v>1000</v>
      </c>
      <c r="E7683" s="26">
        <v>43160</v>
      </c>
      <c r="F7683" s="20">
        <v>3</v>
      </c>
      <c r="G7683" s="20">
        <v>4.5</v>
      </c>
      <c r="H7683" s="20">
        <v>0.66666666666666663</v>
      </c>
      <c r="I7683" s="20">
        <v>30</v>
      </c>
      <c r="J7683" s="20">
        <v>42</v>
      </c>
      <c r="K7683" s="20">
        <v>0.7142857142857143</v>
      </c>
      <c r="L7683" s="20">
        <v>63</v>
      </c>
      <c r="M7683" s="20">
        <v>0.66666666666666663</v>
      </c>
      <c r="N7683" s="20">
        <v>27</v>
      </c>
      <c r="P7683" s="20">
        <v>2</v>
      </c>
      <c r="Q7683" s="20">
        <v>2</v>
      </c>
      <c r="R7683" s="20">
        <v>1</v>
      </c>
      <c r="S7683" s="20">
        <v>3</v>
      </c>
      <c r="T7683" s="20">
        <v>0.68076923076923079</v>
      </c>
    </row>
    <row r="7684" spans="1:20" s="20" customFormat="1" x14ac:dyDescent="0.25">
      <c r="A7684" s="177" t="s">
        <v>3997</v>
      </c>
      <c r="B7684" s="20" t="s">
        <v>3998</v>
      </c>
      <c r="C7684" s="20" t="s">
        <v>219</v>
      </c>
      <c r="D7684" s="20" t="s">
        <v>1000</v>
      </c>
      <c r="E7684" s="26">
        <v>43160</v>
      </c>
      <c r="F7684" s="20">
        <v>0</v>
      </c>
      <c r="G7684" s="20">
        <v>0</v>
      </c>
      <c r="H7684" s="20" t="e">
        <v>#DIV/0!</v>
      </c>
      <c r="I7684" s="20">
        <v>0</v>
      </c>
      <c r="J7684" s="20">
        <v>0</v>
      </c>
      <c r="K7684" s="20" t="e">
        <v>#DIV/0!</v>
      </c>
      <c r="L7684" s="20">
        <v>0</v>
      </c>
      <c r="M7684" s="20" t="e">
        <v>#DIV/0!</v>
      </c>
      <c r="N7684" s="20">
        <v>0</v>
      </c>
      <c r="P7684" s="20">
        <v>0</v>
      </c>
      <c r="Q7684" s="20">
        <v>0</v>
      </c>
      <c r="R7684" s="20" t="e">
        <v>#DIV/0!</v>
      </c>
      <c r="S7684" s="20">
        <v>0</v>
      </c>
      <c r="T7684" s="20">
        <v>0.68076923076923079</v>
      </c>
    </row>
    <row r="7685" spans="1:20" s="20" customFormat="1" x14ac:dyDescent="0.25">
      <c r="A7685" s="177" t="s">
        <v>3726</v>
      </c>
      <c r="B7685" s="20" t="s">
        <v>3727</v>
      </c>
      <c r="C7685" s="20" t="s">
        <v>340</v>
      </c>
      <c r="D7685" s="20" t="s">
        <v>1000</v>
      </c>
      <c r="E7685" s="26">
        <v>43160</v>
      </c>
      <c r="F7685" s="20">
        <v>0</v>
      </c>
      <c r="G7685" s="20">
        <v>0</v>
      </c>
      <c r="H7685" s="20" t="e">
        <v>#DIV/0!</v>
      </c>
      <c r="I7685" s="20">
        <v>0</v>
      </c>
      <c r="J7685" s="20">
        <v>0</v>
      </c>
      <c r="K7685" s="20" t="e">
        <v>#DIV/0!</v>
      </c>
      <c r="L7685" s="20">
        <v>0</v>
      </c>
      <c r="M7685" s="20" t="e">
        <v>#DIV/0!</v>
      </c>
      <c r="N7685" s="20">
        <v>0</v>
      </c>
      <c r="P7685" s="20">
        <v>0</v>
      </c>
      <c r="Q7685" s="20">
        <v>0</v>
      </c>
      <c r="R7685" s="20" t="e">
        <v>#DIV/0!</v>
      </c>
      <c r="S7685" s="20">
        <v>0</v>
      </c>
      <c r="T7685" s="20">
        <v>0.6166666666666667</v>
      </c>
    </row>
    <row r="7686" spans="1:20" s="20" customFormat="1" x14ac:dyDescent="0.25">
      <c r="A7686" s="177" t="s">
        <v>11310</v>
      </c>
      <c r="B7686" s="20" t="s">
        <v>11311</v>
      </c>
      <c r="C7686" s="20" t="s">
        <v>350</v>
      </c>
      <c r="D7686" s="20" t="s">
        <v>1000</v>
      </c>
      <c r="E7686" s="26">
        <v>43160</v>
      </c>
      <c r="F7686" s="20">
        <v>1</v>
      </c>
      <c r="G7686" s="20">
        <v>1</v>
      </c>
      <c r="H7686" s="20">
        <v>1</v>
      </c>
      <c r="I7686" s="20">
        <v>5</v>
      </c>
      <c r="J7686" s="20">
        <v>6</v>
      </c>
      <c r="K7686" s="20">
        <v>0.83333333333333337</v>
      </c>
      <c r="L7686" s="20">
        <v>6</v>
      </c>
      <c r="M7686" s="20">
        <v>1</v>
      </c>
      <c r="N7686" s="20">
        <v>5</v>
      </c>
      <c r="P7686" s="20">
        <v>0</v>
      </c>
      <c r="Q7686" s="20">
        <v>0</v>
      </c>
      <c r="R7686" s="20" t="e">
        <v>#DIV/0!</v>
      </c>
      <c r="S7686" s="20">
        <v>0</v>
      </c>
      <c r="T7686" s="20">
        <v>0.80714285714285716</v>
      </c>
    </row>
    <row r="7687" spans="1:20" s="20" customFormat="1" x14ac:dyDescent="0.25">
      <c r="A7687" s="177" t="s">
        <v>11312</v>
      </c>
      <c r="B7687" s="20" t="s">
        <v>11313</v>
      </c>
      <c r="C7687" s="20" t="s">
        <v>351</v>
      </c>
      <c r="D7687" s="20" t="s">
        <v>1000</v>
      </c>
      <c r="E7687" s="26">
        <v>43160</v>
      </c>
      <c r="F7687" s="20">
        <v>1.5</v>
      </c>
      <c r="G7687" s="20">
        <v>1.5</v>
      </c>
      <c r="H7687" s="20">
        <v>1</v>
      </c>
      <c r="I7687" s="20">
        <v>6</v>
      </c>
      <c r="J7687" s="20">
        <v>9</v>
      </c>
      <c r="K7687" s="20">
        <v>0.66666666666666663</v>
      </c>
      <c r="L7687" s="20">
        <v>9</v>
      </c>
      <c r="M7687" s="20">
        <v>1</v>
      </c>
      <c r="N7687" s="20">
        <v>6</v>
      </c>
      <c r="P7687" s="20">
        <v>0</v>
      </c>
      <c r="Q7687" s="20">
        <v>0</v>
      </c>
      <c r="R7687" s="20" t="e">
        <v>#DIV/0!</v>
      </c>
      <c r="S7687" s="20">
        <v>0</v>
      </c>
      <c r="T7687" s="20">
        <v>0.81666666666666665</v>
      </c>
    </row>
    <row r="7688" spans="1:20" s="20" customFormat="1" x14ac:dyDescent="0.25">
      <c r="A7688" s="177" t="s">
        <v>11196</v>
      </c>
      <c r="B7688" s="20" t="s">
        <v>11197</v>
      </c>
      <c r="C7688" s="20" t="s">
        <v>352</v>
      </c>
      <c r="D7688" s="20" t="s">
        <v>1000</v>
      </c>
      <c r="E7688" s="26">
        <v>43160</v>
      </c>
      <c r="F7688" s="20">
        <v>0</v>
      </c>
      <c r="G7688" s="20">
        <v>0</v>
      </c>
      <c r="H7688" s="20" t="e">
        <v>#DIV/0!</v>
      </c>
      <c r="I7688" s="20">
        <v>0</v>
      </c>
      <c r="J7688" s="20">
        <v>0</v>
      </c>
      <c r="K7688" s="20" t="e">
        <v>#DIV/0!</v>
      </c>
      <c r="L7688" s="20">
        <v>0</v>
      </c>
      <c r="M7688" s="20" t="e">
        <v>#DIV/0!</v>
      </c>
      <c r="N7688" s="20">
        <v>0</v>
      </c>
      <c r="P7688" s="20">
        <v>0</v>
      </c>
      <c r="Q7688" s="20">
        <v>0</v>
      </c>
      <c r="R7688" s="20" t="e">
        <v>#DIV/0!</v>
      </c>
      <c r="S7688" s="20">
        <v>0</v>
      </c>
    </row>
    <row r="7689" spans="1:20" s="20" customFormat="1" x14ac:dyDescent="0.25">
      <c r="A7689" s="177" t="s">
        <v>10197</v>
      </c>
      <c r="B7689" s="20" t="s">
        <v>10198</v>
      </c>
      <c r="C7689" s="20" t="s">
        <v>353</v>
      </c>
      <c r="D7689" s="20" t="s">
        <v>1000</v>
      </c>
      <c r="E7689" s="26">
        <v>43160</v>
      </c>
      <c r="F7689" s="20">
        <v>0</v>
      </c>
      <c r="G7689" s="20">
        <v>0</v>
      </c>
      <c r="H7689" s="20" t="e">
        <v>#DIV/0!</v>
      </c>
      <c r="I7689" s="20">
        <v>0</v>
      </c>
      <c r="J7689" s="20">
        <v>0</v>
      </c>
      <c r="K7689" s="20" t="e">
        <v>#DIV/0!</v>
      </c>
      <c r="L7689" s="20">
        <v>0</v>
      </c>
      <c r="M7689" s="20" t="e">
        <v>#DIV/0!</v>
      </c>
      <c r="N7689" s="20">
        <v>0</v>
      </c>
      <c r="P7689" s="20">
        <v>0</v>
      </c>
      <c r="Q7689" s="20">
        <v>0</v>
      </c>
      <c r="R7689" s="20" t="e">
        <v>#DIV/0!</v>
      </c>
      <c r="S7689" s="20">
        <v>0</v>
      </c>
    </row>
    <row r="7690" spans="1:20" s="20" customFormat="1" x14ac:dyDescent="0.25">
      <c r="A7690" s="177" t="s">
        <v>10057</v>
      </c>
      <c r="B7690" s="20" t="s">
        <v>10058</v>
      </c>
      <c r="C7690" s="20" t="s">
        <v>386</v>
      </c>
      <c r="D7690" s="20" t="s">
        <v>1000</v>
      </c>
      <c r="E7690" s="26">
        <v>43160</v>
      </c>
      <c r="F7690" s="20">
        <v>0</v>
      </c>
      <c r="G7690" s="20">
        <v>0</v>
      </c>
      <c r="H7690" s="20" t="e">
        <v>#DIV/0!</v>
      </c>
      <c r="I7690" s="20">
        <v>0</v>
      </c>
      <c r="J7690" s="20">
        <v>0</v>
      </c>
      <c r="K7690" s="20" t="e">
        <v>#DIV/0!</v>
      </c>
      <c r="L7690" s="20">
        <v>0</v>
      </c>
      <c r="M7690" s="20" t="e">
        <v>#DIV/0!</v>
      </c>
      <c r="N7690" s="20">
        <v>0</v>
      </c>
      <c r="P7690" s="20">
        <v>0</v>
      </c>
      <c r="Q7690" s="20">
        <v>0</v>
      </c>
      <c r="R7690" s="20" t="e">
        <v>#DIV/0!</v>
      </c>
      <c r="S7690" s="20">
        <v>0</v>
      </c>
    </row>
    <row r="7691" spans="1:20" s="20" customFormat="1" x14ac:dyDescent="0.25">
      <c r="A7691" s="177" t="s">
        <v>8610</v>
      </c>
      <c r="B7691" s="20" t="s">
        <v>8611</v>
      </c>
      <c r="C7691" s="20" t="s">
        <v>354</v>
      </c>
      <c r="D7691" s="20" t="s">
        <v>1000</v>
      </c>
      <c r="E7691" s="26">
        <v>43160</v>
      </c>
      <c r="F7691" s="20">
        <v>1</v>
      </c>
      <c r="G7691" s="20">
        <v>1.5</v>
      </c>
      <c r="H7691" s="20">
        <v>0.66666666666666663</v>
      </c>
      <c r="I7691" s="20">
        <v>13</v>
      </c>
      <c r="J7691" s="20">
        <v>6</v>
      </c>
      <c r="K7691" s="20">
        <v>2.1666666666666665</v>
      </c>
      <c r="L7691" s="20">
        <v>9</v>
      </c>
      <c r="M7691" s="20">
        <v>0.66666666666666663</v>
      </c>
      <c r="N7691" s="20">
        <v>13</v>
      </c>
      <c r="P7691" s="20">
        <v>0</v>
      </c>
      <c r="Q7691" s="20">
        <v>0</v>
      </c>
      <c r="R7691" s="20" t="e">
        <v>#DIV/0!</v>
      </c>
      <c r="S7691" s="20">
        <v>0</v>
      </c>
    </row>
    <row r="7692" spans="1:20" s="20" customFormat="1" x14ac:dyDescent="0.25">
      <c r="A7692" s="177" t="s">
        <v>6404</v>
      </c>
      <c r="B7692" s="20" t="s">
        <v>6405</v>
      </c>
      <c r="C7692" s="20" t="s">
        <v>355</v>
      </c>
      <c r="D7692" s="20" t="s">
        <v>1000</v>
      </c>
      <c r="E7692" s="26">
        <v>43160</v>
      </c>
      <c r="F7692" s="20">
        <v>2.5</v>
      </c>
      <c r="G7692" s="20">
        <v>3.5</v>
      </c>
      <c r="H7692" s="20">
        <v>0.7142857142857143</v>
      </c>
      <c r="I7692" s="20">
        <v>13</v>
      </c>
      <c r="J7692" s="20">
        <v>15</v>
      </c>
      <c r="K7692" s="20">
        <v>0.8666666666666667</v>
      </c>
      <c r="L7692" s="20">
        <v>21</v>
      </c>
      <c r="M7692" s="20">
        <v>0.7142857142857143</v>
      </c>
      <c r="N7692" s="20">
        <v>13</v>
      </c>
      <c r="P7692" s="20">
        <v>0</v>
      </c>
      <c r="Q7692" s="20">
        <v>0</v>
      </c>
      <c r="R7692" s="20" t="e">
        <v>#DIV/0!</v>
      </c>
      <c r="S7692" s="20">
        <v>0</v>
      </c>
    </row>
    <row r="7693" spans="1:20" s="20" customFormat="1" x14ac:dyDescent="0.25">
      <c r="A7693" s="177" t="s">
        <v>11821</v>
      </c>
      <c r="B7693" s="20" t="s">
        <v>11822</v>
      </c>
      <c r="C7693" s="20" t="s">
        <v>198</v>
      </c>
      <c r="D7693" s="20" t="s">
        <v>1002</v>
      </c>
      <c r="E7693" s="26">
        <v>43160</v>
      </c>
      <c r="F7693" s="20">
        <v>1</v>
      </c>
      <c r="G7693" s="20">
        <v>1</v>
      </c>
      <c r="H7693" s="20">
        <v>1</v>
      </c>
      <c r="I7693" s="20">
        <v>5</v>
      </c>
      <c r="J7693" s="20">
        <v>6</v>
      </c>
      <c r="K7693" s="20">
        <v>0.83333333333333337</v>
      </c>
      <c r="L7693" s="20">
        <v>6</v>
      </c>
      <c r="M7693" s="20">
        <v>1</v>
      </c>
      <c r="N7693" s="20">
        <v>5</v>
      </c>
      <c r="P7693" s="20">
        <v>0</v>
      </c>
      <c r="Q7693" s="20">
        <v>0</v>
      </c>
      <c r="R7693" s="20" t="e">
        <v>#DIV/0!</v>
      </c>
      <c r="S7693" s="20">
        <v>0</v>
      </c>
    </row>
    <row r="7694" spans="1:20" s="20" customFormat="1" x14ac:dyDescent="0.25">
      <c r="A7694" s="177" t="s">
        <v>11823</v>
      </c>
      <c r="B7694" s="20" t="s">
        <v>11824</v>
      </c>
      <c r="C7694" s="20" t="s">
        <v>199</v>
      </c>
      <c r="D7694" s="20" t="s">
        <v>1002</v>
      </c>
      <c r="E7694" s="26">
        <v>43160</v>
      </c>
      <c r="F7694" s="20">
        <v>9.5</v>
      </c>
      <c r="G7694" s="20">
        <v>10</v>
      </c>
      <c r="H7694" s="20">
        <v>0.95</v>
      </c>
      <c r="I7694" s="20">
        <v>97</v>
      </c>
      <c r="J7694" s="20">
        <v>101</v>
      </c>
      <c r="K7694" s="20">
        <v>0.96039603960396036</v>
      </c>
      <c r="L7694" s="20">
        <v>104</v>
      </c>
      <c r="M7694" s="20">
        <v>0.97115384615384615</v>
      </c>
      <c r="N7694" s="20">
        <v>97</v>
      </c>
      <c r="P7694" s="20">
        <v>6</v>
      </c>
      <c r="Q7694" s="20">
        <v>6</v>
      </c>
      <c r="R7694" s="20">
        <v>1</v>
      </c>
      <c r="S7694" s="20">
        <v>0</v>
      </c>
    </row>
    <row r="7695" spans="1:20" s="20" customFormat="1" x14ac:dyDescent="0.25">
      <c r="A7695" s="177" t="s">
        <v>11825</v>
      </c>
      <c r="B7695" s="20" t="s">
        <v>11826</v>
      </c>
      <c r="C7695" s="20" t="s">
        <v>348</v>
      </c>
      <c r="D7695" s="20" t="s">
        <v>1002</v>
      </c>
      <c r="E7695" s="26">
        <v>43160</v>
      </c>
      <c r="F7695" s="20">
        <v>2.5</v>
      </c>
      <c r="G7695" s="20">
        <v>3</v>
      </c>
      <c r="H7695" s="20">
        <v>0.83333333333333337</v>
      </c>
      <c r="I7695" s="20">
        <v>16</v>
      </c>
      <c r="J7695" s="20">
        <v>23</v>
      </c>
      <c r="K7695" s="20">
        <v>0.69565217391304346</v>
      </c>
      <c r="L7695" s="20">
        <v>30</v>
      </c>
      <c r="M7695" s="20">
        <v>0.76666666666666672</v>
      </c>
      <c r="N7695" s="20">
        <v>16</v>
      </c>
      <c r="P7695" s="20">
        <v>0</v>
      </c>
      <c r="Q7695" s="20">
        <v>0</v>
      </c>
      <c r="R7695" s="20" t="e">
        <v>#DIV/0!</v>
      </c>
      <c r="S7695" s="20">
        <v>0</v>
      </c>
    </row>
    <row r="7696" spans="1:20" s="20" customFormat="1" x14ac:dyDescent="0.25">
      <c r="A7696" s="177" t="s">
        <v>11827</v>
      </c>
      <c r="B7696" s="20" t="s">
        <v>11828</v>
      </c>
      <c r="C7696" s="20" t="s">
        <v>357</v>
      </c>
      <c r="D7696" s="20" t="s">
        <v>1002</v>
      </c>
      <c r="E7696" s="26">
        <v>43160</v>
      </c>
      <c r="F7696" s="20">
        <v>0</v>
      </c>
      <c r="G7696" s="20">
        <v>0</v>
      </c>
      <c r="H7696" s="20" t="e">
        <v>#DIV/0!</v>
      </c>
      <c r="I7696" s="20">
        <v>0</v>
      </c>
      <c r="J7696" s="20">
        <v>0</v>
      </c>
      <c r="K7696" s="20" t="e">
        <v>#DIV/0!</v>
      </c>
      <c r="L7696" s="20">
        <v>0</v>
      </c>
      <c r="M7696" s="20" t="e">
        <v>#DIV/0!</v>
      </c>
      <c r="N7696" s="20">
        <v>0</v>
      </c>
      <c r="P7696" s="20">
        <v>0</v>
      </c>
      <c r="Q7696" s="20">
        <v>0</v>
      </c>
      <c r="R7696" s="20" t="e">
        <v>#DIV/0!</v>
      </c>
      <c r="S7696" s="20">
        <v>0</v>
      </c>
    </row>
    <row r="7697" spans="1:19" s="20" customFormat="1" x14ac:dyDescent="0.25">
      <c r="A7697" s="177" t="s">
        <v>10963</v>
      </c>
      <c r="B7697" s="20" t="s">
        <v>10964</v>
      </c>
      <c r="C7697" s="20" t="s">
        <v>227</v>
      </c>
      <c r="D7697" s="20" t="s">
        <v>1002</v>
      </c>
      <c r="E7697" s="26">
        <v>43160</v>
      </c>
      <c r="F7697" s="20">
        <v>0</v>
      </c>
      <c r="G7697" s="20">
        <v>0</v>
      </c>
      <c r="H7697" s="20" t="e">
        <v>#DIV/0!</v>
      </c>
      <c r="I7697" s="20">
        <v>0</v>
      </c>
      <c r="J7697" s="20">
        <v>0</v>
      </c>
      <c r="K7697" s="20" t="e">
        <v>#DIV/0!</v>
      </c>
      <c r="L7697" s="20">
        <v>0</v>
      </c>
      <c r="M7697" s="20" t="e">
        <v>#DIV/0!</v>
      </c>
      <c r="N7697" s="20">
        <v>0</v>
      </c>
      <c r="P7697" s="20">
        <v>0</v>
      </c>
      <c r="Q7697" s="20">
        <v>0</v>
      </c>
      <c r="R7697" s="20" t="e">
        <v>#DIV/0!</v>
      </c>
      <c r="S7697" s="20">
        <v>0</v>
      </c>
    </row>
    <row r="7698" spans="1:19" s="20" customFormat="1" x14ac:dyDescent="0.25">
      <c r="A7698" s="177" t="s">
        <v>10788</v>
      </c>
      <c r="B7698" s="20" t="s">
        <v>10789</v>
      </c>
      <c r="C7698" s="20" t="s">
        <v>203</v>
      </c>
      <c r="D7698" s="20" t="s">
        <v>1002</v>
      </c>
      <c r="E7698" s="26">
        <v>43160</v>
      </c>
      <c r="F7698" s="20">
        <v>0</v>
      </c>
      <c r="G7698" s="20">
        <v>0</v>
      </c>
      <c r="H7698" s="20" t="e">
        <v>#DIV/0!</v>
      </c>
      <c r="I7698" s="20">
        <v>0</v>
      </c>
      <c r="J7698" s="20">
        <v>0</v>
      </c>
      <c r="K7698" s="20" t="e">
        <v>#DIV/0!</v>
      </c>
      <c r="L7698" s="20">
        <v>0</v>
      </c>
      <c r="M7698" s="20" t="e">
        <v>#DIV/0!</v>
      </c>
      <c r="N7698" s="20">
        <v>0</v>
      </c>
      <c r="O7698" s="20" t="e">
        <v>#DIV/0!</v>
      </c>
      <c r="P7698" s="20">
        <v>0</v>
      </c>
      <c r="Q7698" s="20">
        <v>0</v>
      </c>
      <c r="R7698" s="20" t="e">
        <v>#DIV/0!</v>
      </c>
      <c r="S7698" s="20">
        <v>0</v>
      </c>
    </row>
    <row r="7699" spans="1:19" s="20" customFormat="1" x14ac:dyDescent="0.25">
      <c r="A7699" s="177" t="s">
        <v>10123</v>
      </c>
      <c r="B7699" s="20" t="s">
        <v>10124</v>
      </c>
      <c r="C7699" s="20" t="s">
        <v>387</v>
      </c>
      <c r="D7699" s="20" t="s">
        <v>1002</v>
      </c>
      <c r="E7699" s="26">
        <v>43160</v>
      </c>
      <c r="F7699" s="20">
        <v>1.5</v>
      </c>
      <c r="G7699" s="20">
        <v>2.5</v>
      </c>
      <c r="H7699" s="20">
        <v>0.6</v>
      </c>
      <c r="I7699" s="20">
        <v>2</v>
      </c>
      <c r="J7699" s="20">
        <v>4</v>
      </c>
      <c r="K7699" s="20">
        <v>0.5</v>
      </c>
      <c r="L7699" s="20">
        <v>10</v>
      </c>
      <c r="M7699" s="20">
        <v>0.4</v>
      </c>
      <c r="N7699" s="20">
        <v>1</v>
      </c>
      <c r="P7699" s="20">
        <v>1</v>
      </c>
      <c r="Q7699" s="20">
        <v>1</v>
      </c>
      <c r="R7699" s="20">
        <v>1</v>
      </c>
      <c r="S7699" s="20">
        <v>1</v>
      </c>
    </row>
    <row r="7700" spans="1:19" s="20" customFormat="1" x14ac:dyDescent="0.25">
      <c r="A7700" s="177" t="s">
        <v>9941</v>
      </c>
      <c r="B7700" s="20" t="s">
        <v>9942</v>
      </c>
      <c r="C7700" s="20" t="s">
        <v>223</v>
      </c>
      <c r="D7700" s="20" t="s">
        <v>1002</v>
      </c>
      <c r="E7700" s="26">
        <v>43160</v>
      </c>
      <c r="F7700" s="20">
        <v>4</v>
      </c>
      <c r="G7700" s="20">
        <v>9</v>
      </c>
      <c r="H7700" s="20">
        <v>0.44444444444444442</v>
      </c>
      <c r="I7700" s="20">
        <v>73</v>
      </c>
      <c r="J7700" s="20">
        <v>40</v>
      </c>
      <c r="K7700" s="20">
        <v>1.825</v>
      </c>
      <c r="L7700" s="20">
        <v>90</v>
      </c>
      <c r="M7700" s="20">
        <v>0.44444444444444442</v>
      </c>
      <c r="N7700" s="20">
        <v>72</v>
      </c>
      <c r="P7700" s="20">
        <v>5</v>
      </c>
      <c r="Q7700" s="20">
        <v>5</v>
      </c>
      <c r="R7700" s="20">
        <v>1</v>
      </c>
      <c r="S7700" s="20">
        <v>1</v>
      </c>
    </row>
    <row r="7701" spans="1:19" s="20" customFormat="1" x14ac:dyDescent="0.25">
      <c r="A7701" s="177" t="s">
        <v>9559</v>
      </c>
      <c r="B7701" s="20" t="s">
        <v>9560</v>
      </c>
      <c r="C7701" s="20" t="s">
        <v>346</v>
      </c>
      <c r="D7701" s="20" t="s">
        <v>1002</v>
      </c>
      <c r="E7701" s="26">
        <v>43160</v>
      </c>
      <c r="F7701" s="20">
        <v>0</v>
      </c>
      <c r="G7701" s="20">
        <v>0</v>
      </c>
      <c r="H7701" s="20" t="e">
        <v>#DIV/0!</v>
      </c>
      <c r="I7701" s="20">
        <v>0</v>
      </c>
      <c r="J7701" s="20">
        <v>0</v>
      </c>
      <c r="K7701" s="20" t="e">
        <v>#DIV/0!</v>
      </c>
      <c r="L7701" s="20">
        <v>0</v>
      </c>
      <c r="M7701" s="20" t="e">
        <v>#DIV/0!</v>
      </c>
      <c r="N7701" s="20">
        <v>0</v>
      </c>
      <c r="P7701" s="20">
        <v>0</v>
      </c>
      <c r="Q7701" s="20">
        <v>0</v>
      </c>
      <c r="R7701" s="20" t="e">
        <v>#DIV/0!</v>
      </c>
      <c r="S7701" s="20">
        <v>0</v>
      </c>
    </row>
    <row r="7702" spans="1:19" s="20" customFormat="1" x14ac:dyDescent="0.25">
      <c r="A7702" s="177" t="s">
        <v>9200</v>
      </c>
      <c r="B7702" s="20" t="s">
        <v>9201</v>
      </c>
      <c r="C7702" s="20" t="s">
        <v>207</v>
      </c>
      <c r="D7702" s="20" t="s">
        <v>1002</v>
      </c>
      <c r="E7702" s="26">
        <v>43160</v>
      </c>
      <c r="F7702" s="20">
        <v>5</v>
      </c>
      <c r="G7702" s="20">
        <v>6</v>
      </c>
      <c r="H7702" s="20">
        <v>0.83333333333333337</v>
      </c>
      <c r="I7702" s="20">
        <v>39</v>
      </c>
      <c r="J7702" s="20">
        <v>30</v>
      </c>
      <c r="K7702" s="20">
        <v>1.3</v>
      </c>
      <c r="L7702" s="20">
        <v>36</v>
      </c>
      <c r="M7702" s="20">
        <v>0.83333333333333337</v>
      </c>
      <c r="N7702" s="20">
        <v>35</v>
      </c>
      <c r="O7702" s="20">
        <v>0.85</v>
      </c>
      <c r="P7702" s="20">
        <v>0</v>
      </c>
      <c r="Q7702" s="20">
        <v>1</v>
      </c>
      <c r="R7702" s="20">
        <v>0</v>
      </c>
      <c r="S7702" s="20">
        <v>4</v>
      </c>
    </row>
    <row r="7703" spans="1:19" s="20" customFormat="1" x14ac:dyDescent="0.25">
      <c r="A7703" s="177" t="s">
        <v>8361</v>
      </c>
      <c r="B7703" s="20" t="s">
        <v>8362</v>
      </c>
      <c r="C7703" s="20" t="s">
        <v>212</v>
      </c>
      <c r="D7703" s="20" t="s">
        <v>1002</v>
      </c>
      <c r="E7703" s="26">
        <v>43160</v>
      </c>
      <c r="F7703" s="20">
        <v>0</v>
      </c>
      <c r="G7703" s="20">
        <v>0</v>
      </c>
      <c r="H7703" s="20" t="e">
        <v>#DIV/0!</v>
      </c>
      <c r="I7703" s="20">
        <v>0</v>
      </c>
      <c r="J7703" s="20">
        <v>0</v>
      </c>
      <c r="K7703" s="20" t="e">
        <v>#DIV/0!</v>
      </c>
      <c r="L7703" s="20">
        <v>0</v>
      </c>
      <c r="M7703" s="20" t="e">
        <v>#DIV/0!</v>
      </c>
      <c r="N7703" s="20">
        <v>0</v>
      </c>
      <c r="P7703" s="20">
        <v>0</v>
      </c>
      <c r="Q7703" s="20">
        <v>0</v>
      </c>
      <c r="R7703" s="20" t="e">
        <v>#DIV/0!</v>
      </c>
      <c r="S7703" s="20">
        <v>0</v>
      </c>
    </row>
    <row r="7704" spans="1:19" s="20" customFormat="1" x14ac:dyDescent="0.25">
      <c r="A7704" s="177" t="s">
        <v>8060</v>
      </c>
      <c r="B7704" s="20" t="s">
        <v>8061</v>
      </c>
      <c r="C7704" s="20" t="s">
        <v>225</v>
      </c>
      <c r="D7704" s="20" t="s">
        <v>1002</v>
      </c>
      <c r="E7704" s="26">
        <v>43160</v>
      </c>
      <c r="F7704" s="20">
        <v>5</v>
      </c>
      <c r="G7704" s="20">
        <v>5.5</v>
      </c>
      <c r="H7704" s="20">
        <v>0.90909090909090906</v>
      </c>
      <c r="I7704" s="20">
        <v>47</v>
      </c>
      <c r="J7704" s="20">
        <v>55</v>
      </c>
      <c r="K7704" s="20">
        <v>0.8545454545454545</v>
      </c>
      <c r="L7704" s="20">
        <v>62</v>
      </c>
      <c r="M7704" s="20">
        <v>0.88709677419354838</v>
      </c>
      <c r="N7704" s="20">
        <v>46</v>
      </c>
      <c r="P7704" s="20">
        <v>2</v>
      </c>
      <c r="Q7704" s="20">
        <v>5</v>
      </c>
      <c r="R7704" s="20">
        <v>0.4</v>
      </c>
      <c r="S7704" s="20">
        <v>1</v>
      </c>
    </row>
    <row r="7705" spans="1:19" s="20" customFormat="1" x14ac:dyDescent="0.25">
      <c r="A7705" s="177" t="s">
        <v>7672</v>
      </c>
      <c r="B7705" s="20" t="s">
        <v>7673</v>
      </c>
      <c r="C7705" s="20" t="s">
        <v>901</v>
      </c>
      <c r="D7705" s="20" t="s">
        <v>1000</v>
      </c>
      <c r="E7705" s="26">
        <v>43160</v>
      </c>
      <c r="F7705" s="20">
        <v>4</v>
      </c>
      <c r="G7705" s="20">
        <v>4</v>
      </c>
      <c r="H7705" s="20">
        <v>1</v>
      </c>
      <c r="I7705" s="20">
        <v>29</v>
      </c>
      <c r="J7705" s="20">
        <v>24</v>
      </c>
      <c r="K7705" s="20">
        <v>1.2083333333333333</v>
      </c>
      <c r="L7705" s="20">
        <v>24</v>
      </c>
      <c r="M7705" s="20">
        <v>1</v>
      </c>
      <c r="N7705" s="20">
        <v>25</v>
      </c>
      <c r="P7705" s="20">
        <v>2</v>
      </c>
      <c r="Q7705" s="20">
        <v>4</v>
      </c>
      <c r="R7705" s="20">
        <v>0.5</v>
      </c>
      <c r="S7705" s="20">
        <v>4</v>
      </c>
    </row>
    <row r="7706" spans="1:19" s="20" customFormat="1" x14ac:dyDescent="0.25">
      <c r="A7706" s="177" t="s">
        <v>7411</v>
      </c>
      <c r="B7706" s="20" t="s">
        <v>7412</v>
      </c>
      <c r="C7706" s="20" t="s">
        <v>901</v>
      </c>
      <c r="D7706" s="20" t="s">
        <v>1001</v>
      </c>
      <c r="E7706" s="26">
        <v>43160</v>
      </c>
      <c r="F7706" s="20">
        <v>0</v>
      </c>
      <c r="G7706" s="20">
        <v>0</v>
      </c>
      <c r="H7706" s="20" t="e">
        <v>#DIV/0!</v>
      </c>
      <c r="I7706" s="20">
        <v>0</v>
      </c>
      <c r="J7706" s="20">
        <v>0</v>
      </c>
      <c r="K7706" s="20" t="e">
        <v>#DIV/0!</v>
      </c>
      <c r="L7706" s="20">
        <v>0</v>
      </c>
      <c r="M7706" s="20" t="e">
        <v>#DIV/0!</v>
      </c>
      <c r="N7706" s="20">
        <v>0</v>
      </c>
      <c r="P7706" s="20">
        <v>0</v>
      </c>
      <c r="Q7706" s="20">
        <v>0</v>
      </c>
      <c r="R7706" s="20" t="e">
        <v>#DIV/0!</v>
      </c>
      <c r="S7706" s="20">
        <v>0</v>
      </c>
    </row>
    <row r="7707" spans="1:19" s="20" customFormat="1" x14ac:dyDescent="0.25">
      <c r="A7707" s="177" t="s">
        <v>7520</v>
      </c>
      <c r="B7707" s="20" t="s">
        <v>7519</v>
      </c>
      <c r="C7707" s="20" t="s">
        <v>901</v>
      </c>
      <c r="D7707" s="20" t="s">
        <v>1002</v>
      </c>
      <c r="E7707" s="26">
        <v>43160</v>
      </c>
      <c r="F7707" s="20">
        <v>4</v>
      </c>
      <c r="G7707" s="20">
        <v>4</v>
      </c>
      <c r="H7707" s="20">
        <v>1</v>
      </c>
      <c r="I7707" s="20">
        <v>29</v>
      </c>
      <c r="J7707" s="20">
        <v>24</v>
      </c>
      <c r="K7707" s="20">
        <v>1.2083333333333333</v>
      </c>
      <c r="L7707" s="20">
        <v>24</v>
      </c>
      <c r="M7707" s="20">
        <v>1</v>
      </c>
      <c r="N7707" s="20">
        <v>25</v>
      </c>
      <c r="P7707" s="20">
        <v>2</v>
      </c>
      <c r="Q7707" s="20">
        <v>4</v>
      </c>
      <c r="R7707" s="20">
        <v>0.5</v>
      </c>
      <c r="S7707" s="20">
        <v>4</v>
      </c>
    </row>
    <row r="7708" spans="1:19" s="20" customFormat="1" x14ac:dyDescent="0.25">
      <c r="A7708" s="177" t="s">
        <v>7120</v>
      </c>
      <c r="B7708" s="20" t="s">
        <v>7121</v>
      </c>
      <c r="C7708" s="20" t="s">
        <v>232</v>
      </c>
      <c r="D7708" s="20" t="s">
        <v>1002</v>
      </c>
      <c r="E7708" s="26">
        <v>43160</v>
      </c>
      <c r="F7708" s="20">
        <v>7.5</v>
      </c>
      <c r="G7708" s="20">
        <v>7.5</v>
      </c>
      <c r="H7708" s="20">
        <v>1</v>
      </c>
      <c r="I7708" s="20">
        <v>106</v>
      </c>
      <c r="J7708" s="20">
        <v>84</v>
      </c>
      <c r="K7708" s="20">
        <v>1.2619047619047619</v>
      </c>
      <c r="L7708" s="20">
        <v>84</v>
      </c>
      <c r="M7708" s="20">
        <v>1</v>
      </c>
      <c r="N7708" s="20">
        <v>100</v>
      </c>
      <c r="P7708" s="20">
        <v>0</v>
      </c>
      <c r="Q7708" s="20">
        <v>4</v>
      </c>
      <c r="R7708" s="20">
        <v>0</v>
      </c>
      <c r="S7708" s="20">
        <v>6</v>
      </c>
    </row>
    <row r="7709" spans="1:19" s="20" customFormat="1" x14ac:dyDescent="0.25">
      <c r="A7709" s="177" t="s">
        <v>6754</v>
      </c>
      <c r="B7709" s="20" t="s">
        <v>6755</v>
      </c>
      <c r="C7709" s="20" t="s">
        <v>317</v>
      </c>
      <c r="D7709" s="20" t="s">
        <v>1002</v>
      </c>
      <c r="E7709" s="26">
        <v>43160</v>
      </c>
      <c r="F7709" s="20">
        <v>8</v>
      </c>
      <c r="G7709" s="20">
        <v>9</v>
      </c>
      <c r="H7709" s="20">
        <v>0.88888888888888884</v>
      </c>
      <c r="I7709" s="20">
        <v>38</v>
      </c>
      <c r="J7709" s="20">
        <v>48</v>
      </c>
      <c r="K7709" s="20">
        <v>0.79166666666666663</v>
      </c>
      <c r="L7709" s="20">
        <v>54</v>
      </c>
      <c r="M7709" s="20">
        <v>0.88888888888888884</v>
      </c>
      <c r="N7709" s="20">
        <v>32</v>
      </c>
      <c r="P7709" s="20">
        <v>2</v>
      </c>
      <c r="Q7709" s="20">
        <v>2</v>
      </c>
      <c r="R7709" s="20">
        <v>1</v>
      </c>
      <c r="S7709" s="20">
        <v>6</v>
      </c>
    </row>
    <row r="7710" spans="1:19" s="20" customFormat="1" x14ac:dyDescent="0.25">
      <c r="A7710" s="177" t="s">
        <v>6330</v>
      </c>
      <c r="B7710" s="20" t="s">
        <v>6331</v>
      </c>
      <c r="C7710" s="20" t="s">
        <v>214</v>
      </c>
      <c r="D7710" s="20" t="s">
        <v>1002</v>
      </c>
      <c r="E7710" s="26">
        <v>43160</v>
      </c>
      <c r="F7710" s="20">
        <v>10.5</v>
      </c>
      <c r="G7710" s="20">
        <v>15.5</v>
      </c>
      <c r="H7710" s="20">
        <v>0.67741935483870963</v>
      </c>
      <c r="I7710" s="20">
        <v>91</v>
      </c>
      <c r="J7710" s="20">
        <v>108</v>
      </c>
      <c r="K7710" s="20">
        <v>0.84259259259259256</v>
      </c>
      <c r="L7710" s="20">
        <v>150</v>
      </c>
      <c r="M7710" s="20">
        <v>0.72</v>
      </c>
      <c r="N7710" s="20">
        <v>73</v>
      </c>
      <c r="O7710" s="20">
        <v>0.85</v>
      </c>
      <c r="P7710" s="20">
        <v>7</v>
      </c>
      <c r="Q7710" s="20">
        <v>8</v>
      </c>
      <c r="R7710" s="20">
        <v>0.875</v>
      </c>
      <c r="S7710" s="20">
        <v>18</v>
      </c>
    </row>
    <row r="7711" spans="1:19" s="20" customFormat="1" x14ac:dyDescent="0.25">
      <c r="A7711" s="177" t="s">
        <v>5552</v>
      </c>
      <c r="B7711" s="20" t="s">
        <v>5823</v>
      </c>
      <c r="C7711" s="20" t="s">
        <v>903</v>
      </c>
      <c r="D7711" s="20" t="s">
        <v>1000</v>
      </c>
      <c r="E7711" s="26">
        <v>43160</v>
      </c>
      <c r="F7711" s="20">
        <v>3.5</v>
      </c>
      <c r="G7711" s="20">
        <v>6.5</v>
      </c>
      <c r="H7711" s="20">
        <v>0.53846153846153844</v>
      </c>
      <c r="I7711" s="20">
        <v>30</v>
      </c>
      <c r="J7711" s="20">
        <v>21</v>
      </c>
      <c r="K7711" s="20">
        <v>1.4285714285714286</v>
      </c>
      <c r="L7711" s="20">
        <v>39</v>
      </c>
      <c r="M7711" s="20">
        <v>0.53846153846153844</v>
      </c>
      <c r="N7711" s="20">
        <v>29</v>
      </c>
      <c r="P7711" s="20">
        <v>0</v>
      </c>
      <c r="Q7711" s="20">
        <v>1</v>
      </c>
      <c r="R7711" s="20">
        <v>0</v>
      </c>
      <c r="S7711" s="20">
        <v>1</v>
      </c>
    </row>
    <row r="7712" spans="1:19" s="20" customFormat="1" x14ac:dyDescent="0.25">
      <c r="A7712" s="177" t="s">
        <v>5401</v>
      </c>
      <c r="B7712" s="20" t="s">
        <v>5402</v>
      </c>
      <c r="C7712" s="20" t="s">
        <v>903</v>
      </c>
      <c r="D7712" s="20" t="s">
        <v>1001</v>
      </c>
      <c r="E7712" s="26">
        <v>43160</v>
      </c>
      <c r="F7712" s="20">
        <v>0</v>
      </c>
      <c r="G7712" s="20">
        <v>0</v>
      </c>
      <c r="H7712" s="20" t="e">
        <v>#DIV/0!</v>
      </c>
      <c r="I7712" s="20">
        <v>0</v>
      </c>
      <c r="J7712" s="20">
        <v>0</v>
      </c>
      <c r="K7712" s="20" t="e">
        <v>#DIV/0!</v>
      </c>
      <c r="L7712" s="20">
        <v>0</v>
      </c>
      <c r="M7712" s="20" t="e">
        <v>#DIV/0!</v>
      </c>
      <c r="N7712" s="20">
        <v>0</v>
      </c>
      <c r="P7712" s="20">
        <v>0</v>
      </c>
      <c r="Q7712" s="20">
        <v>0</v>
      </c>
      <c r="R7712" s="20" t="e">
        <v>#DIV/0!</v>
      </c>
      <c r="S7712" s="20">
        <v>0</v>
      </c>
    </row>
    <row r="7713" spans="1:19" s="20" customFormat="1" x14ac:dyDescent="0.25">
      <c r="A7713" s="177" t="s">
        <v>5801</v>
      </c>
      <c r="B7713" s="20" t="s">
        <v>5800</v>
      </c>
      <c r="C7713" s="20" t="s">
        <v>903</v>
      </c>
      <c r="D7713" s="20" t="s">
        <v>1002</v>
      </c>
      <c r="E7713" s="26">
        <v>43160</v>
      </c>
      <c r="F7713" s="20">
        <v>3.5</v>
      </c>
      <c r="G7713" s="20">
        <v>6.5</v>
      </c>
      <c r="H7713" s="20">
        <v>0.53846153846153844</v>
      </c>
      <c r="I7713" s="20">
        <v>30</v>
      </c>
      <c r="J7713" s="20">
        <v>21</v>
      </c>
      <c r="K7713" s="20">
        <v>1.4285714285714286</v>
      </c>
      <c r="L7713" s="20">
        <v>39</v>
      </c>
      <c r="M7713" s="20">
        <v>0.53846153846153844</v>
      </c>
      <c r="N7713" s="20">
        <v>29</v>
      </c>
      <c r="P7713" s="20">
        <v>0</v>
      </c>
      <c r="Q7713" s="20">
        <v>1</v>
      </c>
      <c r="R7713" s="20">
        <v>0</v>
      </c>
      <c r="S7713" s="20">
        <v>1</v>
      </c>
    </row>
    <row r="7714" spans="1:19" s="20" customFormat="1" x14ac:dyDescent="0.25">
      <c r="A7714" s="177" t="s">
        <v>4937</v>
      </c>
      <c r="B7714" s="20" t="s">
        <v>4938</v>
      </c>
      <c r="C7714" s="20" t="s">
        <v>230</v>
      </c>
      <c r="D7714" s="20" t="s">
        <v>1002</v>
      </c>
      <c r="E7714" s="26">
        <v>43160</v>
      </c>
      <c r="F7714" s="20">
        <v>0</v>
      </c>
      <c r="G7714" s="20">
        <v>0</v>
      </c>
      <c r="H7714" s="20" t="e">
        <v>#DIV/0!</v>
      </c>
      <c r="I7714" s="20">
        <v>0</v>
      </c>
      <c r="J7714" s="20">
        <v>0</v>
      </c>
      <c r="K7714" s="20" t="e">
        <v>#DIV/0!</v>
      </c>
      <c r="L7714" s="20">
        <v>0</v>
      </c>
      <c r="M7714" s="20" t="e">
        <v>#DIV/0!</v>
      </c>
      <c r="N7714" s="20">
        <v>0</v>
      </c>
      <c r="P7714" s="20">
        <v>0</v>
      </c>
      <c r="Q7714" s="20">
        <v>0</v>
      </c>
      <c r="R7714" s="20" t="e">
        <v>#DIV/0!</v>
      </c>
      <c r="S7714" s="20">
        <v>0</v>
      </c>
    </row>
    <row r="7715" spans="1:19" s="20" customFormat="1" x14ac:dyDescent="0.25">
      <c r="A7715" s="177" t="s">
        <v>4762</v>
      </c>
      <c r="B7715" s="20" t="s">
        <v>4763</v>
      </c>
      <c r="C7715" s="20" t="s">
        <v>234</v>
      </c>
      <c r="D7715" s="20" t="s">
        <v>1002</v>
      </c>
      <c r="E7715" s="26">
        <v>43160</v>
      </c>
      <c r="F7715" s="20">
        <v>3</v>
      </c>
      <c r="G7715" s="20">
        <v>4.5</v>
      </c>
      <c r="H7715" s="20">
        <v>0.66666666666666663</v>
      </c>
      <c r="I7715" s="20">
        <v>30</v>
      </c>
      <c r="J7715" s="20">
        <v>42</v>
      </c>
      <c r="K7715" s="20">
        <v>0.7142857142857143</v>
      </c>
      <c r="L7715" s="20">
        <v>63</v>
      </c>
      <c r="M7715" s="20">
        <v>0.66666666666666663</v>
      </c>
      <c r="N7715" s="20">
        <v>27</v>
      </c>
      <c r="P7715" s="20">
        <v>2</v>
      </c>
      <c r="Q7715" s="20">
        <v>2</v>
      </c>
      <c r="R7715" s="20">
        <v>1</v>
      </c>
      <c r="S7715" s="20">
        <v>3</v>
      </c>
    </row>
    <row r="7716" spans="1:19" s="20" customFormat="1" x14ac:dyDescent="0.25">
      <c r="A7716" s="177" t="s">
        <v>4412</v>
      </c>
      <c r="B7716" s="20" t="s">
        <v>4413</v>
      </c>
      <c r="C7716" s="20" t="s">
        <v>217</v>
      </c>
      <c r="D7716" s="20" t="s">
        <v>1002</v>
      </c>
      <c r="E7716" s="26">
        <v>43160</v>
      </c>
      <c r="F7716" s="20">
        <v>0</v>
      </c>
      <c r="G7716" s="20">
        <v>0</v>
      </c>
      <c r="H7716" s="20" t="e">
        <v>#DIV/0!</v>
      </c>
      <c r="I7716" s="20">
        <v>0</v>
      </c>
      <c r="J7716" s="20">
        <v>0</v>
      </c>
      <c r="K7716" s="20" t="e">
        <v>#DIV/0!</v>
      </c>
      <c r="L7716" s="20">
        <v>0</v>
      </c>
      <c r="M7716" s="20" t="e">
        <v>#DIV/0!</v>
      </c>
      <c r="N7716" s="20">
        <v>0</v>
      </c>
      <c r="P7716" s="20">
        <v>0</v>
      </c>
      <c r="Q7716" s="20">
        <v>0</v>
      </c>
      <c r="R7716" s="20" t="e">
        <v>#DIV/0!</v>
      </c>
      <c r="S7716" s="20">
        <v>0</v>
      </c>
    </row>
    <row r="7717" spans="1:19" s="20" customFormat="1" x14ac:dyDescent="0.25">
      <c r="A7717" s="177" t="s">
        <v>3822</v>
      </c>
      <c r="B7717" s="20" t="s">
        <v>3823</v>
      </c>
      <c r="C7717" s="20" t="s">
        <v>342</v>
      </c>
      <c r="D7717" s="20" t="s">
        <v>1002</v>
      </c>
      <c r="E7717" s="26">
        <v>43160</v>
      </c>
      <c r="F7717" s="20">
        <v>0</v>
      </c>
      <c r="G7717" s="20">
        <v>0</v>
      </c>
      <c r="H7717" s="20" t="e">
        <v>#DIV/0!</v>
      </c>
      <c r="I7717" s="20">
        <v>0</v>
      </c>
      <c r="J7717" s="20">
        <v>0</v>
      </c>
      <c r="K7717" s="20" t="e">
        <v>#DIV/0!</v>
      </c>
      <c r="L7717" s="20">
        <v>0</v>
      </c>
      <c r="M7717" s="20" t="e">
        <v>#DIV/0!</v>
      </c>
      <c r="N7717" s="20">
        <v>0</v>
      </c>
      <c r="P7717" s="20">
        <v>0</v>
      </c>
      <c r="Q7717" s="20">
        <v>0</v>
      </c>
      <c r="R7717" s="20" t="e">
        <v>#DIV/0!</v>
      </c>
      <c r="S7717" s="20">
        <v>0</v>
      </c>
    </row>
    <row r="7718" spans="1:19" s="20" customFormat="1" x14ac:dyDescent="0.25">
      <c r="A7718" s="177" t="s">
        <v>3630</v>
      </c>
      <c r="B7718" s="20" t="s">
        <v>3631</v>
      </c>
      <c r="C7718" s="20" t="s">
        <v>220</v>
      </c>
      <c r="D7718" s="20" t="s">
        <v>1002</v>
      </c>
      <c r="E7718" s="26">
        <v>43160</v>
      </c>
      <c r="F7718" s="20">
        <v>0</v>
      </c>
      <c r="G7718" s="20">
        <v>0</v>
      </c>
      <c r="H7718" s="20" t="e">
        <v>#DIV/0!</v>
      </c>
      <c r="I7718" s="20">
        <v>0</v>
      </c>
      <c r="J7718" s="20">
        <v>0</v>
      </c>
      <c r="K7718" s="20" t="e">
        <v>#DIV/0!</v>
      </c>
      <c r="L7718" s="20">
        <v>0</v>
      </c>
      <c r="M7718" s="20" t="e">
        <v>#DIV/0!</v>
      </c>
      <c r="N7718" s="20">
        <v>0</v>
      </c>
      <c r="P7718" s="20">
        <v>0</v>
      </c>
      <c r="Q7718" s="20">
        <v>0</v>
      </c>
      <c r="R7718" s="20" t="e">
        <v>#DIV/0!</v>
      </c>
      <c r="S7718" s="20">
        <v>0</v>
      </c>
    </row>
    <row r="7719" spans="1:19" s="20" customFormat="1" x14ac:dyDescent="0.25">
      <c r="A7719" s="177" t="s">
        <v>3105</v>
      </c>
      <c r="B7719" s="20" t="s">
        <v>3106</v>
      </c>
      <c r="C7719" s="20" t="s">
        <v>242</v>
      </c>
      <c r="D7719" s="20" t="s">
        <v>1000</v>
      </c>
      <c r="E7719" s="26">
        <v>43160</v>
      </c>
      <c r="F7719" s="20">
        <v>0</v>
      </c>
      <c r="G7719" s="20">
        <v>0</v>
      </c>
      <c r="H7719" s="20" t="e">
        <v>#DIV/0!</v>
      </c>
      <c r="I7719" s="20">
        <v>0</v>
      </c>
      <c r="J7719" s="20">
        <v>0</v>
      </c>
      <c r="K7719" s="20" t="e">
        <v>#DIV/0!</v>
      </c>
      <c r="L7719" s="20">
        <v>0</v>
      </c>
      <c r="M7719" s="20" t="e">
        <v>#DIV/0!</v>
      </c>
      <c r="N7719" s="20">
        <v>0</v>
      </c>
      <c r="P7719" s="20">
        <v>0</v>
      </c>
      <c r="Q7719" s="20">
        <v>0</v>
      </c>
      <c r="R7719" s="20" t="e">
        <v>#DIV/0!</v>
      </c>
      <c r="S7719" s="20">
        <v>0</v>
      </c>
    </row>
    <row r="7720" spans="1:19" s="20" customFormat="1" x14ac:dyDescent="0.25">
      <c r="A7720" s="177" t="s">
        <v>2930</v>
      </c>
      <c r="B7720" s="20" t="s">
        <v>2931</v>
      </c>
      <c r="C7720" s="20" t="s">
        <v>2724</v>
      </c>
      <c r="D7720" s="20" t="s">
        <v>1000</v>
      </c>
      <c r="E7720" s="26">
        <v>43160</v>
      </c>
      <c r="F7720" s="20">
        <v>2.5</v>
      </c>
      <c r="G7720" s="20">
        <v>3.5</v>
      </c>
      <c r="H7720" s="20">
        <v>0.7142857142857143</v>
      </c>
      <c r="I7720" s="20">
        <v>24</v>
      </c>
      <c r="J7720" s="20">
        <v>15</v>
      </c>
      <c r="K7720" s="20">
        <v>1.6</v>
      </c>
      <c r="L7720" s="20">
        <v>21</v>
      </c>
      <c r="M7720" s="20">
        <v>0.7142857142857143</v>
      </c>
      <c r="N7720" s="20">
        <v>23</v>
      </c>
      <c r="P7720" s="20">
        <v>0</v>
      </c>
      <c r="Q7720" s="20">
        <v>0</v>
      </c>
      <c r="R7720" s="20" t="e">
        <v>#DIV/0!</v>
      </c>
      <c r="S7720" s="20">
        <v>1</v>
      </c>
    </row>
    <row r="7721" spans="1:19" s="20" customFormat="1" x14ac:dyDescent="0.25">
      <c r="A7721" s="177" t="s">
        <v>2685</v>
      </c>
      <c r="B7721" s="20" t="s">
        <v>2686</v>
      </c>
      <c r="C7721" s="20" t="s">
        <v>237</v>
      </c>
      <c r="D7721" s="20" t="s">
        <v>1000</v>
      </c>
      <c r="E7721" s="26">
        <v>43160</v>
      </c>
      <c r="F7721" s="20">
        <v>7.5</v>
      </c>
      <c r="G7721" s="20">
        <v>11</v>
      </c>
      <c r="H7721" s="20">
        <v>0.68181818181818177</v>
      </c>
      <c r="I7721" s="20">
        <v>50</v>
      </c>
      <c r="J7721" s="20">
        <v>45</v>
      </c>
      <c r="K7721" s="20">
        <v>1.1111111111111112</v>
      </c>
      <c r="L7721" s="20">
        <v>66</v>
      </c>
      <c r="M7721" s="20">
        <v>0.68181818181818177</v>
      </c>
      <c r="N7721" s="20">
        <v>46</v>
      </c>
      <c r="O7721" s="20">
        <v>0.85</v>
      </c>
      <c r="P7721" s="20">
        <v>5</v>
      </c>
      <c r="Q7721" s="20">
        <v>7</v>
      </c>
      <c r="R7721" s="20">
        <v>0.7142857142857143</v>
      </c>
      <c r="S7721" s="20">
        <v>4</v>
      </c>
    </row>
    <row r="7722" spans="1:19" s="20" customFormat="1" x14ac:dyDescent="0.25">
      <c r="A7722" s="177" t="s">
        <v>2510</v>
      </c>
      <c r="B7722" s="20" t="s">
        <v>2511</v>
      </c>
      <c r="C7722" s="20" t="s">
        <v>238</v>
      </c>
      <c r="D7722" s="20" t="s">
        <v>1000</v>
      </c>
      <c r="E7722" s="26">
        <v>43160</v>
      </c>
      <c r="F7722" s="20">
        <v>0</v>
      </c>
      <c r="G7722" s="20">
        <v>0</v>
      </c>
      <c r="H7722" s="20" t="e">
        <v>#DIV/0!</v>
      </c>
      <c r="I7722" s="20">
        <v>0</v>
      </c>
      <c r="J7722" s="20">
        <v>0</v>
      </c>
      <c r="K7722" s="20" t="e">
        <v>#DIV/0!</v>
      </c>
      <c r="L7722" s="20">
        <v>0</v>
      </c>
      <c r="M7722" s="20" t="e">
        <v>#DIV/0!</v>
      </c>
      <c r="N7722" s="20">
        <v>0</v>
      </c>
      <c r="P7722" s="20">
        <v>0</v>
      </c>
      <c r="Q7722" s="20">
        <v>0</v>
      </c>
      <c r="R7722" s="20" t="e">
        <v>#DIV/0!</v>
      </c>
      <c r="S7722" s="20">
        <v>0</v>
      </c>
    </row>
    <row r="7723" spans="1:19" s="20" customFormat="1" x14ac:dyDescent="0.25">
      <c r="A7723" s="177" t="s">
        <v>2337</v>
      </c>
      <c r="B7723" s="20" t="s">
        <v>2338</v>
      </c>
      <c r="C7723" s="20" t="s">
        <v>239</v>
      </c>
      <c r="D7723" s="20" t="s">
        <v>1000</v>
      </c>
      <c r="E7723" s="26">
        <v>43160</v>
      </c>
      <c r="F7723" s="20">
        <v>0</v>
      </c>
      <c r="G7723" s="20">
        <v>0</v>
      </c>
      <c r="H7723" s="20" t="e">
        <v>#DIV/0!</v>
      </c>
      <c r="I7723" s="20">
        <v>0</v>
      </c>
      <c r="J7723" s="20">
        <v>0</v>
      </c>
      <c r="K7723" s="20" t="e">
        <v>#DIV/0!</v>
      </c>
      <c r="L7723" s="20">
        <v>0</v>
      </c>
      <c r="M7723" s="20" t="e">
        <v>#DIV/0!</v>
      </c>
      <c r="N7723" s="20">
        <v>0</v>
      </c>
      <c r="P7723" s="20">
        <v>0</v>
      </c>
      <c r="Q7723" s="20">
        <v>0</v>
      </c>
      <c r="R7723" s="20" t="e">
        <v>#DIV/0!</v>
      </c>
      <c r="S7723" s="20">
        <v>0</v>
      </c>
    </row>
    <row r="7724" spans="1:19" s="20" customFormat="1" x14ac:dyDescent="0.25">
      <c r="A7724" s="177" t="s">
        <v>2162</v>
      </c>
      <c r="B7724" s="20" t="s">
        <v>2163</v>
      </c>
      <c r="C7724" s="20" t="s">
        <v>1988</v>
      </c>
      <c r="D7724" s="20" t="s">
        <v>1000</v>
      </c>
      <c r="E7724" s="26">
        <v>43160</v>
      </c>
      <c r="F7724" s="20">
        <v>5</v>
      </c>
      <c r="G7724" s="20">
        <v>7</v>
      </c>
      <c r="H7724" s="20">
        <v>0.7142857142857143</v>
      </c>
      <c r="I7724" s="20">
        <v>35</v>
      </c>
      <c r="J7724" s="20">
        <v>30</v>
      </c>
      <c r="K7724" s="20">
        <v>1.1666666666666667</v>
      </c>
      <c r="L7724" s="20">
        <v>42</v>
      </c>
      <c r="M7724" s="20">
        <v>0.7142857142857143</v>
      </c>
      <c r="N7724" s="20">
        <v>31</v>
      </c>
      <c r="P7724" s="20">
        <v>2</v>
      </c>
      <c r="Q7724" s="20">
        <v>5</v>
      </c>
      <c r="R7724" s="20">
        <v>0.4</v>
      </c>
      <c r="S7724" s="20">
        <v>4</v>
      </c>
    </row>
    <row r="7725" spans="1:19" s="20" customFormat="1" x14ac:dyDescent="0.25">
      <c r="A7725" s="177" t="s">
        <v>1914</v>
      </c>
      <c r="B7725" s="20" t="s">
        <v>1915</v>
      </c>
      <c r="C7725" s="20" t="s">
        <v>240</v>
      </c>
      <c r="D7725" s="20" t="s">
        <v>1000</v>
      </c>
      <c r="E7725" s="26">
        <v>43160</v>
      </c>
      <c r="F7725" s="20">
        <v>11</v>
      </c>
      <c r="G7725" s="20">
        <v>13</v>
      </c>
      <c r="H7725" s="20">
        <v>0.84615384615384615</v>
      </c>
      <c r="I7725" s="20">
        <v>52</v>
      </c>
      <c r="J7725" s="20">
        <v>66</v>
      </c>
      <c r="K7725" s="20">
        <v>0.78787878787878785</v>
      </c>
      <c r="L7725" s="20">
        <v>78</v>
      </c>
      <c r="M7725" s="20">
        <v>0.84615384615384615</v>
      </c>
      <c r="N7725" s="20">
        <v>43</v>
      </c>
      <c r="P7725" s="20">
        <v>2</v>
      </c>
      <c r="Q7725" s="20">
        <v>2</v>
      </c>
      <c r="R7725" s="20">
        <v>1</v>
      </c>
      <c r="S7725" s="20">
        <v>8</v>
      </c>
    </row>
    <row r="7726" spans="1:19" s="20" customFormat="1" x14ac:dyDescent="0.25">
      <c r="A7726" s="177" t="s">
        <v>1739</v>
      </c>
      <c r="B7726" s="20" t="s">
        <v>1740</v>
      </c>
      <c r="C7726" s="20" t="s">
        <v>241</v>
      </c>
      <c r="D7726" s="20" t="s">
        <v>1000</v>
      </c>
      <c r="E7726" s="26">
        <v>43160</v>
      </c>
      <c r="F7726" s="20">
        <v>32</v>
      </c>
      <c r="G7726" s="20">
        <v>41</v>
      </c>
      <c r="H7726" s="20">
        <v>0.78048780487804881</v>
      </c>
      <c r="I7726" s="20">
        <v>404</v>
      </c>
      <c r="J7726" s="20">
        <v>393</v>
      </c>
      <c r="K7726" s="20">
        <v>1.0279898218829517</v>
      </c>
      <c r="L7726" s="20">
        <v>499</v>
      </c>
      <c r="M7726" s="20">
        <v>0.78757515030060121</v>
      </c>
      <c r="N7726" s="20">
        <v>377</v>
      </c>
      <c r="P7726" s="20">
        <v>17</v>
      </c>
      <c r="Q7726" s="20">
        <v>24</v>
      </c>
      <c r="R7726" s="20">
        <v>0.70833333333333337</v>
      </c>
      <c r="S7726" s="20">
        <v>27</v>
      </c>
    </row>
    <row r="7727" spans="1:19" s="20" customFormat="1" x14ac:dyDescent="0.25">
      <c r="A7727" s="177" t="s">
        <v>1564</v>
      </c>
      <c r="B7727" s="20" t="s">
        <v>1565</v>
      </c>
      <c r="C7727" s="20" t="s">
        <v>318</v>
      </c>
      <c r="D7727" s="20" t="s">
        <v>1000</v>
      </c>
      <c r="E7727" s="26">
        <v>43160</v>
      </c>
      <c r="F7727" s="20">
        <v>6</v>
      </c>
      <c r="G7727" s="20">
        <v>7.5</v>
      </c>
      <c r="H7727" s="20">
        <v>0.8</v>
      </c>
      <c r="I7727" s="20">
        <v>37</v>
      </c>
      <c r="J7727" s="20">
        <v>36</v>
      </c>
      <c r="K7727" s="20">
        <v>1.0277777777777777</v>
      </c>
      <c r="L7727" s="20">
        <v>45</v>
      </c>
      <c r="M7727" s="20">
        <v>0.8</v>
      </c>
      <c r="N7727" s="20">
        <v>37</v>
      </c>
      <c r="P7727" s="20">
        <v>0</v>
      </c>
      <c r="Q7727" s="20">
        <v>0</v>
      </c>
      <c r="R7727" s="20" t="e">
        <v>#DIV/0!</v>
      </c>
      <c r="S7727" s="20">
        <v>0</v>
      </c>
    </row>
    <row r="7728" spans="1:19" s="20" customFormat="1" x14ac:dyDescent="0.25">
      <c r="A7728" s="177" t="s">
        <v>2759</v>
      </c>
      <c r="B7728" s="20" t="s">
        <v>2760</v>
      </c>
      <c r="C7728" s="20" t="s">
        <v>2724</v>
      </c>
      <c r="D7728" s="20" t="s">
        <v>1001</v>
      </c>
      <c r="E7728" s="26">
        <v>43160</v>
      </c>
      <c r="H7728" s="20" t="e">
        <v>#DIV/0!</v>
      </c>
      <c r="K7728" s="20" t="e">
        <v>#DIV/0!</v>
      </c>
      <c r="M7728" s="20" t="e">
        <v>#DIV/0!</v>
      </c>
      <c r="P7728" s="20">
        <v>0</v>
      </c>
      <c r="Q7728" s="20">
        <v>0</v>
      </c>
      <c r="R7728" s="20" t="e">
        <v>#DIV/0!</v>
      </c>
    </row>
    <row r="7729" spans="1:19" s="20" customFormat="1" x14ac:dyDescent="0.25">
      <c r="A7729" s="177" t="s">
        <v>1989</v>
      </c>
      <c r="B7729" s="20" t="s">
        <v>1990</v>
      </c>
      <c r="C7729" s="20" t="s">
        <v>1988</v>
      </c>
      <c r="D7729" s="20" t="s">
        <v>1001</v>
      </c>
      <c r="E7729" s="26">
        <v>43160</v>
      </c>
      <c r="H7729" s="20" t="e">
        <v>#DIV/0!</v>
      </c>
      <c r="K7729" s="20" t="e">
        <v>#DIV/0!</v>
      </c>
      <c r="M7729" s="20" t="e">
        <v>#DIV/0!</v>
      </c>
      <c r="P7729" s="20">
        <v>0</v>
      </c>
      <c r="Q7729" s="20">
        <v>0</v>
      </c>
      <c r="R7729" s="20" t="e">
        <v>#DIV/0!</v>
      </c>
    </row>
    <row r="7730" spans="1:19" s="20" customFormat="1" x14ac:dyDescent="0.25">
      <c r="A7730" s="177" t="s">
        <v>2723</v>
      </c>
      <c r="B7730" s="20" t="s">
        <v>2720</v>
      </c>
      <c r="C7730" s="20" t="s">
        <v>899</v>
      </c>
      <c r="D7730" s="20" t="s">
        <v>1001</v>
      </c>
      <c r="E7730" s="26">
        <v>43160</v>
      </c>
      <c r="F7730" s="20">
        <v>0</v>
      </c>
      <c r="G7730" s="20">
        <v>0</v>
      </c>
      <c r="H7730" s="20" t="e">
        <v>#DIV/0!</v>
      </c>
      <c r="I7730" s="20">
        <v>0</v>
      </c>
      <c r="J7730" s="20">
        <v>0</v>
      </c>
      <c r="K7730" s="20" t="e">
        <v>#DIV/0!</v>
      </c>
      <c r="L7730" s="20">
        <v>0</v>
      </c>
      <c r="M7730" s="20" t="e">
        <v>#DIV/0!</v>
      </c>
      <c r="N7730" s="20">
        <v>0</v>
      </c>
      <c r="P7730" s="20">
        <v>0</v>
      </c>
      <c r="Q7730" s="20">
        <v>0</v>
      </c>
      <c r="R7730" s="20" t="e">
        <v>#DIV/0!</v>
      </c>
      <c r="S7730" s="20">
        <v>0</v>
      </c>
    </row>
    <row r="7731" spans="1:19" s="20" customFormat="1" x14ac:dyDescent="0.25">
      <c r="A7731" s="177" t="s">
        <v>2725</v>
      </c>
      <c r="B7731" s="20" t="s">
        <v>2726</v>
      </c>
      <c r="C7731" s="20" t="s">
        <v>2724</v>
      </c>
      <c r="D7731" s="20" t="s">
        <v>1002</v>
      </c>
      <c r="E7731" s="26">
        <v>43160</v>
      </c>
      <c r="F7731" s="20">
        <v>2.5</v>
      </c>
      <c r="G7731" s="20">
        <v>3.5</v>
      </c>
      <c r="H7731" s="20">
        <v>0.7142857142857143</v>
      </c>
      <c r="I7731" s="20">
        <v>24</v>
      </c>
      <c r="J7731" s="20">
        <v>15</v>
      </c>
      <c r="K7731" s="20">
        <v>1.6</v>
      </c>
      <c r="L7731" s="20">
        <v>21</v>
      </c>
      <c r="M7731" s="20">
        <v>0.7142857142857143</v>
      </c>
      <c r="N7731" s="20">
        <v>23</v>
      </c>
      <c r="P7731" s="20">
        <v>0</v>
      </c>
      <c r="Q7731" s="20">
        <v>0</v>
      </c>
      <c r="R7731" s="20" t="e">
        <v>#DIV/0!</v>
      </c>
      <c r="S7731" s="20">
        <v>1</v>
      </c>
    </row>
    <row r="7732" spans="1:19" s="20" customFormat="1" x14ac:dyDescent="0.25">
      <c r="A7732" s="177" t="s">
        <v>1956</v>
      </c>
      <c r="B7732" s="20" t="s">
        <v>1957</v>
      </c>
      <c r="C7732" s="20" t="s">
        <v>1988</v>
      </c>
      <c r="D7732" s="20" t="s">
        <v>1002</v>
      </c>
      <c r="E7732" s="26">
        <v>43160</v>
      </c>
      <c r="F7732" s="20">
        <v>5</v>
      </c>
      <c r="G7732" s="20">
        <v>7</v>
      </c>
      <c r="H7732" s="20">
        <v>0.7142857142857143</v>
      </c>
      <c r="I7732" s="20">
        <v>35</v>
      </c>
      <c r="J7732" s="20">
        <v>30</v>
      </c>
      <c r="K7732" s="20">
        <v>1.1666666666666667</v>
      </c>
      <c r="L7732" s="20">
        <v>42</v>
      </c>
      <c r="M7732" s="20">
        <v>0.7142857142857143</v>
      </c>
      <c r="N7732" s="20">
        <v>31</v>
      </c>
      <c r="P7732" s="20">
        <v>2</v>
      </c>
      <c r="Q7732" s="20">
        <v>5</v>
      </c>
      <c r="R7732" s="20">
        <v>0.4</v>
      </c>
      <c r="S7732" s="20">
        <v>4</v>
      </c>
    </row>
    <row r="7733" spans="1:19" s="20" customFormat="1" x14ac:dyDescent="0.25">
      <c r="A7733" s="177" t="s">
        <v>1319</v>
      </c>
      <c r="B7733" s="20" t="s">
        <v>1320</v>
      </c>
      <c r="C7733" s="20" t="s">
        <v>1237</v>
      </c>
      <c r="D7733" s="20" t="s">
        <v>1002</v>
      </c>
      <c r="E7733" s="26">
        <v>43160</v>
      </c>
      <c r="F7733" s="20">
        <v>18.5</v>
      </c>
      <c r="G7733" s="20">
        <v>23.5</v>
      </c>
      <c r="H7733" s="20">
        <v>0.78723404255319152</v>
      </c>
      <c r="I7733" s="20">
        <v>111</v>
      </c>
      <c r="J7733" s="20">
        <v>111</v>
      </c>
      <c r="K7733" s="20">
        <v>1</v>
      </c>
      <c r="L7733" s="20">
        <v>141</v>
      </c>
      <c r="M7733" s="20">
        <v>0.78723404255319152</v>
      </c>
      <c r="N7733" s="20">
        <v>97</v>
      </c>
      <c r="P7733" s="20">
        <v>4</v>
      </c>
      <c r="Q7733" s="20">
        <v>7</v>
      </c>
      <c r="R7733" s="20">
        <v>0.5714285714285714</v>
      </c>
      <c r="S7733" s="20">
        <v>13</v>
      </c>
    </row>
    <row r="7734" spans="1:19" s="20" customFormat="1" x14ac:dyDescent="0.25">
      <c r="A7734" s="177" t="s">
        <v>12645</v>
      </c>
      <c r="B7734" s="20" t="s">
        <v>1457</v>
      </c>
      <c r="C7734" s="20" t="s">
        <v>896</v>
      </c>
      <c r="D7734" s="20" t="s">
        <v>1000</v>
      </c>
      <c r="E7734" s="26">
        <v>43160</v>
      </c>
      <c r="F7734" s="20">
        <v>64</v>
      </c>
      <c r="G7734" s="20">
        <v>83</v>
      </c>
      <c r="H7734" s="20">
        <v>0.77108433734939763</v>
      </c>
      <c r="I7734" s="20">
        <v>602</v>
      </c>
      <c r="J7734" s="20">
        <v>585</v>
      </c>
      <c r="K7734" s="20">
        <v>1.029059829059829</v>
      </c>
      <c r="L7734" s="20">
        <v>751</v>
      </c>
      <c r="M7734" s="20">
        <v>0.77896138482023969</v>
      </c>
      <c r="N7734" s="20">
        <v>557</v>
      </c>
      <c r="P7734" s="20">
        <v>26</v>
      </c>
      <c r="Q7734" s="20">
        <v>38</v>
      </c>
      <c r="R7734" s="20">
        <v>0.68421052631578949</v>
      </c>
      <c r="S7734" s="20">
        <v>44</v>
      </c>
    </row>
    <row r="7735" spans="1:19" s="20" customFormat="1" x14ac:dyDescent="0.25">
      <c r="A7735" s="177" t="s">
        <v>1132</v>
      </c>
      <c r="B7735" s="20" t="s">
        <v>1219</v>
      </c>
      <c r="C7735" s="20" t="s">
        <v>235</v>
      </c>
      <c r="D7735" s="20" t="s">
        <v>1002</v>
      </c>
      <c r="E7735" s="26">
        <v>43160</v>
      </c>
      <c r="F7735" s="20">
        <v>64</v>
      </c>
      <c r="G7735" s="20">
        <v>83</v>
      </c>
      <c r="H7735" s="20">
        <v>0.77108433734939763</v>
      </c>
      <c r="I7735" s="20">
        <v>602</v>
      </c>
      <c r="J7735" s="20">
        <v>585</v>
      </c>
      <c r="K7735" s="20">
        <v>1.029059829059829</v>
      </c>
      <c r="L7735" s="20">
        <v>751</v>
      </c>
      <c r="M7735" s="20">
        <v>0.77896138482023969</v>
      </c>
      <c r="N7735" s="20">
        <v>557</v>
      </c>
      <c r="P7735" s="20">
        <v>26</v>
      </c>
      <c r="Q7735" s="20">
        <v>38</v>
      </c>
      <c r="R7735" s="20">
        <v>0.68421052631578949</v>
      </c>
      <c r="S7735" s="20">
        <v>44</v>
      </c>
    </row>
    <row r="7736" spans="1:19" s="20" customFormat="1" x14ac:dyDescent="0.25">
      <c r="A7736" s="177" t="s">
        <v>22247</v>
      </c>
      <c r="B7736" s="20" t="s">
        <v>22248</v>
      </c>
      <c r="C7736" s="20" t="s">
        <v>384</v>
      </c>
      <c r="D7736" s="20" t="s">
        <v>1002</v>
      </c>
      <c r="E7736" s="26">
        <v>43160</v>
      </c>
      <c r="F7736" s="20">
        <v>0</v>
      </c>
      <c r="G7736" s="20">
        <v>0</v>
      </c>
      <c r="H7736" s="20" t="e">
        <v>#DIV/0!</v>
      </c>
      <c r="I7736" s="20">
        <v>0</v>
      </c>
      <c r="J7736" s="20">
        <v>0</v>
      </c>
      <c r="K7736" s="20" t="e">
        <v>#DIV/0!</v>
      </c>
      <c r="L7736" s="20">
        <v>0</v>
      </c>
      <c r="M7736" s="20" t="e">
        <v>#DIV/0!</v>
      </c>
      <c r="N7736" s="20">
        <v>0</v>
      </c>
      <c r="P7736" s="20">
        <v>0</v>
      </c>
      <c r="Q7736" s="20">
        <v>0</v>
      </c>
      <c r="R7736" s="20" t="e">
        <v>#DIV/0!</v>
      </c>
      <c r="S7736" s="20">
        <v>0</v>
      </c>
    </row>
    <row r="7737" spans="1:19" s="20" customFormat="1" x14ac:dyDescent="0.25">
      <c r="A7737" s="177" t="s">
        <v>22287</v>
      </c>
      <c r="B7737" s="20" t="s">
        <v>22288</v>
      </c>
      <c r="C7737" s="20" t="s">
        <v>387</v>
      </c>
      <c r="D7737" s="20" t="s">
        <v>1000</v>
      </c>
      <c r="E7737" s="26">
        <v>43160</v>
      </c>
      <c r="F7737" s="20">
        <v>0.5</v>
      </c>
      <c r="G7737" s="20">
        <v>1.5</v>
      </c>
      <c r="H7737" s="20">
        <v>0.33333333333333331</v>
      </c>
      <c r="I7737" s="20">
        <v>1</v>
      </c>
      <c r="J7737" s="20">
        <v>3</v>
      </c>
      <c r="K7737" s="20">
        <v>0.33333333333333331</v>
      </c>
      <c r="L7737" s="20">
        <v>9</v>
      </c>
      <c r="M7737" s="20">
        <v>0.33333333333333331</v>
      </c>
      <c r="N7737" s="20">
        <v>0</v>
      </c>
      <c r="P7737" s="20">
        <v>0</v>
      </c>
      <c r="Q7737" s="20">
        <v>0</v>
      </c>
      <c r="R7737" s="20" t="e">
        <v>#DIV/0!</v>
      </c>
      <c r="S7737" s="20">
        <v>0</v>
      </c>
    </row>
    <row r="7738" spans="1:19" s="20" customFormat="1" x14ac:dyDescent="0.25">
      <c r="A7738" s="177" t="s">
        <v>22325</v>
      </c>
      <c r="B7738" s="20" t="s">
        <v>22326</v>
      </c>
      <c r="C7738" s="20" t="s">
        <v>1049</v>
      </c>
      <c r="D7738" s="20" t="s">
        <v>1002</v>
      </c>
      <c r="E7738" s="26">
        <v>43160</v>
      </c>
      <c r="F7738" s="20">
        <v>1</v>
      </c>
      <c r="G7738" s="20">
        <v>1</v>
      </c>
      <c r="H7738" s="20">
        <v>1</v>
      </c>
      <c r="I7738" s="20">
        <v>1</v>
      </c>
      <c r="J7738" s="20">
        <v>1</v>
      </c>
      <c r="K7738" s="20">
        <v>1</v>
      </c>
      <c r="L7738" s="20">
        <v>1</v>
      </c>
      <c r="M7738" s="20">
        <v>1</v>
      </c>
      <c r="N7738" s="20">
        <v>1</v>
      </c>
      <c r="P7738" s="20">
        <v>1</v>
      </c>
      <c r="Q7738" s="20">
        <v>1</v>
      </c>
      <c r="R7738" s="20">
        <v>1</v>
      </c>
      <c r="S7738" s="20">
        <v>1</v>
      </c>
    </row>
    <row r="7739" spans="1:19" s="20" customFormat="1" x14ac:dyDescent="0.25">
      <c r="A7739" s="177" t="s">
        <v>22361</v>
      </c>
      <c r="B7739" s="20" t="s">
        <v>22362</v>
      </c>
      <c r="C7739" s="20" t="s">
        <v>385</v>
      </c>
      <c r="D7739" s="20" t="s">
        <v>1002</v>
      </c>
      <c r="E7739" s="26">
        <v>43160</v>
      </c>
      <c r="F7739" s="20">
        <v>0.5</v>
      </c>
      <c r="G7739" s="20">
        <v>1.5</v>
      </c>
      <c r="H7739" s="20">
        <v>0.33333333333333331</v>
      </c>
      <c r="I7739" s="20">
        <v>1</v>
      </c>
      <c r="J7739" s="20">
        <v>3</v>
      </c>
      <c r="K7739" s="20">
        <v>0.33333333333333331</v>
      </c>
      <c r="L7739" s="20">
        <v>9</v>
      </c>
      <c r="M7739" s="20">
        <v>0.33333333333333331</v>
      </c>
      <c r="N7739" s="20">
        <v>0</v>
      </c>
      <c r="P7739" s="20">
        <v>0</v>
      </c>
      <c r="Q7739" s="20">
        <v>0</v>
      </c>
      <c r="R7739" s="20" t="e">
        <v>#DIV/0!</v>
      </c>
      <c r="S7739" s="20">
        <v>0</v>
      </c>
    </row>
    <row r="7740" spans="1:19" s="20" customFormat="1" x14ac:dyDescent="0.25">
      <c r="A7740" s="177" t="s">
        <v>1417</v>
      </c>
      <c r="B7740" s="20" t="s">
        <v>1416</v>
      </c>
      <c r="C7740" s="20" t="s">
        <v>1237</v>
      </c>
      <c r="D7740" s="20" t="s">
        <v>1001</v>
      </c>
      <c r="E7740" s="26">
        <v>43160</v>
      </c>
      <c r="F7740" s="20">
        <v>0</v>
      </c>
      <c r="G7740" s="20">
        <v>0</v>
      </c>
      <c r="H7740" s="20" t="e">
        <v>#DIV/0!</v>
      </c>
      <c r="I7740" s="20">
        <v>0</v>
      </c>
      <c r="J7740" s="20">
        <v>0</v>
      </c>
      <c r="K7740" s="20" t="e">
        <v>#DIV/0!</v>
      </c>
      <c r="L7740" s="20">
        <v>0</v>
      </c>
      <c r="M7740" s="20" t="e">
        <v>#DIV/0!</v>
      </c>
      <c r="N7740" s="20">
        <v>0</v>
      </c>
      <c r="P7740" s="20">
        <v>0</v>
      </c>
      <c r="Q7740" s="20">
        <v>0</v>
      </c>
      <c r="R7740" s="20" t="e">
        <v>#DIV/0!</v>
      </c>
      <c r="S7740" s="20">
        <v>0</v>
      </c>
    </row>
    <row r="7741" spans="1:19" s="20" customFormat="1" x14ac:dyDescent="0.25">
      <c r="A7741" s="177" t="s">
        <v>1354</v>
      </c>
      <c r="B7741" s="20" t="s">
        <v>1355</v>
      </c>
      <c r="C7741" s="20" t="s">
        <v>1237</v>
      </c>
      <c r="D7741" s="20" t="s">
        <v>1000</v>
      </c>
      <c r="E7741" s="26">
        <v>43160</v>
      </c>
      <c r="F7741" s="20">
        <v>18.5</v>
      </c>
      <c r="G7741" s="20">
        <v>23.5</v>
      </c>
      <c r="H7741" s="20">
        <v>0.78723404255319152</v>
      </c>
      <c r="I7741" s="20">
        <v>111</v>
      </c>
      <c r="J7741" s="20">
        <v>111</v>
      </c>
      <c r="K7741" s="20">
        <v>1</v>
      </c>
      <c r="L7741" s="20">
        <v>141</v>
      </c>
      <c r="M7741" s="20">
        <v>0.78723404255319152</v>
      </c>
      <c r="N7741" s="20">
        <v>97</v>
      </c>
      <c r="P7741" s="20">
        <v>4</v>
      </c>
      <c r="Q7741" s="20">
        <v>7</v>
      </c>
      <c r="R7741" s="20">
        <v>0.5714285714285714</v>
      </c>
      <c r="S7741" s="20">
        <v>13</v>
      </c>
    </row>
    <row r="7742" spans="1:19" s="20" customFormat="1" x14ac:dyDescent="0.25">
      <c r="A7742" s="177" t="s">
        <v>12114</v>
      </c>
      <c r="B7742" s="20" t="s">
        <v>12115</v>
      </c>
      <c r="C7742" s="20" t="s">
        <v>1051</v>
      </c>
      <c r="D7742" s="20" t="s">
        <v>1000</v>
      </c>
      <c r="E7742" s="26">
        <v>43160</v>
      </c>
      <c r="F7742" s="20">
        <v>0</v>
      </c>
      <c r="G7742" s="20">
        <v>0</v>
      </c>
      <c r="H7742" s="20" t="e">
        <v>#DIV/0!</v>
      </c>
      <c r="I7742" s="20">
        <v>0</v>
      </c>
      <c r="J7742" s="20">
        <v>0</v>
      </c>
      <c r="K7742" s="20" t="e">
        <v>#DIV/0!</v>
      </c>
      <c r="L7742" s="20">
        <v>0</v>
      </c>
      <c r="M7742" s="20" t="e">
        <v>#DIV/0!</v>
      </c>
      <c r="N7742" s="20">
        <v>0</v>
      </c>
      <c r="P7742" s="20">
        <v>0</v>
      </c>
      <c r="Q7742" s="20">
        <v>0</v>
      </c>
      <c r="R7742" s="20" t="e">
        <v>#DIV/0!</v>
      </c>
      <c r="S7742" s="20">
        <v>0</v>
      </c>
    </row>
    <row r="7743" spans="1:19" s="20" customFormat="1" x14ac:dyDescent="0.25">
      <c r="A7743" s="177" t="s">
        <v>13303</v>
      </c>
      <c r="B7743" s="20" t="s">
        <v>13304</v>
      </c>
      <c r="C7743" s="20" t="s">
        <v>350</v>
      </c>
      <c r="D7743" s="20" t="s">
        <v>1002</v>
      </c>
      <c r="E7743" s="26">
        <v>43160</v>
      </c>
      <c r="F7743" s="20">
        <v>1</v>
      </c>
      <c r="G7743" s="20">
        <v>1</v>
      </c>
      <c r="H7743" s="20">
        <v>1</v>
      </c>
      <c r="I7743" s="20">
        <v>5</v>
      </c>
      <c r="J7743" s="20">
        <v>6</v>
      </c>
      <c r="K7743" s="20">
        <v>0.83333333333333337</v>
      </c>
      <c r="L7743" s="20">
        <v>6</v>
      </c>
      <c r="M7743" s="20">
        <v>1</v>
      </c>
      <c r="N7743" s="20">
        <v>5</v>
      </c>
      <c r="P7743" s="20">
        <v>0</v>
      </c>
      <c r="Q7743" s="20">
        <v>0</v>
      </c>
      <c r="R7743" s="20" t="e">
        <v>#DIV/0!</v>
      </c>
      <c r="S7743" s="20">
        <v>0</v>
      </c>
    </row>
    <row r="7744" spans="1:19" s="20" customFormat="1" x14ac:dyDescent="0.25">
      <c r="A7744" s="177" t="s">
        <v>13480</v>
      </c>
      <c r="B7744" s="20" t="s">
        <v>13481</v>
      </c>
      <c r="C7744" s="20" t="s">
        <v>242</v>
      </c>
      <c r="D7744" s="20" t="s">
        <v>1002</v>
      </c>
      <c r="E7744" s="26">
        <v>43160</v>
      </c>
      <c r="F7744" s="20">
        <v>0</v>
      </c>
      <c r="G7744" s="20">
        <v>0</v>
      </c>
      <c r="H7744" s="20" t="e">
        <v>#DIV/0!</v>
      </c>
      <c r="I7744" s="20">
        <v>0</v>
      </c>
      <c r="J7744" s="20">
        <v>0</v>
      </c>
      <c r="K7744" s="20" t="e">
        <v>#DIV/0!</v>
      </c>
      <c r="L7744" s="20">
        <v>0</v>
      </c>
      <c r="M7744" s="20" t="e">
        <v>#DIV/0!</v>
      </c>
      <c r="N7744" s="20">
        <v>0</v>
      </c>
      <c r="P7744" s="20">
        <v>0</v>
      </c>
      <c r="Q7744" s="20">
        <v>0</v>
      </c>
      <c r="R7744" s="20" t="e">
        <v>#DIV/0!</v>
      </c>
      <c r="S7744" s="20">
        <v>0</v>
      </c>
    </row>
    <row r="7745" spans="1:19" s="20" customFormat="1" x14ac:dyDescent="0.25">
      <c r="A7745" s="177" t="s">
        <v>13657</v>
      </c>
      <c r="B7745" s="20" t="s">
        <v>13658</v>
      </c>
      <c r="C7745" s="20" t="s">
        <v>237</v>
      </c>
      <c r="D7745" s="20" t="s">
        <v>1002</v>
      </c>
      <c r="E7745" s="26">
        <v>43160</v>
      </c>
      <c r="F7745" s="20">
        <v>7.5</v>
      </c>
      <c r="G7745" s="20">
        <v>11</v>
      </c>
      <c r="H7745" s="20">
        <v>0.68181818181818177</v>
      </c>
      <c r="I7745" s="20">
        <v>50</v>
      </c>
      <c r="J7745" s="20">
        <v>45</v>
      </c>
      <c r="K7745" s="20">
        <v>1.1111111111111112</v>
      </c>
      <c r="L7745" s="20">
        <v>66</v>
      </c>
      <c r="M7745" s="20">
        <v>0.68181818181818177</v>
      </c>
      <c r="N7745" s="20">
        <v>46</v>
      </c>
      <c r="O7745" s="20">
        <v>0.85</v>
      </c>
      <c r="P7745" s="20">
        <v>5</v>
      </c>
      <c r="Q7745" s="20">
        <v>7</v>
      </c>
      <c r="R7745" s="20">
        <v>0.7142857142857143</v>
      </c>
      <c r="S7745" s="20">
        <v>4</v>
      </c>
    </row>
    <row r="7746" spans="1:19" s="20" customFormat="1" x14ac:dyDescent="0.25">
      <c r="A7746" s="177" t="s">
        <v>13832</v>
      </c>
      <c r="B7746" s="20" t="s">
        <v>13833</v>
      </c>
      <c r="C7746" s="20" t="s">
        <v>238</v>
      </c>
      <c r="D7746" s="20" t="s">
        <v>1002</v>
      </c>
      <c r="E7746" s="26">
        <v>43160</v>
      </c>
      <c r="F7746" s="20">
        <v>0</v>
      </c>
      <c r="G7746" s="20">
        <v>0</v>
      </c>
      <c r="H7746" s="20" t="e">
        <v>#DIV/0!</v>
      </c>
      <c r="I7746" s="20">
        <v>0</v>
      </c>
      <c r="J7746" s="20">
        <v>0</v>
      </c>
      <c r="K7746" s="20" t="e">
        <v>#DIV/0!</v>
      </c>
      <c r="L7746" s="20">
        <v>0</v>
      </c>
      <c r="M7746" s="20" t="e">
        <v>#DIV/0!</v>
      </c>
      <c r="N7746" s="20">
        <v>0</v>
      </c>
      <c r="P7746" s="20">
        <v>0</v>
      </c>
      <c r="Q7746" s="20">
        <v>0</v>
      </c>
      <c r="R7746" s="20" t="e">
        <v>#DIV/0!</v>
      </c>
      <c r="S7746" s="20">
        <v>0</v>
      </c>
    </row>
    <row r="7747" spans="1:19" s="20" customFormat="1" x14ac:dyDescent="0.25">
      <c r="A7747" s="177" t="s">
        <v>14009</v>
      </c>
      <c r="B7747" s="20" t="s">
        <v>14010</v>
      </c>
      <c r="C7747" s="20" t="s">
        <v>239</v>
      </c>
      <c r="D7747" s="20" t="s">
        <v>1002</v>
      </c>
      <c r="E7747" s="26">
        <v>43160</v>
      </c>
      <c r="F7747" s="20">
        <v>0</v>
      </c>
      <c r="G7747" s="20">
        <v>0</v>
      </c>
      <c r="H7747" s="20" t="e">
        <v>#DIV/0!</v>
      </c>
      <c r="I7747" s="20">
        <v>0</v>
      </c>
      <c r="J7747" s="20">
        <v>0</v>
      </c>
      <c r="K7747" s="20" t="e">
        <v>#DIV/0!</v>
      </c>
      <c r="L7747" s="20">
        <v>0</v>
      </c>
      <c r="M7747" s="20" t="e">
        <v>#DIV/0!</v>
      </c>
      <c r="N7747" s="20">
        <v>0</v>
      </c>
      <c r="P7747" s="20">
        <v>0</v>
      </c>
      <c r="Q7747" s="20">
        <v>0</v>
      </c>
      <c r="R7747" s="20" t="e">
        <v>#DIV/0!</v>
      </c>
      <c r="S7747" s="20">
        <v>0</v>
      </c>
    </row>
    <row r="7748" spans="1:19" s="20" customFormat="1" x14ac:dyDescent="0.25">
      <c r="A7748" s="177" t="s">
        <v>14196</v>
      </c>
      <c r="B7748" s="20" t="s">
        <v>14197</v>
      </c>
      <c r="C7748" s="20" t="s">
        <v>240</v>
      </c>
      <c r="D7748" s="20" t="s">
        <v>1002</v>
      </c>
      <c r="E7748" s="26">
        <v>43160</v>
      </c>
      <c r="F7748" s="20">
        <v>11</v>
      </c>
      <c r="G7748" s="20">
        <v>13</v>
      </c>
      <c r="H7748" s="20">
        <v>0.84615384615384615</v>
      </c>
      <c r="I7748" s="20">
        <v>52</v>
      </c>
      <c r="J7748" s="20">
        <v>66</v>
      </c>
      <c r="K7748" s="20">
        <v>0.78787878787878785</v>
      </c>
      <c r="L7748" s="20">
        <v>78</v>
      </c>
      <c r="M7748" s="20">
        <v>0.84615384615384615</v>
      </c>
      <c r="N7748" s="20">
        <v>43</v>
      </c>
      <c r="P7748" s="20">
        <v>2</v>
      </c>
      <c r="Q7748" s="20">
        <v>2</v>
      </c>
      <c r="R7748" s="20">
        <v>1</v>
      </c>
      <c r="S7748" s="20">
        <v>8</v>
      </c>
    </row>
    <row r="7749" spans="1:19" s="20" customFormat="1" x14ac:dyDescent="0.25">
      <c r="A7749" s="177" t="s">
        <v>14373</v>
      </c>
      <c r="B7749" s="20" t="s">
        <v>14374</v>
      </c>
      <c r="C7749" s="20" t="s">
        <v>241</v>
      </c>
      <c r="D7749" s="20" t="s">
        <v>1002</v>
      </c>
      <c r="E7749" s="26">
        <v>43160</v>
      </c>
      <c r="F7749" s="20">
        <v>32</v>
      </c>
      <c r="G7749" s="20">
        <v>41</v>
      </c>
      <c r="H7749" s="20">
        <v>0.78048780487804881</v>
      </c>
      <c r="I7749" s="20">
        <v>404</v>
      </c>
      <c r="J7749" s="20">
        <v>393</v>
      </c>
      <c r="K7749" s="20">
        <v>1.0279898218829517</v>
      </c>
      <c r="L7749" s="20">
        <v>499</v>
      </c>
      <c r="M7749" s="20">
        <v>0.78757515030060121</v>
      </c>
      <c r="N7749" s="20">
        <v>377</v>
      </c>
      <c r="P7749" s="20">
        <v>17</v>
      </c>
      <c r="Q7749" s="20">
        <v>24</v>
      </c>
      <c r="R7749" s="20">
        <v>0.70833333333333337</v>
      </c>
      <c r="S7749" s="20">
        <v>27</v>
      </c>
    </row>
    <row r="7750" spans="1:19" s="20" customFormat="1" x14ac:dyDescent="0.25">
      <c r="A7750" s="177" t="s">
        <v>14485</v>
      </c>
      <c r="B7750" s="20" t="s">
        <v>14486</v>
      </c>
      <c r="C7750" s="20" t="s">
        <v>318</v>
      </c>
      <c r="D7750" s="20" t="s">
        <v>1002</v>
      </c>
      <c r="E7750" s="26">
        <v>43160</v>
      </c>
      <c r="F7750" s="20">
        <v>6</v>
      </c>
      <c r="G7750" s="20">
        <v>7.5</v>
      </c>
      <c r="H7750" s="20">
        <v>0.8</v>
      </c>
      <c r="I7750" s="20">
        <v>37</v>
      </c>
      <c r="J7750" s="20">
        <v>36</v>
      </c>
      <c r="K7750" s="20">
        <v>1.0277777777777777</v>
      </c>
      <c r="L7750" s="20">
        <v>45</v>
      </c>
      <c r="M7750" s="20">
        <v>0.8</v>
      </c>
      <c r="N7750" s="20">
        <v>37</v>
      </c>
      <c r="P7750" s="20">
        <v>0</v>
      </c>
      <c r="Q7750" s="20">
        <v>0</v>
      </c>
      <c r="R7750" s="20" t="e">
        <v>#DIV/0!</v>
      </c>
      <c r="S7750" s="20">
        <v>0</v>
      </c>
    </row>
    <row r="7751" spans="1:19" s="20" customFormat="1" x14ac:dyDescent="0.25">
      <c r="A7751" s="177" t="s">
        <v>14702</v>
      </c>
      <c r="B7751" s="20" t="s">
        <v>14703</v>
      </c>
      <c r="C7751" s="20" t="s">
        <v>199</v>
      </c>
      <c r="D7751" s="20" t="s">
        <v>1000</v>
      </c>
      <c r="E7751" s="26">
        <v>43160</v>
      </c>
      <c r="F7751" s="20">
        <v>9.5</v>
      </c>
      <c r="G7751" s="20">
        <v>10</v>
      </c>
      <c r="H7751" s="20">
        <v>0.95</v>
      </c>
      <c r="I7751" s="20">
        <v>97</v>
      </c>
      <c r="J7751" s="20">
        <v>101</v>
      </c>
      <c r="K7751" s="20">
        <v>0.96039603960396036</v>
      </c>
      <c r="L7751" s="20">
        <v>104</v>
      </c>
      <c r="M7751" s="20">
        <v>0.97115384615384615</v>
      </c>
      <c r="N7751" s="20">
        <v>97</v>
      </c>
      <c r="P7751" s="20">
        <v>6</v>
      </c>
      <c r="Q7751" s="20">
        <v>6</v>
      </c>
      <c r="R7751" s="20">
        <v>1</v>
      </c>
      <c r="S7751" s="20">
        <v>0</v>
      </c>
    </row>
    <row r="7752" spans="1:19" s="20" customFormat="1" x14ac:dyDescent="0.25">
      <c r="A7752" s="177" t="s">
        <v>14968</v>
      </c>
      <c r="B7752" s="20" t="s">
        <v>14969</v>
      </c>
      <c r="C7752" s="20" t="s">
        <v>200</v>
      </c>
      <c r="D7752" s="20" t="s">
        <v>1002</v>
      </c>
      <c r="E7752" s="26">
        <v>43160</v>
      </c>
      <c r="F7752" s="20">
        <v>4</v>
      </c>
      <c r="G7752" s="20">
        <v>4.5</v>
      </c>
      <c r="H7752" s="20">
        <v>0.88888888888888884</v>
      </c>
      <c r="I7752" s="20">
        <v>19</v>
      </c>
      <c r="J7752" s="20">
        <v>24</v>
      </c>
      <c r="K7752" s="20">
        <v>0.79166666666666663</v>
      </c>
      <c r="L7752" s="20">
        <v>27</v>
      </c>
      <c r="M7752" s="20">
        <v>0.88888888888888884</v>
      </c>
      <c r="N7752" s="20">
        <v>19</v>
      </c>
      <c r="P7752" s="20">
        <v>0</v>
      </c>
      <c r="Q7752" s="20">
        <v>0</v>
      </c>
      <c r="R7752" s="20" t="e">
        <v>#DIV/0!</v>
      </c>
      <c r="S7752" s="20">
        <v>0</v>
      </c>
    </row>
    <row r="7753" spans="1:19" s="20" customFormat="1" x14ac:dyDescent="0.25">
      <c r="A7753" s="177" t="s">
        <v>15145</v>
      </c>
      <c r="B7753" s="20" t="s">
        <v>15146</v>
      </c>
      <c r="C7753" s="20" t="s">
        <v>202</v>
      </c>
      <c r="D7753" s="20" t="s">
        <v>1002</v>
      </c>
      <c r="E7753" s="26">
        <v>43160</v>
      </c>
      <c r="F7753" s="20">
        <v>5.5</v>
      </c>
      <c r="G7753" s="20">
        <v>5.5</v>
      </c>
      <c r="H7753" s="20">
        <v>1</v>
      </c>
      <c r="I7753" s="20">
        <v>78</v>
      </c>
      <c r="J7753" s="20">
        <v>77</v>
      </c>
      <c r="K7753" s="20">
        <v>1.0129870129870129</v>
      </c>
      <c r="L7753" s="20">
        <v>77</v>
      </c>
      <c r="M7753" s="20">
        <v>1</v>
      </c>
      <c r="N7753" s="20">
        <v>78</v>
      </c>
      <c r="P7753" s="20">
        <v>6</v>
      </c>
      <c r="Q7753" s="20">
        <v>6</v>
      </c>
      <c r="R7753" s="20">
        <v>1</v>
      </c>
      <c r="S7753" s="20">
        <v>0</v>
      </c>
    </row>
    <row r="7754" spans="1:19" s="20" customFormat="1" x14ac:dyDescent="0.25">
      <c r="A7754" s="177" t="s">
        <v>15227</v>
      </c>
      <c r="B7754" s="20" t="s">
        <v>15228</v>
      </c>
      <c r="C7754" s="20" t="s">
        <v>348</v>
      </c>
      <c r="D7754" s="20" t="s">
        <v>1000</v>
      </c>
      <c r="E7754" s="26">
        <v>43160</v>
      </c>
      <c r="F7754" s="20">
        <v>2.5</v>
      </c>
      <c r="G7754" s="20">
        <v>3</v>
      </c>
      <c r="H7754" s="20">
        <v>0.83333333333333337</v>
      </c>
      <c r="I7754" s="20">
        <v>16</v>
      </c>
      <c r="J7754" s="20">
        <v>23</v>
      </c>
      <c r="K7754" s="20">
        <v>0.69565217391304346</v>
      </c>
      <c r="L7754" s="20">
        <v>30</v>
      </c>
      <c r="M7754" s="20">
        <v>0.76666666666666672</v>
      </c>
      <c r="N7754" s="20">
        <v>16</v>
      </c>
      <c r="P7754" s="20">
        <v>0</v>
      </c>
      <c r="Q7754" s="20">
        <v>0</v>
      </c>
      <c r="R7754" s="20" t="e">
        <v>#DIV/0!</v>
      </c>
      <c r="S7754" s="20">
        <v>0</v>
      </c>
    </row>
    <row r="7755" spans="1:19" s="20" customFormat="1" x14ac:dyDescent="0.25">
      <c r="A7755" s="177" t="s">
        <v>15311</v>
      </c>
      <c r="B7755" s="20" t="s">
        <v>15312</v>
      </c>
      <c r="C7755" s="20" t="s">
        <v>347</v>
      </c>
      <c r="D7755" s="20" t="s">
        <v>1002</v>
      </c>
      <c r="E7755" s="26">
        <v>43160</v>
      </c>
      <c r="F7755" s="20">
        <v>1</v>
      </c>
      <c r="G7755" s="20">
        <v>1.5</v>
      </c>
      <c r="H7755" s="20">
        <v>0.66666666666666663</v>
      </c>
      <c r="I7755" s="20">
        <v>10</v>
      </c>
      <c r="J7755" s="20">
        <v>14</v>
      </c>
      <c r="K7755" s="20">
        <v>0.7142857142857143</v>
      </c>
      <c r="L7755" s="20">
        <v>21</v>
      </c>
      <c r="M7755" s="20">
        <v>0.66666666666666663</v>
      </c>
      <c r="N7755" s="20">
        <v>10</v>
      </c>
      <c r="P7755" s="20">
        <v>0</v>
      </c>
      <c r="Q7755" s="20">
        <v>0</v>
      </c>
      <c r="R7755" s="20" t="e">
        <v>#DIV/0!</v>
      </c>
      <c r="S7755" s="20">
        <v>0</v>
      </c>
    </row>
    <row r="7756" spans="1:19" s="20" customFormat="1" x14ac:dyDescent="0.25">
      <c r="A7756" s="177" t="s">
        <v>15387</v>
      </c>
      <c r="B7756" s="20" t="s">
        <v>15388</v>
      </c>
      <c r="C7756" s="20" t="s">
        <v>351</v>
      </c>
      <c r="D7756" s="20" t="s">
        <v>1002</v>
      </c>
      <c r="E7756" s="26">
        <v>43160</v>
      </c>
      <c r="F7756" s="20">
        <v>1.5</v>
      </c>
      <c r="G7756" s="20">
        <v>1.5</v>
      </c>
      <c r="H7756" s="20">
        <v>1</v>
      </c>
      <c r="I7756" s="20">
        <v>6</v>
      </c>
      <c r="J7756" s="20">
        <v>9</v>
      </c>
      <c r="K7756" s="20">
        <v>0.66666666666666663</v>
      </c>
      <c r="L7756" s="20">
        <v>9</v>
      </c>
      <c r="M7756" s="20">
        <v>1</v>
      </c>
      <c r="N7756" s="20">
        <v>6</v>
      </c>
      <c r="P7756" s="20">
        <v>0</v>
      </c>
      <c r="Q7756" s="20">
        <v>0</v>
      </c>
      <c r="R7756" s="20" t="e">
        <v>#DIV/0!</v>
      </c>
      <c r="S7756" s="20">
        <v>0</v>
      </c>
    </row>
    <row r="7757" spans="1:19" s="20" customFormat="1" x14ac:dyDescent="0.25">
      <c r="A7757" s="177" t="s">
        <v>15433</v>
      </c>
      <c r="B7757" s="20" t="s">
        <v>15434</v>
      </c>
      <c r="C7757" s="20" t="s">
        <v>357</v>
      </c>
      <c r="D7757" s="20" t="s">
        <v>1000</v>
      </c>
      <c r="E7757" s="26">
        <v>43160</v>
      </c>
      <c r="F7757" s="20">
        <v>0</v>
      </c>
      <c r="G7757" s="20">
        <v>0</v>
      </c>
      <c r="H7757" s="20" t="e">
        <v>#DIV/0!</v>
      </c>
      <c r="I7757" s="20">
        <v>0</v>
      </c>
      <c r="J7757" s="20">
        <v>0</v>
      </c>
      <c r="K7757" s="20" t="e">
        <v>#DIV/0!</v>
      </c>
      <c r="L7757" s="20">
        <v>0</v>
      </c>
      <c r="M7757" s="20" t="e">
        <v>#DIV/0!</v>
      </c>
      <c r="N7757" s="20">
        <v>0</v>
      </c>
      <c r="P7757" s="20">
        <v>0</v>
      </c>
      <c r="Q7757" s="20">
        <v>0</v>
      </c>
      <c r="R7757" s="20" t="e">
        <v>#DIV/0!</v>
      </c>
      <c r="S7757" s="20">
        <v>0</v>
      </c>
    </row>
    <row r="7758" spans="1:19" s="20" customFormat="1" x14ac:dyDescent="0.25">
      <c r="A7758" s="177" t="s">
        <v>15511</v>
      </c>
      <c r="B7758" s="20" t="s">
        <v>15512</v>
      </c>
      <c r="C7758" s="20" t="s">
        <v>352</v>
      </c>
      <c r="D7758" s="20" t="s">
        <v>1002</v>
      </c>
      <c r="E7758" s="26">
        <v>43160</v>
      </c>
      <c r="F7758" s="20">
        <v>0</v>
      </c>
      <c r="G7758" s="20">
        <v>0</v>
      </c>
      <c r="H7758" s="20" t="e">
        <v>#DIV/0!</v>
      </c>
      <c r="I7758" s="20">
        <v>0</v>
      </c>
      <c r="J7758" s="20">
        <v>0</v>
      </c>
      <c r="K7758" s="20" t="e">
        <v>#DIV/0!</v>
      </c>
      <c r="L7758" s="20">
        <v>0</v>
      </c>
      <c r="M7758" s="20" t="e">
        <v>#DIV/0!</v>
      </c>
      <c r="N7758" s="20">
        <v>0</v>
      </c>
      <c r="P7758" s="20">
        <v>0</v>
      </c>
      <c r="Q7758" s="20">
        <v>0</v>
      </c>
      <c r="R7758" s="20" t="e">
        <v>#DIV/0!</v>
      </c>
      <c r="S7758" s="20">
        <v>0</v>
      </c>
    </row>
    <row r="7759" spans="1:19" s="20" customFormat="1" x14ac:dyDescent="0.25">
      <c r="A7759" s="177" t="s">
        <v>15672</v>
      </c>
      <c r="B7759" s="20" t="s">
        <v>15673</v>
      </c>
      <c r="C7759" s="20" t="s">
        <v>228</v>
      </c>
      <c r="D7759" s="20" t="s">
        <v>1002</v>
      </c>
      <c r="E7759" s="26">
        <v>43160</v>
      </c>
      <c r="F7759" s="20">
        <v>0</v>
      </c>
      <c r="G7759" s="20">
        <v>0</v>
      </c>
      <c r="H7759" s="20" t="e">
        <v>#DIV/0!</v>
      </c>
      <c r="I7759" s="20">
        <v>0</v>
      </c>
      <c r="J7759" s="20">
        <v>0</v>
      </c>
      <c r="K7759" s="20" t="e">
        <v>#DIV/0!</v>
      </c>
      <c r="L7759" s="20">
        <v>0</v>
      </c>
      <c r="M7759" s="20" t="e">
        <v>#DIV/0!</v>
      </c>
      <c r="N7759" s="20">
        <v>0</v>
      </c>
      <c r="P7759" s="20">
        <v>0</v>
      </c>
      <c r="Q7759" s="20">
        <v>0</v>
      </c>
      <c r="R7759" s="20" t="e">
        <v>#DIV/0!</v>
      </c>
      <c r="S7759" s="20">
        <v>0</v>
      </c>
    </row>
    <row r="7760" spans="1:19" s="20" customFormat="1" x14ac:dyDescent="0.25">
      <c r="A7760" s="177" t="s">
        <v>15849</v>
      </c>
      <c r="B7760" s="20" t="s">
        <v>15850</v>
      </c>
      <c r="C7760" s="20" t="s">
        <v>227</v>
      </c>
      <c r="D7760" s="20" t="s">
        <v>1000</v>
      </c>
      <c r="E7760" s="26">
        <v>43160</v>
      </c>
      <c r="F7760" s="20">
        <v>0</v>
      </c>
      <c r="G7760" s="20">
        <v>0</v>
      </c>
      <c r="H7760" s="20" t="e">
        <v>#DIV/0!</v>
      </c>
      <c r="I7760" s="20">
        <v>0</v>
      </c>
      <c r="J7760" s="20">
        <v>0</v>
      </c>
      <c r="K7760" s="20" t="e">
        <v>#DIV/0!</v>
      </c>
      <c r="L7760" s="20">
        <v>0</v>
      </c>
      <c r="M7760" s="20" t="e">
        <v>#DIV/0!</v>
      </c>
      <c r="N7760" s="20">
        <v>0</v>
      </c>
      <c r="P7760" s="20">
        <v>0</v>
      </c>
      <c r="Q7760" s="20">
        <v>0</v>
      </c>
      <c r="R7760" s="20" t="e">
        <v>#DIV/0!</v>
      </c>
      <c r="S7760" s="20">
        <v>0</v>
      </c>
    </row>
    <row r="7761" spans="1:20" s="20" customFormat="1" x14ac:dyDescent="0.25">
      <c r="A7761" s="177" t="s">
        <v>16026</v>
      </c>
      <c r="B7761" s="20" t="s">
        <v>16027</v>
      </c>
      <c r="C7761" s="20" t="s">
        <v>203</v>
      </c>
      <c r="D7761" s="20" t="s">
        <v>1000</v>
      </c>
      <c r="E7761" s="26">
        <v>43160</v>
      </c>
      <c r="F7761" s="20">
        <v>0</v>
      </c>
      <c r="G7761" s="20">
        <v>0</v>
      </c>
      <c r="H7761" s="20" t="e">
        <v>#DIV/0!</v>
      </c>
      <c r="I7761" s="20">
        <v>0</v>
      </c>
      <c r="J7761" s="20">
        <v>0</v>
      </c>
      <c r="K7761" s="20" t="e">
        <v>#DIV/0!</v>
      </c>
      <c r="L7761" s="20">
        <v>0</v>
      </c>
      <c r="M7761" s="20" t="e">
        <v>#DIV/0!</v>
      </c>
      <c r="N7761" s="20">
        <v>0</v>
      </c>
      <c r="O7761" s="20" t="e">
        <v>#DIV/0!</v>
      </c>
      <c r="P7761" s="20">
        <v>0</v>
      </c>
      <c r="Q7761" s="20">
        <v>0</v>
      </c>
      <c r="R7761" s="20" t="e">
        <v>#DIV/0!</v>
      </c>
      <c r="S7761" s="20">
        <v>0</v>
      </c>
    </row>
    <row r="7762" spans="1:20" s="20" customFormat="1" x14ac:dyDescent="0.25">
      <c r="A7762" s="177" t="s">
        <v>16205</v>
      </c>
      <c r="B7762" s="20" t="s">
        <v>16206</v>
      </c>
      <c r="C7762" s="20" t="s">
        <v>205</v>
      </c>
      <c r="D7762" s="20" t="s">
        <v>1002</v>
      </c>
      <c r="E7762" s="26">
        <v>43160</v>
      </c>
      <c r="F7762" s="20">
        <v>0</v>
      </c>
      <c r="G7762" s="20">
        <v>0</v>
      </c>
      <c r="H7762" s="20" t="e">
        <v>#DIV/0!</v>
      </c>
      <c r="I7762" s="20">
        <v>0</v>
      </c>
      <c r="J7762" s="20">
        <v>0</v>
      </c>
      <c r="K7762" s="20" t="e">
        <v>#DIV/0!</v>
      </c>
      <c r="L7762" s="20">
        <v>0</v>
      </c>
      <c r="M7762" s="20" t="e">
        <v>#DIV/0!</v>
      </c>
      <c r="N7762" s="20">
        <v>0</v>
      </c>
      <c r="P7762" s="20">
        <v>0</v>
      </c>
      <c r="Q7762" s="20">
        <v>0</v>
      </c>
      <c r="R7762" s="20" t="e">
        <v>#DIV/0!</v>
      </c>
      <c r="S7762" s="20">
        <v>0</v>
      </c>
    </row>
    <row r="7763" spans="1:20" s="20" customFormat="1" x14ac:dyDescent="0.25">
      <c r="A7763" s="177" t="s">
        <v>16382</v>
      </c>
      <c r="B7763" s="20" t="s">
        <v>16383</v>
      </c>
      <c r="C7763" s="20" t="s">
        <v>204</v>
      </c>
      <c r="D7763" s="20" t="s">
        <v>1002</v>
      </c>
      <c r="E7763" s="26">
        <v>43160</v>
      </c>
      <c r="F7763" s="20">
        <v>0</v>
      </c>
      <c r="G7763" s="20">
        <v>0</v>
      </c>
      <c r="H7763" s="20" t="e">
        <v>#DIV/0!</v>
      </c>
      <c r="I7763" s="20">
        <v>0</v>
      </c>
      <c r="J7763" s="20">
        <v>0</v>
      </c>
      <c r="K7763" s="20" t="e">
        <v>#DIV/0!</v>
      </c>
      <c r="L7763" s="20">
        <v>0</v>
      </c>
      <c r="M7763" s="20" t="e">
        <v>#DIV/0!</v>
      </c>
      <c r="N7763" s="20">
        <v>0</v>
      </c>
      <c r="P7763" s="20">
        <v>0</v>
      </c>
      <c r="Q7763" s="20">
        <v>0</v>
      </c>
      <c r="R7763" s="20" t="e">
        <v>#DIV/0!</v>
      </c>
      <c r="S7763" s="20">
        <v>0</v>
      </c>
    </row>
    <row r="7764" spans="1:20" s="20" customFormat="1" x14ac:dyDescent="0.25">
      <c r="A7764" s="177" t="s">
        <v>16523</v>
      </c>
      <c r="B7764" s="20" t="s">
        <v>16524</v>
      </c>
      <c r="C7764" s="20" t="s">
        <v>353</v>
      </c>
      <c r="D7764" s="20" t="s">
        <v>1002</v>
      </c>
      <c r="E7764" s="26">
        <v>43160</v>
      </c>
      <c r="F7764" s="20">
        <v>0</v>
      </c>
      <c r="G7764" s="20">
        <v>0</v>
      </c>
      <c r="H7764" s="20" t="e">
        <v>#DIV/0!</v>
      </c>
      <c r="I7764" s="20">
        <v>0</v>
      </c>
      <c r="J7764" s="20">
        <v>0</v>
      </c>
      <c r="K7764" s="20" t="e">
        <v>#DIV/0!</v>
      </c>
      <c r="L7764" s="20">
        <v>0</v>
      </c>
      <c r="M7764" s="20" t="e">
        <v>#DIV/0!</v>
      </c>
      <c r="N7764" s="20">
        <v>0</v>
      </c>
      <c r="P7764" s="20">
        <v>0</v>
      </c>
      <c r="Q7764" s="20">
        <v>0</v>
      </c>
      <c r="R7764" s="20" t="e">
        <v>#DIV/0!</v>
      </c>
      <c r="S7764" s="20">
        <v>0</v>
      </c>
    </row>
    <row r="7765" spans="1:20" s="20" customFormat="1" x14ac:dyDescent="0.25">
      <c r="A7765" s="177" t="s">
        <v>16700</v>
      </c>
      <c r="B7765" s="20" t="s">
        <v>16701</v>
      </c>
      <c r="C7765" s="20" t="s">
        <v>223</v>
      </c>
      <c r="D7765" s="20" t="s">
        <v>1000</v>
      </c>
      <c r="E7765" s="26">
        <v>43160</v>
      </c>
      <c r="F7765" s="20">
        <v>4</v>
      </c>
      <c r="G7765" s="20">
        <v>9</v>
      </c>
      <c r="H7765" s="20">
        <v>0.44444444444444442</v>
      </c>
      <c r="I7765" s="20">
        <v>73</v>
      </c>
      <c r="J7765" s="20">
        <v>40</v>
      </c>
      <c r="K7765" s="20">
        <v>1.825</v>
      </c>
      <c r="L7765" s="20">
        <v>90</v>
      </c>
      <c r="M7765" s="20">
        <v>0.44444444444444442</v>
      </c>
      <c r="N7765" s="20">
        <v>72</v>
      </c>
      <c r="P7765" s="20">
        <v>5</v>
      </c>
      <c r="Q7765" s="20">
        <v>5</v>
      </c>
      <c r="R7765" s="20">
        <v>1</v>
      </c>
      <c r="S7765" s="20">
        <v>1</v>
      </c>
    </row>
    <row r="7766" spans="1:20" s="20" customFormat="1" x14ac:dyDescent="0.25">
      <c r="A7766" s="177" t="s">
        <v>16879</v>
      </c>
      <c r="B7766" s="20" t="s">
        <v>16880</v>
      </c>
      <c r="C7766" s="20" t="s">
        <v>224</v>
      </c>
      <c r="D7766" s="20" t="s">
        <v>1002</v>
      </c>
      <c r="E7766" s="26">
        <v>43160</v>
      </c>
      <c r="F7766" s="20">
        <v>4</v>
      </c>
      <c r="G7766" s="20">
        <v>9</v>
      </c>
      <c r="H7766" s="20">
        <v>0.44444444444444442</v>
      </c>
      <c r="I7766" s="20">
        <v>73</v>
      </c>
      <c r="J7766" s="20">
        <v>40</v>
      </c>
      <c r="K7766" s="20">
        <v>1.825</v>
      </c>
      <c r="L7766" s="20">
        <v>90</v>
      </c>
      <c r="M7766" s="20">
        <v>0.44444444444444442</v>
      </c>
      <c r="N7766" s="20">
        <v>72</v>
      </c>
      <c r="P7766" s="20">
        <v>5</v>
      </c>
      <c r="Q7766" s="20">
        <v>5</v>
      </c>
      <c r="R7766" s="20">
        <v>1</v>
      </c>
      <c r="S7766" s="20">
        <v>1</v>
      </c>
    </row>
    <row r="7767" spans="1:20" s="20" customFormat="1" x14ac:dyDescent="0.25">
      <c r="A7767" s="177" t="s">
        <v>17005</v>
      </c>
      <c r="B7767" s="20" t="s">
        <v>17006</v>
      </c>
      <c r="C7767" s="20" t="s">
        <v>346</v>
      </c>
      <c r="D7767" s="20" t="s">
        <v>1000</v>
      </c>
      <c r="E7767" s="26">
        <v>43160</v>
      </c>
      <c r="F7767" s="20">
        <v>0</v>
      </c>
      <c r="G7767" s="20">
        <v>0</v>
      </c>
      <c r="H7767" s="20" t="e">
        <v>#DIV/0!</v>
      </c>
      <c r="I7767" s="20">
        <v>0</v>
      </c>
      <c r="J7767" s="20">
        <v>0</v>
      </c>
      <c r="K7767" s="20" t="e">
        <v>#DIV/0!</v>
      </c>
      <c r="L7767" s="20">
        <v>0</v>
      </c>
      <c r="M7767" s="20" t="e">
        <v>#DIV/0!</v>
      </c>
      <c r="N7767" s="20">
        <v>0</v>
      </c>
      <c r="P7767" s="20">
        <v>0</v>
      </c>
      <c r="Q7767" s="20">
        <v>0</v>
      </c>
      <c r="R7767" s="20" t="e">
        <v>#DIV/0!</v>
      </c>
      <c r="S7767" s="20">
        <v>0</v>
      </c>
    </row>
    <row r="7768" spans="1:20" s="20" customFormat="1" x14ac:dyDescent="0.25">
      <c r="A7768" s="177" t="s">
        <v>17101</v>
      </c>
      <c r="B7768" s="20" t="s">
        <v>17102</v>
      </c>
      <c r="C7768" s="20" t="s">
        <v>345</v>
      </c>
      <c r="D7768" s="20" t="s">
        <v>1002</v>
      </c>
      <c r="E7768" s="26">
        <v>43160</v>
      </c>
      <c r="F7768" s="20">
        <v>0</v>
      </c>
      <c r="G7768" s="20">
        <v>0</v>
      </c>
      <c r="H7768" s="20" t="e">
        <v>#DIV/0!</v>
      </c>
      <c r="I7768" s="20">
        <v>0</v>
      </c>
      <c r="J7768" s="20">
        <v>0</v>
      </c>
      <c r="K7768" s="20" t="e">
        <v>#DIV/0!</v>
      </c>
      <c r="L7768" s="20">
        <v>0</v>
      </c>
      <c r="M7768" s="20" t="e">
        <v>#DIV/0!</v>
      </c>
      <c r="N7768" s="20">
        <v>0</v>
      </c>
      <c r="P7768" s="20">
        <v>0</v>
      </c>
      <c r="Q7768" s="20">
        <v>0</v>
      </c>
      <c r="R7768" s="20" t="e">
        <v>#DIV/0!</v>
      </c>
      <c r="S7768" s="20">
        <v>0</v>
      </c>
    </row>
    <row r="7769" spans="1:20" s="20" customFormat="1" x14ac:dyDescent="0.25">
      <c r="A7769" s="177" t="s">
        <v>17316</v>
      </c>
      <c r="B7769" s="20" t="s">
        <v>17317</v>
      </c>
      <c r="C7769" s="20" t="s">
        <v>225</v>
      </c>
      <c r="D7769" s="20" t="s">
        <v>1000</v>
      </c>
      <c r="E7769" s="26">
        <v>43160</v>
      </c>
      <c r="F7769" s="20">
        <v>5</v>
      </c>
      <c r="G7769" s="20">
        <v>5.5</v>
      </c>
      <c r="H7769" s="20">
        <v>0.90909090909090906</v>
      </c>
      <c r="I7769" s="20">
        <v>47</v>
      </c>
      <c r="J7769" s="20">
        <v>55</v>
      </c>
      <c r="K7769" s="20">
        <v>0.8545454545454545</v>
      </c>
      <c r="L7769" s="20">
        <v>62</v>
      </c>
      <c r="M7769" s="20">
        <v>0.88709677419354838</v>
      </c>
      <c r="N7769" s="20">
        <v>46</v>
      </c>
      <c r="P7769" s="20">
        <v>2</v>
      </c>
      <c r="Q7769" s="20">
        <v>5</v>
      </c>
      <c r="R7769" s="20">
        <v>0.4</v>
      </c>
      <c r="S7769" s="20">
        <v>1</v>
      </c>
    </row>
    <row r="7770" spans="1:20" s="20" customFormat="1" x14ac:dyDescent="0.25">
      <c r="A7770" s="177" t="s">
        <v>17523</v>
      </c>
      <c r="B7770" s="20" t="s">
        <v>17524</v>
      </c>
      <c r="C7770" s="20" t="s">
        <v>226</v>
      </c>
      <c r="D7770" s="20" t="s">
        <v>1002</v>
      </c>
      <c r="E7770" s="26">
        <v>43160</v>
      </c>
      <c r="F7770" s="20">
        <v>5</v>
      </c>
      <c r="G7770" s="20">
        <v>5.5</v>
      </c>
      <c r="H7770" s="20">
        <v>0.90909090909090906</v>
      </c>
      <c r="I7770" s="20">
        <v>47</v>
      </c>
      <c r="J7770" s="20">
        <v>55</v>
      </c>
      <c r="K7770" s="20">
        <v>0.8545454545454545</v>
      </c>
      <c r="L7770" s="20">
        <v>62</v>
      </c>
      <c r="M7770" s="20">
        <v>0.88709677419354838</v>
      </c>
      <c r="N7770" s="20">
        <v>46</v>
      </c>
      <c r="P7770" s="20">
        <v>2</v>
      </c>
      <c r="Q7770" s="20">
        <v>5</v>
      </c>
      <c r="R7770" s="20">
        <v>0.4</v>
      </c>
      <c r="S7770" s="20">
        <v>1</v>
      </c>
      <c r="T7770" s="20">
        <v>0.89743589743589747</v>
      </c>
    </row>
    <row r="7771" spans="1:20" s="20" customFormat="1" x14ac:dyDescent="0.25">
      <c r="A7771" s="177" t="s">
        <v>17700</v>
      </c>
      <c r="B7771" s="20" t="s">
        <v>17701</v>
      </c>
      <c r="C7771" s="20" t="s">
        <v>232</v>
      </c>
      <c r="D7771" s="20" t="s">
        <v>1000</v>
      </c>
      <c r="E7771" s="26">
        <v>43160</v>
      </c>
      <c r="F7771" s="20">
        <v>7.5</v>
      </c>
      <c r="G7771" s="20">
        <v>7.5</v>
      </c>
      <c r="H7771" s="20">
        <v>1</v>
      </c>
      <c r="I7771" s="20">
        <v>106</v>
      </c>
      <c r="J7771" s="20">
        <v>84</v>
      </c>
      <c r="K7771" s="20">
        <v>1.2619047619047619</v>
      </c>
      <c r="L7771" s="20">
        <v>84</v>
      </c>
      <c r="M7771" s="20">
        <v>1</v>
      </c>
      <c r="N7771" s="20">
        <v>100</v>
      </c>
      <c r="P7771" s="20">
        <v>0</v>
      </c>
      <c r="Q7771" s="20">
        <v>4</v>
      </c>
      <c r="R7771" s="20">
        <v>0</v>
      </c>
      <c r="S7771" s="20">
        <v>6</v>
      </c>
      <c r="T7771" s="20">
        <v>0.75510204081632648</v>
      </c>
    </row>
    <row r="7772" spans="1:20" s="20" customFormat="1" x14ac:dyDescent="0.25">
      <c r="A7772" s="177" t="s">
        <v>17897</v>
      </c>
      <c r="B7772" s="20" t="s">
        <v>17898</v>
      </c>
      <c r="C7772" s="20" t="s">
        <v>231</v>
      </c>
      <c r="D7772" s="20" t="s">
        <v>1002</v>
      </c>
      <c r="E7772" s="26">
        <v>43160</v>
      </c>
      <c r="F7772" s="20">
        <v>7.5</v>
      </c>
      <c r="G7772" s="20">
        <v>7.5</v>
      </c>
      <c r="H7772" s="20">
        <v>1</v>
      </c>
      <c r="I7772" s="20">
        <v>106</v>
      </c>
      <c r="J7772" s="20">
        <v>84</v>
      </c>
      <c r="K7772" s="20">
        <v>1.2619047619047619</v>
      </c>
      <c r="L7772" s="20">
        <v>84</v>
      </c>
      <c r="M7772" s="20">
        <v>1</v>
      </c>
      <c r="N7772" s="20">
        <v>100</v>
      </c>
      <c r="P7772" s="20">
        <v>0</v>
      </c>
      <c r="Q7772" s="20">
        <v>4</v>
      </c>
      <c r="R7772" s="20">
        <v>0</v>
      </c>
      <c r="S7772" s="20">
        <v>6</v>
      </c>
      <c r="T7772" s="20">
        <v>0.875</v>
      </c>
    </row>
    <row r="7773" spans="1:20" s="20" customFormat="1" x14ac:dyDescent="0.25">
      <c r="A7773" s="177" t="s">
        <v>18074</v>
      </c>
      <c r="B7773" s="20" t="s">
        <v>18075</v>
      </c>
      <c r="C7773" s="20" t="s">
        <v>317</v>
      </c>
      <c r="D7773" s="20" t="s">
        <v>1000</v>
      </c>
      <c r="E7773" s="26">
        <v>43160</v>
      </c>
      <c r="F7773" s="20">
        <v>8</v>
      </c>
      <c r="G7773" s="20">
        <v>9</v>
      </c>
      <c r="H7773" s="20">
        <v>0.88888888888888884</v>
      </c>
      <c r="I7773" s="20">
        <v>38</v>
      </c>
      <c r="J7773" s="20">
        <v>48</v>
      </c>
      <c r="K7773" s="20">
        <v>0.79166666666666663</v>
      </c>
      <c r="L7773" s="20">
        <v>54</v>
      </c>
      <c r="M7773" s="20">
        <v>0.88888888888888884</v>
      </c>
      <c r="N7773" s="20">
        <v>32</v>
      </c>
      <c r="P7773" s="20">
        <v>2</v>
      </c>
      <c r="Q7773" s="20">
        <v>2</v>
      </c>
      <c r="R7773" s="20">
        <v>1</v>
      </c>
      <c r="S7773" s="20">
        <v>6</v>
      </c>
      <c r="T7773" s="20" t="e">
        <v>#DIV/0!</v>
      </c>
    </row>
    <row r="7774" spans="1:20" s="20" customFormat="1" x14ac:dyDescent="0.25">
      <c r="A7774" s="177" t="s">
        <v>18253</v>
      </c>
      <c r="B7774" s="20" t="s">
        <v>18254</v>
      </c>
      <c r="C7774" s="20" t="s">
        <v>316</v>
      </c>
      <c r="D7774" s="20" t="s">
        <v>1002</v>
      </c>
      <c r="E7774" s="26">
        <v>43160</v>
      </c>
      <c r="F7774" s="20">
        <v>5.5</v>
      </c>
      <c r="G7774" s="20">
        <v>5.5</v>
      </c>
      <c r="H7774" s="20">
        <v>1</v>
      </c>
      <c r="I7774" s="20">
        <v>25</v>
      </c>
      <c r="J7774" s="20">
        <v>33</v>
      </c>
      <c r="K7774" s="20">
        <v>0.75757575757575757</v>
      </c>
      <c r="L7774" s="20">
        <v>33</v>
      </c>
      <c r="M7774" s="20">
        <v>1</v>
      </c>
      <c r="N7774" s="20">
        <v>19</v>
      </c>
      <c r="P7774" s="20">
        <v>2</v>
      </c>
      <c r="Q7774" s="20">
        <v>2</v>
      </c>
      <c r="R7774" s="20">
        <v>1</v>
      </c>
      <c r="S7774" s="20">
        <v>6</v>
      </c>
      <c r="T7774" s="20" t="e">
        <v>#DIV/0!</v>
      </c>
    </row>
    <row r="7775" spans="1:20" s="20" customFormat="1" x14ac:dyDescent="0.25">
      <c r="A7775" s="177" t="s">
        <v>18329</v>
      </c>
      <c r="B7775" s="20" t="s">
        <v>18330</v>
      </c>
      <c r="C7775" s="20" t="s">
        <v>355</v>
      </c>
      <c r="D7775" s="20" t="s">
        <v>1002</v>
      </c>
      <c r="E7775" s="26">
        <v>43160</v>
      </c>
      <c r="F7775" s="20">
        <v>2.5</v>
      </c>
      <c r="G7775" s="20">
        <v>3.5</v>
      </c>
      <c r="H7775" s="20">
        <v>0.7142857142857143</v>
      </c>
      <c r="I7775" s="20">
        <v>13</v>
      </c>
      <c r="J7775" s="20">
        <v>15</v>
      </c>
      <c r="K7775" s="20">
        <v>0.8666666666666667</v>
      </c>
      <c r="L7775" s="20">
        <v>21</v>
      </c>
      <c r="M7775" s="20">
        <v>0.7142857142857143</v>
      </c>
      <c r="N7775" s="20">
        <v>13</v>
      </c>
      <c r="P7775" s="20">
        <v>0</v>
      </c>
      <c r="Q7775" s="20">
        <v>0</v>
      </c>
      <c r="R7775" s="20" t="e">
        <v>#DIV/0!</v>
      </c>
      <c r="S7775" s="20">
        <v>0</v>
      </c>
      <c r="T7775" s="20" t="e">
        <v>#DIV/0!</v>
      </c>
    </row>
    <row r="7776" spans="1:20" s="20" customFormat="1" x14ac:dyDescent="0.25">
      <c r="A7776" s="177" t="s">
        <v>18506</v>
      </c>
      <c r="B7776" s="20" t="s">
        <v>18507</v>
      </c>
      <c r="C7776" s="20" t="s">
        <v>214</v>
      </c>
      <c r="D7776" s="20" t="s">
        <v>1000</v>
      </c>
      <c r="E7776" s="26">
        <v>43160</v>
      </c>
      <c r="F7776" s="20">
        <v>10.5</v>
      </c>
      <c r="G7776" s="20">
        <v>15.5</v>
      </c>
      <c r="H7776" s="20">
        <v>0.67741935483870963</v>
      </c>
      <c r="I7776" s="20">
        <v>91</v>
      </c>
      <c r="J7776" s="20">
        <v>108</v>
      </c>
      <c r="K7776" s="20">
        <v>0.84259259259259256</v>
      </c>
      <c r="L7776" s="20">
        <v>150</v>
      </c>
      <c r="M7776" s="20">
        <v>0.72</v>
      </c>
      <c r="N7776" s="20">
        <v>73</v>
      </c>
      <c r="O7776" s="20">
        <v>0.85</v>
      </c>
      <c r="P7776" s="20">
        <v>7</v>
      </c>
      <c r="Q7776" s="20">
        <v>8</v>
      </c>
      <c r="R7776" s="20">
        <v>0.875</v>
      </c>
      <c r="S7776" s="20">
        <v>18</v>
      </c>
      <c r="T7776" s="20" t="e">
        <v>#DIV/0!</v>
      </c>
    </row>
    <row r="7777" spans="1:20" s="20" customFormat="1" x14ac:dyDescent="0.25">
      <c r="A7777" s="177" t="s">
        <v>18685</v>
      </c>
      <c r="B7777" s="20" t="s">
        <v>18686</v>
      </c>
      <c r="C7777" s="20" t="s">
        <v>215</v>
      </c>
      <c r="D7777" s="20" t="s">
        <v>1002</v>
      </c>
      <c r="E7777" s="26">
        <v>43160</v>
      </c>
      <c r="F7777" s="20">
        <v>4.5</v>
      </c>
      <c r="G7777" s="20">
        <v>8</v>
      </c>
      <c r="H7777" s="20">
        <v>0.5625</v>
      </c>
      <c r="I7777" s="20">
        <v>31</v>
      </c>
      <c r="J7777" s="20">
        <v>27</v>
      </c>
      <c r="K7777" s="20">
        <v>1.1481481481481481</v>
      </c>
      <c r="L7777" s="20">
        <v>48</v>
      </c>
      <c r="M7777" s="20">
        <v>0.5625</v>
      </c>
      <c r="N7777" s="20">
        <v>29</v>
      </c>
      <c r="O7777" s="20">
        <v>0.85</v>
      </c>
      <c r="P7777" s="20">
        <v>5</v>
      </c>
      <c r="Q7777" s="20">
        <v>6</v>
      </c>
      <c r="R7777" s="20">
        <v>0.83333333333333337</v>
      </c>
      <c r="S7777" s="20">
        <v>2</v>
      </c>
      <c r="T7777" s="20" t="e">
        <v>#DIV/0!</v>
      </c>
    </row>
    <row r="7778" spans="1:20" s="20" customFormat="1" x14ac:dyDescent="0.25">
      <c r="A7778" s="177" t="s">
        <v>18862</v>
      </c>
      <c r="B7778" s="20" t="s">
        <v>18863</v>
      </c>
      <c r="C7778" s="20" t="s">
        <v>216</v>
      </c>
      <c r="D7778" s="20" t="s">
        <v>1002</v>
      </c>
      <c r="E7778" s="26">
        <v>43160</v>
      </c>
      <c r="F7778" s="20">
        <v>6</v>
      </c>
      <c r="G7778" s="20">
        <v>7.5</v>
      </c>
      <c r="H7778" s="20">
        <v>0.8</v>
      </c>
      <c r="I7778" s="20">
        <v>60</v>
      </c>
      <c r="J7778" s="20">
        <v>81</v>
      </c>
      <c r="K7778" s="20">
        <v>0.7407407407407407</v>
      </c>
      <c r="L7778" s="20">
        <v>102</v>
      </c>
      <c r="M7778" s="20">
        <v>0.79411764705882348</v>
      </c>
      <c r="N7778" s="20">
        <v>44</v>
      </c>
      <c r="P7778" s="20">
        <v>2</v>
      </c>
      <c r="Q7778" s="20">
        <v>2</v>
      </c>
      <c r="R7778" s="20">
        <v>1</v>
      </c>
      <c r="S7778" s="20">
        <v>16</v>
      </c>
      <c r="T7778" s="20" t="e">
        <v>#DIV/0!</v>
      </c>
    </row>
    <row r="7779" spans="1:20" s="20" customFormat="1" x14ac:dyDescent="0.25">
      <c r="A7779" s="177" t="s">
        <v>19039</v>
      </c>
      <c r="B7779" s="20" t="s">
        <v>19040</v>
      </c>
      <c r="C7779" s="20" t="s">
        <v>229</v>
      </c>
      <c r="D7779" s="20" t="s">
        <v>1002</v>
      </c>
      <c r="E7779" s="26">
        <v>43160</v>
      </c>
      <c r="F7779" s="20">
        <v>0</v>
      </c>
      <c r="G7779" s="20">
        <v>0</v>
      </c>
      <c r="H7779" s="20" t="e">
        <v>#DIV/0!</v>
      </c>
      <c r="I7779" s="20">
        <v>0</v>
      </c>
      <c r="J7779" s="20">
        <v>0</v>
      </c>
      <c r="K7779" s="20" t="e">
        <v>#DIV/0!</v>
      </c>
      <c r="L7779" s="20">
        <v>0</v>
      </c>
      <c r="M7779" s="20" t="e">
        <v>#DIV/0!</v>
      </c>
      <c r="N7779" s="20">
        <v>0</v>
      </c>
      <c r="P7779" s="20">
        <v>0</v>
      </c>
      <c r="Q7779" s="20">
        <v>0</v>
      </c>
      <c r="R7779" s="20" t="e">
        <v>#DIV/0!</v>
      </c>
      <c r="S7779" s="20">
        <v>0</v>
      </c>
      <c r="T7779" s="20" t="e">
        <v>#DIV/0!</v>
      </c>
    </row>
    <row r="7780" spans="1:20" s="20" customFormat="1" x14ac:dyDescent="0.25">
      <c r="A7780" s="177" t="s">
        <v>19216</v>
      </c>
      <c r="B7780" s="20" t="s">
        <v>19217</v>
      </c>
      <c r="C7780" s="20" t="s">
        <v>230</v>
      </c>
      <c r="D7780" s="20" t="s">
        <v>1000</v>
      </c>
      <c r="E7780" s="26">
        <v>43160</v>
      </c>
      <c r="F7780" s="20">
        <v>0</v>
      </c>
      <c r="G7780" s="20">
        <v>0</v>
      </c>
      <c r="H7780" s="20" t="e">
        <v>#DIV/0!</v>
      </c>
      <c r="I7780" s="20">
        <v>0</v>
      </c>
      <c r="J7780" s="20">
        <v>0</v>
      </c>
      <c r="K7780" s="20" t="e">
        <v>#DIV/0!</v>
      </c>
      <c r="L7780" s="20">
        <v>0</v>
      </c>
      <c r="M7780" s="20" t="e">
        <v>#DIV/0!</v>
      </c>
      <c r="N7780" s="20">
        <v>0</v>
      </c>
      <c r="P7780" s="20">
        <v>0</v>
      </c>
      <c r="Q7780" s="20">
        <v>0</v>
      </c>
      <c r="R7780" s="20" t="e">
        <v>#DIV/0!</v>
      </c>
      <c r="S7780" s="20">
        <v>0</v>
      </c>
      <c r="T7780" s="20" t="e">
        <v>#DIV/0!</v>
      </c>
    </row>
    <row r="7781" spans="1:20" s="20" customFormat="1" x14ac:dyDescent="0.25">
      <c r="A7781" s="177" t="s">
        <v>19395</v>
      </c>
      <c r="B7781" s="20" t="s">
        <v>19396</v>
      </c>
      <c r="C7781" s="20" t="s">
        <v>234</v>
      </c>
      <c r="D7781" s="20" t="s">
        <v>1000</v>
      </c>
      <c r="E7781" s="26">
        <v>43160</v>
      </c>
      <c r="F7781" s="20">
        <v>3</v>
      </c>
      <c r="G7781" s="20">
        <v>4.5</v>
      </c>
      <c r="H7781" s="20">
        <v>0.66666666666666663</v>
      </c>
      <c r="I7781" s="20">
        <v>30</v>
      </c>
      <c r="J7781" s="20">
        <v>42</v>
      </c>
      <c r="K7781" s="20">
        <v>0.7142857142857143</v>
      </c>
      <c r="L7781" s="20">
        <v>63</v>
      </c>
      <c r="M7781" s="20">
        <v>0.66666666666666663</v>
      </c>
      <c r="N7781" s="20">
        <v>27</v>
      </c>
      <c r="P7781" s="20">
        <v>2</v>
      </c>
      <c r="Q7781" s="20">
        <v>2</v>
      </c>
      <c r="R7781" s="20">
        <v>1</v>
      </c>
      <c r="S7781" s="20">
        <v>3</v>
      </c>
      <c r="T7781" s="20" t="e">
        <v>#DIV/0!</v>
      </c>
    </row>
    <row r="7782" spans="1:20" s="20" customFormat="1" x14ac:dyDescent="0.25">
      <c r="A7782" s="177" t="s">
        <v>19574</v>
      </c>
      <c r="B7782" s="20" t="s">
        <v>19575</v>
      </c>
      <c r="C7782" s="20" t="s">
        <v>233</v>
      </c>
      <c r="D7782" s="20" t="s">
        <v>1002</v>
      </c>
      <c r="E7782" s="26">
        <v>43160</v>
      </c>
      <c r="F7782" s="20">
        <v>3</v>
      </c>
      <c r="G7782" s="20">
        <v>4.5</v>
      </c>
      <c r="H7782" s="20">
        <v>0.66666666666666663</v>
      </c>
      <c r="I7782" s="20">
        <v>30</v>
      </c>
      <c r="J7782" s="20">
        <v>42</v>
      </c>
      <c r="K7782" s="20">
        <v>0.7142857142857143</v>
      </c>
      <c r="L7782" s="20">
        <v>63</v>
      </c>
      <c r="M7782" s="20">
        <v>0.66666666666666663</v>
      </c>
      <c r="N7782" s="20">
        <v>27</v>
      </c>
      <c r="P7782" s="20">
        <v>2</v>
      </c>
      <c r="Q7782" s="20">
        <v>2</v>
      </c>
      <c r="R7782" s="20">
        <v>1</v>
      </c>
      <c r="S7782" s="20">
        <v>3</v>
      </c>
      <c r="T7782" s="20" t="e">
        <v>#DIV/0!</v>
      </c>
    </row>
    <row r="7783" spans="1:20" s="20" customFormat="1" x14ac:dyDescent="0.25">
      <c r="A7783" s="177" t="s">
        <v>19672</v>
      </c>
      <c r="B7783" s="20" t="s">
        <v>19673</v>
      </c>
      <c r="C7783" s="20" t="s">
        <v>342</v>
      </c>
      <c r="D7783" s="20" t="s">
        <v>1000</v>
      </c>
      <c r="E7783" s="26">
        <v>43160</v>
      </c>
      <c r="F7783" s="20">
        <v>0</v>
      </c>
      <c r="G7783" s="20">
        <v>0</v>
      </c>
      <c r="H7783" s="20" t="e">
        <v>#DIV/0!</v>
      </c>
      <c r="I7783" s="20">
        <v>0</v>
      </c>
      <c r="J7783" s="20">
        <v>0</v>
      </c>
      <c r="K7783" s="20" t="e">
        <v>#DIV/0!</v>
      </c>
      <c r="L7783" s="20">
        <v>0</v>
      </c>
      <c r="M7783" s="20" t="e">
        <v>#DIV/0!</v>
      </c>
      <c r="N7783" s="20">
        <v>0</v>
      </c>
      <c r="P7783" s="20">
        <v>0</v>
      </c>
      <c r="Q7783" s="20">
        <v>0</v>
      </c>
      <c r="R7783" s="20" t="e">
        <v>#DIV/0!</v>
      </c>
      <c r="S7783" s="20">
        <v>0</v>
      </c>
      <c r="T7783" s="20" t="e">
        <v>#DIV/0!</v>
      </c>
    </row>
    <row r="7784" spans="1:20" s="20" customFormat="1" x14ac:dyDescent="0.25">
      <c r="A7784" s="177" t="s">
        <v>19772</v>
      </c>
      <c r="B7784" s="20" t="s">
        <v>19773</v>
      </c>
      <c r="C7784" s="20" t="s">
        <v>340</v>
      </c>
      <c r="D7784" s="20" t="s">
        <v>1002</v>
      </c>
      <c r="E7784" s="26">
        <v>43160</v>
      </c>
      <c r="F7784" s="20">
        <v>0</v>
      </c>
      <c r="G7784" s="20">
        <v>0</v>
      </c>
      <c r="H7784" s="20" t="e">
        <v>#DIV/0!</v>
      </c>
      <c r="I7784" s="20">
        <v>0</v>
      </c>
      <c r="J7784" s="20">
        <v>0</v>
      </c>
      <c r="K7784" s="20" t="e">
        <v>#DIV/0!</v>
      </c>
      <c r="L7784" s="20">
        <v>0</v>
      </c>
      <c r="M7784" s="20" t="e">
        <v>#DIV/0!</v>
      </c>
      <c r="N7784" s="20">
        <v>0</v>
      </c>
      <c r="P7784" s="20">
        <v>0</v>
      </c>
      <c r="Q7784" s="20">
        <v>0</v>
      </c>
      <c r="R7784" s="20" t="e">
        <v>#DIV/0!</v>
      </c>
      <c r="S7784" s="20">
        <v>0</v>
      </c>
      <c r="T7784" s="20" t="e">
        <v>#DIV/0!</v>
      </c>
    </row>
    <row r="7785" spans="1:20" s="20" customFormat="1" x14ac:dyDescent="0.25">
      <c r="A7785" s="177" t="s">
        <v>19949</v>
      </c>
      <c r="B7785" s="20" t="s">
        <v>19950</v>
      </c>
      <c r="C7785" s="20" t="s">
        <v>220</v>
      </c>
      <c r="D7785" s="20" t="s">
        <v>1000</v>
      </c>
      <c r="E7785" s="26">
        <v>43160</v>
      </c>
      <c r="F7785" s="20">
        <v>0</v>
      </c>
      <c r="G7785" s="20">
        <v>0</v>
      </c>
      <c r="H7785" s="20" t="e">
        <v>#DIV/0!</v>
      </c>
      <c r="I7785" s="20">
        <v>0</v>
      </c>
      <c r="J7785" s="20">
        <v>0</v>
      </c>
      <c r="K7785" s="20" t="e">
        <v>#DIV/0!</v>
      </c>
      <c r="L7785" s="20">
        <v>0</v>
      </c>
      <c r="M7785" s="20" t="e">
        <v>#DIV/0!</v>
      </c>
      <c r="N7785" s="20">
        <v>0</v>
      </c>
      <c r="P7785" s="20">
        <v>0</v>
      </c>
      <c r="Q7785" s="20">
        <v>0</v>
      </c>
      <c r="R7785" s="20" t="e">
        <v>#DIV/0!</v>
      </c>
      <c r="S7785" s="20">
        <v>0</v>
      </c>
    </row>
    <row r="7786" spans="1:20" s="20" customFormat="1" x14ac:dyDescent="0.25">
      <c r="A7786" s="177" t="s">
        <v>20128</v>
      </c>
      <c r="B7786" s="20" t="s">
        <v>20129</v>
      </c>
      <c r="C7786" s="20" t="s">
        <v>221</v>
      </c>
      <c r="D7786" s="20" t="s">
        <v>1002</v>
      </c>
      <c r="E7786" s="26">
        <v>43160</v>
      </c>
      <c r="F7786" s="20">
        <v>0</v>
      </c>
      <c r="G7786" s="20">
        <v>0</v>
      </c>
      <c r="H7786" s="20" t="e">
        <v>#DIV/0!</v>
      </c>
      <c r="I7786" s="20">
        <v>0</v>
      </c>
      <c r="J7786" s="20">
        <v>0</v>
      </c>
      <c r="K7786" s="20" t="e">
        <v>#DIV/0!</v>
      </c>
      <c r="L7786" s="20">
        <v>0</v>
      </c>
      <c r="M7786" s="20" t="e">
        <v>#DIV/0!</v>
      </c>
      <c r="N7786" s="20">
        <v>0</v>
      </c>
      <c r="P7786" s="20">
        <v>0</v>
      </c>
      <c r="Q7786" s="20">
        <v>0</v>
      </c>
      <c r="R7786" s="20" t="e">
        <v>#DIV/0!</v>
      </c>
      <c r="S7786" s="20">
        <v>0</v>
      </c>
    </row>
    <row r="7787" spans="1:20" s="20" customFormat="1" x14ac:dyDescent="0.25">
      <c r="A7787" s="177" t="s">
        <v>20305</v>
      </c>
      <c r="B7787" s="20" t="s">
        <v>20306</v>
      </c>
      <c r="C7787" s="20" t="s">
        <v>222</v>
      </c>
      <c r="D7787" s="20" t="s">
        <v>1002</v>
      </c>
      <c r="E7787" s="26">
        <v>43160</v>
      </c>
      <c r="F7787" s="20">
        <v>0</v>
      </c>
      <c r="G7787" s="20">
        <v>0</v>
      </c>
      <c r="H7787" s="20" t="e">
        <v>#DIV/0!</v>
      </c>
      <c r="I7787" s="20">
        <v>0</v>
      </c>
      <c r="J7787" s="20">
        <v>0</v>
      </c>
      <c r="K7787" s="20" t="e">
        <v>#DIV/0!</v>
      </c>
      <c r="L7787" s="20">
        <v>0</v>
      </c>
      <c r="M7787" s="20" t="e">
        <v>#DIV/0!</v>
      </c>
      <c r="N7787" s="20">
        <v>0</v>
      </c>
      <c r="P7787" s="20">
        <v>0</v>
      </c>
      <c r="Q7787" s="20">
        <v>0</v>
      </c>
      <c r="R7787" s="20" t="e">
        <v>#DIV/0!</v>
      </c>
      <c r="S7787" s="20">
        <v>0</v>
      </c>
    </row>
    <row r="7788" spans="1:20" s="20" customFormat="1" x14ac:dyDescent="0.25">
      <c r="A7788" s="177" t="s">
        <v>20482</v>
      </c>
      <c r="B7788" s="20" t="s">
        <v>20483</v>
      </c>
      <c r="C7788" s="20" t="s">
        <v>211</v>
      </c>
      <c r="D7788" s="20" t="s">
        <v>1002</v>
      </c>
      <c r="E7788" s="26">
        <v>43160</v>
      </c>
      <c r="F7788" s="20">
        <v>0</v>
      </c>
      <c r="G7788" s="20">
        <v>0</v>
      </c>
      <c r="H7788" s="20" t="e">
        <v>#DIV/0!</v>
      </c>
      <c r="I7788" s="20">
        <v>0</v>
      </c>
      <c r="J7788" s="20">
        <v>0</v>
      </c>
      <c r="K7788" s="20" t="e">
        <v>#DIV/0!</v>
      </c>
      <c r="L7788" s="20">
        <v>0</v>
      </c>
      <c r="M7788" s="20" t="e">
        <v>#DIV/0!</v>
      </c>
      <c r="N7788" s="20">
        <v>0</v>
      </c>
      <c r="P7788" s="20">
        <v>0</v>
      </c>
      <c r="Q7788" s="20">
        <v>0</v>
      </c>
      <c r="R7788" s="20" t="e">
        <v>#DIV/0!</v>
      </c>
      <c r="S7788" s="20">
        <v>0</v>
      </c>
    </row>
    <row r="7789" spans="1:20" s="20" customFormat="1" x14ac:dyDescent="0.25">
      <c r="A7789" s="177" t="s">
        <v>20659</v>
      </c>
      <c r="B7789" s="20" t="s">
        <v>20660</v>
      </c>
      <c r="C7789" s="20" t="s">
        <v>207</v>
      </c>
      <c r="D7789" s="20" t="s">
        <v>1000</v>
      </c>
      <c r="E7789" s="26">
        <v>43160</v>
      </c>
      <c r="F7789" s="20">
        <v>5</v>
      </c>
      <c r="G7789" s="20">
        <v>6</v>
      </c>
      <c r="H7789" s="20">
        <v>0.83333333333333337</v>
      </c>
      <c r="I7789" s="20">
        <v>39</v>
      </c>
      <c r="J7789" s="20">
        <v>30</v>
      </c>
      <c r="K7789" s="20">
        <v>1.3</v>
      </c>
      <c r="L7789" s="20">
        <v>36</v>
      </c>
      <c r="M7789" s="20">
        <v>0.83333333333333337</v>
      </c>
      <c r="N7789" s="20">
        <v>35</v>
      </c>
      <c r="O7789" s="20">
        <v>0.85</v>
      </c>
      <c r="P7789" s="20">
        <v>0</v>
      </c>
      <c r="Q7789" s="20">
        <v>1</v>
      </c>
      <c r="R7789" s="20">
        <v>0</v>
      </c>
      <c r="S7789" s="20">
        <v>4</v>
      </c>
    </row>
    <row r="7790" spans="1:20" s="20" customFormat="1" x14ac:dyDescent="0.25">
      <c r="A7790" s="177" t="s">
        <v>20903</v>
      </c>
      <c r="B7790" s="20" t="s">
        <v>20904</v>
      </c>
      <c r="C7790" s="20" t="s">
        <v>210</v>
      </c>
      <c r="D7790" s="20" t="s">
        <v>1002</v>
      </c>
      <c r="E7790" s="26">
        <v>43160</v>
      </c>
      <c r="F7790" s="20">
        <v>3</v>
      </c>
      <c r="G7790" s="20">
        <v>3</v>
      </c>
      <c r="H7790" s="20">
        <v>1</v>
      </c>
      <c r="I7790" s="20">
        <v>19</v>
      </c>
      <c r="J7790" s="20">
        <v>18</v>
      </c>
      <c r="K7790" s="20">
        <v>1.0555555555555556</v>
      </c>
      <c r="L7790" s="20">
        <v>18</v>
      </c>
      <c r="M7790" s="20">
        <v>1</v>
      </c>
      <c r="N7790" s="20">
        <v>17</v>
      </c>
      <c r="O7790" s="20">
        <v>0.85</v>
      </c>
      <c r="P7790" s="20">
        <v>0</v>
      </c>
      <c r="Q7790" s="20">
        <v>1</v>
      </c>
      <c r="R7790" s="20">
        <v>0</v>
      </c>
      <c r="S7790" s="20">
        <v>2</v>
      </c>
    </row>
    <row r="7791" spans="1:20" s="20" customFormat="1" x14ac:dyDescent="0.25">
      <c r="A7791" s="177" t="s">
        <v>21080</v>
      </c>
      <c r="B7791" s="20" t="s">
        <v>21081</v>
      </c>
      <c r="C7791" s="20" t="s">
        <v>208</v>
      </c>
      <c r="D7791" s="20" t="s">
        <v>1002</v>
      </c>
      <c r="E7791" s="26">
        <v>43160</v>
      </c>
      <c r="F7791" s="20">
        <v>1</v>
      </c>
      <c r="G7791" s="20">
        <v>1.5</v>
      </c>
      <c r="H7791" s="20">
        <v>0.66666666666666663</v>
      </c>
      <c r="I7791" s="20">
        <v>7</v>
      </c>
      <c r="J7791" s="20">
        <v>6</v>
      </c>
      <c r="K7791" s="20">
        <v>1.1666666666666667</v>
      </c>
      <c r="L7791" s="20">
        <v>9</v>
      </c>
      <c r="M7791" s="20">
        <v>0.66666666666666663</v>
      </c>
      <c r="N7791" s="20">
        <v>5</v>
      </c>
      <c r="P7791" s="20">
        <v>0</v>
      </c>
      <c r="Q7791" s="20">
        <v>0</v>
      </c>
      <c r="R7791" s="20" t="e">
        <v>#DIV/0!</v>
      </c>
      <c r="S7791" s="20">
        <v>2</v>
      </c>
    </row>
    <row r="7792" spans="1:20" s="20" customFormat="1" x14ac:dyDescent="0.25">
      <c r="A7792" s="177" t="s">
        <v>21156</v>
      </c>
      <c r="B7792" s="20" t="s">
        <v>21157</v>
      </c>
      <c r="C7792" s="20" t="s">
        <v>354</v>
      </c>
      <c r="D7792" s="20" t="s">
        <v>1002</v>
      </c>
      <c r="E7792" s="26">
        <v>43160</v>
      </c>
      <c r="F7792" s="20">
        <v>1</v>
      </c>
      <c r="G7792" s="20">
        <v>1.5</v>
      </c>
      <c r="H7792" s="20">
        <v>0.66666666666666663</v>
      </c>
      <c r="I7792" s="20">
        <v>13</v>
      </c>
      <c r="J7792" s="20">
        <v>6</v>
      </c>
      <c r="K7792" s="20">
        <v>2.1666666666666665</v>
      </c>
      <c r="L7792" s="20">
        <v>9</v>
      </c>
      <c r="M7792" s="20">
        <v>0.66666666666666663</v>
      </c>
      <c r="N7792" s="20">
        <v>13</v>
      </c>
      <c r="P7792" s="20">
        <v>0</v>
      </c>
      <c r="Q7792" s="20">
        <v>0</v>
      </c>
      <c r="R7792" s="20" t="e">
        <v>#DIV/0!</v>
      </c>
      <c r="S7792" s="20">
        <v>0</v>
      </c>
    </row>
    <row r="7793" spans="1:19" s="20" customFormat="1" x14ac:dyDescent="0.25">
      <c r="A7793" s="177" t="s">
        <v>21335</v>
      </c>
      <c r="B7793" s="20" t="s">
        <v>21336</v>
      </c>
      <c r="C7793" s="20" t="s">
        <v>213</v>
      </c>
      <c r="D7793" s="20" t="s">
        <v>1002</v>
      </c>
      <c r="E7793" s="26">
        <v>43160</v>
      </c>
      <c r="F7793" s="20">
        <v>0</v>
      </c>
      <c r="G7793" s="20">
        <v>0</v>
      </c>
      <c r="H7793" s="20" t="e">
        <v>#DIV/0!</v>
      </c>
      <c r="I7793" s="20">
        <v>0</v>
      </c>
      <c r="J7793" s="20">
        <v>0</v>
      </c>
      <c r="K7793" s="20" t="e">
        <v>#DIV/0!</v>
      </c>
      <c r="L7793" s="20">
        <v>0</v>
      </c>
      <c r="M7793" s="20" t="e">
        <v>#DIV/0!</v>
      </c>
      <c r="N7793" s="20">
        <v>0</v>
      </c>
      <c r="P7793" s="20">
        <v>0</v>
      </c>
      <c r="Q7793" s="20">
        <v>0</v>
      </c>
      <c r="R7793" s="20" t="e">
        <v>#DIV/0!</v>
      </c>
      <c r="S7793" s="20">
        <v>0</v>
      </c>
    </row>
    <row r="7794" spans="1:19" s="20" customFormat="1" x14ac:dyDescent="0.25">
      <c r="A7794" s="177" t="s">
        <v>21577</v>
      </c>
      <c r="B7794" s="20" t="s">
        <v>21578</v>
      </c>
      <c r="C7794" s="20" t="s">
        <v>212</v>
      </c>
      <c r="D7794" s="20" t="s">
        <v>1000</v>
      </c>
      <c r="E7794" s="26">
        <v>43160</v>
      </c>
      <c r="F7794" s="20">
        <v>0</v>
      </c>
      <c r="G7794" s="20">
        <v>0</v>
      </c>
      <c r="H7794" s="20" t="e">
        <v>#DIV/0!</v>
      </c>
      <c r="I7794" s="20">
        <v>0</v>
      </c>
      <c r="J7794" s="20">
        <v>0</v>
      </c>
      <c r="K7794" s="20" t="e">
        <v>#DIV/0!</v>
      </c>
      <c r="L7794" s="20">
        <v>0</v>
      </c>
      <c r="M7794" s="20" t="e">
        <v>#DIV/0!</v>
      </c>
      <c r="N7794" s="20">
        <v>0</v>
      </c>
      <c r="P7794" s="20">
        <v>0</v>
      </c>
      <c r="Q7794" s="20">
        <v>0</v>
      </c>
      <c r="R7794" s="20" t="e">
        <v>#DIV/0!</v>
      </c>
      <c r="S7794" s="20">
        <v>0</v>
      </c>
    </row>
    <row r="7795" spans="1:19" s="20" customFormat="1" x14ac:dyDescent="0.25">
      <c r="A7795" s="177" t="s">
        <v>21786</v>
      </c>
      <c r="B7795" s="20" t="s">
        <v>21787</v>
      </c>
      <c r="C7795" s="20" t="s">
        <v>217</v>
      </c>
      <c r="D7795" s="20" t="s">
        <v>1000</v>
      </c>
      <c r="E7795" s="26">
        <v>43160</v>
      </c>
      <c r="F7795" s="20">
        <v>0</v>
      </c>
      <c r="G7795" s="20">
        <v>0</v>
      </c>
      <c r="H7795" s="20" t="e">
        <v>#DIV/0!</v>
      </c>
      <c r="I7795" s="20">
        <v>0</v>
      </c>
      <c r="J7795" s="20">
        <v>0</v>
      </c>
      <c r="K7795" s="20" t="e">
        <v>#DIV/0!</v>
      </c>
      <c r="L7795" s="20">
        <v>0</v>
      </c>
      <c r="M7795" s="20" t="e">
        <v>#DIV/0!</v>
      </c>
      <c r="N7795" s="20">
        <v>0</v>
      </c>
      <c r="P7795" s="20">
        <v>0</v>
      </c>
      <c r="Q7795" s="20">
        <v>0</v>
      </c>
      <c r="R7795" s="20" t="e">
        <v>#DIV/0!</v>
      </c>
      <c r="S7795" s="20">
        <v>0</v>
      </c>
    </row>
    <row r="7796" spans="1:19" s="20" customFormat="1" x14ac:dyDescent="0.25">
      <c r="A7796" s="177" t="s">
        <v>22030</v>
      </c>
      <c r="B7796" s="20" t="s">
        <v>22031</v>
      </c>
      <c r="C7796" s="20" t="s">
        <v>218</v>
      </c>
      <c r="D7796" s="20" t="s">
        <v>1002</v>
      </c>
      <c r="E7796" s="26">
        <v>43160</v>
      </c>
      <c r="F7796" s="20">
        <v>0</v>
      </c>
      <c r="G7796" s="20">
        <v>0</v>
      </c>
      <c r="H7796" s="20" t="e">
        <v>#DIV/0!</v>
      </c>
      <c r="I7796" s="20">
        <v>0</v>
      </c>
      <c r="J7796" s="20">
        <v>0</v>
      </c>
      <c r="K7796" s="20" t="e">
        <v>#DIV/0!</v>
      </c>
      <c r="L7796" s="20">
        <v>0</v>
      </c>
      <c r="M7796" s="20" t="e">
        <v>#DIV/0!</v>
      </c>
      <c r="N7796" s="20">
        <v>0</v>
      </c>
      <c r="P7796" s="20">
        <v>0</v>
      </c>
      <c r="Q7796" s="20">
        <v>0</v>
      </c>
      <c r="R7796" s="20" t="e">
        <v>#DIV/0!</v>
      </c>
      <c r="S7796" s="20">
        <v>0</v>
      </c>
    </row>
    <row r="7797" spans="1:19" s="20" customFormat="1" x14ac:dyDescent="0.25">
      <c r="A7797" s="177" t="s">
        <v>22207</v>
      </c>
      <c r="B7797" s="20" t="s">
        <v>22208</v>
      </c>
      <c r="C7797" s="20" t="s">
        <v>219</v>
      </c>
      <c r="D7797" s="20" t="s">
        <v>1002</v>
      </c>
      <c r="E7797" s="26">
        <v>43160</v>
      </c>
      <c r="F7797" s="20">
        <v>0</v>
      </c>
      <c r="G7797" s="20">
        <v>0</v>
      </c>
      <c r="H7797" s="20" t="e">
        <v>#DIV/0!</v>
      </c>
      <c r="I7797" s="20">
        <v>0</v>
      </c>
      <c r="J7797" s="20">
        <v>0</v>
      </c>
      <c r="K7797" s="20" t="e">
        <v>#DIV/0!</v>
      </c>
      <c r="L7797" s="20">
        <v>0</v>
      </c>
      <c r="M7797" s="20" t="e">
        <v>#DIV/0!</v>
      </c>
      <c r="N7797" s="20">
        <v>0</v>
      </c>
      <c r="P7797" s="20">
        <v>0</v>
      </c>
      <c r="Q7797" s="20">
        <v>0</v>
      </c>
      <c r="R7797" s="20" t="e">
        <v>#DIV/0!</v>
      </c>
      <c r="S7797" s="20">
        <v>0</v>
      </c>
    </row>
    <row r="7798" spans="1:19" s="20" customFormat="1" x14ac:dyDescent="0.25">
      <c r="A7798" s="177" t="s">
        <v>1321</v>
      </c>
      <c r="B7798" s="20" t="s">
        <v>1322</v>
      </c>
      <c r="C7798" s="20" t="s">
        <v>1237</v>
      </c>
      <c r="D7798" s="20" t="s">
        <v>1002</v>
      </c>
      <c r="E7798" s="26">
        <v>43191</v>
      </c>
      <c r="F7798" s="20">
        <v>19.5</v>
      </c>
      <c r="G7798" s="20">
        <v>23.5</v>
      </c>
      <c r="H7798" s="20">
        <v>0.82978723404255317</v>
      </c>
      <c r="I7798" s="20">
        <v>118</v>
      </c>
      <c r="J7798" s="20">
        <v>117</v>
      </c>
      <c r="K7798" s="20">
        <v>1.0085470085470085</v>
      </c>
      <c r="L7798" s="20">
        <v>141</v>
      </c>
      <c r="M7798" s="20">
        <v>0.82978723404255317</v>
      </c>
      <c r="N7798" s="20">
        <v>97</v>
      </c>
      <c r="P7798" s="20">
        <v>5</v>
      </c>
      <c r="Q7798" s="20">
        <v>5</v>
      </c>
      <c r="R7798" s="20">
        <v>1</v>
      </c>
      <c r="S7798" s="20">
        <v>21</v>
      </c>
    </row>
    <row r="7799" spans="1:19" s="20" customFormat="1" x14ac:dyDescent="0.25">
      <c r="A7799" s="177" t="s">
        <v>11124</v>
      </c>
      <c r="B7799" s="20" t="s">
        <v>11125</v>
      </c>
      <c r="C7799" s="20" t="s">
        <v>228</v>
      </c>
      <c r="D7799" s="20" t="s">
        <v>1000</v>
      </c>
      <c r="E7799" s="26">
        <v>43191</v>
      </c>
      <c r="F7799" s="20">
        <v>0</v>
      </c>
      <c r="G7799" s="20">
        <v>0</v>
      </c>
      <c r="H7799" s="20" t="e">
        <v>#DIV/0!</v>
      </c>
      <c r="I7799" s="20">
        <v>0</v>
      </c>
      <c r="J7799" s="20">
        <v>0</v>
      </c>
      <c r="K7799" s="20" t="e">
        <v>#DIV/0!</v>
      </c>
      <c r="L7799" s="20">
        <v>0</v>
      </c>
      <c r="M7799" s="20" t="e">
        <v>#DIV/0!</v>
      </c>
      <c r="N7799" s="20">
        <v>0</v>
      </c>
      <c r="P7799" s="20">
        <v>0</v>
      </c>
      <c r="Q7799" s="20">
        <v>0</v>
      </c>
      <c r="R7799" s="20" t="e">
        <v>#DIV/0!</v>
      </c>
      <c r="S7799" s="20">
        <v>0</v>
      </c>
    </row>
    <row r="7800" spans="1:19" s="20" customFormat="1" x14ac:dyDescent="0.25">
      <c r="A7800" s="177" t="s">
        <v>9377</v>
      </c>
      <c r="B7800" s="20" t="s">
        <v>9378</v>
      </c>
      <c r="C7800" s="20" t="s">
        <v>211</v>
      </c>
      <c r="D7800" s="20" t="s">
        <v>1000</v>
      </c>
      <c r="E7800" s="26">
        <v>43191</v>
      </c>
      <c r="F7800" s="20">
        <v>0</v>
      </c>
      <c r="G7800" s="20">
        <v>0</v>
      </c>
      <c r="H7800" s="20" t="e">
        <v>#DIV/0!</v>
      </c>
      <c r="I7800" s="20">
        <v>0</v>
      </c>
      <c r="J7800" s="20">
        <v>0</v>
      </c>
      <c r="K7800" s="20" t="e">
        <v>#DIV/0!</v>
      </c>
      <c r="L7800" s="20">
        <v>0</v>
      </c>
      <c r="M7800" s="20" t="e">
        <v>#DIV/0!</v>
      </c>
      <c r="N7800" s="20">
        <v>0</v>
      </c>
      <c r="P7800" s="20">
        <v>0</v>
      </c>
      <c r="Q7800" s="20">
        <v>0</v>
      </c>
      <c r="R7800" s="20" t="e">
        <v>#DIV/0!</v>
      </c>
      <c r="S7800" s="20">
        <v>0</v>
      </c>
    </row>
    <row r="7801" spans="1:19" s="20" customFormat="1" x14ac:dyDescent="0.25">
      <c r="A7801" s="177" t="s">
        <v>8538</v>
      </c>
      <c r="B7801" s="20" t="s">
        <v>8539</v>
      </c>
      <c r="C7801" s="20" t="s">
        <v>213</v>
      </c>
      <c r="D7801" s="20" t="s">
        <v>1000</v>
      </c>
      <c r="E7801" s="26">
        <v>43191</v>
      </c>
      <c r="F7801" s="20">
        <v>0</v>
      </c>
      <c r="G7801" s="20">
        <v>0</v>
      </c>
      <c r="H7801" s="20" t="e">
        <v>#DIV/0!</v>
      </c>
      <c r="I7801" s="20">
        <v>0</v>
      </c>
      <c r="J7801" s="20">
        <v>0</v>
      </c>
      <c r="K7801" s="20" t="e">
        <v>#DIV/0!</v>
      </c>
      <c r="L7801" s="20">
        <v>0</v>
      </c>
      <c r="M7801" s="20" t="e">
        <v>#DIV/0!</v>
      </c>
      <c r="N7801" s="20">
        <v>0</v>
      </c>
      <c r="P7801" s="20">
        <v>0</v>
      </c>
      <c r="Q7801" s="20">
        <v>0</v>
      </c>
      <c r="R7801" s="20" t="e">
        <v>#DIV/0!</v>
      </c>
      <c r="S7801" s="20">
        <v>0</v>
      </c>
    </row>
    <row r="7802" spans="1:19" s="20" customFormat="1" x14ac:dyDescent="0.25">
      <c r="A7802" s="177" t="s">
        <v>5114</v>
      </c>
      <c r="B7802" s="20" t="s">
        <v>5115</v>
      </c>
      <c r="C7802" s="20" t="s">
        <v>229</v>
      </c>
      <c r="D7802" s="20" t="s">
        <v>1000</v>
      </c>
      <c r="E7802" s="26">
        <v>43191</v>
      </c>
      <c r="F7802" s="20">
        <v>0</v>
      </c>
      <c r="G7802" s="20">
        <v>0</v>
      </c>
      <c r="H7802" s="20" t="e">
        <v>#DIV/0!</v>
      </c>
      <c r="I7802" s="20">
        <v>0</v>
      </c>
      <c r="J7802" s="20">
        <v>0</v>
      </c>
      <c r="K7802" s="20" t="e">
        <v>#DIV/0!</v>
      </c>
      <c r="L7802" s="20">
        <v>0</v>
      </c>
      <c r="M7802" s="20" t="e">
        <v>#DIV/0!</v>
      </c>
      <c r="N7802" s="20">
        <v>0</v>
      </c>
      <c r="P7802" s="20">
        <v>0</v>
      </c>
      <c r="Q7802" s="20">
        <v>0</v>
      </c>
      <c r="R7802" s="20" t="e">
        <v>#DIV/0!</v>
      </c>
      <c r="S7802" s="20">
        <v>0</v>
      </c>
    </row>
    <row r="7803" spans="1:19" s="20" customFormat="1" x14ac:dyDescent="0.25">
      <c r="A7803" s="177" t="s">
        <v>13246</v>
      </c>
      <c r="B7803" s="20" t="s">
        <v>13158</v>
      </c>
      <c r="C7803" s="20" t="s">
        <v>1051</v>
      </c>
      <c r="D7803" s="20" t="s">
        <v>1002</v>
      </c>
      <c r="E7803" s="26">
        <v>43191</v>
      </c>
      <c r="F7803" s="20">
        <v>0</v>
      </c>
      <c r="G7803" s="20">
        <v>0</v>
      </c>
      <c r="H7803" s="20" t="e">
        <v>#DIV/0!</v>
      </c>
      <c r="I7803" s="20">
        <v>0</v>
      </c>
      <c r="J7803" s="20">
        <v>0</v>
      </c>
      <c r="K7803" s="20" t="e">
        <v>#DIV/0!</v>
      </c>
      <c r="L7803" s="20">
        <v>0</v>
      </c>
      <c r="M7803" s="20" t="e">
        <v>#DIV/0!</v>
      </c>
      <c r="N7803" s="20">
        <v>0</v>
      </c>
      <c r="P7803" s="20">
        <v>0</v>
      </c>
      <c r="Q7803" s="20">
        <v>0</v>
      </c>
      <c r="R7803" s="20" t="e">
        <v>#DIV/0!</v>
      </c>
      <c r="S7803" s="20">
        <v>0</v>
      </c>
    </row>
    <row r="7804" spans="1:19" s="20" customFormat="1" x14ac:dyDescent="0.25">
      <c r="A7804" s="177" t="s">
        <v>5738</v>
      </c>
      <c r="B7804" s="20" t="s">
        <v>5739</v>
      </c>
      <c r="C7804" s="20" t="s">
        <v>1047</v>
      </c>
      <c r="D7804" s="20" t="s">
        <v>1000</v>
      </c>
      <c r="E7804" s="26">
        <v>43191</v>
      </c>
      <c r="F7804" s="20">
        <v>3.5</v>
      </c>
      <c r="G7804" s="20">
        <v>3.5</v>
      </c>
      <c r="H7804" s="20">
        <v>1</v>
      </c>
      <c r="I7804" s="20">
        <v>25</v>
      </c>
      <c r="J7804" s="20">
        <v>21</v>
      </c>
      <c r="K7804" s="20">
        <v>1.1904761904761905</v>
      </c>
      <c r="L7804" s="20">
        <v>21</v>
      </c>
      <c r="M7804" s="20">
        <v>1</v>
      </c>
      <c r="N7804" s="20">
        <v>24</v>
      </c>
      <c r="P7804" s="20">
        <v>0</v>
      </c>
      <c r="Q7804" s="20">
        <v>0</v>
      </c>
      <c r="R7804" s="20" t="e">
        <v>#DIV/0!</v>
      </c>
      <c r="S7804" s="20">
        <v>1</v>
      </c>
    </row>
    <row r="7805" spans="1:19" s="20" customFormat="1" x14ac:dyDescent="0.25">
      <c r="A7805" s="177" t="s">
        <v>10615</v>
      </c>
      <c r="B7805" s="20" t="s">
        <v>10616</v>
      </c>
      <c r="C7805" s="20" t="s">
        <v>205</v>
      </c>
      <c r="D7805" s="20" t="s">
        <v>1000</v>
      </c>
      <c r="E7805" s="26">
        <v>43191</v>
      </c>
      <c r="F7805" s="20">
        <v>0</v>
      </c>
      <c r="G7805" s="20">
        <v>0</v>
      </c>
      <c r="H7805" s="20" t="e">
        <v>#DIV/0!</v>
      </c>
      <c r="I7805" s="20">
        <v>0</v>
      </c>
      <c r="J7805" s="20">
        <v>0</v>
      </c>
      <c r="K7805" s="20" t="e">
        <v>#DIV/0!</v>
      </c>
      <c r="L7805" s="20">
        <v>0</v>
      </c>
      <c r="M7805" s="20" t="e">
        <v>#DIV/0!</v>
      </c>
      <c r="N7805" s="20">
        <v>0</v>
      </c>
      <c r="P7805" s="20">
        <v>0</v>
      </c>
      <c r="Q7805" s="20">
        <v>0</v>
      </c>
      <c r="R7805" s="20" t="e">
        <v>#DIV/0!</v>
      </c>
      <c r="S7805" s="20">
        <v>0</v>
      </c>
    </row>
    <row r="7806" spans="1:19" s="20" customFormat="1" x14ac:dyDescent="0.25">
      <c r="A7806" s="177" t="s">
        <v>10021</v>
      </c>
      <c r="B7806" s="20" t="s">
        <v>10022</v>
      </c>
      <c r="C7806" s="20" t="s">
        <v>384</v>
      </c>
      <c r="D7806" s="20" t="s">
        <v>1000</v>
      </c>
      <c r="E7806" s="26">
        <v>43191</v>
      </c>
      <c r="F7806" s="20">
        <v>0</v>
      </c>
      <c r="G7806" s="20">
        <v>0</v>
      </c>
      <c r="H7806" s="20" t="e">
        <v>#DIV/0!</v>
      </c>
      <c r="I7806" s="20">
        <v>0</v>
      </c>
      <c r="J7806" s="20">
        <v>0</v>
      </c>
      <c r="K7806" s="20" t="e">
        <v>#DIV/0!</v>
      </c>
      <c r="L7806" s="20">
        <v>0</v>
      </c>
      <c r="M7806" s="20" t="e">
        <v>#DIV/0!</v>
      </c>
      <c r="N7806" s="20">
        <v>0</v>
      </c>
      <c r="P7806" s="20">
        <v>0</v>
      </c>
      <c r="Q7806" s="20">
        <v>0</v>
      </c>
      <c r="R7806" s="20" t="e">
        <v>#DIV/0!</v>
      </c>
      <c r="S7806" s="20">
        <v>0</v>
      </c>
    </row>
    <row r="7807" spans="1:19" s="20" customFormat="1" x14ac:dyDescent="0.25">
      <c r="A7807" s="177" t="s">
        <v>8962</v>
      </c>
      <c r="B7807" s="20" t="s">
        <v>8963</v>
      </c>
      <c r="C7807" s="20" t="s">
        <v>210</v>
      </c>
      <c r="D7807" s="20" t="s">
        <v>1000</v>
      </c>
      <c r="E7807" s="26">
        <v>43191</v>
      </c>
      <c r="F7807" s="20">
        <v>3</v>
      </c>
      <c r="G7807" s="20">
        <v>3</v>
      </c>
      <c r="H7807" s="20">
        <v>1</v>
      </c>
      <c r="I7807" s="20">
        <v>19</v>
      </c>
      <c r="J7807" s="20">
        <v>30</v>
      </c>
      <c r="K7807" s="20">
        <v>0.6333333333333333</v>
      </c>
      <c r="L7807" s="20">
        <v>30</v>
      </c>
      <c r="M7807" s="20">
        <v>1</v>
      </c>
      <c r="N7807" s="20">
        <v>16</v>
      </c>
      <c r="O7807" s="20">
        <v>0.95</v>
      </c>
      <c r="P7807" s="20">
        <v>1</v>
      </c>
      <c r="Q7807" s="20">
        <v>2</v>
      </c>
      <c r="R7807" s="20">
        <v>0.5</v>
      </c>
      <c r="S7807" s="20">
        <v>3</v>
      </c>
    </row>
    <row r="7808" spans="1:19" s="20" customFormat="1" x14ac:dyDescent="0.25">
      <c r="A7808" s="177" t="s">
        <v>6157</v>
      </c>
      <c r="B7808" s="20" t="s">
        <v>6158</v>
      </c>
      <c r="C7808" s="20" t="s">
        <v>215</v>
      </c>
      <c r="D7808" s="20" t="s">
        <v>1000</v>
      </c>
      <c r="E7808" s="26">
        <v>43191</v>
      </c>
      <c r="F7808" s="20">
        <v>4.5</v>
      </c>
      <c r="G7808" s="20">
        <v>6</v>
      </c>
      <c r="H7808" s="20">
        <v>0.75</v>
      </c>
      <c r="I7808" s="20">
        <v>20</v>
      </c>
      <c r="J7808" s="20">
        <v>36</v>
      </c>
      <c r="K7808" s="20">
        <v>0.55555555555555558</v>
      </c>
      <c r="L7808" s="20">
        <v>48</v>
      </c>
      <c r="M7808" s="20">
        <v>0.75</v>
      </c>
      <c r="N7808" s="20">
        <v>19</v>
      </c>
      <c r="O7808" s="20">
        <v>1.08</v>
      </c>
      <c r="P7808" s="20">
        <v>13</v>
      </c>
      <c r="Q7808" s="20">
        <v>14</v>
      </c>
      <c r="R7808" s="20">
        <v>0.9285714285714286</v>
      </c>
      <c r="S7808" s="20">
        <v>1</v>
      </c>
    </row>
    <row r="7809" spans="1:20" s="20" customFormat="1" x14ac:dyDescent="0.25">
      <c r="A7809" s="177" t="s">
        <v>3457</v>
      </c>
      <c r="B7809" s="20" t="s">
        <v>3458</v>
      </c>
      <c r="C7809" s="20" t="s">
        <v>221</v>
      </c>
      <c r="D7809" s="20" t="s">
        <v>1000</v>
      </c>
      <c r="E7809" s="26">
        <v>43191</v>
      </c>
      <c r="F7809" s="20">
        <v>0</v>
      </c>
      <c r="G7809" s="20">
        <v>0</v>
      </c>
      <c r="H7809" s="20" t="e">
        <v>#DIV/0!</v>
      </c>
      <c r="I7809" s="20">
        <v>0</v>
      </c>
      <c r="J7809" s="20">
        <v>0</v>
      </c>
      <c r="K7809" s="20" t="e">
        <v>#DIV/0!</v>
      </c>
      <c r="L7809" s="20">
        <v>0</v>
      </c>
      <c r="M7809" s="20" t="e">
        <v>#DIV/0!</v>
      </c>
      <c r="N7809" s="20">
        <v>0</v>
      </c>
      <c r="P7809" s="20">
        <v>0</v>
      </c>
      <c r="Q7809" s="20">
        <v>0</v>
      </c>
      <c r="R7809" s="20" t="e">
        <v>#DIV/0!</v>
      </c>
      <c r="S7809" s="20">
        <v>0</v>
      </c>
    </row>
    <row r="7810" spans="1:20" s="20" customFormat="1" x14ac:dyDescent="0.25">
      <c r="A7810" s="177" t="s">
        <v>3282</v>
      </c>
      <c r="B7810" s="20" t="s">
        <v>3283</v>
      </c>
      <c r="C7810" s="20" t="s">
        <v>222</v>
      </c>
      <c r="D7810" s="20" t="s">
        <v>1000</v>
      </c>
      <c r="E7810" s="26">
        <v>43191</v>
      </c>
      <c r="F7810" s="20">
        <v>0</v>
      </c>
      <c r="G7810" s="20">
        <v>0</v>
      </c>
      <c r="H7810" s="20" t="e">
        <v>#DIV/0!</v>
      </c>
      <c r="I7810" s="20">
        <v>0</v>
      </c>
      <c r="J7810" s="20">
        <v>0</v>
      </c>
      <c r="K7810" s="20" t="e">
        <v>#DIV/0!</v>
      </c>
      <c r="L7810" s="20">
        <v>0</v>
      </c>
      <c r="M7810" s="20" t="e">
        <v>#DIV/0!</v>
      </c>
      <c r="N7810" s="20">
        <v>0</v>
      </c>
      <c r="P7810" s="20">
        <v>0</v>
      </c>
      <c r="Q7810" s="20">
        <v>0</v>
      </c>
      <c r="R7810" s="20" t="e">
        <v>#DIV/0!</v>
      </c>
      <c r="S7810" s="20">
        <v>0</v>
      </c>
    </row>
    <row r="7811" spans="1:20" s="20" customFormat="1" x14ac:dyDescent="0.25">
      <c r="A7811" s="177" t="s">
        <v>7327</v>
      </c>
      <c r="B7811" s="20" t="s">
        <v>7328</v>
      </c>
      <c r="C7811" s="20" t="s">
        <v>1052</v>
      </c>
      <c r="D7811" s="20" t="s">
        <v>1000</v>
      </c>
      <c r="E7811" s="26">
        <v>43191</v>
      </c>
      <c r="F7811" s="20">
        <v>4</v>
      </c>
      <c r="G7811" s="20">
        <v>4</v>
      </c>
      <c r="H7811" s="20">
        <v>1</v>
      </c>
      <c r="I7811" s="20">
        <v>31</v>
      </c>
      <c r="J7811" s="20">
        <v>24</v>
      </c>
      <c r="K7811" s="20">
        <v>1.2916666666666667</v>
      </c>
      <c r="L7811" s="20">
        <v>24</v>
      </c>
      <c r="M7811" s="20">
        <v>1</v>
      </c>
      <c r="N7811" s="20">
        <v>24</v>
      </c>
      <c r="P7811" s="20">
        <v>1</v>
      </c>
      <c r="Q7811" s="20">
        <v>1</v>
      </c>
      <c r="R7811" s="20">
        <v>1</v>
      </c>
      <c r="S7811" s="20">
        <v>7</v>
      </c>
    </row>
    <row r="7812" spans="1:20" s="20" customFormat="1" x14ac:dyDescent="0.25">
      <c r="A7812" s="177" t="s">
        <v>5319</v>
      </c>
      <c r="B7812" s="20" t="s">
        <v>5320</v>
      </c>
      <c r="C7812" s="20" t="s">
        <v>1053</v>
      </c>
      <c r="D7812" s="20" t="s">
        <v>1000</v>
      </c>
      <c r="E7812" s="26">
        <v>43191</v>
      </c>
      <c r="F7812" s="20">
        <v>1</v>
      </c>
      <c r="G7812" s="20">
        <v>3</v>
      </c>
      <c r="H7812" s="20">
        <v>0.33333333333333331</v>
      </c>
      <c r="I7812" s="20">
        <v>5</v>
      </c>
      <c r="J7812" s="20">
        <v>6</v>
      </c>
      <c r="K7812" s="20">
        <v>0.83333333333333337</v>
      </c>
      <c r="L7812" s="20">
        <v>18</v>
      </c>
      <c r="M7812" s="20">
        <v>0.33333333333333331</v>
      </c>
      <c r="N7812" s="20">
        <v>5</v>
      </c>
      <c r="P7812" s="20">
        <v>0</v>
      </c>
      <c r="Q7812" s="20">
        <v>0</v>
      </c>
      <c r="R7812" s="20" t="e">
        <v>#DIV/0!</v>
      </c>
      <c r="S7812" s="20">
        <v>0</v>
      </c>
    </row>
    <row r="7813" spans="1:20" s="20" customFormat="1" x14ac:dyDescent="0.25">
      <c r="A7813" s="177" t="s">
        <v>12318</v>
      </c>
      <c r="B7813" s="20" t="s">
        <v>12319</v>
      </c>
      <c r="C7813" s="20" t="s">
        <v>200</v>
      </c>
      <c r="D7813" s="20" t="s">
        <v>1000</v>
      </c>
      <c r="E7813" s="26">
        <v>43191</v>
      </c>
      <c r="F7813" s="20">
        <v>4</v>
      </c>
      <c r="G7813" s="20">
        <v>4.5</v>
      </c>
      <c r="H7813" s="20">
        <v>0.88888888888888884</v>
      </c>
      <c r="I7813" s="20">
        <v>19</v>
      </c>
      <c r="J7813" s="20">
        <v>24</v>
      </c>
      <c r="K7813" s="20">
        <v>0.79166666666666663</v>
      </c>
      <c r="L7813" s="20">
        <v>27</v>
      </c>
      <c r="M7813" s="20">
        <v>0.88888888888888884</v>
      </c>
      <c r="N7813" s="20">
        <v>15</v>
      </c>
      <c r="P7813" s="20">
        <v>1</v>
      </c>
      <c r="Q7813" s="20">
        <v>1</v>
      </c>
      <c r="R7813" s="20">
        <v>1</v>
      </c>
      <c r="S7813" s="20">
        <v>4</v>
      </c>
    </row>
    <row r="7814" spans="1:20" s="20" customFormat="1" x14ac:dyDescent="0.25">
      <c r="A7814" s="177" t="s">
        <v>10439</v>
      </c>
      <c r="B7814" s="20" t="s">
        <v>10440</v>
      </c>
      <c r="C7814" s="20" t="s">
        <v>204</v>
      </c>
      <c r="D7814" s="20" t="s">
        <v>1000</v>
      </c>
      <c r="E7814" s="26">
        <v>43191</v>
      </c>
      <c r="F7814" s="20">
        <v>0</v>
      </c>
      <c r="G7814" s="20">
        <v>0</v>
      </c>
      <c r="H7814" s="20" t="e">
        <v>#DIV/0!</v>
      </c>
      <c r="I7814" s="20">
        <v>0</v>
      </c>
      <c r="J7814" s="20">
        <v>0</v>
      </c>
      <c r="K7814" s="20" t="e">
        <v>#DIV/0!</v>
      </c>
      <c r="L7814" s="20">
        <v>0</v>
      </c>
      <c r="M7814" s="20" t="e">
        <v>#DIV/0!</v>
      </c>
      <c r="N7814" s="20">
        <v>0</v>
      </c>
      <c r="P7814" s="20">
        <v>0</v>
      </c>
      <c r="Q7814" s="20">
        <v>0</v>
      </c>
      <c r="R7814" s="20" t="e">
        <v>#DIV/0!</v>
      </c>
      <c r="S7814" s="20">
        <v>0</v>
      </c>
    </row>
    <row r="7815" spans="1:20" s="20" customFormat="1" x14ac:dyDescent="0.25">
      <c r="A7815" s="177" t="s">
        <v>9983</v>
      </c>
      <c r="B7815" s="20" t="s">
        <v>9984</v>
      </c>
      <c r="C7815" s="20" t="s">
        <v>385</v>
      </c>
      <c r="D7815" s="20" t="s">
        <v>1000</v>
      </c>
      <c r="E7815" s="26">
        <v>43191</v>
      </c>
      <c r="F7815" s="20">
        <v>0.5</v>
      </c>
      <c r="G7815" s="20">
        <v>1.5</v>
      </c>
      <c r="H7815" s="20">
        <v>0.33333333333333331</v>
      </c>
      <c r="I7815" s="20">
        <v>1</v>
      </c>
      <c r="J7815" s="20">
        <v>3</v>
      </c>
      <c r="K7815" s="20">
        <v>0.33333333333333331</v>
      </c>
      <c r="L7815" s="20">
        <v>9</v>
      </c>
      <c r="M7815" s="20">
        <v>0.33333333333333331</v>
      </c>
      <c r="N7815" s="20">
        <v>1</v>
      </c>
      <c r="P7815" s="20">
        <v>0</v>
      </c>
      <c r="Q7815" s="20">
        <v>0</v>
      </c>
      <c r="R7815" s="20" t="e">
        <v>#DIV/0!</v>
      </c>
      <c r="S7815" s="20">
        <v>0</v>
      </c>
    </row>
    <row r="7816" spans="1:20" s="20" customFormat="1" x14ac:dyDescent="0.25">
      <c r="A7816" s="177" t="s">
        <v>8787</v>
      </c>
      <c r="B7816" s="20" t="s">
        <v>8788</v>
      </c>
      <c r="C7816" s="20" t="s">
        <v>208</v>
      </c>
      <c r="D7816" s="20" t="s">
        <v>1000</v>
      </c>
      <c r="E7816" s="26">
        <v>43191</v>
      </c>
      <c r="F7816" s="20">
        <v>1</v>
      </c>
      <c r="G7816" s="20">
        <v>1.5</v>
      </c>
      <c r="H7816" s="20">
        <v>0.66666666666666663</v>
      </c>
      <c r="I7816" s="20">
        <v>9</v>
      </c>
      <c r="J7816" s="20">
        <v>6</v>
      </c>
      <c r="K7816" s="20">
        <v>1.5</v>
      </c>
      <c r="L7816" s="20">
        <v>9</v>
      </c>
      <c r="M7816" s="20">
        <v>0.66666666666666663</v>
      </c>
      <c r="N7816" s="20">
        <v>7</v>
      </c>
      <c r="P7816" s="20">
        <v>0</v>
      </c>
      <c r="Q7816" s="20">
        <v>0</v>
      </c>
      <c r="R7816" s="20" t="e">
        <v>#DIV/0!</v>
      </c>
      <c r="S7816" s="20">
        <v>2</v>
      </c>
    </row>
    <row r="7817" spans="1:20" s="20" customFormat="1" x14ac:dyDescent="0.25">
      <c r="A7817" s="177" t="s">
        <v>6581</v>
      </c>
      <c r="B7817" s="20" t="s">
        <v>6582</v>
      </c>
      <c r="C7817" s="20" t="s">
        <v>316</v>
      </c>
      <c r="D7817" s="20" t="s">
        <v>1000</v>
      </c>
      <c r="E7817" s="26">
        <v>43191</v>
      </c>
      <c r="F7817" s="20">
        <v>5.5</v>
      </c>
      <c r="G7817" s="20">
        <v>5.5</v>
      </c>
      <c r="H7817" s="20">
        <v>1</v>
      </c>
      <c r="I7817" s="20">
        <v>28</v>
      </c>
      <c r="J7817" s="20">
        <v>33</v>
      </c>
      <c r="K7817" s="20">
        <v>0.84848484848484851</v>
      </c>
      <c r="L7817" s="20">
        <v>33</v>
      </c>
      <c r="M7817" s="20">
        <v>1</v>
      </c>
      <c r="N7817" s="20">
        <v>21</v>
      </c>
      <c r="P7817" s="20">
        <v>3</v>
      </c>
      <c r="Q7817" s="20">
        <v>3</v>
      </c>
      <c r="R7817" s="20">
        <v>1</v>
      </c>
      <c r="S7817" s="20">
        <v>7</v>
      </c>
    </row>
    <row r="7818" spans="1:20" s="20" customFormat="1" x14ac:dyDescent="0.25">
      <c r="A7818" s="177" t="s">
        <v>4174</v>
      </c>
      <c r="B7818" s="20" t="s">
        <v>4175</v>
      </c>
      <c r="C7818" s="20" t="s">
        <v>218</v>
      </c>
      <c r="D7818" s="20" t="s">
        <v>1000</v>
      </c>
      <c r="E7818" s="26">
        <v>43191</v>
      </c>
      <c r="F7818" s="20">
        <v>0</v>
      </c>
      <c r="G7818" s="20">
        <v>0</v>
      </c>
      <c r="H7818" s="20" t="e">
        <v>#DIV/0!</v>
      </c>
      <c r="I7818" s="20">
        <v>0</v>
      </c>
      <c r="J7818" s="20">
        <v>0</v>
      </c>
      <c r="K7818" s="20" t="e">
        <v>#DIV/0!</v>
      </c>
      <c r="L7818" s="20">
        <v>0</v>
      </c>
      <c r="M7818" s="20" t="e">
        <v>#DIV/0!</v>
      </c>
      <c r="N7818" s="20">
        <v>0</v>
      </c>
      <c r="P7818" s="20">
        <v>0</v>
      </c>
      <c r="Q7818" s="20">
        <v>0</v>
      </c>
      <c r="R7818" s="20" t="e">
        <v>#DIV/0!</v>
      </c>
      <c r="S7818" s="20">
        <v>0</v>
      </c>
    </row>
    <row r="7819" spans="1:20" s="20" customFormat="1" x14ac:dyDescent="0.25">
      <c r="A7819" s="177" t="s">
        <v>12603</v>
      </c>
      <c r="B7819" s="20" t="s">
        <v>12604</v>
      </c>
      <c r="C7819" s="20" t="s">
        <v>202</v>
      </c>
      <c r="D7819" s="20" t="s">
        <v>1000</v>
      </c>
      <c r="E7819" s="26">
        <v>43191</v>
      </c>
      <c r="F7819" s="20">
        <v>5.5</v>
      </c>
      <c r="G7819" s="20">
        <v>5.5</v>
      </c>
      <c r="H7819" s="20">
        <v>1</v>
      </c>
      <c r="I7819" s="20">
        <v>74</v>
      </c>
      <c r="J7819" s="20">
        <v>77</v>
      </c>
      <c r="K7819" s="20">
        <v>0.96103896103896103</v>
      </c>
      <c r="L7819" s="20">
        <v>77</v>
      </c>
      <c r="M7819" s="20">
        <v>1</v>
      </c>
      <c r="N7819" s="20">
        <v>74</v>
      </c>
      <c r="P7819" s="20">
        <v>1</v>
      </c>
      <c r="Q7819" s="20">
        <v>1</v>
      </c>
      <c r="R7819" s="20">
        <v>1</v>
      </c>
      <c r="S7819" s="20">
        <v>0</v>
      </c>
    </row>
    <row r="7820" spans="1:20" s="20" customFormat="1" x14ac:dyDescent="0.25">
      <c r="A7820" s="177" t="s">
        <v>12428</v>
      </c>
      <c r="B7820" s="20" t="s">
        <v>12429</v>
      </c>
      <c r="C7820" s="20" t="s">
        <v>347</v>
      </c>
      <c r="D7820" s="20" t="s">
        <v>1000</v>
      </c>
      <c r="E7820" s="26">
        <v>43191</v>
      </c>
      <c r="F7820" s="20">
        <v>0</v>
      </c>
      <c r="G7820" s="20">
        <v>0</v>
      </c>
      <c r="H7820" s="20" t="e">
        <v>#DIV/0!</v>
      </c>
      <c r="I7820" s="20">
        <v>0</v>
      </c>
      <c r="J7820" s="20">
        <v>0</v>
      </c>
      <c r="K7820" s="20" t="e">
        <v>#DIV/0!</v>
      </c>
      <c r="L7820" s="20">
        <v>0</v>
      </c>
      <c r="M7820" s="20" t="e">
        <v>#DIV/0!</v>
      </c>
      <c r="N7820" s="20">
        <v>0</v>
      </c>
      <c r="P7820" s="20">
        <v>0</v>
      </c>
      <c r="Q7820" s="20">
        <v>0</v>
      </c>
      <c r="R7820" s="20" t="e">
        <v>#DIV/0!</v>
      </c>
      <c r="S7820" s="20">
        <v>0</v>
      </c>
    </row>
    <row r="7821" spans="1:20" s="20" customFormat="1" x14ac:dyDescent="0.25">
      <c r="A7821" s="177" t="s">
        <v>9768</v>
      </c>
      <c r="B7821" s="20" t="s">
        <v>9769</v>
      </c>
      <c r="C7821" s="20" t="s">
        <v>224</v>
      </c>
      <c r="D7821" s="20" t="s">
        <v>1000</v>
      </c>
      <c r="E7821" s="26">
        <v>43191</v>
      </c>
      <c r="F7821" s="20">
        <v>5.5</v>
      </c>
      <c r="G7821" s="20">
        <v>6</v>
      </c>
      <c r="H7821" s="20">
        <v>0.91666666666666663</v>
      </c>
      <c r="I7821" s="20">
        <v>52</v>
      </c>
      <c r="J7821" s="20">
        <v>60</v>
      </c>
      <c r="K7821" s="20">
        <v>0.8666666666666667</v>
      </c>
      <c r="L7821" s="20">
        <v>66</v>
      </c>
      <c r="M7821" s="20">
        <v>0.90909090909090906</v>
      </c>
      <c r="N7821" s="20">
        <v>52</v>
      </c>
      <c r="P7821" s="20">
        <v>0</v>
      </c>
      <c r="Q7821" s="20">
        <v>4</v>
      </c>
      <c r="R7821" s="20">
        <v>0</v>
      </c>
      <c r="S7821" s="20">
        <v>0</v>
      </c>
    </row>
    <row r="7822" spans="1:20" s="20" customFormat="1" x14ac:dyDescent="0.25">
      <c r="A7822" s="177" t="s">
        <v>9469</v>
      </c>
      <c r="B7822" s="20" t="s">
        <v>9470</v>
      </c>
      <c r="C7822" s="20" t="s">
        <v>345</v>
      </c>
      <c r="D7822" s="20" t="s">
        <v>1000</v>
      </c>
      <c r="E7822" s="26">
        <v>43191</v>
      </c>
      <c r="F7822" s="20">
        <v>0</v>
      </c>
      <c r="G7822" s="20">
        <v>0</v>
      </c>
      <c r="H7822" s="20" t="e">
        <v>#DIV/0!</v>
      </c>
      <c r="I7822" s="20">
        <v>0</v>
      </c>
      <c r="J7822" s="20">
        <v>0</v>
      </c>
      <c r="K7822" s="20" t="e">
        <v>#DIV/0!</v>
      </c>
      <c r="L7822" s="20">
        <v>0</v>
      </c>
      <c r="M7822" s="20" t="e">
        <v>#DIV/0!</v>
      </c>
      <c r="N7822" s="20">
        <v>0</v>
      </c>
      <c r="P7822" s="20">
        <v>0</v>
      </c>
      <c r="Q7822" s="20">
        <v>0</v>
      </c>
      <c r="R7822" s="20" t="e">
        <v>#DIV/0!</v>
      </c>
      <c r="S7822" s="20">
        <v>0</v>
      </c>
    </row>
    <row r="7823" spans="1:20" s="20" customFormat="1" x14ac:dyDescent="0.25">
      <c r="A7823" s="177" t="s">
        <v>7861</v>
      </c>
      <c r="B7823" s="20" t="s">
        <v>7862</v>
      </c>
      <c r="C7823" s="20" t="s">
        <v>226</v>
      </c>
      <c r="D7823" s="20" t="s">
        <v>1000</v>
      </c>
      <c r="E7823" s="26">
        <v>43191</v>
      </c>
      <c r="F7823" s="20">
        <v>5.5</v>
      </c>
      <c r="G7823" s="20">
        <v>5.5</v>
      </c>
      <c r="H7823" s="20">
        <v>1</v>
      </c>
      <c r="I7823" s="20">
        <v>51</v>
      </c>
      <c r="J7823" s="20">
        <v>62</v>
      </c>
      <c r="K7823" s="20">
        <v>0.82258064516129037</v>
      </c>
      <c r="L7823" s="20">
        <v>62</v>
      </c>
      <c r="M7823" s="20">
        <v>1</v>
      </c>
      <c r="N7823" s="20">
        <v>47</v>
      </c>
      <c r="P7823" s="20">
        <v>0</v>
      </c>
      <c r="Q7823" s="20">
        <v>0</v>
      </c>
      <c r="R7823" s="20" t="e">
        <v>#DIV/0!</v>
      </c>
      <c r="S7823" s="20">
        <v>4</v>
      </c>
      <c r="T7823" s="20">
        <v>0.91</v>
      </c>
    </row>
    <row r="7824" spans="1:20" s="20" customFormat="1" x14ac:dyDescent="0.25">
      <c r="A7824" s="177" t="s">
        <v>6931</v>
      </c>
      <c r="B7824" s="20" t="s">
        <v>6932</v>
      </c>
      <c r="C7824" s="20" t="s">
        <v>231</v>
      </c>
      <c r="D7824" s="20" t="s">
        <v>1000</v>
      </c>
      <c r="E7824" s="26">
        <v>43191</v>
      </c>
      <c r="F7824" s="20">
        <v>7.5</v>
      </c>
      <c r="G7824" s="20">
        <v>7.5</v>
      </c>
      <c r="H7824" s="20">
        <v>1</v>
      </c>
      <c r="I7824" s="20">
        <v>116</v>
      </c>
      <c r="J7824" s="20">
        <v>84</v>
      </c>
      <c r="K7824" s="20">
        <v>1.3809523809523809</v>
      </c>
      <c r="L7824" s="20">
        <v>84</v>
      </c>
      <c r="M7824" s="20">
        <v>1</v>
      </c>
      <c r="N7824" s="20">
        <v>106</v>
      </c>
      <c r="P7824" s="20">
        <v>0</v>
      </c>
      <c r="Q7824" s="20">
        <v>0</v>
      </c>
      <c r="R7824" s="20" t="e">
        <v>#DIV/0!</v>
      </c>
      <c r="S7824" s="20">
        <v>10</v>
      </c>
      <c r="T7824" s="20">
        <v>0.91</v>
      </c>
    </row>
    <row r="7825" spans="1:20" s="20" customFormat="1" x14ac:dyDescent="0.25">
      <c r="A7825" s="177" t="s">
        <v>5982</v>
      </c>
      <c r="B7825" s="20" t="s">
        <v>5983</v>
      </c>
      <c r="C7825" s="20" t="s">
        <v>216</v>
      </c>
      <c r="D7825" s="20" t="s">
        <v>1000</v>
      </c>
      <c r="E7825" s="26">
        <v>43191</v>
      </c>
      <c r="F7825" s="20">
        <v>6.5</v>
      </c>
      <c r="G7825" s="20">
        <v>7.5</v>
      </c>
      <c r="H7825" s="20">
        <v>0.8666666666666667</v>
      </c>
      <c r="I7825" s="20">
        <v>58</v>
      </c>
      <c r="J7825" s="20">
        <v>88</v>
      </c>
      <c r="K7825" s="20">
        <v>0.65909090909090906</v>
      </c>
      <c r="L7825" s="20">
        <v>102</v>
      </c>
      <c r="M7825" s="20">
        <v>0.86274509803921573</v>
      </c>
      <c r="N7825" s="20">
        <v>54</v>
      </c>
      <c r="P7825" s="20">
        <v>3</v>
      </c>
      <c r="Q7825" s="20">
        <v>6</v>
      </c>
      <c r="R7825" s="20">
        <v>0.5</v>
      </c>
      <c r="S7825" s="20">
        <v>4</v>
      </c>
      <c r="T7825" s="20">
        <v>1</v>
      </c>
    </row>
    <row r="7826" spans="1:20" s="20" customFormat="1" x14ac:dyDescent="0.25">
      <c r="A7826" s="177" t="s">
        <v>4589</v>
      </c>
      <c r="B7826" s="20" t="s">
        <v>4590</v>
      </c>
      <c r="C7826" s="20" t="s">
        <v>233</v>
      </c>
      <c r="D7826" s="20" t="s">
        <v>1000</v>
      </c>
      <c r="E7826" s="26">
        <v>43191</v>
      </c>
      <c r="F7826" s="20">
        <v>2.5</v>
      </c>
      <c r="G7826" s="20">
        <v>4.5</v>
      </c>
      <c r="H7826" s="20">
        <v>0.55555555555555558</v>
      </c>
      <c r="I7826" s="20">
        <v>22</v>
      </c>
      <c r="J7826" s="20">
        <v>35</v>
      </c>
      <c r="K7826" s="20">
        <v>0.62857142857142856</v>
      </c>
      <c r="L7826" s="20">
        <v>63</v>
      </c>
      <c r="M7826" s="20">
        <v>0.55555555555555558</v>
      </c>
      <c r="N7826" s="20">
        <v>20</v>
      </c>
      <c r="P7826" s="20">
        <v>7</v>
      </c>
      <c r="Q7826" s="20">
        <v>11</v>
      </c>
      <c r="R7826" s="20">
        <v>0.63636363636363635</v>
      </c>
      <c r="S7826" s="20">
        <v>2</v>
      </c>
      <c r="T7826" s="20">
        <v>1</v>
      </c>
    </row>
    <row r="7827" spans="1:20" s="20" customFormat="1" x14ac:dyDescent="0.25">
      <c r="A7827" s="177" t="s">
        <v>3999</v>
      </c>
      <c r="B7827" s="20" t="s">
        <v>4000</v>
      </c>
      <c r="C7827" s="20" t="s">
        <v>219</v>
      </c>
      <c r="D7827" s="20" t="s">
        <v>1000</v>
      </c>
      <c r="E7827" s="26">
        <v>43191</v>
      </c>
      <c r="F7827" s="20">
        <v>0</v>
      </c>
      <c r="G7827" s="20">
        <v>0</v>
      </c>
      <c r="H7827" s="20" t="e">
        <v>#DIV/0!</v>
      </c>
      <c r="I7827" s="20">
        <v>0</v>
      </c>
      <c r="J7827" s="20">
        <v>0</v>
      </c>
      <c r="K7827" s="20" t="e">
        <v>#DIV/0!</v>
      </c>
      <c r="L7827" s="20">
        <v>0</v>
      </c>
      <c r="M7827" s="20" t="e">
        <v>#DIV/0!</v>
      </c>
      <c r="N7827" s="20">
        <v>0</v>
      </c>
      <c r="P7827" s="20">
        <v>0</v>
      </c>
      <c r="Q7827" s="20">
        <v>0</v>
      </c>
      <c r="R7827" s="20" t="e">
        <v>#DIV/0!</v>
      </c>
      <c r="S7827" s="20">
        <v>0</v>
      </c>
      <c r="T7827" s="20">
        <v>1</v>
      </c>
    </row>
    <row r="7828" spans="1:20" s="20" customFormat="1" x14ac:dyDescent="0.25">
      <c r="A7828" s="177" t="s">
        <v>3728</v>
      </c>
      <c r="B7828" s="20" t="s">
        <v>3729</v>
      </c>
      <c r="C7828" s="20" t="s">
        <v>340</v>
      </c>
      <c r="D7828" s="20" t="s">
        <v>1000</v>
      </c>
      <c r="E7828" s="26">
        <v>43191</v>
      </c>
      <c r="F7828" s="20">
        <v>0</v>
      </c>
      <c r="G7828" s="20">
        <v>0</v>
      </c>
      <c r="H7828" s="20" t="e">
        <v>#DIV/0!</v>
      </c>
      <c r="I7828" s="20">
        <v>0</v>
      </c>
      <c r="J7828" s="20">
        <v>0</v>
      </c>
      <c r="K7828" s="20" t="e">
        <v>#DIV/0!</v>
      </c>
      <c r="L7828" s="20">
        <v>0</v>
      </c>
      <c r="M7828" s="20" t="e">
        <v>#DIV/0!</v>
      </c>
      <c r="N7828" s="20">
        <v>0</v>
      </c>
      <c r="P7828" s="20">
        <v>0</v>
      </c>
      <c r="Q7828" s="20">
        <v>0</v>
      </c>
      <c r="R7828" s="20" t="e">
        <v>#DIV/0!</v>
      </c>
      <c r="S7828" s="20">
        <v>0</v>
      </c>
      <c r="T7828" s="20">
        <v>1</v>
      </c>
    </row>
    <row r="7829" spans="1:20" s="20" customFormat="1" x14ac:dyDescent="0.25">
      <c r="A7829" s="177" t="s">
        <v>11314</v>
      </c>
      <c r="B7829" s="20" t="s">
        <v>11315</v>
      </c>
      <c r="C7829" s="20" t="s">
        <v>350</v>
      </c>
      <c r="D7829" s="20" t="s">
        <v>1000</v>
      </c>
      <c r="E7829" s="26">
        <v>43191</v>
      </c>
      <c r="F7829" s="20">
        <v>1</v>
      </c>
      <c r="G7829" s="20">
        <v>1</v>
      </c>
      <c r="H7829" s="20">
        <v>1</v>
      </c>
      <c r="I7829" s="20">
        <v>5</v>
      </c>
      <c r="J7829" s="20">
        <v>6</v>
      </c>
      <c r="K7829" s="20">
        <v>0.83333333333333337</v>
      </c>
      <c r="L7829" s="20">
        <v>6</v>
      </c>
      <c r="M7829" s="20">
        <v>1</v>
      </c>
      <c r="N7829" s="20">
        <v>5</v>
      </c>
      <c r="P7829" s="20">
        <v>0</v>
      </c>
      <c r="Q7829" s="20">
        <v>0</v>
      </c>
      <c r="R7829" s="20" t="e">
        <v>#DIV/0!</v>
      </c>
      <c r="S7829" s="20">
        <v>0</v>
      </c>
      <c r="T7829" s="20">
        <v>1</v>
      </c>
    </row>
    <row r="7830" spans="1:20" s="20" customFormat="1" x14ac:dyDescent="0.25">
      <c r="A7830" s="177" t="s">
        <v>11316</v>
      </c>
      <c r="B7830" s="20" t="s">
        <v>11317</v>
      </c>
      <c r="C7830" s="20" t="s">
        <v>351</v>
      </c>
      <c r="D7830" s="20" t="s">
        <v>1000</v>
      </c>
      <c r="E7830" s="26">
        <v>43191</v>
      </c>
      <c r="F7830" s="20">
        <v>0</v>
      </c>
      <c r="G7830" s="20">
        <v>0</v>
      </c>
      <c r="H7830" s="20" t="e">
        <v>#DIV/0!</v>
      </c>
      <c r="I7830" s="20">
        <v>0</v>
      </c>
      <c r="J7830" s="20">
        <v>0</v>
      </c>
      <c r="K7830" s="20" t="e">
        <v>#DIV/0!</v>
      </c>
      <c r="L7830" s="20">
        <v>0</v>
      </c>
      <c r="M7830" s="20" t="e">
        <v>#DIV/0!</v>
      </c>
      <c r="N7830" s="20">
        <v>0</v>
      </c>
      <c r="P7830" s="20">
        <v>0</v>
      </c>
      <c r="Q7830" s="20">
        <v>0</v>
      </c>
      <c r="R7830" s="20" t="e">
        <v>#DIV/0!</v>
      </c>
      <c r="S7830" s="20">
        <v>0</v>
      </c>
    </row>
    <row r="7831" spans="1:20" s="20" customFormat="1" x14ac:dyDescent="0.25">
      <c r="A7831" s="177" t="s">
        <v>11198</v>
      </c>
      <c r="B7831" s="20" t="s">
        <v>11199</v>
      </c>
      <c r="C7831" s="20" t="s">
        <v>352</v>
      </c>
      <c r="D7831" s="20" t="s">
        <v>1000</v>
      </c>
      <c r="E7831" s="26">
        <v>43191</v>
      </c>
      <c r="F7831" s="20">
        <v>0</v>
      </c>
      <c r="G7831" s="20">
        <v>0</v>
      </c>
      <c r="H7831" s="20" t="e">
        <v>#DIV/0!</v>
      </c>
      <c r="I7831" s="20">
        <v>0</v>
      </c>
      <c r="J7831" s="20">
        <v>0</v>
      </c>
      <c r="K7831" s="20" t="e">
        <v>#DIV/0!</v>
      </c>
      <c r="L7831" s="20">
        <v>0</v>
      </c>
      <c r="M7831" s="20" t="e">
        <v>#DIV/0!</v>
      </c>
      <c r="N7831" s="20">
        <v>0</v>
      </c>
      <c r="P7831" s="20">
        <v>0</v>
      </c>
      <c r="Q7831" s="20">
        <v>0</v>
      </c>
      <c r="R7831" s="20" t="e">
        <v>#DIV/0!</v>
      </c>
      <c r="S7831" s="20">
        <v>0</v>
      </c>
    </row>
    <row r="7832" spans="1:20" s="20" customFormat="1" x14ac:dyDescent="0.25">
      <c r="A7832" s="177" t="s">
        <v>10199</v>
      </c>
      <c r="B7832" s="20" t="s">
        <v>10200</v>
      </c>
      <c r="C7832" s="20" t="s">
        <v>353</v>
      </c>
      <c r="D7832" s="20" t="s">
        <v>1000</v>
      </c>
      <c r="E7832" s="26">
        <v>43191</v>
      </c>
      <c r="F7832" s="20">
        <v>0</v>
      </c>
      <c r="G7832" s="20">
        <v>0</v>
      </c>
      <c r="H7832" s="20" t="e">
        <v>#DIV/0!</v>
      </c>
      <c r="I7832" s="20">
        <v>0</v>
      </c>
      <c r="J7832" s="20">
        <v>0</v>
      </c>
      <c r="K7832" s="20" t="e">
        <v>#DIV/0!</v>
      </c>
      <c r="L7832" s="20">
        <v>0</v>
      </c>
      <c r="M7832" s="20" t="e">
        <v>#DIV/0!</v>
      </c>
      <c r="N7832" s="20">
        <v>0</v>
      </c>
      <c r="P7832" s="20">
        <v>0</v>
      </c>
      <c r="Q7832" s="20">
        <v>0</v>
      </c>
      <c r="R7832" s="20" t="e">
        <v>#DIV/0!</v>
      </c>
      <c r="S7832" s="20">
        <v>0</v>
      </c>
    </row>
    <row r="7833" spans="1:20" s="20" customFormat="1" x14ac:dyDescent="0.25">
      <c r="A7833" s="177" t="s">
        <v>10059</v>
      </c>
      <c r="B7833" s="20" t="s">
        <v>10060</v>
      </c>
      <c r="C7833" s="20" t="s">
        <v>386</v>
      </c>
      <c r="D7833" s="20" t="s">
        <v>1000</v>
      </c>
      <c r="E7833" s="26">
        <v>43191</v>
      </c>
      <c r="F7833" s="20">
        <v>0</v>
      </c>
      <c r="G7833" s="20">
        <v>0</v>
      </c>
      <c r="H7833" s="20" t="e">
        <v>#DIV/0!</v>
      </c>
      <c r="I7833" s="20">
        <v>0</v>
      </c>
      <c r="J7833" s="20">
        <v>0</v>
      </c>
      <c r="K7833" s="20" t="e">
        <v>#DIV/0!</v>
      </c>
      <c r="L7833" s="20">
        <v>0</v>
      </c>
      <c r="M7833" s="20" t="e">
        <v>#DIV/0!</v>
      </c>
      <c r="N7833" s="20">
        <v>0</v>
      </c>
      <c r="P7833" s="20">
        <v>0</v>
      </c>
      <c r="Q7833" s="20">
        <v>0</v>
      </c>
      <c r="R7833" s="20" t="e">
        <v>#DIV/0!</v>
      </c>
      <c r="S7833" s="20">
        <v>0</v>
      </c>
    </row>
    <row r="7834" spans="1:20" s="20" customFormat="1" x14ac:dyDescent="0.25">
      <c r="A7834" s="177" t="s">
        <v>8612</v>
      </c>
      <c r="B7834" s="20" t="s">
        <v>8613</v>
      </c>
      <c r="C7834" s="20" t="s">
        <v>354</v>
      </c>
      <c r="D7834" s="20" t="s">
        <v>1000</v>
      </c>
      <c r="E7834" s="26">
        <v>43191</v>
      </c>
      <c r="F7834" s="20">
        <v>1</v>
      </c>
      <c r="G7834" s="20">
        <v>1.5</v>
      </c>
      <c r="H7834" s="20">
        <v>0.66666666666666663</v>
      </c>
      <c r="I7834" s="20">
        <v>13</v>
      </c>
      <c r="J7834" s="20">
        <v>6</v>
      </c>
      <c r="K7834" s="20">
        <v>2.1666666666666665</v>
      </c>
      <c r="L7834" s="20">
        <v>9</v>
      </c>
      <c r="M7834" s="20">
        <v>0.66666666666666663</v>
      </c>
      <c r="N7834" s="20">
        <v>13</v>
      </c>
      <c r="P7834" s="20">
        <v>0</v>
      </c>
      <c r="Q7834" s="20">
        <v>0</v>
      </c>
      <c r="R7834" s="20" t="e">
        <v>#DIV/0!</v>
      </c>
      <c r="S7834" s="20">
        <v>0</v>
      </c>
    </row>
    <row r="7835" spans="1:20" s="20" customFormat="1" x14ac:dyDescent="0.25">
      <c r="A7835" s="177" t="s">
        <v>6406</v>
      </c>
      <c r="B7835" s="20" t="s">
        <v>6407</v>
      </c>
      <c r="C7835" s="20" t="s">
        <v>355</v>
      </c>
      <c r="D7835" s="20" t="s">
        <v>1000</v>
      </c>
      <c r="E7835" s="26">
        <v>43191</v>
      </c>
      <c r="F7835" s="20">
        <v>3</v>
      </c>
      <c r="G7835" s="20">
        <v>3.5</v>
      </c>
      <c r="H7835" s="20">
        <v>0.8571428571428571</v>
      </c>
      <c r="I7835" s="20">
        <v>18</v>
      </c>
      <c r="J7835" s="20">
        <v>18</v>
      </c>
      <c r="K7835" s="20">
        <v>1</v>
      </c>
      <c r="L7835" s="20">
        <v>21</v>
      </c>
      <c r="M7835" s="20">
        <v>0.8571428571428571</v>
      </c>
      <c r="N7835" s="20">
        <v>11</v>
      </c>
      <c r="P7835" s="20">
        <v>0</v>
      </c>
      <c r="Q7835" s="20">
        <v>0</v>
      </c>
      <c r="R7835" s="20" t="e">
        <v>#DIV/0!</v>
      </c>
      <c r="S7835" s="20">
        <v>7</v>
      </c>
    </row>
    <row r="7836" spans="1:20" s="20" customFormat="1" x14ac:dyDescent="0.25">
      <c r="A7836" s="177" t="s">
        <v>11829</v>
      </c>
      <c r="B7836" s="20" t="s">
        <v>11830</v>
      </c>
      <c r="C7836" s="20" t="s">
        <v>198</v>
      </c>
      <c r="D7836" s="20" t="s">
        <v>1002</v>
      </c>
      <c r="E7836" s="26">
        <v>43191</v>
      </c>
      <c r="F7836" s="20">
        <v>1</v>
      </c>
      <c r="G7836" s="20">
        <v>1</v>
      </c>
      <c r="H7836" s="20">
        <v>1</v>
      </c>
      <c r="I7836" s="20">
        <v>5</v>
      </c>
      <c r="J7836" s="20">
        <v>6</v>
      </c>
      <c r="K7836" s="20">
        <v>0.83333333333333337</v>
      </c>
      <c r="L7836" s="20">
        <v>6</v>
      </c>
      <c r="M7836" s="20">
        <v>1</v>
      </c>
      <c r="N7836" s="20">
        <v>5</v>
      </c>
      <c r="P7836" s="20">
        <v>0</v>
      </c>
      <c r="Q7836" s="20">
        <v>0</v>
      </c>
      <c r="R7836" s="20" t="e">
        <v>#DIV/0!</v>
      </c>
      <c r="S7836" s="20">
        <v>0</v>
      </c>
    </row>
    <row r="7837" spans="1:20" s="20" customFormat="1" x14ac:dyDescent="0.25">
      <c r="A7837" s="177" t="s">
        <v>11831</v>
      </c>
      <c r="B7837" s="20" t="s">
        <v>11832</v>
      </c>
      <c r="C7837" s="20" t="s">
        <v>199</v>
      </c>
      <c r="D7837" s="20" t="s">
        <v>1002</v>
      </c>
      <c r="E7837" s="26">
        <v>43191</v>
      </c>
      <c r="F7837" s="20">
        <v>9.5</v>
      </c>
      <c r="G7837" s="20">
        <v>10</v>
      </c>
      <c r="H7837" s="20">
        <v>0.95</v>
      </c>
      <c r="I7837" s="20">
        <v>93</v>
      </c>
      <c r="J7837" s="20">
        <v>101</v>
      </c>
      <c r="K7837" s="20">
        <v>0.92079207920792083</v>
      </c>
      <c r="L7837" s="20">
        <v>104</v>
      </c>
      <c r="M7837" s="20">
        <v>0.97115384615384615</v>
      </c>
      <c r="N7837" s="20">
        <v>89</v>
      </c>
      <c r="P7837" s="20">
        <v>2</v>
      </c>
      <c r="Q7837" s="20">
        <v>2</v>
      </c>
      <c r="R7837" s="20">
        <v>1</v>
      </c>
      <c r="S7837" s="20">
        <v>4</v>
      </c>
    </row>
    <row r="7838" spans="1:20" s="20" customFormat="1" x14ac:dyDescent="0.25">
      <c r="A7838" s="177" t="s">
        <v>11833</v>
      </c>
      <c r="B7838" s="20" t="s">
        <v>11834</v>
      </c>
      <c r="C7838" s="20" t="s">
        <v>348</v>
      </c>
      <c r="D7838" s="20" t="s">
        <v>1002</v>
      </c>
      <c r="E7838" s="26">
        <v>43191</v>
      </c>
      <c r="F7838" s="20">
        <v>0</v>
      </c>
      <c r="G7838" s="20">
        <v>0</v>
      </c>
      <c r="H7838" s="20" t="e">
        <v>#DIV/0!</v>
      </c>
      <c r="I7838" s="20">
        <v>0</v>
      </c>
      <c r="J7838" s="20">
        <v>0</v>
      </c>
      <c r="K7838" s="20" t="e">
        <v>#DIV/0!</v>
      </c>
      <c r="L7838" s="20">
        <v>0</v>
      </c>
      <c r="M7838" s="20" t="e">
        <v>#DIV/0!</v>
      </c>
      <c r="N7838" s="20">
        <v>0</v>
      </c>
      <c r="P7838" s="20">
        <v>0</v>
      </c>
      <c r="Q7838" s="20">
        <v>0</v>
      </c>
      <c r="R7838" s="20" t="e">
        <v>#DIV/0!</v>
      </c>
      <c r="S7838" s="20">
        <v>0</v>
      </c>
      <c r="T7838" s="20">
        <v>1.0571428571428572</v>
      </c>
    </row>
    <row r="7839" spans="1:20" s="20" customFormat="1" x14ac:dyDescent="0.25">
      <c r="A7839" s="177" t="s">
        <v>11835</v>
      </c>
      <c r="B7839" s="20" t="s">
        <v>11836</v>
      </c>
      <c r="C7839" s="20" t="s">
        <v>357</v>
      </c>
      <c r="D7839" s="20" t="s">
        <v>1002</v>
      </c>
      <c r="E7839" s="26">
        <v>43191</v>
      </c>
      <c r="F7839" s="20">
        <v>0</v>
      </c>
      <c r="G7839" s="20">
        <v>0</v>
      </c>
      <c r="H7839" s="20" t="e">
        <v>#DIV/0!</v>
      </c>
      <c r="I7839" s="20">
        <v>0</v>
      </c>
      <c r="J7839" s="20">
        <v>0</v>
      </c>
      <c r="K7839" s="20" t="e">
        <v>#DIV/0!</v>
      </c>
      <c r="L7839" s="20">
        <v>0</v>
      </c>
      <c r="M7839" s="20" t="e">
        <v>#DIV/0!</v>
      </c>
      <c r="N7839" s="20">
        <v>0</v>
      </c>
      <c r="P7839" s="20">
        <v>0</v>
      </c>
      <c r="Q7839" s="20">
        <v>0</v>
      </c>
      <c r="R7839" s="20" t="e">
        <v>#DIV/0!</v>
      </c>
      <c r="S7839" s="20">
        <v>0</v>
      </c>
      <c r="T7839" s="20">
        <v>1.0571428571428572</v>
      </c>
    </row>
    <row r="7840" spans="1:20" s="20" customFormat="1" x14ac:dyDescent="0.25">
      <c r="A7840" s="177" t="s">
        <v>10965</v>
      </c>
      <c r="B7840" s="20" t="s">
        <v>10966</v>
      </c>
      <c r="C7840" s="20" t="s">
        <v>227</v>
      </c>
      <c r="D7840" s="20" t="s">
        <v>1002</v>
      </c>
      <c r="E7840" s="26">
        <v>43191</v>
      </c>
      <c r="F7840" s="20">
        <v>0</v>
      </c>
      <c r="G7840" s="20">
        <v>0</v>
      </c>
      <c r="H7840" s="20" t="e">
        <v>#DIV/0!</v>
      </c>
      <c r="I7840" s="20">
        <v>0</v>
      </c>
      <c r="J7840" s="20">
        <v>0</v>
      </c>
      <c r="K7840" s="20" t="e">
        <v>#DIV/0!</v>
      </c>
      <c r="L7840" s="20">
        <v>0</v>
      </c>
      <c r="M7840" s="20" t="e">
        <v>#DIV/0!</v>
      </c>
      <c r="N7840" s="20">
        <v>0</v>
      </c>
      <c r="P7840" s="20">
        <v>0</v>
      </c>
      <c r="Q7840" s="20">
        <v>0</v>
      </c>
      <c r="R7840" s="20" t="e">
        <v>#DIV/0!</v>
      </c>
      <c r="S7840" s="20">
        <v>0</v>
      </c>
      <c r="T7840" s="20">
        <v>1.0571428571428572</v>
      </c>
    </row>
    <row r="7841" spans="1:20" s="20" customFormat="1" x14ac:dyDescent="0.25">
      <c r="A7841" s="177" t="s">
        <v>10790</v>
      </c>
      <c r="B7841" s="20" t="s">
        <v>10791</v>
      </c>
      <c r="C7841" s="20" t="s">
        <v>203</v>
      </c>
      <c r="D7841" s="20" t="s">
        <v>1002</v>
      </c>
      <c r="E7841" s="26">
        <v>43191</v>
      </c>
      <c r="F7841" s="20">
        <v>0</v>
      </c>
      <c r="G7841" s="20">
        <v>0</v>
      </c>
      <c r="H7841" s="20" t="e">
        <v>#DIV/0!</v>
      </c>
      <c r="I7841" s="20">
        <v>0</v>
      </c>
      <c r="J7841" s="20">
        <v>0</v>
      </c>
      <c r="K7841" s="20" t="e">
        <v>#DIV/0!</v>
      </c>
      <c r="L7841" s="20">
        <v>0</v>
      </c>
      <c r="M7841" s="20" t="e">
        <v>#DIV/0!</v>
      </c>
      <c r="N7841" s="20">
        <v>0</v>
      </c>
      <c r="O7841" s="20" t="e">
        <v>#DIV/0!</v>
      </c>
      <c r="P7841" s="20">
        <v>0</v>
      </c>
      <c r="Q7841" s="20">
        <v>0</v>
      </c>
      <c r="R7841" s="20" t="e">
        <v>#DIV/0!</v>
      </c>
      <c r="S7841" s="20">
        <v>0</v>
      </c>
    </row>
    <row r="7842" spans="1:20" s="20" customFormat="1" x14ac:dyDescent="0.25">
      <c r="A7842" s="177" t="s">
        <v>10125</v>
      </c>
      <c r="B7842" s="20" t="s">
        <v>10126</v>
      </c>
      <c r="C7842" s="20" t="s">
        <v>387</v>
      </c>
      <c r="D7842" s="20" t="s">
        <v>1002</v>
      </c>
      <c r="E7842" s="26">
        <v>43191</v>
      </c>
      <c r="F7842" s="20">
        <v>0.5</v>
      </c>
      <c r="G7842" s="20">
        <v>1.5</v>
      </c>
      <c r="H7842" s="20">
        <v>0.33333333333333331</v>
      </c>
      <c r="I7842" s="20">
        <v>1</v>
      </c>
      <c r="J7842" s="20">
        <v>3</v>
      </c>
      <c r="K7842" s="20">
        <v>0.33333333333333331</v>
      </c>
      <c r="L7842" s="20">
        <v>9</v>
      </c>
      <c r="M7842" s="20">
        <v>0.33333333333333331</v>
      </c>
      <c r="N7842" s="20">
        <v>1</v>
      </c>
      <c r="P7842" s="20">
        <v>0</v>
      </c>
      <c r="Q7842" s="20">
        <v>0</v>
      </c>
      <c r="R7842" s="20" t="e">
        <v>#DIV/0!</v>
      </c>
      <c r="S7842" s="20">
        <v>0</v>
      </c>
    </row>
    <row r="7843" spans="1:20" s="20" customFormat="1" x14ac:dyDescent="0.25">
      <c r="A7843" s="177" t="s">
        <v>9943</v>
      </c>
      <c r="B7843" s="20" t="s">
        <v>9944</v>
      </c>
      <c r="C7843" s="20" t="s">
        <v>223</v>
      </c>
      <c r="D7843" s="20" t="s">
        <v>1002</v>
      </c>
      <c r="E7843" s="26">
        <v>43191</v>
      </c>
      <c r="F7843" s="20">
        <v>5.5</v>
      </c>
      <c r="G7843" s="20">
        <v>6</v>
      </c>
      <c r="H7843" s="20">
        <v>0.91666666666666663</v>
      </c>
      <c r="I7843" s="20">
        <v>52</v>
      </c>
      <c r="J7843" s="20">
        <v>60</v>
      </c>
      <c r="K7843" s="20">
        <v>0.8666666666666667</v>
      </c>
      <c r="L7843" s="20">
        <v>66</v>
      </c>
      <c r="M7843" s="20">
        <v>0.90909090909090906</v>
      </c>
      <c r="N7843" s="20">
        <v>52</v>
      </c>
      <c r="P7843" s="20">
        <v>0</v>
      </c>
      <c r="Q7843" s="20">
        <v>4</v>
      </c>
      <c r="R7843" s="20">
        <v>0</v>
      </c>
      <c r="S7843" s="20">
        <v>0</v>
      </c>
    </row>
    <row r="7844" spans="1:20" s="20" customFormat="1" x14ac:dyDescent="0.25">
      <c r="A7844" s="177" t="s">
        <v>9561</v>
      </c>
      <c r="B7844" s="20" t="s">
        <v>9562</v>
      </c>
      <c r="C7844" s="20" t="s">
        <v>346</v>
      </c>
      <c r="D7844" s="20" t="s">
        <v>1002</v>
      </c>
      <c r="E7844" s="26">
        <v>43191</v>
      </c>
      <c r="F7844" s="20">
        <v>0</v>
      </c>
      <c r="G7844" s="20">
        <v>0</v>
      </c>
      <c r="H7844" s="20" t="e">
        <v>#DIV/0!</v>
      </c>
      <c r="I7844" s="20">
        <v>0</v>
      </c>
      <c r="J7844" s="20">
        <v>0</v>
      </c>
      <c r="K7844" s="20" t="e">
        <v>#DIV/0!</v>
      </c>
      <c r="L7844" s="20">
        <v>0</v>
      </c>
      <c r="M7844" s="20" t="e">
        <v>#DIV/0!</v>
      </c>
      <c r="N7844" s="20">
        <v>0</v>
      </c>
      <c r="P7844" s="20">
        <v>0</v>
      </c>
      <c r="Q7844" s="20">
        <v>0</v>
      </c>
      <c r="R7844" s="20" t="e">
        <v>#DIV/0!</v>
      </c>
      <c r="S7844" s="20">
        <v>0</v>
      </c>
    </row>
    <row r="7845" spans="1:20" s="20" customFormat="1" x14ac:dyDescent="0.25">
      <c r="A7845" s="177" t="s">
        <v>9202</v>
      </c>
      <c r="B7845" s="20" t="s">
        <v>9203</v>
      </c>
      <c r="C7845" s="20" t="s">
        <v>207</v>
      </c>
      <c r="D7845" s="20" t="s">
        <v>1002</v>
      </c>
      <c r="E7845" s="26">
        <v>43191</v>
      </c>
      <c r="F7845" s="20">
        <v>5</v>
      </c>
      <c r="G7845" s="20">
        <v>6</v>
      </c>
      <c r="H7845" s="20">
        <v>0.83333333333333337</v>
      </c>
      <c r="I7845" s="20">
        <v>41</v>
      </c>
      <c r="J7845" s="20">
        <v>42</v>
      </c>
      <c r="K7845" s="20">
        <v>0.97619047619047616</v>
      </c>
      <c r="L7845" s="20">
        <v>48</v>
      </c>
      <c r="M7845" s="20">
        <v>0.875</v>
      </c>
      <c r="N7845" s="20">
        <v>36</v>
      </c>
      <c r="O7845" s="20">
        <v>0.95</v>
      </c>
      <c r="P7845" s="20">
        <v>1</v>
      </c>
      <c r="Q7845" s="20">
        <v>2</v>
      </c>
      <c r="R7845" s="20">
        <v>0.5</v>
      </c>
      <c r="S7845" s="20">
        <v>5</v>
      </c>
    </row>
    <row r="7846" spans="1:20" s="20" customFormat="1" x14ac:dyDescent="0.25">
      <c r="A7846" s="177" t="s">
        <v>8363</v>
      </c>
      <c r="B7846" s="20" t="s">
        <v>8364</v>
      </c>
      <c r="C7846" s="20" t="s">
        <v>212</v>
      </c>
      <c r="D7846" s="20" t="s">
        <v>1002</v>
      </c>
      <c r="E7846" s="26">
        <v>43191</v>
      </c>
      <c r="F7846" s="20">
        <v>0</v>
      </c>
      <c r="G7846" s="20">
        <v>0</v>
      </c>
      <c r="H7846" s="20" t="e">
        <v>#DIV/0!</v>
      </c>
      <c r="I7846" s="20">
        <v>0</v>
      </c>
      <c r="J7846" s="20">
        <v>0</v>
      </c>
      <c r="K7846" s="20" t="e">
        <v>#DIV/0!</v>
      </c>
      <c r="L7846" s="20">
        <v>0</v>
      </c>
      <c r="M7846" s="20" t="e">
        <v>#DIV/0!</v>
      </c>
      <c r="N7846" s="20">
        <v>0</v>
      </c>
      <c r="P7846" s="20">
        <v>0</v>
      </c>
      <c r="Q7846" s="20">
        <v>0</v>
      </c>
      <c r="R7846" s="20" t="e">
        <v>#DIV/0!</v>
      </c>
      <c r="S7846" s="20">
        <v>0</v>
      </c>
    </row>
    <row r="7847" spans="1:20" s="20" customFormat="1" x14ac:dyDescent="0.25">
      <c r="A7847" s="177" t="s">
        <v>8062</v>
      </c>
      <c r="B7847" s="20" t="s">
        <v>8063</v>
      </c>
      <c r="C7847" s="20" t="s">
        <v>225</v>
      </c>
      <c r="D7847" s="20" t="s">
        <v>1002</v>
      </c>
      <c r="E7847" s="26">
        <v>43191</v>
      </c>
      <c r="F7847" s="20">
        <v>5.5</v>
      </c>
      <c r="G7847" s="20">
        <v>5.5</v>
      </c>
      <c r="H7847" s="20">
        <v>1</v>
      </c>
      <c r="I7847" s="20">
        <v>51</v>
      </c>
      <c r="J7847" s="20">
        <v>62</v>
      </c>
      <c r="K7847" s="20">
        <v>0.82258064516129037</v>
      </c>
      <c r="L7847" s="20">
        <v>62</v>
      </c>
      <c r="M7847" s="20">
        <v>1</v>
      </c>
      <c r="N7847" s="20">
        <v>47</v>
      </c>
      <c r="P7847" s="20">
        <v>0</v>
      </c>
      <c r="Q7847" s="20">
        <v>0</v>
      </c>
      <c r="R7847" s="20" t="e">
        <v>#DIV/0!</v>
      </c>
      <c r="S7847" s="20">
        <v>4</v>
      </c>
    </row>
    <row r="7848" spans="1:20" s="20" customFormat="1" x14ac:dyDescent="0.25">
      <c r="A7848" s="177" t="s">
        <v>7674</v>
      </c>
      <c r="B7848" s="20" t="s">
        <v>7675</v>
      </c>
      <c r="C7848" s="20" t="s">
        <v>901</v>
      </c>
      <c r="D7848" s="20" t="s">
        <v>1000</v>
      </c>
      <c r="E7848" s="26">
        <v>43191</v>
      </c>
      <c r="F7848" s="20">
        <v>4</v>
      </c>
      <c r="G7848" s="20">
        <v>4</v>
      </c>
      <c r="H7848" s="20">
        <v>1</v>
      </c>
      <c r="I7848" s="20">
        <v>31</v>
      </c>
      <c r="J7848" s="20">
        <v>24</v>
      </c>
      <c r="K7848" s="20">
        <v>1.2916666666666667</v>
      </c>
      <c r="L7848" s="20">
        <v>24</v>
      </c>
      <c r="M7848" s="20">
        <v>1</v>
      </c>
      <c r="N7848" s="20">
        <v>24</v>
      </c>
      <c r="P7848" s="20">
        <v>1</v>
      </c>
      <c r="Q7848" s="20">
        <v>1</v>
      </c>
      <c r="R7848" s="20">
        <v>1</v>
      </c>
      <c r="S7848" s="20">
        <v>7</v>
      </c>
    </row>
    <row r="7849" spans="1:20" s="20" customFormat="1" x14ac:dyDescent="0.25">
      <c r="A7849" s="177" t="s">
        <v>7122</v>
      </c>
      <c r="B7849" s="20" t="s">
        <v>7123</v>
      </c>
      <c r="C7849" s="20" t="s">
        <v>232</v>
      </c>
      <c r="D7849" s="20" t="s">
        <v>1002</v>
      </c>
      <c r="E7849" s="26">
        <v>43191</v>
      </c>
      <c r="F7849" s="20">
        <v>7.5</v>
      </c>
      <c r="G7849" s="20">
        <v>7.5</v>
      </c>
      <c r="H7849" s="20">
        <v>1</v>
      </c>
      <c r="I7849" s="20">
        <v>116</v>
      </c>
      <c r="J7849" s="20">
        <v>84</v>
      </c>
      <c r="K7849" s="20">
        <v>1.3809523809523809</v>
      </c>
      <c r="L7849" s="20">
        <v>84</v>
      </c>
      <c r="M7849" s="20">
        <v>1</v>
      </c>
      <c r="N7849" s="20">
        <v>106</v>
      </c>
      <c r="P7849" s="20">
        <v>0</v>
      </c>
      <c r="Q7849" s="20">
        <v>0</v>
      </c>
      <c r="R7849" s="20" t="e">
        <v>#DIV/0!</v>
      </c>
      <c r="S7849" s="20">
        <v>10</v>
      </c>
    </row>
    <row r="7850" spans="1:20" s="20" customFormat="1" x14ac:dyDescent="0.25">
      <c r="A7850" s="177" t="s">
        <v>6756</v>
      </c>
      <c r="B7850" s="20" t="s">
        <v>6757</v>
      </c>
      <c r="C7850" s="20" t="s">
        <v>317</v>
      </c>
      <c r="D7850" s="20" t="s">
        <v>1002</v>
      </c>
      <c r="E7850" s="26">
        <v>43191</v>
      </c>
      <c r="F7850" s="20">
        <v>8.5</v>
      </c>
      <c r="G7850" s="20">
        <v>9</v>
      </c>
      <c r="H7850" s="20">
        <v>0.94444444444444442</v>
      </c>
      <c r="I7850" s="20">
        <v>46</v>
      </c>
      <c r="J7850" s="20">
        <v>51</v>
      </c>
      <c r="K7850" s="20">
        <v>0.90196078431372551</v>
      </c>
      <c r="L7850" s="20">
        <v>54</v>
      </c>
      <c r="M7850" s="20">
        <v>0.94444444444444442</v>
      </c>
      <c r="N7850" s="20">
        <v>32</v>
      </c>
      <c r="P7850" s="20">
        <v>3</v>
      </c>
      <c r="Q7850" s="20">
        <v>3</v>
      </c>
      <c r="R7850" s="20">
        <v>1</v>
      </c>
      <c r="S7850" s="20">
        <v>14</v>
      </c>
    </row>
    <row r="7851" spans="1:20" s="20" customFormat="1" x14ac:dyDescent="0.25">
      <c r="A7851" s="177" t="s">
        <v>6332</v>
      </c>
      <c r="B7851" s="20" t="s">
        <v>6333</v>
      </c>
      <c r="C7851" s="20" t="s">
        <v>214</v>
      </c>
      <c r="D7851" s="20" t="s">
        <v>1002</v>
      </c>
      <c r="E7851" s="26">
        <v>43191</v>
      </c>
      <c r="F7851" s="20">
        <v>11</v>
      </c>
      <c r="G7851" s="20">
        <v>13.5</v>
      </c>
      <c r="H7851" s="20">
        <v>0.81481481481481477</v>
      </c>
      <c r="I7851" s="20">
        <v>78</v>
      </c>
      <c r="J7851" s="20">
        <v>124</v>
      </c>
      <c r="K7851" s="20">
        <v>0.62903225806451613</v>
      </c>
      <c r="L7851" s="20">
        <v>150</v>
      </c>
      <c r="M7851" s="20">
        <v>0.82666666666666666</v>
      </c>
      <c r="N7851" s="20">
        <v>73</v>
      </c>
      <c r="O7851" s="20">
        <v>1.08</v>
      </c>
      <c r="P7851" s="20">
        <v>16</v>
      </c>
      <c r="Q7851" s="20">
        <v>20</v>
      </c>
      <c r="R7851" s="20">
        <v>0.8</v>
      </c>
      <c r="S7851" s="20">
        <v>5</v>
      </c>
    </row>
    <row r="7852" spans="1:20" s="20" customFormat="1" x14ac:dyDescent="0.25">
      <c r="A7852" s="177" t="s">
        <v>5553</v>
      </c>
      <c r="B7852" s="20" t="s">
        <v>5554</v>
      </c>
      <c r="C7852" s="20" t="s">
        <v>903</v>
      </c>
      <c r="D7852" s="20" t="s">
        <v>1000</v>
      </c>
      <c r="E7852" s="26">
        <v>43191</v>
      </c>
      <c r="F7852" s="20">
        <v>4.5</v>
      </c>
      <c r="G7852" s="20">
        <v>6.5</v>
      </c>
      <c r="H7852" s="20">
        <v>0.69230769230769229</v>
      </c>
      <c r="I7852" s="20">
        <v>30</v>
      </c>
      <c r="J7852" s="20">
        <v>27</v>
      </c>
      <c r="K7852" s="20">
        <v>1.1111111111111112</v>
      </c>
      <c r="L7852" s="20">
        <v>39</v>
      </c>
      <c r="M7852" s="20">
        <v>0.69230769230769229</v>
      </c>
      <c r="N7852" s="20">
        <v>29</v>
      </c>
      <c r="P7852" s="20">
        <v>0</v>
      </c>
      <c r="Q7852" s="20">
        <v>0</v>
      </c>
      <c r="R7852" s="20" t="e">
        <v>#DIV/0!</v>
      </c>
      <c r="S7852" s="20">
        <v>1</v>
      </c>
    </row>
    <row r="7853" spans="1:20" s="20" customFormat="1" x14ac:dyDescent="0.25">
      <c r="A7853" s="177" t="s">
        <v>4939</v>
      </c>
      <c r="B7853" s="20" t="s">
        <v>4940</v>
      </c>
      <c r="C7853" s="20" t="s">
        <v>230</v>
      </c>
      <c r="D7853" s="20" t="s">
        <v>1002</v>
      </c>
      <c r="E7853" s="26">
        <v>43191</v>
      </c>
      <c r="F7853" s="20">
        <v>0</v>
      </c>
      <c r="G7853" s="20">
        <v>0</v>
      </c>
      <c r="H7853" s="20" t="e">
        <v>#DIV/0!</v>
      </c>
      <c r="I7853" s="20">
        <v>0</v>
      </c>
      <c r="J7853" s="20">
        <v>0</v>
      </c>
      <c r="K7853" s="20" t="e">
        <v>#DIV/0!</v>
      </c>
      <c r="L7853" s="20">
        <v>0</v>
      </c>
      <c r="M7853" s="20" t="e">
        <v>#DIV/0!</v>
      </c>
      <c r="N7853" s="20">
        <v>0</v>
      </c>
      <c r="P7853" s="20">
        <v>0</v>
      </c>
      <c r="Q7853" s="20">
        <v>0</v>
      </c>
      <c r="R7853" s="20" t="e">
        <v>#DIV/0!</v>
      </c>
      <c r="S7853" s="20">
        <v>0</v>
      </c>
    </row>
    <row r="7854" spans="1:20" s="20" customFormat="1" x14ac:dyDescent="0.25">
      <c r="A7854" s="177" t="s">
        <v>4764</v>
      </c>
      <c r="B7854" s="20" t="s">
        <v>4765</v>
      </c>
      <c r="C7854" s="20" t="s">
        <v>234</v>
      </c>
      <c r="D7854" s="20" t="s">
        <v>1002</v>
      </c>
      <c r="E7854" s="26">
        <v>43191</v>
      </c>
      <c r="F7854" s="20">
        <v>2.5</v>
      </c>
      <c r="G7854" s="20">
        <v>4.5</v>
      </c>
      <c r="H7854" s="20">
        <v>0.55555555555555558</v>
      </c>
      <c r="I7854" s="20">
        <v>22</v>
      </c>
      <c r="J7854" s="20">
        <v>35</v>
      </c>
      <c r="K7854" s="20">
        <v>0.62857142857142856</v>
      </c>
      <c r="L7854" s="20">
        <v>63</v>
      </c>
      <c r="M7854" s="20">
        <v>0.55555555555555558</v>
      </c>
      <c r="N7854" s="20">
        <v>20</v>
      </c>
      <c r="P7854" s="20">
        <v>7</v>
      </c>
      <c r="Q7854" s="20">
        <v>11</v>
      </c>
      <c r="R7854" s="20">
        <v>0.63636363636363635</v>
      </c>
      <c r="S7854" s="20">
        <v>2</v>
      </c>
      <c r="T7854" s="20">
        <v>0.91150442477876104</v>
      </c>
    </row>
    <row r="7855" spans="1:20" s="20" customFormat="1" x14ac:dyDescent="0.25">
      <c r="A7855" s="177" t="s">
        <v>4414</v>
      </c>
      <c r="B7855" s="20" t="s">
        <v>4415</v>
      </c>
      <c r="C7855" s="20" t="s">
        <v>217</v>
      </c>
      <c r="D7855" s="20" t="s">
        <v>1002</v>
      </c>
      <c r="E7855" s="26">
        <v>43191</v>
      </c>
      <c r="F7855" s="20">
        <v>0</v>
      </c>
      <c r="G7855" s="20">
        <v>0</v>
      </c>
      <c r="H7855" s="20" t="e">
        <v>#DIV/0!</v>
      </c>
      <c r="I7855" s="20">
        <v>0</v>
      </c>
      <c r="J7855" s="20">
        <v>0</v>
      </c>
      <c r="K7855" s="20" t="e">
        <v>#DIV/0!</v>
      </c>
      <c r="L7855" s="20">
        <v>0</v>
      </c>
      <c r="M7855" s="20" t="e">
        <v>#DIV/0!</v>
      </c>
      <c r="N7855" s="20">
        <v>0</v>
      </c>
      <c r="P7855" s="20">
        <v>0</v>
      </c>
      <c r="Q7855" s="20">
        <v>0</v>
      </c>
      <c r="R7855" s="20" t="e">
        <v>#DIV/0!</v>
      </c>
      <c r="S7855" s="20">
        <v>0</v>
      </c>
      <c r="T7855" s="20">
        <v>0.89893403057119869</v>
      </c>
    </row>
    <row r="7856" spans="1:20" s="20" customFormat="1" x14ac:dyDescent="0.25">
      <c r="A7856" s="177" t="s">
        <v>3824</v>
      </c>
      <c r="B7856" s="20" t="s">
        <v>3825</v>
      </c>
      <c r="C7856" s="20" t="s">
        <v>342</v>
      </c>
      <c r="D7856" s="20" t="s">
        <v>1002</v>
      </c>
      <c r="E7856" s="26">
        <v>43191</v>
      </c>
      <c r="F7856" s="20">
        <v>0</v>
      </c>
      <c r="G7856" s="20">
        <v>0</v>
      </c>
      <c r="H7856" s="20" t="e">
        <v>#DIV/0!</v>
      </c>
      <c r="I7856" s="20">
        <v>0</v>
      </c>
      <c r="J7856" s="20">
        <v>0</v>
      </c>
      <c r="K7856" s="20" t="e">
        <v>#DIV/0!</v>
      </c>
      <c r="L7856" s="20">
        <v>0</v>
      </c>
      <c r="M7856" s="20" t="e">
        <v>#DIV/0!</v>
      </c>
      <c r="N7856" s="20">
        <v>0</v>
      </c>
      <c r="P7856" s="20">
        <v>0</v>
      </c>
      <c r="Q7856" s="20">
        <v>0</v>
      </c>
      <c r="R7856" s="20" t="e">
        <v>#DIV/0!</v>
      </c>
      <c r="S7856" s="20">
        <v>0</v>
      </c>
      <c r="T7856" s="20">
        <v>0.7920454545454545</v>
      </c>
    </row>
    <row r="7857" spans="1:20" s="20" customFormat="1" x14ac:dyDescent="0.25">
      <c r="A7857" s="177" t="s">
        <v>3632</v>
      </c>
      <c r="B7857" s="20" t="s">
        <v>3633</v>
      </c>
      <c r="C7857" s="20" t="s">
        <v>220</v>
      </c>
      <c r="D7857" s="20" t="s">
        <v>1002</v>
      </c>
      <c r="E7857" s="26">
        <v>43191</v>
      </c>
      <c r="F7857" s="20">
        <v>0</v>
      </c>
      <c r="G7857" s="20">
        <v>0</v>
      </c>
      <c r="H7857" s="20" t="e">
        <v>#DIV/0!</v>
      </c>
      <c r="I7857" s="20">
        <v>0</v>
      </c>
      <c r="J7857" s="20">
        <v>0</v>
      </c>
      <c r="K7857" s="20" t="e">
        <v>#DIV/0!</v>
      </c>
      <c r="L7857" s="20">
        <v>0</v>
      </c>
      <c r="M7857" s="20" t="e">
        <v>#DIV/0!</v>
      </c>
      <c r="N7857" s="20">
        <v>0</v>
      </c>
      <c r="P7857" s="20">
        <v>0</v>
      </c>
      <c r="Q7857" s="20">
        <v>0</v>
      </c>
      <c r="R7857" s="20" t="e">
        <v>#DIV/0!</v>
      </c>
      <c r="S7857" s="20">
        <v>0</v>
      </c>
      <c r="T7857" s="20">
        <v>0.94404761904761902</v>
      </c>
    </row>
    <row r="7858" spans="1:20" s="20" customFormat="1" x14ac:dyDescent="0.25">
      <c r="A7858" s="177" t="s">
        <v>3107</v>
      </c>
      <c r="B7858" s="20" t="s">
        <v>3108</v>
      </c>
      <c r="C7858" s="20" t="s">
        <v>242</v>
      </c>
      <c r="D7858" s="20" t="s">
        <v>1000</v>
      </c>
      <c r="E7858" s="26">
        <v>43191</v>
      </c>
      <c r="F7858" s="20">
        <v>0</v>
      </c>
      <c r="G7858" s="20">
        <v>0</v>
      </c>
      <c r="H7858" s="20" t="e">
        <v>#DIV/0!</v>
      </c>
      <c r="I7858" s="20">
        <v>0</v>
      </c>
      <c r="J7858" s="20">
        <v>0</v>
      </c>
      <c r="K7858" s="20" t="e">
        <v>#DIV/0!</v>
      </c>
      <c r="L7858" s="20">
        <v>0</v>
      </c>
      <c r="M7858" s="20" t="e">
        <v>#DIV/0!</v>
      </c>
      <c r="N7858" s="20">
        <v>0</v>
      </c>
      <c r="P7858" s="20">
        <v>0</v>
      </c>
      <c r="Q7858" s="20">
        <v>0</v>
      </c>
      <c r="R7858" s="20" t="e">
        <v>#DIV/0!</v>
      </c>
      <c r="S7858" s="20">
        <v>0</v>
      </c>
      <c r="T7858" s="20">
        <v>0.52386363636363642</v>
      </c>
    </row>
    <row r="7859" spans="1:20" s="20" customFormat="1" x14ac:dyDescent="0.25">
      <c r="A7859" s="177" t="s">
        <v>2932</v>
      </c>
      <c r="B7859" s="20" t="s">
        <v>2933</v>
      </c>
      <c r="C7859" s="20" t="s">
        <v>2724</v>
      </c>
      <c r="D7859" s="20" t="s">
        <v>1000</v>
      </c>
      <c r="E7859" s="26">
        <v>43191</v>
      </c>
      <c r="F7859" s="20">
        <v>3.5</v>
      </c>
      <c r="G7859" s="20">
        <v>3.5</v>
      </c>
      <c r="H7859" s="20">
        <v>1</v>
      </c>
      <c r="I7859" s="20">
        <v>25</v>
      </c>
      <c r="J7859" s="20">
        <v>21</v>
      </c>
      <c r="K7859" s="20">
        <v>1.1904761904761905</v>
      </c>
      <c r="L7859" s="20">
        <v>21</v>
      </c>
      <c r="M7859" s="20">
        <v>1</v>
      </c>
      <c r="N7859" s="20">
        <v>24</v>
      </c>
      <c r="P7859" s="20">
        <v>0</v>
      </c>
      <c r="Q7859" s="20">
        <v>0</v>
      </c>
      <c r="R7859" s="20" t="e">
        <v>#DIV/0!</v>
      </c>
      <c r="S7859" s="20">
        <v>1</v>
      </c>
      <c r="T7859" s="20" t="e">
        <v>#DIV/0!</v>
      </c>
    </row>
    <row r="7860" spans="1:20" s="20" customFormat="1" x14ac:dyDescent="0.25">
      <c r="A7860" s="177" t="s">
        <v>2687</v>
      </c>
      <c r="B7860" s="20" t="s">
        <v>2688</v>
      </c>
      <c r="C7860" s="20" t="s">
        <v>237</v>
      </c>
      <c r="D7860" s="20" t="s">
        <v>1000</v>
      </c>
      <c r="E7860" s="26">
        <v>43191</v>
      </c>
      <c r="F7860" s="20">
        <v>7.5</v>
      </c>
      <c r="G7860" s="20">
        <v>9</v>
      </c>
      <c r="H7860" s="20">
        <v>0.83333333333333337</v>
      </c>
      <c r="I7860" s="20">
        <v>39</v>
      </c>
      <c r="J7860" s="20">
        <v>66</v>
      </c>
      <c r="K7860" s="20">
        <v>0.59090909090909094</v>
      </c>
      <c r="L7860" s="20">
        <v>78</v>
      </c>
      <c r="M7860" s="20">
        <v>0.84615384615384615</v>
      </c>
      <c r="N7860" s="20">
        <v>35</v>
      </c>
      <c r="O7860" s="20">
        <v>1.0150000000000001</v>
      </c>
      <c r="P7860" s="20">
        <v>14</v>
      </c>
      <c r="Q7860" s="20">
        <v>16</v>
      </c>
      <c r="R7860" s="20">
        <v>0.875</v>
      </c>
      <c r="S7860" s="20">
        <v>4</v>
      </c>
      <c r="T7860" s="20" t="e">
        <v>#DIV/0!</v>
      </c>
    </row>
    <row r="7861" spans="1:20" s="20" customFormat="1" x14ac:dyDescent="0.25">
      <c r="A7861" s="177" t="s">
        <v>2512</v>
      </c>
      <c r="B7861" s="20" t="s">
        <v>2513</v>
      </c>
      <c r="C7861" s="20" t="s">
        <v>238</v>
      </c>
      <c r="D7861" s="20" t="s">
        <v>1000</v>
      </c>
      <c r="E7861" s="26">
        <v>43191</v>
      </c>
      <c r="F7861" s="20">
        <v>0</v>
      </c>
      <c r="G7861" s="20">
        <v>0</v>
      </c>
      <c r="H7861" s="20" t="e">
        <v>#DIV/0!</v>
      </c>
      <c r="I7861" s="20">
        <v>0</v>
      </c>
      <c r="J7861" s="20">
        <v>0</v>
      </c>
      <c r="K7861" s="20" t="e">
        <v>#DIV/0!</v>
      </c>
      <c r="L7861" s="20">
        <v>0</v>
      </c>
      <c r="M7861" s="20" t="e">
        <v>#DIV/0!</v>
      </c>
      <c r="N7861" s="20">
        <v>0</v>
      </c>
      <c r="P7861" s="20">
        <v>0</v>
      </c>
      <c r="Q7861" s="20">
        <v>0</v>
      </c>
      <c r="R7861" s="20" t="e">
        <v>#DIV/0!</v>
      </c>
      <c r="S7861" s="20">
        <v>0</v>
      </c>
      <c r="T7861" s="20" t="e">
        <v>#DIV/0!</v>
      </c>
    </row>
    <row r="7862" spans="1:20" s="20" customFormat="1" x14ac:dyDescent="0.25">
      <c r="A7862" s="177" t="s">
        <v>2339</v>
      </c>
      <c r="B7862" s="20" t="s">
        <v>2340</v>
      </c>
      <c r="C7862" s="20" t="s">
        <v>239</v>
      </c>
      <c r="D7862" s="20" t="s">
        <v>1000</v>
      </c>
      <c r="E7862" s="26">
        <v>43191</v>
      </c>
      <c r="F7862" s="20">
        <v>0</v>
      </c>
      <c r="G7862" s="20">
        <v>0</v>
      </c>
      <c r="H7862" s="20" t="e">
        <v>#DIV/0!</v>
      </c>
      <c r="I7862" s="20">
        <v>0</v>
      </c>
      <c r="J7862" s="20">
        <v>0</v>
      </c>
      <c r="K7862" s="20" t="e">
        <v>#DIV/0!</v>
      </c>
      <c r="L7862" s="20">
        <v>0</v>
      </c>
      <c r="M7862" s="20" t="e">
        <v>#DIV/0!</v>
      </c>
      <c r="N7862" s="20">
        <v>0</v>
      </c>
      <c r="P7862" s="20">
        <v>0</v>
      </c>
      <c r="Q7862" s="20">
        <v>0</v>
      </c>
      <c r="R7862" s="20" t="e">
        <v>#DIV/0!</v>
      </c>
      <c r="S7862" s="20">
        <v>0</v>
      </c>
      <c r="T7862" s="20" t="e">
        <v>#DIV/0!</v>
      </c>
    </row>
    <row r="7863" spans="1:20" s="20" customFormat="1" x14ac:dyDescent="0.25">
      <c r="A7863" s="177" t="s">
        <v>2164</v>
      </c>
      <c r="B7863" s="20" t="s">
        <v>2165</v>
      </c>
      <c r="C7863" s="20" t="s">
        <v>1988</v>
      </c>
      <c r="D7863" s="20" t="s">
        <v>1000</v>
      </c>
      <c r="E7863" s="26">
        <v>43191</v>
      </c>
      <c r="F7863" s="20">
        <v>5</v>
      </c>
      <c r="G7863" s="20">
        <v>7</v>
      </c>
      <c r="H7863" s="20">
        <v>0.7142857142857143</v>
      </c>
      <c r="I7863" s="20">
        <v>36</v>
      </c>
      <c r="J7863" s="20">
        <v>30</v>
      </c>
      <c r="K7863" s="20">
        <v>1.2</v>
      </c>
      <c r="L7863" s="20">
        <v>42</v>
      </c>
      <c r="M7863" s="20">
        <v>0.7142857142857143</v>
      </c>
      <c r="N7863" s="20">
        <v>29</v>
      </c>
      <c r="P7863" s="20">
        <v>1</v>
      </c>
      <c r="Q7863" s="20">
        <v>1</v>
      </c>
      <c r="R7863" s="20">
        <v>1</v>
      </c>
      <c r="S7863" s="20">
        <v>7</v>
      </c>
      <c r="T7863" s="20" t="e">
        <v>#DIV/0!</v>
      </c>
    </row>
    <row r="7864" spans="1:20" s="20" customFormat="1" x14ac:dyDescent="0.25">
      <c r="A7864" s="177" t="s">
        <v>1916</v>
      </c>
      <c r="B7864" s="20" t="s">
        <v>1917</v>
      </c>
      <c r="C7864" s="20" t="s">
        <v>240</v>
      </c>
      <c r="D7864" s="20" t="s">
        <v>1000</v>
      </c>
      <c r="E7864" s="26">
        <v>43191</v>
      </c>
      <c r="F7864" s="20">
        <v>11</v>
      </c>
      <c r="G7864" s="20">
        <v>13</v>
      </c>
      <c r="H7864" s="20">
        <v>0.84615384615384615</v>
      </c>
      <c r="I7864" s="20">
        <v>57</v>
      </c>
      <c r="J7864" s="20">
        <v>66</v>
      </c>
      <c r="K7864" s="20">
        <v>0.86363636363636365</v>
      </c>
      <c r="L7864" s="20">
        <v>78</v>
      </c>
      <c r="M7864" s="20">
        <v>0.84615384615384615</v>
      </c>
      <c r="N7864" s="20">
        <v>44</v>
      </c>
      <c r="P7864" s="20">
        <v>4</v>
      </c>
      <c r="Q7864" s="20">
        <v>4</v>
      </c>
      <c r="R7864" s="20">
        <v>1</v>
      </c>
      <c r="S7864" s="20">
        <v>13</v>
      </c>
      <c r="T7864" s="20" t="e">
        <v>#DIV/0!</v>
      </c>
    </row>
    <row r="7865" spans="1:20" s="20" customFormat="1" x14ac:dyDescent="0.25">
      <c r="A7865" s="177" t="s">
        <v>1741</v>
      </c>
      <c r="B7865" s="20" t="s">
        <v>1742</v>
      </c>
      <c r="C7865" s="20" t="s">
        <v>241</v>
      </c>
      <c r="D7865" s="20" t="s">
        <v>1000</v>
      </c>
      <c r="E7865" s="26">
        <v>43191</v>
      </c>
      <c r="F7865" s="20">
        <v>33</v>
      </c>
      <c r="G7865" s="20">
        <v>36.5</v>
      </c>
      <c r="H7865" s="20">
        <v>0.90410958904109584</v>
      </c>
      <c r="I7865" s="20">
        <v>373</v>
      </c>
      <c r="J7865" s="20">
        <v>406</v>
      </c>
      <c r="K7865" s="20">
        <v>0.91871921182266014</v>
      </c>
      <c r="L7865" s="20">
        <v>454</v>
      </c>
      <c r="M7865" s="20">
        <v>0.89427312775330392</v>
      </c>
      <c r="N7865" s="20">
        <v>353</v>
      </c>
      <c r="P7865" s="20">
        <v>11</v>
      </c>
      <c r="Q7865" s="20">
        <v>22</v>
      </c>
      <c r="R7865" s="20">
        <v>0.5</v>
      </c>
      <c r="S7865" s="20">
        <v>20</v>
      </c>
      <c r="T7865" s="20" t="e">
        <v>#DIV/0!</v>
      </c>
    </row>
    <row r="7866" spans="1:20" s="20" customFormat="1" x14ac:dyDescent="0.25">
      <c r="A7866" s="177" t="s">
        <v>1566</v>
      </c>
      <c r="B7866" s="20" t="s">
        <v>1567</v>
      </c>
      <c r="C7866" s="20" t="s">
        <v>318</v>
      </c>
      <c r="D7866" s="20" t="s">
        <v>1000</v>
      </c>
      <c r="E7866" s="26">
        <v>43191</v>
      </c>
      <c r="F7866" s="20">
        <v>5</v>
      </c>
      <c r="G7866" s="20">
        <v>6</v>
      </c>
      <c r="H7866" s="20">
        <v>0.83333333333333337</v>
      </c>
      <c r="I7866" s="20">
        <v>36</v>
      </c>
      <c r="J7866" s="20">
        <v>30</v>
      </c>
      <c r="K7866" s="20">
        <v>1.2</v>
      </c>
      <c r="L7866" s="20">
        <v>36</v>
      </c>
      <c r="M7866" s="20">
        <v>0.83333333333333337</v>
      </c>
      <c r="N7866" s="20">
        <v>29</v>
      </c>
      <c r="P7866" s="20">
        <v>0</v>
      </c>
      <c r="Q7866" s="20">
        <v>0</v>
      </c>
      <c r="R7866" s="20" t="e">
        <v>#DIV/0!</v>
      </c>
      <c r="S7866" s="20">
        <v>7</v>
      </c>
      <c r="T7866" s="20" t="e">
        <v>#DIV/0!</v>
      </c>
    </row>
    <row r="7867" spans="1:20" s="20" customFormat="1" x14ac:dyDescent="0.25">
      <c r="A7867" s="177" t="s">
        <v>2761</v>
      </c>
      <c r="B7867" s="20" t="s">
        <v>2762</v>
      </c>
      <c r="C7867" s="20" t="s">
        <v>2724</v>
      </c>
      <c r="D7867" s="20" t="s">
        <v>1001</v>
      </c>
      <c r="E7867" s="26">
        <v>43191</v>
      </c>
      <c r="F7867" s="20">
        <v>0</v>
      </c>
      <c r="G7867" s="20">
        <v>0</v>
      </c>
      <c r="H7867" s="20" t="e">
        <v>#DIV/0!</v>
      </c>
      <c r="I7867" s="20">
        <v>0</v>
      </c>
      <c r="J7867" s="20">
        <v>0</v>
      </c>
      <c r="K7867" s="20" t="e">
        <v>#DIV/0!</v>
      </c>
      <c r="L7867" s="20">
        <v>0</v>
      </c>
      <c r="M7867" s="20" t="e">
        <v>#DIV/0!</v>
      </c>
      <c r="N7867" s="20">
        <v>0</v>
      </c>
      <c r="P7867" s="20">
        <v>0</v>
      </c>
      <c r="Q7867" s="20">
        <v>0</v>
      </c>
      <c r="R7867" s="20" t="e">
        <v>#DIV/0!</v>
      </c>
      <c r="S7867" s="20">
        <v>0</v>
      </c>
      <c r="T7867" s="20" t="e">
        <v>#DIV/0!</v>
      </c>
    </row>
    <row r="7868" spans="1:20" s="20" customFormat="1" x14ac:dyDescent="0.25">
      <c r="A7868" s="177" t="s">
        <v>1991</v>
      </c>
      <c r="B7868" s="20" t="s">
        <v>1992</v>
      </c>
      <c r="C7868" s="20" t="s">
        <v>1988</v>
      </c>
      <c r="D7868" s="20" t="s">
        <v>1001</v>
      </c>
      <c r="E7868" s="26">
        <v>43191</v>
      </c>
      <c r="F7868" s="20">
        <v>0</v>
      </c>
      <c r="G7868" s="20">
        <v>0</v>
      </c>
      <c r="H7868" s="20" t="e">
        <v>#DIV/0!</v>
      </c>
      <c r="I7868" s="20">
        <v>0</v>
      </c>
      <c r="J7868" s="20">
        <v>0</v>
      </c>
      <c r="K7868" s="20" t="e">
        <v>#DIV/0!</v>
      </c>
      <c r="L7868" s="20">
        <v>0</v>
      </c>
      <c r="M7868" s="20" t="e">
        <v>#DIV/0!</v>
      </c>
      <c r="N7868" s="20">
        <v>0</v>
      </c>
      <c r="P7868" s="20">
        <v>0</v>
      </c>
      <c r="Q7868" s="20">
        <v>0</v>
      </c>
      <c r="R7868" s="20" t="e">
        <v>#DIV/0!</v>
      </c>
      <c r="S7868" s="20">
        <v>0</v>
      </c>
      <c r="T7868" s="20" t="e">
        <v>#DIV/0!</v>
      </c>
    </row>
    <row r="7869" spans="1:20" s="20" customFormat="1" x14ac:dyDescent="0.25">
      <c r="A7869" s="177" t="s">
        <v>2721</v>
      </c>
      <c r="B7869" s="20" t="s">
        <v>2719</v>
      </c>
      <c r="C7869" s="20" t="s">
        <v>899</v>
      </c>
      <c r="D7869" s="20" t="s">
        <v>1001</v>
      </c>
      <c r="E7869" s="26">
        <v>43191</v>
      </c>
      <c r="F7869" s="20">
        <v>0</v>
      </c>
      <c r="G7869" s="20">
        <v>0</v>
      </c>
      <c r="H7869" s="20" t="e">
        <v>#DIV/0!</v>
      </c>
      <c r="I7869" s="20">
        <v>0</v>
      </c>
      <c r="J7869" s="20">
        <v>0</v>
      </c>
      <c r="K7869" s="20" t="e">
        <v>#DIV/0!</v>
      </c>
      <c r="L7869" s="20">
        <v>0</v>
      </c>
      <c r="M7869" s="20" t="e">
        <v>#DIV/0!</v>
      </c>
      <c r="N7869" s="20">
        <v>0</v>
      </c>
      <c r="P7869" s="20">
        <v>0</v>
      </c>
      <c r="Q7869" s="20">
        <v>0</v>
      </c>
      <c r="R7869" s="20" t="e">
        <v>#DIV/0!</v>
      </c>
      <c r="S7869" s="20">
        <v>0</v>
      </c>
      <c r="T7869" s="20" t="e">
        <v>#DIV/0!</v>
      </c>
    </row>
    <row r="7870" spans="1:20" s="20" customFormat="1" x14ac:dyDescent="0.25">
      <c r="A7870" s="177" t="s">
        <v>2727</v>
      </c>
      <c r="B7870" s="20" t="s">
        <v>2728</v>
      </c>
      <c r="C7870" s="20" t="s">
        <v>2724</v>
      </c>
      <c r="D7870" s="20" t="s">
        <v>1002</v>
      </c>
      <c r="E7870" s="26">
        <v>43191</v>
      </c>
      <c r="F7870" s="20">
        <v>3.5</v>
      </c>
      <c r="G7870" s="20">
        <v>3.5</v>
      </c>
      <c r="H7870" s="20">
        <v>1</v>
      </c>
      <c r="I7870" s="20">
        <v>25</v>
      </c>
      <c r="J7870" s="20">
        <v>21</v>
      </c>
      <c r="K7870" s="20">
        <v>1.1904761904761905</v>
      </c>
      <c r="L7870" s="20">
        <v>21</v>
      </c>
      <c r="M7870" s="20">
        <v>1</v>
      </c>
      <c r="N7870" s="20">
        <v>24</v>
      </c>
      <c r="P7870" s="20">
        <v>0</v>
      </c>
      <c r="Q7870" s="20">
        <v>0</v>
      </c>
      <c r="R7870" s="20" t="e">
        <v>#DIV/0!</v>
      </c>
      <c r="S7870" s="20">
        <v>1</v>
      </c>
      <c r="T7870" s="20" t="e">
        <v>#DIV/0!</v>
      </c>
    </row>
    <row r="7871" spans="1:20" s="20" customFormat="1" x14ac:dyDescent="0.25">
      <c r="A7871" s="177" t="s">
        <v>1958</v>
      </c>
      <c r="B7871" s="20" t="s">
        <v>1959</v>
      </c>
      <c r="C7871" s="20" t="s">
        <v>1988</v>
      </c>
      <c r="D7871" s="20" t="s">
        <v>1002</v>
      </c>
      <c r="E7871" s="26">
        <v>43191</v>
      </c>
      <c r="F7871" s="20">
        <v>5</v>
      </c>
      <c r="G7871" s="20">
        <v>7</v>
      </c>
      <c r="H7871" s="20">
        <v>0.7142857142857143</v>
      </c>
      <c r="I7871" s="20">
        <v>36</v>
      </c>
      <c r="J7871" s="20">
        <v>30</v>
      </c>
      <c r="K7871" s="20">
        <v>1.2</v>
      </c>
      <c r="L7871" s="20">
        <v>42</v>
      </c>
      <c r="M7871" s="20">
        <v>0.7142857142857143</v>
      </c>
      <c r="N7871" s="20">
        <v>29</v>
      </c>
      <c r="P7871" s="20">
        <v>1</v>
      </c>
      <c r="Q7871" s="20">
        <v>1</v>
      </c>
      <c r="R7871" s="20">
        <v>1</v>
      </c>
      <c r="S7871" s="20">
        <v>7</v>
      </c>
    </row>
    <row r="7872" spans="1:20" s="20" customFormat="1" x14ac:dyDescent="0.25">
      <c r="A7872" s="177" t="s">
        <v>12646</v>
      </c>
      <c r="B7872" s="20" t="s">
        <v>1458</v>
      </c>
      <c r="C7872" s="20" t="s">
        <v>896</v>
      </c>
      <c r="D7872" s="20" t="s">
        <v>1000</v>
      </c>
      <c r="E7872" s="26">
        <v>43191</v>
      </c>
      <c r="F7872" s="20">
        <v>65</v>
      </c>
      <c r="G7872" s="20">
        <v>75</v>
      </c>
      <c r="H7872" s="20">
        <v>0.8666666666666667</v>
      </c>
      <c r="I7872" s="20">
        <v>566</v>
      </c>
      <c r="J7872" s="20">
        <v>619</v>
      </c>
      <c r="K7872" s="20">
        <v>0.91437802907915988</v>
      </c>
      <c r="L7872" s="20">
        <v>709</v>
      </c>
      <c r="M7872" s="20">
        <v>0.87306064880112833</v>
      </c>
      <c r="N7872" s="20">
        <v>514</v>
      </c>
      <c r="P7872" s="20">
        <v>30</v>
      </c>
      <c r="Q7872" s="20">
        <v>43</v>
      </c>
      <c r="R7872" s="20">
        <v>0.69767441860465118</v>
      </c>
      <c r="S7872" s="20">
        <v>52</v>
      </c>
    </row>
    <row r="7873" spans="1:19" s="20" customFormat="1" x14ac:dyDescent="0.25">
      <c r="A7873" s="177" t="s">
        <v>1133</v>
      </c>
      <c r="B7873" s="20" t="s">
        <v>1220</v>
      </c>
      <c r="C7873" s="20" t="s">
        <v>235</v>
      </c>
      <c r="D7873" s="20" t="s">
        <v>1002</v>
      </c>
      <c r="E7873" s="26">
        <v>43191</v>
      </c>
      <c r="F7873" s="20">
        <v>65</v>
      </c>
      <c r="G7873" s="20">
        <v>75</v>
      </c>
      <c r="H7873" s="20">
        <v>0.8666666666666667</v>
      </c>
      <c r="I7873" s="20">
        <v>566</v>
      </c>
      <c r="J7873" s="20">
        <v>619</v>
      </c>
      <c r="K7873" s="20">
        <v>0.91437802907915988</v>
      </c>
      <c r="L7873" s="20">
        <v>709</v>
      </c>
      <c r="M7873" s="20">
        <v>0.87306064880112833</v>
      </c>
      <c r="N7873" s="20">
        <v>514</v>
      </c>
      <c r="P7873" s="20">
        <v>30</v>
      </c>
      <c r="Q7873" s="20">
        <v>43</v>
      </c>
      <c r="R7873" s="20">
        <v>0.69767441860465118</v>
      </c>
      <c r="S7873" s="20">
        <v>52</v>
      </c>
    </row>
    <row r="7874" spans="1:19" s="20" customFormat="1" x14ac:dyDescent="0.25">
      <c r="A7874" s="177" t="s">
        <v>1415</v>
      </c>
      <c r="B7874" s="20" t="s">
        <v>1414</v>
      </c>
      <c r="C7874" s="20" t="s">
        <v>1237</v>
      </c>
      <c r="D7874" s="20" t="s">
        <v>1001</v>
      </c>
      <c r="E7874" s="26">
        <v>43191</v>
      </c>
      <c r="F7874" s="20">
        <v>0</v>
      </c>
      <c r="G7874" s="20">
        <v>0</v>
      </c>
      <c r="H7874" s="20" t="e">
        <v>#DIV/0!</v>
      </c>
      <c r="I7874" s="20">
        <v>0</v>
      </c>
      <c r="J7874" s="20">
        <v>0</v>
      </c>
      <c r="K7874" s="20" t="e">
        <v>#DIV/0!</v>
      </c>
      <c r="L7874" s="20">
        <v>0</v>
      </c>
      <c r="M7874" s="20" t="e">
        <v>#DIV/0!</v>
      </c>
      <c r="N7874" s="20">
        <v>0</v>
      </c>
      <c r="P7874" s="20">
        <v>0</v>
      </c>
      <c r="Q7874" s="20">
        <v>0</v>
      </c>
      <c r="R7874" s="20" t="e">
        <v>#DIV/0!</v>
      </c>
      <c r="S7874" s="20">
        <v>0</v>
      </c>
    </row>
    <row r="7875" spans="1:19" s="20" customFormat="1" x14ac:dyDescent="0.25">
      <c r="A7875" s="177" t="s">
        <v>1356</v>
      </c>
      <c r="B7875" s="20" t="s">
        <v>1357</v>
      </c>
      <c r="C7875" s="20" t="s">
        <v>1237</v>
      </c>
      <c r="D7875" s="20" t="s">
        <v>1000</v>
      </c>
      <c r="E7875" s="26">
        <v>43191</v>
      </c>
      <c r="F7875" s="20">
        <v>19.5</v>
      </c>
      <c r="G7875" s="20">
        <v>23.5</v>
      </c>
      <c r="H7875" s="20">
        <v>0.82978723404255317</v>
      </c>
      <c r="I7875" s="20">
        <v>118</v>
      </c>
      <c r="J7875" s="20">
        <v>117</v>
      </c>
      <c r="K7875" s="20">
        <v>1.0085470085470085</v>
      </c>
      <c r="L7875" s="20">
        <v>141</v>
      </c>
      <c r="M7875" s="20">
        <v>0.82978723404255317</v>
      </c>
      <c r="N7875" s="20">
        <v>97</v>
      </c>
      <c r="P7875" s="20">
        <v>5</v>
      </c>
      <c r="Q7875" s="20">
        <v>5</v>
      </c>
      <c r="R7875" s="20">
        <v>1</v>
      </c>
      <c r="S7875" s="20">
        <v>21</v>
      </c>
    </row>
    <row r="7876" spans="1:19" s="20" customFormat="1" x14ac:dyDescent="0.25">
      <c r="A7876" s="177" t="s">
        <v>12116</v>
      </c>
      <c r="B7876" s="20" t="s">
        <v>12117</v>
      </c>
      <c r="C7876" s="20" t="s">
        <v>1051</v>
      </c>
      <c r="D7876" s="20" t="s">
        <v>1000</v>
      </c>
      <c r="E7876" s="26">
        <v>43191</v>
      </c>
      <c r="F7876" s="20">
        <v>0</v>
      </c>
      <c r="G7876" s="20">
        <v>0</v>
      </c>
      <c r="H7876" s="20" t="e">
        <v>#DIV/0!</v>
      </c>
      <c r="I7876" s="20">
        <v>0</v>
      </c>
      <c r="J7876" s="20">
        <v>0</v>
      </c>
      <c r="K7876" s="20" t="e">
        <v>#DIV/0!</v>
      </c>
      <c r="L7876" s="20">
        <v>0</v>
      </c>
      <c r="M7876" s="20" t="e">
        <v>#DIV/0!</v>
      </c>
      <c r="N7876" s="20">
        <v>0</v>
      </c>
      <c r="P7876" s="20">
        <v>0</v>
      </c>
      <c r="Q7876" s="20">
        <v>0</v>
      </c>
      <c r="R7876" s="20" t="e">
        <v>#DIV/0!</v>
      </c>
      <c r="S7876" s="20">
        <v>0</v>
      </c>
    </row>
    <row r="7877" spans="1:19" s="20" customFormat="1" x14ac:dyDescent="0.25">
      <c r="A7877" s="177" t="s">
        <v>13305</v>
      </c>
      <c r="B7877" s="20" t="s">
        <v>13306</v>
      </c>
      <c r="C7877" s="20" t="s">
        <v>350</v>
      </c>
      <c r="D7877" s="20" t="s">
        <v>1002</v>
      </c>
      <c r="E7877" s="26">
        <v>43191</v>
      </c>
      <c r="F7877" s="20">
        <v>1</v>
      </c>
      <c r="G7877" s="20">
        <v>1</v>
      </c>
      <c r="H7877" s="20">
        <v>1</v>
      </c>
      <c r="I7877" s="20">
        <v>5</v>
      </c>
      <c r="J7877" s="20">
        <v>6</v>
      </c>
      <c r="K7877" s="20">
        <v>0.83333333333333337</v>
      </c>
      <c r="L7877" s="20">
        <v>6</v>
      </c>
      <c r="M7877" s="20">
        <v>1</v>
      </c>
      <c r="N7877" s="20">
        <v>5</v>
      </c>
      <c r="P7877" s="20">
        <v>0</v>
      </c>
      <c r="Q7877" s="20">
        <v>0</v>
      </c>
      <c r="R7877" s="20" t="e">
        <v>#DIV/0!</v>
      </c>
      <c r="S7877" s="20">
        <v>0</v>
      </c>
    </row>
    <row r="7878" spans="1:19" s="20" customFormat="1" x14ac:dyDescent="0.25">
      <c r="A7878" s="177" t="s">
        <v>13482</v>
      </c>
      <c r="B7878" s="20" t="s">
        <v>13483</v>
      </c>
      <c r="C7878" s="20" t="s">
        <v>242</v>
      </c>
      <c r="D7878" s="20" t="s">
        <v>1002</v>
      </c>
      <c r="E7878" s="26">
        <v>43191</v>
      </c>
      <c r="F7878" s="20">
        <v>0</v>
      </c>
      <c r="G7878" s="20">
        <v>0</v>
      </c>
      <c r="H7878" s="20" t="e">
        <v>#DIV/0!</v>
      </c>
      <c r="I7878" s="20">
        <v>0</v>
      </c>
      <c r="J7878" s="20">
        <v>0</v>
      </c>
      <c r="K7878" s="20" t="e">
        <v>#DIV/0!</v>
      </c>
      <c r="L7878" s="20">
        <v>0</v>
      </c>
      <c r="M7878" s="20" t="e">
        <v>#DIV/0!</v>
      </c>
      <c r="N7878" s="20">
        <v>0</v>
      </c>
      <c r="P7878" s="20">
        <v>0</v>
      </c>
      <c r="Q7878" s="20">
        <v>0</v>
      </c>
      <c r="R7878" s="20" t="e">
        <v>#DIV/0!</v>
      </c>
      <c r="S7878" s="20">
        <v>0</v>
      </c>
    </row>
    <row r="7879" spans="1:19" s="20" customFormat="1" x14ac:dyDescent="0.25">
      <c r="A7879" s="177" t="s">
        <v>13659</v>
      </c>
      <c r="B7879" s="20" t="s">
        <v>13660</v>
      </c>
      <c r="C7879" s="20" t="s">
        <v>237</v>
      </c>
      <c r="D7879" s="20" t="s">
        <v>1002</v>
      </c>
      <c r="E7879" s="26">
        <v>43191</v>
      </c>
      <c r="F7879" s="20">
        <v>7.5</v>
      </c>
      <c r="G7879" s="20">
        <v>9</v>
      </c>
      <c r="H7879" s="20">
        <v>0.83333333333333337</v>
      </c>
      <c r="I7879" s="20">
        <v>39</v>
      </c>
      <c r="J7879" s="20">
        <v>66</v>
      </c>
      <c r="K7879" s="20">
        <v>0.59090909090909094</v>
      </c>
      <c r="L7879" s="20">
        <v>78</v>
      </c>
      <c r="M7879" s="20">
        <v>0.84615384615384615</v>
      </c>
      <c r="N7879" s="20">
        <v>35</v>
      </c>
      <c r="O7879" s="20">
        <v>1.0150000000000001</v>
      </c>
      <c r="P7879" s="20">
        <v>14</v>
      </c>
      <c r="Q7879" s="20">
        <v>16</v>
      </c>
      <c r="R7879" s="20">
        <v>0.875</v>
      </c>
      <c r="S7879" s="20">
        <v>4</v>
      </c>
    </row>
    <row r="7880" spans="1:19" s="20" customFormat="1" x14ac:dyDescent="0.25">
      <c r="A7880" s="177" t="s">
        <v>13834</v>
      </c>
      <c r="B7880" s="20" t="s">
        <v>13835</v>
      </c>
      <c r="C7880" s="20" t="s">
        <v>238</v>
      </c>
      <c r="D7880" s="20" t="s">
        <v>1002</v>
      </c>
      <c r="E7880" s="26">
        <v>43191</v>
      </c>
      <c r="F7880" s="20">
        <v>0</v>
      </c>
      <c r="G7880" s="20">
        <v>0</v>
      </c>
      <c r="H7880" s="20" t="e">
        <v>#DIV/0!</v>
      </c>
      <c r="I7880" s="20">
        <v>0</v>
      </c>
      <c r="J7880" s="20">
        <v>0</v>
      </c>
      <c r="K7880" s="20" t="e">
        <v>#DIV/0!</v>
      </c>
      <c r="L7880" s="20">
        <v>0</v>
      </c>
      <c r="M7880" s="20" t="e">
        <v>#DIV/0!</v>
      </c>
      <c r="N7880" s="20">
        <v>0</v>
      </c>
      <c r="P7880" s="20">
        <v>0</v>
      </c>
      <c r="Q7880" s="20">
        <v>0</v>
      </c>
      <c r="R7880" s="20" t="e">
        <v>#DIV/0!</v>
      </c>
      <c r="S7880" s="20">
        <v>0</v>
      </c>
    </row>
    <row r="7881" spans="1:19" s="20" customFormat="1" x14ac:dyDescent="0.25">
      <c r="A7881" s="177" t="s">
        <v>14011</v>
      </c>
      <c r="B7881" s="20" t="s">
        <v>14012</v>
      </c>
      <c r="C7881" s="20" t="s">
        <v>239</v>
      </c>
      <c r="D7881" s="20" t="s">
        <v>1002</v>
      </c>
      <c r="E7881" s="26">
        <v>43191</v>
      </c>
      <c r="F7881" s="20">
        <v>0</v>
      </c>
      <c r="G7881" s="20">
        <v>0</v>
      </c>
      <c r="H7881" s="20" t="e">
        <v>#DIV/0!</v>
      </c>
      <c r="I7881" s="20">
        <v>0</v>
      </c>
      <c r="J7881" s="20">
        <v>0</v>
      </c>
      <c r="K7881" s="20" t="e">
        <v>#DIV/0!</v>
      </c>
      <c r="L7881" s="20">
        <v>0</v>
      </c>
      <c r="M7881" s="20" t="e">
        <v>#DIV/0!</v>
      </c>
      <c r="N7881" s="20">
        <v>0</v>
      </c>
      <c r="P7881" s="20">
        <v>0</v>
      </c>
      <c r="Q7881" s="20">
        <v>0</v>
      </c>
      <c r="R7881" s="20" t="e">
        <v>#DIV/0!</v>
      </c>
      <c r="S7881" s="20">
        <v>0</v>
      </c>
    </row>
    <row r="7882" spans="1:19" s="20" customFormat="1" x14ac:dyDescent="0.25">
      <c r="A7882" s="177" t="s">
        <v>14198</v>
      </c>
      <c r="B7882" s="20" t="s">
        <v>14199</v>
      </c>
      <c r="C7882" s="20" t="s">
        <v>240</v>
      </c>
      <c r="D7882" s="20" t="s">
        <v>1002</v>
      </c>
      <c r="E7882" s="26">
        <v>43191</v>
      </c>
      <c r="F7882" s="20">
        <v>11</v>
      </c>
      <c r="G7882" s="20">
        <v>13</v>
      </c>
      <c r="H7882" s="20">
        <v>0.84615384615384615</v>
      </c>
      <c r="I7882" s="20">
        <v>57</v>
      </c>
      <c r="J7882" s="20">
        <v>66</v>
      </c>
      <c r="K7882" s="20">
        <v>0.86363636363636365</v>
      </c>
      <c r="L7882" s="20">
        <v>78</v>
      </c>
      <c r="M7882" s="20">
        <v>0.84615384615384615</v>
      </c>
      <c r="N7882" s="20">
        <v>44</v>
      </c>
      <c r="P7882" s="20">
        <v>4</v>
      </c>
      <c r="Q7882" s="20">
        <v>4</v>
      </c>
      <c r="R7882" s="20">
        <v>1</v>
      </c>
      <c r="S7882" s="20">
        <v>13</v>
      </c>
    </row>
    <row r="7883" spans="1:19" s="20" customFormat="1" x14ac:dyDescent="0.25">
      <c r="A7883" s="177" t="s">
        <v>14375</v>
      </c>
      <c r="B7883" s="20" t="s">
        <v>14376</v>
      </c>
      <c r="C7883" s="20" t="s">
        <v>241</v>
      </c>
      <c r="D7883" s="20" t="s">
        <v>1002</v>
      </c>
      <c r="E7883" s="26">
        <v>43191</v>
      </c>
      <c r="F7883" s="20">
        <v>33</v>
      </c>
      <c r="G7883" s="20">
        <v>36.5</v>
      </c>
      <c r="H7883" s="20">
        <v>0.90410958904109584</v>
      </c>
      <c r="I7883" s="20">
        <v>373</v>
      </c>
      <c r="J7883" s="20">
        <v>406</v>
      </c>
      <c r="K7883" s="20">
        <v>0.91871921182266014</v>
      </c>
      <c r="L7883" s="20">
        <v>454</v>
      </c>
      <c r="M7883" s="20">
        <v>0.89427312775330392</v>
      </c>
      <c r="N7883" s="20">
        <v>353</v>
      </c>
      <c r="P7883" s="20">
        <v>11</v>
      </c>
      <c r="Q7883" s="20">
        <v>22</v>
      </c>
      <c r="R7883" s="20">
        <v>0.5</v>
      </c>
      <c r="S7883" s="20">
        <v>20</v>
      </c>
    </row>
    <row r="7884" spans="1:19" s="20" customFormat="1" x14ac:dyDescent="0.25">
      <c r="A7884" s="177" t="s">
        <v>14487</v>
      </c>
      <c r="B7884" s="20" t="s">
        <v>14488</v>
      </c>
      <c r="C7884" s="20" t="s">
        <v>318</v>
      </c>
      <c r="D7884" s="20" t="s">
        <v>1002</v>
      </c>
      <c r="E7884" s="26">
        <v>43191</v>
      </c>
      <c r="F7884" s="20">
        <v>5</v>
      </c>
      <c r="G7884" s="20">
        <v>6</v>
      </c>
      <c r="H7884" s="20">
        <v>0.83333333333333337</v>
      </c>
      <c r="I7884" s="20">
        <v>36</v>
      </c>
      <c r="J7884" s="20">
        <v>30</v>
      </c>
      <c r="K7884" s="20">
        <v>1.2</v>
      </c>
      <c r="L7884" s="20">
        <v>36</v>
      </c>
      <c r="M7884" s="20">
        <v>0.83333333333333337</v>
      </c>
      <c r="N7884" s="20">
        <v>29</v>
      </c>
      <c r="P7884" s="20">
        <v>0</v>
      </c>
      <c r="Q7884" s="20">
        <v>0</v>
      </c>
      <c r="R7884" s="20" t="e">
        <v>#DIV/0!</v>
      </c>
      <c r="S7884" s="20">
        <v>7</v>
      </c>
    </row>
    <row r="7885" spans="1:19" s="20" customFormat="1" x14ac:dyDescent="0.25">
      <c r="A7885" s="177" t="s">
        <v>14704</v>
      </c>
      <c r="B7885" s="20" t="s">
        <v>14705</v>
      </c>
      <c r="C7885" s="20" t="s">
        <v>199</v>
      </c>
      <c r="D7885" s="20" t="s">
        <v>1000</v>
      </c>
      <c r="E7885" s="26">
        <v>43191</v>
      </c>
      <c r="F7885" s="20">
        <v>9.5</v>
      </c>
      <c r="G7885" s="20">
        <v>10</v>
      </c>
      <c r="H7885" s="20">
        <v>0.95</v>
      </c>
      <c r="I7885" s="20">
        <v>93</v>
      </c>
      <c r="J7885" s="20">
        <v>101</v>
      </c>
      <c r="K7885" s="20">
        <v>0.92079207920792083</v>
      </c>
      <c r="L7885" s="20">
        <v>104</v>
      </c>
      <c r="M7885" s="20">
        <v>0.97115384615384615</v>
      </c>
      <c r="N7885" s="20">
        <v>89</v>
      </c>
      <c r="P7885" s="20">
        <v>2</v>
      </c>
      <c r="Q7885" s="20">
        <v>2</v>
      </c>
      <c r="R7885" s="20">
        <v>1</v>
      </c>
      <c r="S7885" s="20">
        <v>4</v>
      </c>
    </row>
    <row r="7886" spans="1:19" s="20" customFormat="1" x14ac:dyDescent="0.25">
      <c r="A7886" s="177" t="s">
        <v>14970</v>
      </c>
      <c r="B7886" s="20" t="s">
        <v>14971</v>
      </c>
      <c r="C7886" s="20" t="s">
        <v>200</v>
      </c>
      <c r="D7886" s="20" t="s">
        <v>1002</v>
      </c>
      <c r="E7886" s="26">
        <v>43191</v>
      </c>
      <c r="F7886" s="20">
        <v>4</v>
      </c>
      <c r="G7886" s="20">
        <v>4.5</v>
      </c>
      <c r="H7886" s="20">
        <v>0.88888888888888884</v>
      </c>
      <c r="I7886" s="20">
        <v>19</v>
      </c>
      <c r="J7886" s="20">
        <v>24</v>
      </c>
      <c r="K7886" s="20">
        <v>0.79166666666666663</v>
      </c>
      <c r="L7886" s="20">
        <v>27</v>
      </c>
      <c r="M7886" s="20">
        <v>0.88888888888888884</v>
      </c>
      <c r="N7886" s="20">
        <v>15</v>
      </c>
      <c r="P7886" s="20">
        <v>1</v>
      </c>
      <c r="Q7886" s="20">
        <v>1</v>
      </c>
      <c r="R7886" s="20">
        <v>1</v>
      </c>
      <c r="S7886" s="20">
        <v>4</v>
      </c>
    </row>
    <row r="7887" spans="1:19" s="20" customFormat="1" x14ac:dyDescent="0.25">
      <c r="A7887" s="177" t="s">
        <v>15147</v>
      </c>
      <c r="B7887" s="20" t="s">
        <v>15148</v>
      </c>
      <c r="C7887" s="20" t="s">
        <v>202</v>
      </c>
      <c r="D7887" s="20" t="s">
        <v>1002</v>
      </c>
      <c r="E7887" s="26">
        <v>43191</v>
      </c>
      <c r="F7887" s="20">
        <v>5.5</v>
      </c>
      <c r="G7887" s="20">
        <v>5.5</v>
      </c>
      <c r="H7887" s="20">
        <v>1</v>
      </c>
      <c r="I7887" s="20">
        <v>74</v>
      </c>
      <c r="J7887" s="20">
        <v>77</v>
      </c>
      <c r="K7887" s="20">
        <v>0.96103896103896103</v>
      </c>
      <c r="L7887" s="20">
        <v>77</v>
      </c>
      <c r="M7887" s="20">
        <v>1</v>
      </c>
      <c r="N7887" s="20">
        <v>74</v>
      </c>
      <c r="P7887" s="20">
        <v>1</v>
      </c>
      <c r="Q7887" s="20">
        <v>1</v>
      </c>
      <c r="R7887" s="20">
        <v>1</v>
      </c>
      <c r="S7887" s="20">
        <v>0</v>
      </c>
    </row>
    <row r="7888" spans="1:19" s="20" customFormat="1" x14ac:dyDescent="0.25">
      <c r="A7888" s="177" t="s">
        <v>15229</v>
      </c>
      <c r="B7888" s="20" t="s">
        <v>15230</v>
      </c>
      <c r="C7888" s="20" t="s">
        <v>348</v>
      </c>
      <c r="D7888" s="20" t="s">
        <v>1000</v>
      </c>
      <c r="E7888" s="26">
        <v>43191</v>
      </c>
      <c r="F7888" s="20">
        <v>0</v>
      </c>
      <c r="G7888" s="20">
        <v>0</v>
      </c>
      <c r="H7888" s="20" t="e">
        <v>#DIV/0!</v>
      </c>
      <c r="I7888" s="20">
        <v>0</v>
      </c>
      <c r="J7888" s="20">
        <v>0</v>
      </c>
      <c r="K7888" s="20" t="e">
        <v>#DIV/0!</v>
      </c>
      <c r="L7888" s="20">
        <v>0</v>
      </c>
      <c r="M7888" s="20" t="e">
        <v>#DIV/0!</v>
      </c>
      <c r="N7888" s="20">
        <v>0</v>
      </c>
      <c r="P7888" s="20">
        <v>0</v>
      </c>
      <c r="Q7888" s="20">
        <v>0</v>
      </c>
      <c r="R7888" s="20" t="e">
        <v>#DIV/0!</v>
      </c>
      <c r="S7888" s="20">
        <v>0</v>
      </c>
    </row>
    <row r="7889" spans="1:19" s="20" customFormat="1" x14ac:dyDescent="0.25">
      <c r="A7889" s="177" t="s">
        <v>15313</v>
      </c>
      <c r="B7889" s="20" t="s">
        <v>15314</v>
      </c>
      <c r="C7889" s="20" t="s">
        <v>347</v>
      </c>
      <c r="D7889" s="20" t="s">
        <v>1002</v>
      </c>
      <c r="E7889" s="26">
        <v>43191</v>
      </c>
      <c r="F7889" s="20">
        <v>0</v>
      </c>
      <c r="G7889" s="20">
        <v>0</v>
      </c>
      <c r="H7889" s="20" t="e">
        <v>#DIV/0!</v>
      </c>
      <c r="I7889" s="20">
        <v>0</v>
      </c>
      <c r="J7889" s="20">
        <v>0</v>
      </c>
      <c r="K7889" s="20" t="e">
        <v>#DIV/0!</v>
      </c>
      <c r="L7889" s="20">
        <v>0</v>
      </c>
      <c r="M7889" s="20" t="e">
        <v>#DIV/0!</v>
      </c>
      <c r="N7889" s="20">
        <v>0</v>
      </c>
      <c r="P7889" s="20">
        <v>0</v>
      </c>
      <c r="Q7889" s="20">
        <v>0</v>
      </c>
      <c r="R7889" s="20" t="e">
        <v>#DIV/0!</v>
      </c>
      <c r="S7889" s="20">
        <v>0</v>
      </c>
    </row>
    <row r="7890" spans="1:19" s="20" customFormat="1" x14ac:dyDescent="0.25">
      <c r="A7890" s="177" t="s">
        <v>15389</v>
      </c>
      <c r="B7890" s="20" t="s">
        <v>15390</v>
      </c>
      <c r="C7890" s="20" t="s">
        <v>351</v>
      </c>
      <c r="D7890" s="20" t="s">
        <v>1002</v>
      </c>
      <c r="E7890" s="26">
        <v>43191</v>
      </c>
      <c r="F7890" s="20">
        <v>0</v>
      </c>
      <c r="G7890" s="20">
        <v>0</v>
      </c>
      <c r="H7890" s="20" t="e">
        <v>#DIV/0!</v>
      </c>
      <c r="I7890" s="20">
        <v>0</v>
      </c>
      <c r="J7890" s="20">
        <v>0</v>
      </c>
      <c r="K7890" s="20" t="e">
        <v>#DIV/0!</v>
      </c>
      <c r="L7890" s="20">
        <v>0</v>
      </c>
      <c r="M7890" s="20" t="e">
        <v>#DIV/0!</v>
      </c>
      <c r="N7890" s="20">
        <v>0</v>
      </c>
      <c r="P7890" s="20">
        <v>0</v>
      </c>
      <c r="Q7890" s="20">
        <v>0</v>
      </c>
      <c r="R7890" s="20" t="e">
        <v>#DIV/0!</v>
      </c>
      <c r="S7890" s="20">
        <v>0</v>
      </c>
    </row>
    <row r="7891" spans="1:19" s="20" customFormat="1" x14ac:dyDescent="0.25">
      <c r="A7891" s="177" t="s">
        <v>15435</v>
      </c>
      <c r="B7891" s="20" t="s">
        <v>15436</v>
      </c>
      <c r="C7891" s="20" t="s">
        <v>357</v>
      </c>
      <c r="D7891" s="20" t="s">
        <v>1000</v>
      </c>
      <c r="E7891" s="26">
        <v>43191</v>
      </c>
      <c r="F7891" s="20">
        <v>0</v>
      </c>
      <c r="G7891" s="20">
        <v>0</v>
      </c>
      <c r="H7891" s="20" t="e">
        <v>#DIV/0!</v>
      </c>
      <c r="I7891" s="20">
        <v>0</v>
      </c>
      <c r="J7891" s="20">
        <v>0</v>
      </c>
      <c r="K7891" s="20" t="e">
        <v>#DIV/0!</v>
      </c>
      <c r="L7891" s="20">
        <v>0</v>
      </c>
      <c r="M7891" s="20" t="e">
        <v>#DIV/0!</v>
      </c>
      <c r="N7891" s="20">
        <v>0</v>
      </c>
      <c r="P7891" s="20">
        <v>0</v>
      </c>
      <c r="Q7891" s="20">
        <v>0</v>
      </c>
      <c r="R7891" s="20" t="e">
        <v>#DIV/0!</v>
      </c>
      <c r="S7891" s="20">
        <v>0</v>
      </c>
    </row>
    <row r="7892" spans="1:19" s="20" customFormat="1" x14ac:dyDescent="0.25">
      <c r="A7892" s="177" t="s">
        <v>15513</v>
      </c>
      <c r="B7892" s="20" t="s">
        <v>15514</v>
      </c>
      <c r="C7892" s="20" t="s">
        <v>352</v>
      </c>
      <c r="D7892" s="20" t="s">
        <v>1002</v>
      </c>
      <c r="E7892" s="26">
        <v>43191</v>
      </c>
      <c r="F7892" s="20">
        <v>0</v>
      </c>
      <c r="G7892" s="20">
        <v>0</v>
      </c>
      <c r="H7892" s="20" t="e">
        <v>#DIV/0!</v>
      </c>
      <c r="I7892" s="20">
        <v>0</v>
      </c>
      <c r="J7892" s="20">
        <v>0</v>
      </c>
      <c r="K7892" s="20" t="e">
        <v>#DIV/0!</v>
      </c>
      <c r="L7892" s="20">
        <v>0</v>
      </c>
      <c r="M7892" s="20" t="e">
        <v>#DIV/0!</v>
      </c>
      <c r="N7892" s="20">
        <v>0</v>
      </c>
      <c r="P7892" s="20">
        <v>0</v>
      </c>
      <c r="Q7892" s="20">
        <v>0</v>
      </c>
      <c r="R7892" s="20" t="e">
        <v>#DIV/0!</v>
      </c>
      <c r="S7892" s="20">
        <v>0</v>
      </c>
    </row>
    <row r="7893" spans="1:19" s="20" customFormat="1" x14ac:dyDescent="0.25">
      <c r="A7893" s="177" t="s">
        <v>15674</v>
      </c>
      <c r="B7893" s="20" t="s">
        <v>15675</v>
      </c>
      <c r="C7893" s="20" t="s">
        <v>228</v>
      </c>
      <c r="D7893" s="20" t="s">
        <v>1002</v>
      </c>
      <c r="E7893" s="26">
        <v>43191</v>
      </c>
      <c r="F7893" s="20">
        <v>0</v>
      </c>
      <c r="G7893" s="20">
        <v>0</v>
      </c>
      <c r="H7893" s="20" t="e">
        <v>#DIV/0!</v>
      </c>
      <c r="I7893" s="20">
        <v>0</v>
      </c>
      <c r="J7893" s="20">
        <v>0</v>
      </c>
      <c r="K7893" s="20" t="e">
        <v>#DIV/0!</v>
      </c>
      <c r="L7893" s="20">
        <v>0</v>
      </c>
      <c r="M7893" s="20" t="e">
        <v>#DIV/0!</v>
      </c>
      <c r="N7893" s="20">
        <v>0</v>
      </c>
      <c r="P7893" s="20">
        <v>0</v>
      </c>
      <c r="Q7893" s="20">
        <v>0</v>
      </c>
      <c r="R7893" s="20" t="e">
        <v>#DIV/0!</v>
      </c>
      <c r="S7893" s="20">
        <v>0</v>
      </c>
    </row>
    <row r="7894" spans="1:19" s="20" customFormat="1" x14ac:dyDescent="0.25">
      <c r="A7894" s="177" t="s">
        <v>15851</v>
      </c>
      <c r="B7894" s="20" t="s">
        <v>15852</v>
      </c>
      <c r="C7894" s="20" t="s">
        <v>227</v>
      </c>
      <c r="D7894" s="20" t="s">
        <v>1000</v>
      </c>
      <c r="E7894" s="26">
        <v>43191</v>
      </c>
      <c r="F7894" s="20">
        <v>0</v>
      </c>
      <c r="G7894" s="20">
        <v>0</v>
      </c>
      <c r="H7894" s="20" t="e">
        <v>#DIV/0!</v>
      </c>
      <c r="I7894" s="20">
        <v>0</v>
      </c>
      <c r="J7894" s="20">
        <v>0</v>
      </c>
      <c r="K7894" s="20" t="e">
        <v>#DIV/0!</v>
      </c>
      <c r="L7894" s="20">
        <v>0</v>
      </c>
      <c r="M7894" s="20" t="e">
        <v>#DIV/0!</v>
      </c>
      <c r="N7894" s="20">
        <v>0</v>
      </c>
      <c r="P7894" s="20">
        <v>0</v>
      </c>
      <c r="Q7894" s="20">
        <v>0</v>
      </c>
      <c r="R7894" s="20" t="e">
        <v>#DIV/0!</v>
      </c>
      <c r="S7894" s="20">
        <v>0</v>
      </c>
    </row>
    <row r="7895" spans="1:19" s="20" customFormat="1" x14ac:dyDescent="0.25">
      <c r="A7895" s="177" t="s">
        <v>16028</v>
      </c>
      <c r="B7895" s="20" t="s">
        <v>16029</v>
      </c>
      <c r="C7895" s="20" t="s">
        <v>203</v>
      </c>
      <c r="D7895" s="20" t="s">
        <v>1000</v>
      </c>
      <c r="E7895" s="26">
        <v>43191</v>
      </c>
      <c r="F7895" s="20">
        <v>0</v>
      </c>
      <c r="G7895" s="20">
        <v>0</v>
      </c>
      <c r="H7895" s="20" t="e">
        <v>#DIV/0!</v>
      </c>
      <c r="I7895" s="20">
        <v>0</v>
      </c>
      <c r="J7895" s="20">
        <v>0</v>
      </c>
      <c r="K7895" s="20" t="e">
        <v>#DIV/0!</v>
      </c>
      <c r="L7895" s="20">
        <v>0</v>
      </c>
      <c r="M7895" s="20" t="e">
        <v>#DIV/0!</v>
      </c>
      <c r="N7895" s="20">
        <v>0</v>
      </c>
      <c r="O7895" s="20" t="e">
        <v>#DIV/0!</v>
      </c>
      <c r="P7895" s="20">
        <v>0</v>
      </c>
      <c r="Q7895" s="20">
        <v>0</v>
      </c>
      <c r="R7895" s="20" t="e">
        <v>#DIV/0!</v>
      </c>
      <c r="S7895" s="20">
        <v>0</v>
      </c>
    </row>
    <row r="7896" spans="1:19" s="20" customFormat="1" x14ac:dyDescent="0.25">
      <c r="A7896" s="177" t="s">
        <v>16207</v>
      </c>
      <c r="B7896" s="20" t="s">
        <v>16208</v>
      </c>
      <c r="C7896" s="20" t="s">
        <v>205</v>
      </c>
      <c r="D7896" s="20" t="s">
        <v>1002</v>
      </c>
      <c r="E7896" s="26">
        <v>43191</v>
      </c>
      <c r="F7896" s="20">
        <v>0</v>
      </c>
      <c r="G7896" s="20">
        <v>0</v>
      </c>
      <c r="H7896" s="20" t="e">
        <v>#DIV/0!</v>
      </c>
      <c r="I7896" s="20">
        <v>0</v>
      </c>
      <c r="J7896" s="20">
        <v>0</v>
      </c>
      <c r="K7896" s="20" t="e">
        <v>#DIV/0!</v>
      </c>
      <c r="L7896" s="20">
        <v>0</v>
      </c>
      <c r="M7896" s="20" t="e">
        <v>#DIV/0!</v>
      </c>
      <c r="N7896" s="20">
        <v>0</v>
      </c>
      <c r="P7896" s="20">
        <v>0</v>
      </c>
      <c r="Q7896" s="20">
        <v>0</v>
      </c>
      <c r="R7896" s="20" t="e">
        <v>#DIV/0!</v>
      </c>
      <c r="S7896" s="20">
        <v>0</v>
      </c>
    </row>
    <row r="7897" spans="1:19" s="20" customFormat="1" x14ac:dyDescent="0.25">
      <c r="A7897" s="177" t="s">
        <v>16384</v>
      </c>
      <c r="B7897" s="20" t="s">
        <v>16385</v>
      </c>
      <c r="C7897" s="20" t="s">
        <v>204</v>
      </c>
      <c r="D7897" s="20" t="s">
        <v>1002</v>
      </c>
      <c r="E7897" s="26">
        <v>43191</v>
      </c>
      <c r="F7897" s="20">
        <v>0</v>
      </c>
      <c r="G7897" s="20">
        <v>0</v>
      </c>
      <c r="H7897" s="20" t="e">
        <v>#DIV/0!</v>
      </c>
      <c r="I7897" s="20">
        <v>0</v>
      </c>
      <c r="J7897" s="20">
        <v>0</v>
      </c>
      <c r="K7897" s="20" t="e">
        <v>#DIV/0!</v>
      </c>
      <c r="L7897" s="20">
        <v>0</v>
      </c>
      <c r="M7897" s="20" t="e">
        <v>#DIV/0!</v>
      </c>
      <c r="N7897" s="20">
        <v>0</v>
      </c>
      <c r="P7897" s="20">
        <v>0</v>
      </c>
      <c r="Q7897" s="20">
        <v>0</v>
      </c>
      <c r="R7897" s="20" t="e">
        <v>#DIV/0!</v>
      </c>
      <c r="S7897" s="20">
        <v>0</v>
      </c>
    </row>
    <row r="7898" spans="1:19" s="20" customFormat="1" x14ac:dyDescent="0.25">
      <c r="A7898" s="177" t="s">
        <v>16525</v>
      </c>
      <c r="B7898" s="20" t="s">
        <v>16526</v>
      </c>
      <c r="C7898" s="20" t="s">
        <v>353</v>
      </c>
      <c r="D7898" s="20" t="s">
        <v>1002</v>
      </c>
      <c r="E7898" s="26">
        <v>43191</v>
      </c>
      <c r="F7898" s="20">
        <v>0</v>
      </c>
      <c r="G7898" s="20">
        <v>0</v>
      </c>
      <c r="H7898" s="20" t="e">
        <v>#DIV/0!</v>
      </c>
      <c r="I7898" s="20">
        <v>0</v>
      </c>
      <c r="J7898" s="20">
        <v>0</v>
      </c>
      <c r="K7898" s="20" t="e">
        <v>#DIV/0!</v>
      </c>
      <c r="L7898" s="20">
        <v>0</v>
      </c>
      <c r="M7898" s="20" t="e">
        <v>#DIV/0!</v>
      </c>
      <c r="N7898" s="20">
        <v>0</v>
      </c>
      <c r="P7898" s="20">
        <v>0</v>
      </c>
      <c r="Q7898" s="20">
        <v>0</v>
      </c>
      <c r="R7898" s="20" t="e">
        <v>#DIV/0!</v>
      </c>
      <c r="S7898" s="20">
        <v>0</v>
      </c>
    </row>
    <row r="7899" spans="1:19" s="20" customFormat="1" x14ac:dyDescent="0.25">
      <c r="A7899" s="177" t="s">
        <v>16702</v>
      </c>
      <c r="B7899" s="20" t="s">
        <v>16703</v>
      </c>
      <c r="C7899" s="20" t="s">
        <v>223</v>
      </c>
      <c r="D7899" s="20" t="s">
        <v>1000</v>
      </c>
      <c r="E7899" s="26">
        <v>43191</v>
      </c>
      <c r="F7899" s="20">
        <v>5.5</v>
      </c>
      <c r="G7899" s="20">
        <v>6</v>
      </c>
      <c r="H7899" s="20">
        <v>0.91666666666666663</v>
      </c>
      <c r="I7899" s="20">
        <v>52</v>
      </c>
      <c r="J7899" s="20">
        <v>60</v>
      </c>
      <c r="K7899" s="20">
        <v>0.8666666666666667</v>
      </c>
      <c r="L7899" s="20">
        <v>66</v>
      </c>
      <c r="M7899" s="20">
        <v>0.90909090909090906</v>
      </c>
      <c r="N7899" s="20">
        <v>52</v>
      </c>
      <c r="P7899" s="20">
        <v>0</v>
      </c>
      <c r="Q7899" s="20">
        <v>4</v>
      </c>
      <c r="R7899" s="20">
        <v>0</v>
      </c>
      <c r="S7899" s="20">
        <v>0</v>
      </c>
    </row>
    <row r="7900" spans="1:19" s="20" customFormat="1" x14ac:dyDescent="0.25">
      <c r="A7900" s="177" t="s">
        <v>16881</v>
      </c>
      <c r="B7900" s="20" t="s">
        <v>16882</v>
      </c>
      <c r="C7900" s="20" t="s">
        <v>224</v>
      </c>
      <c r="D7900" s="20" t="s">
        <v>1002</v>
      </c>
      <c r="E7900" s="26">
        <v>43191</v>
      </c>
      <c r="F7900" s="20">
        <v>5.5</v>
      </c>
      <c r="G7900" s="20">
        <v>6</v>
      </c>
      <c r="H7900" s="20">
        <v>0.91666666666666663</v>
      </c>
      <c r="I7900" s="20">
        <v>52</v>
      </c>
      <c r="J7900" s="20">
        <v>60</v>
      </c>
      <c r="K7900" s="20">
        <v>0.8666666666666667</v>
      </c>
      <c r="L7900" s="20">
        <v>66</v>
      </c>
      <c r="M7900" s="20">
        <v>0.90909090909090906</v>
      </c>
      <c r="N7900" s="20">
        <v>52</v>
      </c>
      <c r="P7900" s="20">
        <v>0</v>
      </c>
      <c r="Q7900" s="20">
        <v>4</v>
      </c>
      <c r="R7900" s="20">
        <v>0</v>
      </c>
      <c r="S7900" s="20">
        <v>0</v>
      </c>
    </row>
    <row r="7901" spans="1:19" s="20" customFormat="1" x14ac:dyDescent="0.25">
      <c r="A7901" s="177" t="s">
        <v>17007</v>
      </c>
      <c r="B7901" s="20" t="s">
        <v>17008</v>
      </c>
      <c r="C7901" s="20" t="s">
        <v>346</v>
      </c>
      <c r="D7901" s="20" t="s">
        <v>1000</v>
      </c>
      <c r="E7901" s="26">
        <v>43191</v>
      </c>
      <c r="F7901" s="20">
        <v>0</v>
      </c>
      <c r="G7901" s="20">
        <v>0</v>
      </c>
      <c r="H7901" s="20" t="e">
        <v>#DIV/0!</v>
      </c>
      <c r="I7901" s="20">
        <v>0</v>
      </c>
      <c r="J7901" s="20">
        <v>0</v>
      </c>
      <c r="K7901" s="20" t="e">
        <v>#DIV/0!</v>
      </c>
      <c r="L7901" s="20">
        <v>0</v>
      </c>
      <c r="M7901" s="20" t="e">
        <v>#DIV/0!</v>
      </c>
      <c r="N7901" s="20">
        <v>0</v>
      </c>
      <c r="P7901" s="20">
        <v>0</v>
      </c>
      <c r="Q7901" s="20">
        <v>0</v>
      </c>
      <c r="R7901" s="20" t="e">
        <v>#DIV/0!</v>
      </c>
      <c r="S7901" s="20">
        <v>0</v>
      </c>
    </row>
    <row r="7902" spans="1:19" s="20" customFormat="1" x14ac:dyDescent="0.25">
      <c r="A7902" s="177" t="s">
        <v>17103</v>
      </c>
      <c r="B7902" s="20" t="s">
        <v>17104</v>
      </c>
      <c r="C7902" s="20" t="s">
        <v>345</v>
      </c>
      <c r="D7902" s="20" t="s">
        <v>1002</v>
      </c>
      <c r="E7902" s="26">
        <v>43191</v>
      </c>
      <c r="F7902" s="20">
        <v>0</v>
      </c>
      <c r="G7902" s="20">
        <v>0</v>
      </c>
      <c r="H7902" s="20" t="e">
        <v>#DIV/0!</v>
      </c>
      <c r="I7902" s="20">
        <v>0</v>
      </c>
      <c r="J7902" s="20">
        <v>0</v>
      </c>
      <c r="K7902" s="20" t="e">
        <v>#DIV/0!</v>
      </c>
      <c r="L7902" s="20">
        <v>0</v>
      </c>
      <c r="M7902" s="20" t="e">
        <v>#DIV/0!</v>
      </c>
      <c r="N7902" s="20">
        <v>0</v>
      </c>
      <c r="P7902" s="20">
        <v>0</v>
      </c>
      <c r="Q7902" s="20">
        <v>0</v>
      </c>
      <c r="R7902" s="20" t="e">
        <v>#DIV/0!</v>
      </c>
      <c r="S7902" s="20">
        <v>0</v>
      </c>
    </row>
    <row r="7903" spans="1:19" s="20" customFormat="1" x14ac:dyDescent="0.25">
      <c r="A7903" s="177" t="s">
        <v>17318</v>
      </c>
      <c r="B7903" s="20" t="s">
        <v>17319</v>
      </c>
      <c r="C7903" s="20" t="s">
        <v>225</v>
      </c>
      <c r="D7903" s="20" t="s">
        <v>1000</v>
      </c>
      <c r="E7903" s="26">
        <v>43191</v>
      </c>
      <c r="F7903" s="20">
        <v>5.5</v>
      </c>
      <c r="G7903" s="20">
        <v>5.5</v>
      </c>
      <c r="H7903" s="20">
        <v>1</v>
      </c>
      <c r="I7903" s="20">
        <v>51</v>
      </c>
      <c r="J7903" s="20">
        <v>62</v>
      </c>
      <c r="K7903" s="20">
        <v>0.82258064516129037</v>
      </c>
      <c r="L7903" s="20">
        <v>62</v>
      </c>
      <c r="M7903" s="20">
        <v>1</v>
      </c>
      <c r="N7903" s="20">
        <v>47</v>
      </c>
      <c r="P7903" s="20">
        <v>0</v>
      </c>
      <c r="Q7903" s="20">
        <v>0</v>
      </c>
      <c r="R7903" s="20" t="e">
        <v>#DIV/0!</v>
      </c>
      <c r="S7903" s="20">
        <v>4</v>
      </c>
    </row>
    <row r="7904" spans="1:19" s="20" customFormat="1" x14ac:dyDescent="0.25">
      <c r="A7904" s="177" t="s">
        <v>17525</v>
      </c>
      <c r="B7904" s="20" t="s">
        <v>17526</v>
      </c>
      <c r="C7904" s="20" t="s">
        <v>226</v>
      </c>
      <c r="D7904" s="20" t="s">
        <v>1002</v>
      </c>
      <c r="E7904" s="26">
        <v>43191</v>
      </c>
      <c r="F7904" s="20">
        <v>5.5</v>
      </c>
      <c r="G7904" s="20">
        <v>5.5</v>
      </c>
      <c r="H7904" s="20">
        <v>1</v>
      </c>
      <c r="I7904" s="20">
        <v>51</v>
      </c>
      <c r="J7904" s="20">
        <v>62</v>
      </c>
      <c r="K7904" s="20">
        <v>0.82258064516129037</v>
      </c>
      <c r="L7904" s="20">
        <v>62</v>
      </c>
      <c r="M7904" s="20">
        <v>1</v>
      </c>
      <c r="N7904" s="20">
        <v>47</v>
      </c>
      <c r="P7904" s="20">
        <v>0</v>
      </c>
      <c r="Q7904" s="20">
        <v>0</v>
      </c>
      <c r="R7904" s="20" t="e">
        <v>#DIV/0!</v>
      </c>
      <c r="S7904" s="20">
        <v>4</v>
      </c>
    </row>
    <row r="7905" spans="1:20" s="20" customFormat="1" x14ac:dyDescent="0.25">
      <c r="A7905" s="177" t="s">
        <v>17702</v>
      </c>
      <c r="B7905" s="20" t="s">
        <v>17703</v>
      </c>
      <c r="C7905" s="20" t="s">
        <v>232</v>
      </c>
      <c r="D7905" s="20" t="s">
        <v>1000</v>
      </c>
      <c r="E7905" s="26">
        <v>43191</v>
      </c>
      <c r="F7905" s="20">
        <v>7.5</v>
      </c>
      <c r="G7905" s="20">
        <v>7.5</v>
      </c>
      <c r="H7905" s="20">
        <v>1</v>
      </c>
      <c r="I7905" s="20">
        <v>116</v>
      </c>
      <c r="J7905" s="20">
        <v>84</v>
      </c>
      <c r="K7905" s="20">
        <v>1.3809523809523809</v>
      </c>
      <c r="L7905" s="20">
        <v>84</v>
      </c>
      <c r="M7905" s="20">
        <v>1</v>
      </c>
      <c r="N7905" s="20">
        <v>106</v>
      </c>
      <c r="P7905" s="20">
        <v>0</v>
      </c>
      <c r="Q7905" s="20">
        <v>0</v>
      </c>
      <c r="R7905" s="20" t="e">
        <v>#DIV/0!</v>
      </c>
      <c r="S7905" s="20">
        <v>10</v>
      </c>
    </row>
    <row r="7906" spans="1:20" s="20" customFormat="1" x14ac:dyDescent="0.25">
      <c r="A7906" s="177" t="s">
        <v>17899</v>
      </c>
      <c r="B7906" s="20" t="s">
        <v>17900</v>
      </c>
      <c r="C7906" s="20" t="s">
        <v>231</v>
      </c>
      <c r="D7906" s="20" t="s">
        <v>1002</v>
      </c>
      <c r="E7906" s="26">
        <v>43191</v>
      </c>
      <c r="F7906" s="20">
        <v>7.5</v>
      </c>
      <c r="G7906" s="20">
        <v>7.5</v>
      </c>
      <c r="H7906" s="20">
        <v>1</v>
      </c>
      <c r="I7906" s="20">
        <v>116</v>
      </c>
      <c r="J7906" s="20">
        <v>84</v>
      </c>
      <c r="K7906" s="20">
        <v>1.3809523809523809</v>
      </c>
      <c r="L7906" s="20">
        <v>84</v>
      </c>
      <c r="M7906" s="20">
        <v>1</v>
      </c>
      <c r="N7906" s="20">
        <v>106</v>
      </c>
      <c r="P7906" s="20">
        <v>0</v>
      </c>
      <c r="Q7906" s="20">
        <v>0</v>
      </c>
      <c r="R7906" s="20" t="e">
        <v>#DIV/0!</v>
      </c>
      <c r="S7906" s="20">
        <v>10</v>
      </c>
    </row>
    <row r="7907" spans="1:20" s="20" customFormat="1" x14ac:dyDescent="0.25">
      <c r="A7907" s="177" t="s">
        <v>18076</v>
      </c>
      <c r="B7907" s="20" t="s">
        <v>18077</v>
      </c>
      <c r="C7907" s="20" t="s">
        <v>317</v>
      </c>
      <c r="D7907" s="20" t="s">
        <v>1000</v>
      </c>
      <c r="E7907" s="26">
        <v>43191</v>
      </c>
      <c r="F7907" s="20">
        <v>8.5</v>
      </c>
      <c r="G7907" s="20">
        <v>9</v>
      </c>
      <c r="H7907" s="20">
        <v>0.94444444444444442</v>
      </c>
      <c r="I7907" s="20">
        <v>46</v>
      </c>
      <c r="J7907" s="20">
        <v>51</v>
      </c>
      <c r="K7907" s="20">
        <v>0.90196078431372551</v>
      </c>
      <c r="L7907" s="20">
        <v>54</v>
      </c>
      <c r="M7907" s="20">
        <v>0.94444444444444442</v>
      </c>
      <c r="N7907" s="20">
        <v>32</v>
      </c>
      <c r="P7907" s="20">
        <v>3</v>
      </c>
      <c r="Q7907" s="20">
        <v>3</v>
      </c>
      <c r="R7907" s="20">
        <v>1</v>
      </c>
      <c r="S7907" s="20">
        <v>14</v>
      </c>
    </row>
    <row r="7908" spans="1:20" s="20" customFormat="1" x14ac:dyDescent="0.25">
      <c r="A7908" s="177" t="s">
        <v>18255</v>
      </c>
      <c r="B7908" s="20" t="s">
        <v>18256</v>
      </c>
      <c r="C7908" s="20" t="s">
        <v>316</v>
      </c>
      <c r="D7908" s="20" t="s">
        <v>1002</v>
      </c>
      <c r="E7908" s="26">
        <v>43191</v>
      </c>
      <c r="F7908" s="20">
        <v>5.5</v>
      </c>
      <c r="G7908" s="20">
        <v>5.5</v>
      </c>
      <c r="H7908" s="20">
        <v>1</v>
      </c>
      <c r="I7908" s="20">
        <v>28</v>
      </c>
      <c r="J7908" s="20">
        <v>33</v>
      </c>
      <c r="K7908" s="20">
        <v>0.84848484848484851</v>
      </c>
      <c r="L7908" s="20">
        <v>33</v>
      </c>
      <c r="M7908" s="20">
        <v>1</v>
      </c>
      <c r="N7908" s="20">
        <v>21</v>
      </c>
      <c r="P7908" s="20">
        <v>3</v>
      </c>
      <c r="Q7908" s="20">
        <v>3</v>
      </c>
      <c r="R7908" s="20">
        <v>1</v>
      </c>
      <c r="S7908" s="20">
        <v>7</v>
      </c>
    </row>
    <row r="7909" spans="1:20" s="20" customFormat="1" x14ac:dyDescent="0.25">
      <c r="A7909" s="177" t="s">
        <v>18331</v>
      </c>
      <c r="B7909" s="20" t="s">
        <v>18332</v>
      </c>
      <c r="C7909" s="20" t="s">
        <v>355</v>
      </c>
      <c r="D7909" s="20" t="s">
        <v>1002</v>
      </c>
      <c r="E7909" s="26">
        <v>43191</v>
      </c>
      <c r="F7909" s="20">
        <v>3</v>
      </c>
      <c r="G7909" s="20">
        <v>3.5</v>
      </c>
      <c r="H7909" s="20">
        <v>0.8571428571428571</v>
      </c>
      <c r="I7909" s="20">
        <v>18</v>
      </c>
      <c r="J7909" s="20">
        <v>18</v>
      </c>
      <c r="K7909" s="20">
        <v>1</v>
      </c>
      <c r="L7909" s="20">
        <v>21</v>
      </c>
      <c r="M7909" s="20">
        <v>0.8571428571428571</v>
      </c>
      <c r="N7909" s="20">
        <v>11</v>
      </c>
      <c r="P7909" s="20">
        <v>0</v>
      </c>
      <c r="Q7909" s="20">
        <v>0</v>
      </c>
      <c r="R7909" s="20" t="e">
        <v>#DIV/0!</v>
      </c>
      <c r="S7909" s="20">
        <v>7</v>
      </c>
    </row>
    <row r="7910" spans="1:20" s="20" customFormat="1" x14ac:dyDescent="0.25">
      <c r="A7910" s="177" t="s">
        <v>18508</v>
      </c>
      <c r="B7910" s="20" t="s">
        <v>18509</v>
      </c>
      <c r="C7910" s="20" t="s">
        <v>214</v>
      </c>
      <c r="D7910" s="20" t="s">
        <v>1000</v>
      </c>
      <c r="E7910" s="26">
        <v>43191</v>
      </c>
      <c r="F7910" s="20">
        <v>11</v>
      </c>
      <c r="G7910" s="20">
        <v>13.5</v>
      </c>
      <c r="H7910" s="20">
        <v>0.81481481481481477</v>
      </c>
      <c r="I7910" s="20">
        <v>78</v>
      </c>
      <c r="J7910" s="20">
        <v>124</v>
      </c>
      <c r="K7910" s="20">
        <v>0.62903225806451613</v>
      </c>
      <c r="L7910" s="20">
        <v>150</v>
      </c>
      <c r="M7910" s="20">
        <v>0.82666666666666666</v>
      </c>
      <c r="N7910" s="20">
        <v>73</v>
      </c>
      <c r="O7910" s="20">
        <v>1.08</v>
      </c>
      <c r="P7910" s="20">
        <v>16</v>
      </c>
      <c r="Q7910" s="20">
        <v>20</v>
      </c>
      <c r="R7910" s="20">
        <v>0.8</v>
      </c>
      <c r="S7910" s="20">
        <v>5</v>
      </c>
    </row>
    <row r="7911" spans="1:20" s="20" customFormat="1" x14ac:dyDescent="0.25">
      <c r="A7911" s="177" t="s">
        <v>18687</v>
      </c>
      <c r="B7911" s="20" t="s">
        <v>18688</v>
      </c>
      <c r="C7911" s="20" t="s">
        <v>215</v>
      </c>
      <c r="D7911" s="20" t="s">
        <v>1002</v>
      </c>
      <c r="E7911" s="26">
        <v>43191</v>
      </c>
      <c r="F7911" s="20">
        <v>4.5</v>
      </c>
      <c r="G7911" s="20">
        <v>6</v>
      </c>
      <c r="H7911" s="20">
        <v>0.75</v>
      </c>
      <c r="I7911" s="20">
        <v>20</v>
      </c>
      <c r="J7911" s="20">
        <v>36</v>
      </c>
      <c r="K7911" s="20">
        <v>0.55555555555555558</v>
      </c>
      <c r="L7911" s="20">
        <v>48</v>
      </c>
      <c r="M7911" s="20">
        <v>0.75</v>
      </c>
      <c r="N7911" s="20">
        <v>19</v>
      </c>
      <c r="O7911" s="20">
        <v>1.08</v>
      </c>
      <c r="P7911" s="20">
        <v>13</v>
      </c>
      <c r="Q7911" s="20">
        <v>14</v>
      </c>
      <c r="R7911" s="20">
        <v>0.9285714285714286</v>
      </c>
      <c r="S7911" s="20">
        <v>1</v>
      </c>
    </row>
    <row r="7912" spans="1:20" s="20" customFormat="1" x14ac:dyDescent="0.25">
      <c r="A7912" s="177" t="s">
        <v>18864</v>
      </c>
      <c r="B7912" s="20" t="s">
        <v>18865</v>
      </c>
      <c r="C7912" s="20" t="s">
        <v>216</v>
      </c>
      <c r="D7912" s="20" t="s">
        <v>1002</v>
      </c>
      <c r="E7912" s="26">
        <v>43191</v>
      </c>
      <c r="F7912" s="20">
        <v>6.5</v>
      </c>
      <c r="G7912" s="20">
        <v>7.5</v>
      </c>
      <c r="H7912" s="20">
        <v>0.8666666666666667</v>
      </c>
      <c r="I7912" s="20">
        <v>58</v>
      </c>
      <c r="J7912" s="20">
        <v>88</v>
      </c>
      <c r="K7912" s="20">
        <v>0.65909090909090906</v>
      </c>
      <c r="L7912" s="20">
        <v>102</v>
      </c>
      <c r="M7912" s="20">
        <v>0.86274509803921573</v>
      </c>
      <c r="N7912" s="20">
        <v>54</v>
      </c>
      <c r="P7912" s="20">
        <v>3</v>
      </c>
      <c r="Q7912" s="20">
        <v>6</v>
      </c>
      <c r="R7912" s="20">
        <v>0.5</v>
      </c>
      <c r="S7912" s="20">
        <v>4</v>
      </c>
    </row>
    <row r="7913" spans="1:20" s="20" customFormat="1" x14ac:dyDescent="0.25">
      <c r="A7913" s="177" t="s">
        <v>19041</v>
      </c>
      <c r="B7913" s="20" t="s">
        <v>19042</v>
      </c>
      <c r="C7913" s="20" t="s">
        <v>229</v>
      </c>
      <c r="D7913" s="20" t="s">
        <v>1002</v>
      </c>
      <c r="E7913" s="26">
        <v>43191</v>
      </c>
      <c r="F7913" s="20">
        <v>0</v>
      </c>
      <c r="G7913" s="20">
        <v>0</v>
      </c>
      <c r="H7913" s="20" t="e">
        <v>#DIV/0!</v>
      </c>
      <c r="I7913" s="20">
        <v>0</v>
      </c>
      <c r="J7913" s="20">
        <v>0</v>
      </c>
      <c r="K7913" s="20" t="e">
        <v>#DIV/0!</v>
      </c>
      <c r="L7913" s="20">
        <v>0</v>
      </c>
      <c r="M7913" s="20" t="e">
        <v>#DIV/0!</v>
      </c>
      <c r="N7913" s="20">
        <v>0</v>
      </c>
      <c r="P7913" s="20">
        <v>0</v>
      </c>
      <c r="Q7913" s="20">
        <v>0</v>
      </c>
      <c r="R7913" s="20" t="e">
        <v>#DIV/0!</v>
      </c>
      <c r="S7913" s="20">
        <v>0</v>
      </c>
      <c r="T7913" s="20">
        <v>0.91</v>
      </c>
    </row>
    <row r="7914" spans="1:20" s="20" customFormat="1" x14ac:dyDescent="0.25">
      <c r="A7914" s="177" t="s">
        <v>19218</v>
      </c>
      <c r="B7914" s="20" t="s">
        <v>19219</v>
      </c>
      <c r="C7914" s="20" t="s">
        <v>230</v>
      </c>
      <c r="D7914" s="20" t="s">
        <v>1000</v>
      </c>
      <c r="E7914" s="26">
        <v>43191</v>
      </c>
      <c r="F7914" s="20">
        <v>0</v>
      </c>
      <c r="G7914" s="20">
        <v>0</v>
      </c>
      <c r="H7914" s="20" t="e">
        <v>#DIV/0!</v>
      </c>
      <c r="I7914" s="20">
        <v>0</v>
      </c>
      <c r="J7914" s="20">
        <v>0</v>
      </c>
      <c r="K7914" s="20" t="e">
        <v>#DIV/0!</v>
      </c>
      <c r="L7914" s="20">
        <v>0</v>
      </c>
      <c r="M7914" s="20" t="e">
        <v>#DIV/0!</v>
      </c>
      <c r="N7914" s="20">
        <v>0</v>
      </c>
      <c r="P7914" s="20">
        <v>0</v>
      </c>
      <c r="Q7914" s="20">
        <v>0</v>
      </c>
      <c r="R7914" s="20" t="e">
        <v>#DIV/0!</v>
      </c>
      <c r="S7914" s="20">
        <v>0</v>
      </c>
      <c r="T7914" s="20">
        <v>0.91</v>
      </c>
    </row>
    <row r="7915" spans="1:20" s="20" customFormat="1" x14ac:dyDescent="0.25">
      <c r="A7915" s="177" t="s">
        <v>19397</v>
      </c>
      <c r="B7915" s="20" t="s">
        <v>19398</v>
      </c>
      <c r="C7915" s="20" t="s">
        <v>234</v>
      </c>
      <c r="D7915" s="20" t="s">
        <v>1000</v>
      </c>
      <c r="E7915" s="26">
        <v>43191</v>
      </c>
      <c r="F7915" s="20">
        <v>2.5</v>
      </c>
      <c r="G7915" s="20">
        <v>4.5</v>
      </c>
      <c r="H7915" s="20">
        <v>0.55555555555555558</v>
      </c>
      <c r="I7915" s="20">
        <v>22</v>
      </c>
      <c r="J7915" s="20">
        <v>35</v>
      </c>
      <c r="K7915" s="20">
        <v>0.62857142857142856</v>
      </c>
      <c r="L7915" s="20">
        <v>63</v>
      </c>
      <c r="M7915" s="20">
        <v>0.55555555555555558</v>
      </c>
      <c r="N7915" s="20">
        <v>20</v>
      </c>
      <c r="P7915" s="20">
        <v>7</v>
      </c>
      <c r="Q7915" s="20">
        <v>11</v>
      </c>
      <c r="R7915" s="20">
        <v>0.63636363636363635</v>
      </c>
      <c r="S7915" s="20">
        <v>2</v>
      </c>
      <c r="T7915" s="20">
        <v>1</v>
      </c>
    </row>
    <row r="7916" spans="1:20" s="20" customFormat="1" x14ac:dyDescent="0.25">
      <c r="A7916" s="177" t="s">
        <v>19576</v>
      </c>
      <c r="B7916" s="20" t="s">
        <v>19577</v>
      </c>
      <c r="C7916" s="20" t="s">
        <v>233</v>
      </c>
      <c r="D7916" s="20" t="s">
        <v>1002</v>
      </c>
      <c r="E7916" s="26">
        <v>43191</v>
      </c>
      <c r="F7916" s="20">
        <v>2.5</v>
      </c>
      <c r="G7916" s="20">
        <v>4.5</v>
      </c>
      <c r="H7916" s="20">
        <v>0.55555555555555558</v>
      </c>
      <c r="I7916" s="20">
        <v>22</v>
      </c>
      <c r="J7916" s="20">
        <v>35</v>
      </c>
      <c r="K7916" s="20">
        <v>0.62857142857142856</v>
      </c>
      <c r="L7916" s="20">
        <v>63</v>
      </c>
      <c r="M7916" s="20">
        <v>0.55555555555555558</v>
      </c>
      <c r="N7916" s="20">
        <v>20</v>
      </c>
      <c r="P7916" s="20">
        <v>7</v>
      </c>
      <c r="Q7916" s="20">
        <v>11</v>
      </c>
      <c r="R7916" s="20">
        <v>0.63636363636363635</v>
      </c>
      <c r="S7916" s="20">
        <v>2</v>
      </c>
      <c r="T7916" s="20">
        <v>1</v>
      </c>
    </row>
    <row r="7917" spans="1:20" s="20" customFormat="1" x14ac:dyDescent="0.25">
      <c r="A7917" s="177" t="s">
        <v>19674</v>
      </c>
      <c r="B7917" s="20" t="s">
        <v>19675</v>
      </c>
      <c r="C7917" s="20" t="s">
        <v>342</v>
      </c>
      <c r="D7917" s="20" t="s">
        <v>1000</v>
      </c>
      <c r="E7917" s="26">
        <v>43191</v>
      </c>
      <c r="F7917" s="20">
        <v>0</v>
      </c>
      <c r="G7917" s="20">
        <v>0</v>
      </c>
      <c r="H7917" s="20" t="e">
        <v>#DIV/0!</v>
      </c>
      <c r="I7917" s="20">
        <v>0</v>
      </c>
      <c r="J7917" s="20">
        <v>0</v>
      </c>
      <c r="K7917" s="20" t="e">
        <v>#DIV/0!</v>
      </c>
      <c r="L7917" s="20">
        <v>0</v>
      </c>
      <c r="M7917" s="20" t="e">
        <v>#DIV/0!</v>
      </c>
      <c r="N7917" s="20">
        <v>0</v>
      </c>
      <c r="P7917" s="20">
        <v>0</v>
      </c>
      <c r="Q7917" s="20">
        <v>0</v>
      </c>
      <c r="R7917" s="20" t="e">
        <v>#DIV/0!</v>
      </c>
      <c r="S7917" s="20">
        <v>0</v>
      </c>
      <c r="T7917" s="20">
        <v>1</v>
      </c>
    </row>
    <row r="7918" spans="1:20" s="20" customFormat="1" x14ac:dyDescent="0.25">
      <c r="A7918" s="177" t="s">
        <v>19774</v>
      </c>
      <c r="B7918" s="20" t="s">
        <v>19775</v>
      </c>
      <c r="C7918" s="20" t="s">
        <v>340</v>
      </c>
      <c r="D7918" s="20" t="s">
        <v>1002</v>
      </c>
      <c r="E7918" s="26">
        <v>43191</v>
      </c>
      <c r="F7918" s="20">
        <v>0</v>
      </c>
      <c r="G7918" s="20">
        <v>0</v>
      </c>
      <c r="H7918" s="20" t="e">
        <v>#DIV/0!</v>
      </c>
      <c r="I7918" s="20">
        <v>0</v>
      </c>
      <c r="J7918" s="20">
        <v>0</v>
      </c>
      <c r="K7918" s="20" t="e">
        <v>#DIV/0!</v>
      </c>
      <c r="L7918" s="20">
        <v>0</v>
      </c>
      <c r="M7918" s="20" t="e">
        <v>#DIV/0!</v>
      </c>
      <c r="N7918" s="20">
        <v>0</v>
      </c>
      <c r="P7918" s="20">
        <v>0</v>
      </c>
      <c r="Q7918" s="20">
        <v>0</v>
      </c>
      <c r="R7918" s="20" t="e">
        <v>#DIV/0!</v>
      </c>
      <c r="S7918" s="20">
        <v>0</v>
      </c>
      <c r="T7918" s="20">
        <v>1</v>
      </c>
    </row>
    <row r="7919" spans="1:20" s="20" customFormat="1" x14ac:dyDescent="0.25">
      <c r="A7919" s="177" t="s">
        <v>19951</v>
      </c>
      <c r="B7919" s="20" t="s">
        <v>19952</v>
      </c>
      <c r="C7919" s="20" t="s">
        <v>220</v>
      </c>
      <c r="D7919" s="20" t="s">
        <v>1000</v>
      </c>
      <c r="E7919" s="26">
        <v>43191</v>
      </c>
      <c r="F7919" s="20">
        <v>0</v>
      </c>
      <c r="G7919" s="20">
        <v>0</v>
      </c>
      <c r="H7919" s="20" t="e">
        <v>#DIV/0!</v>
      </c>
      <c r="I7919" s="20">
        <v>0</v>
      </c>
      <c r="J7919" s="20">
        <v>0</v>
      </c>
      <c r="K7919" s="20" t="e">
        <v>#DIV/0!</v>
      </c>
      <c r="L7919" s="20">
        <v>0</v>
      </c>
      <c r="M7919" s="20" t="e">
        <v>#DIV/0!</v>
      </c>
      <c r="N7919" s="20">
        <v>0</v>
      </c>
      <c r="P7919" s="20">
        <v>0</v>
      </c>
      <c r="Q7919" s="20">
        <v>0</v>
      </c>
      <c r="R7919" s="20" t="e">
        <v>#DIV/0!</v>
      </c>
      <c r="S7919" s="20">
        <v>0</v>
      </c>
      <c r="T7919" s="20">
        <v>1</v>
      </c>
    </row>
    <row r="7920" spans="1:20" s="20" customFormat="1" x14ac:dyDescent="0.25">
      <c r="A7920" s="177" t="s">
        <v>20130</v>
      </c>
      <c r="B7920" s="20" t="s">
        <v>20131</v>
      </c>
      <c r="C7920" s="20" t="s">
        <v>221</v>
      </c>
      <c r="D7920" s="20" t="s">
        <v>1002</v>
      </c>
      <c r="E7920" s="26">
        <v>43191</v>
      </c>
      <c r="F7920" s="20">
        <v>0</v>
      </c>
      <c r="G7920" s="20">
        <v>0</v>
      </c>
      <c r="H7920" s="20" t="e">
        <v>#DIV/0!</v>
      </c>
      <c r="I7920" s="20">
        <v>0</v>
      </c>
      <c r="J7920" s="20">
        <v>0</v>
      </c>
      <c r="K7920" s="20" t="e">
        <v>#DIV/0!</v>
      </c>
      <c r="L7920" s="20">
        <v>0</v>
      </c>
      <c r="M7920" s="20" t="e">
        <v>#DIV/0!</v>
      </c>
      <c r="N7920" s="20">
        <v>0</v>
      </c>
      <c r="P7920" s="20">
        <v>0</v>
      </c>
      <c r="Q7920" s="20">
        <v>0</v>
      </c>
      <c r="R7920" s="20" t="e">
        <v>#DIV/0!</v>
      </c>
      <c r="S7920" s="20">
        <v>0</v>
      </c>
    </row>
    <row r="7921" spans="1:20" s="20" customFormat="1" x14ac:dyDescent="0.25">
      <c r="A7921" s="177" t="s">
        <v>20307</v>
      </c>
      <c r="B7921" s="20" t="s">
        <v>20308</v>
      </c>
      <c r="C7921" s="20" t="s">
        <v>222</v>
      </c>
      <c r="D7921" s="20" t="s">
        <v>1002</v>
      </c>
      <c r="E7921" s="26">
        <v>43191</v>
      </c>
      <c r="F7921" s="20">
        <v>0</v>
      </c>
      <c r="G7921" s="20">
        <v>0</v>
      </c>
      <c r="H7921" s="20" t="e">
        <v>#DIV/0!</v>
      </c>
      <c r="I7921" s="20">
        <v>0</v>
      </c>
      <c r="J7921" s="20">
        <v>0</v>
      </c>
      <c r="K7921" s="20" t="e">
        <v>#DIV/0!</v>
      </c>
      <c r="L7921" s="20">
        <v>0</v>
      </c>
      <c r="M7921" s="20" t="e">
        <v>#DIV/0!</v>
      </c>
      <c r="N7921" s="20">
        <v>0</v>
      </c>
      <c r="P7921" s="20">
        <v>0</v>
      </c>
      <c r="Q7921" s="20">
        <v>0</v>
      </c>
      <c r="R7921" s="20" t="e">
        <v>#DIV/0!</v>
      </c>
      <c r="S7921" s="20">
        <v>0</v>
      </c>
    </row>
    <row r="7922" spans="1:20" s="20" customFormat="1" x14ac:dyDescent="0.25">
      <c r="A7922" s="177" t="s">
        <v>20484</v>
      </c>
      <c r="B7922" s="20" t="s">
        <v>20485</v>
      </c>
      <c r="C7922" s="20" t="s">
        <v>211</v>
      </c>
      <c r="D7922" s="20" t="s">
        <v>1002</v>
      </c>
      <c r="E7922" s="26">
        <v>43191</v>
      </c>
      <c r="F7922" s="20">
        <v>0</v>
      </c>
      <c r="G7922" s="20">
        <v>0</v>
      </c>
      <c r="H7922" s="20" t="e">
        <v>#DIV/0!</v>
      </c>
      <c r="I7922" s="20">
        <v>0</v>
      </c>
      <c r="J7922" s="20">
        <v>0</v>
      </c>
      <c r="K7922" s="20" t="e">
        <v>#DIV/0!</v>
      </c>
      <c r="L7922" s="20">
        <v>0</v>
      </c>
      <c r="M7922" s="20" t="e">
        <v>#DIV/0!</v>
      </c>
      <c r="N7922" s="20">
        <v>0</v>
      </c>
      <c r="P7922" s="20">
        <v>0</v>
      </c>
      <c r="Q7922" s="20">
        <v>0</v>
      </c>
      <c r="R7922" s="20" t="e">
        <v>#DIV/0!</v>
      </c>
      <c r="S7922" s="20">
        <v>0</v>
      </c>
    </row>
    <row r="7923" spans="1:20" s="20" customFormat="1" x14ac:dyDescent="0.25">
      <c r="A7923" s="177" t="s">
        <v>20661</v>
      </c>
      <c r="B7923" s="20" t="s">
        <v>20662</v>
      </c>
      <c r="C7923" s="20" t="s">
        <v>207</v>
      </c>
      <c r="D7923" s="20" t="s">
        <v>1000</v>
      </c>
      <c r="E7923" s="26">
        <v>43191</v>
      </c>
      <c r="F7923" s="20">
        <v>5</v>
      </c>
      <c r="G7923" s="20">
        <v>6</v>
      </c>
      <c r="H7923" s="20">
        <v>0.83333333333333337</v>
      </c>
      <c r="I7923" s="20">
        <v>41</v>
      </c>
      <c r="J7923" s="20">
        <v>42</v>
      </c>
      <c r="K7923" s="20">
        <v>0.97619047619047616</v>
      </c>
      <c r="L7923" s="20">
        <v>48</v>
      </c>
      <c r="M7923" s="20">
        <v>0.875</v>
      </c>
      <c r="N7923" s="20">
        <v>36</v>
      </c>
      <c r="O7923" s="20">
        <v>0.95</v>
      </c>
      <c r="P7923" s="20">
        <v>1</v>
      </c>
      <c r="Q7923" s="20">
        <v>2</v>
      </c>
      <c r="R7923" s="20">
        <v>0.5</v>
      </c>
      <c r="S7923" s="20">
        <v>5</v>
      </c>
    </row>
    <row r="7924" spans="1:20" s="20" customFormat="1" x14ac:dyDescent="0.25">
      <c r="A7924" s="177" t="s">
        <v>20905</v>
      </c>
      <c r="B7924" s="20" t="s">
        <v>20906</v>
      </c>
      <c r="C7924" s="20" t="s">
        <v>210</v>
      </c>
      <c r="D7924" s="20" t="s">
        <v>1002</v>
      </c>
      <c r="E7924" s="26">
        <v>43191</v>
      </c>
      <c r="F7924" s="20">
        <v>3</v>
      </c>
      <c r="G7924" s="20">
        <v>3</v>
      </c>
      <c r="H7924" s="20">
        <v>1</v>
      </c>
      <c r="I7924" s="20">
        <v>19</v>
      </c>
      <c r="J7924" s="20">
        <v>30</v>
      </c>
      <c r="K7924" s="20">
        <v>0.6333333333333333</v>
      </c>
      <c r="L7924" s="20">
        <v>30</v>
      </c>
      <c r="M7924" s="20">
        <v>1</v>
      </c>
      <c r="N7924" s="20">
        <v>16</v>
      </c>
      <c r="O7924" s="20">
        <v>0.95</v>
      </c>
      <c r="P7924" s="20">
        <v>1</v>
      </c>
      <c r="Q7924" s="20">
        <v>2</v>
      </c>
      <c r="R7924" s="20">
        <v>0.5</v>
      </c>
      <c r="S7924" s="20">
        <v>3</v>
      </c>
    </row>
    <row r="7925" spans="1:20" s="20" customFormat="1" x14ac:dyDescent="0.25">
      <c r="A7925" s="177" t="s">
        <v>21082</v>
      </c>
      <c r="B7925" s="20" t="s">
        <v>21083</v>
      </c>
      <c r="C7925" s="20" t="s">
        <v>208</v>
      </c>
      <c r="D7925" s="20" t="s">
        <v>1002</v>
      </c>
      <c r="E7925" s="26">
        <v>43191</v>
      </c>
      <c r="F7925" s="20">
        <v>1</v>
      </c>
      <c r="G7925" s="20">
        <v>1.5</v>
      </c>
      <c r="H7925" s="20">
        <v>0.66666666666666663</v>
      </c>
      <c r="I7925" s="20">
        <v>9</v>
      </c>
      <c r="J7925" s="20">
        <v>6</v>
      </c>
      <c r="K7925" s="20">
        <v>1.5</v>
      </c>
      <c r="L7925" s="20">
        <v>9</v>
      </c>
      <c r="M7925" s="20">
        <v>0.66666666666666663</v>
      </c>
      <c r="N7925" s="20">
        <v>7</v>
      </c>
      <c r="P7925" s="20">
        <v>0</v>
      </c>
      <c r="Q7925" s="20">
        <v>0</v>
      </c>
      <c r="R7925" s="20" t="e">
        <v>#DIV/0!</v>
      </c>
      <c r="S7925" s="20">
        <v>2</v>
      </c>
    </row>
    <row r="7926" spans="1:20" s="20" customFormat="1" x14ac:dyDescent="0.25">
      <c r="A7926" s="177" t="s">
        <v>21158</v>
      </c>
      <c r="B7926" s="20" t="s">
        <v>21159</v>
      </c>
      <c r="C7926" s="20" t="s">
        <v>354</v>
      </c>
      <c r="D7926" s="20" t="s">
        <v>1002</v>
      </c>
      <c r="E7926" s="26">
        <v>43191</v>
      </c>
      <c r="F7926" s="20">
        <v>1</v>
      </c>
      <c r="G7926" s="20">
        <v>1.5</v>
      </c>
      <c r="H7926" s="20">
        <v>0.66666666666666663</v>
      </c>
      <c r="I7926" s="20">
        <v>13</v>
      </c>
      <c r="J7926" s="20">
        <v>6</v>
      </c>
      <c r="K7926" s="20">
        <v>2.1666666666666665</v>
      </c>
      <c r="L7926" s="20">
        <v>9</v>
      </c>
      <c r="M7926" s="20">
        <v>0.66666666666666663</v>
      </c>
      <c r="N7926" s="20">
        <v>13</v>
      </c>
      <c r="P7926" s="20">
        <v>0</v>
      </c>
      <c r="Q7926" s="20">
        <v>0</v>
      </c>
      <c r="R7926" s="20" t="e">
        <v>#DIV/0!</v>
      </c>
      <c r="S7926" s="20">
        <v>0</v>
      </c>
    </row>
    <row r="7927" spans="1:20" s="20" customFormat="1" x14ac:dyDescent="0.25">
      <c r="A7927" s="177" t="s">
        <v>21337</v>
      </c>
      <c r="B7927" s="20" t="s">
        <v>21338</v>
      </c>
      <c r="C7927" s="20" t="s">
        <v>213</v>
      </c>
      <c r="D7927" s="20" t="s">
        <v>1002</v>
      </c>
      <c r="E7927" s="26">
        <v>43191</v>
      </c>
      <c r="F7927" s="20">
        <v>0</v>
      </c>
      <c r="G7927" s="20">
        <v>0</v>
      </c>
      <c r="H7927" s="20" t="e">
        <v>#DIV/0!</v>
      </c>
      <c r="I7927" s="20">
        <v>0</v>
      </c>
      <c r="J7927" s="20">
        <v>0</v>
      </c>
      <c r="K7927" s="20" t="e">
        <v>#DIV/0!</v>
      </c>
      <c r="L7927" s="20">
        <v>0</v>
      </c>
      <c r="M7927" s="20" t="e">
        <v>#DIV/0!</v>
      </c>
      <c r="N7927" s="20">
        <v>0</v>
      </c>
      <c r="P7927" s="20">
        <v>0</v>
      </c>
      <c r="Q7927" s="20">
        <v>0</v>
      </c>
      <c r="R7927" s="20" t="e">
        <v>#DIV/0!</v>
      </c>
      <c r="S7927" s="20">
        <v>0</v>
      </c>
    </row>
    <row r="7928" spans="1:20" s="20" customFormat="1" x14ac:dyDescent="0.25">
      <c r="A7928" s="177" t="s">
        <v>21579</v>
      </c>
      <c r="B7928" s="20" t="s">
        <v>21580</v>
      </c>
      <c r="C7928" s="20" t="s">
        <v>212</v>
      </c>
      <c r="D7928" s="20" t="s">
        <v>1000</v>
      </c>
      <c r="E7928" s="26">
        <v>43191</v>
      </c>
      <c r="F7928" s="20">
        <v>0</v>
      </c>
      <c r="G7928" s="20">
        <v>0</v>
      </c>
      <c r="H7928" s="20" t="e">
        <v>#DIV/0!</v>
      </c>
      <c r="I7928" s="20">
        <v>0</v>
      </c>
      <c r="J7928" s="20">
        <v>0</v>
      </c>
      <c r="K7928" s="20" t="e">
        <v>#DIV/0!</v>
      </c>
      <c r="L7928" s="20">
        <v>0</v>
      </c>
      <c r="M7928" s="20" t="e">
        <v>#DIV/0!</v>
      </c>
      <c r="N7928" s="20">
        <v>0</v>
      </c>
      <c r="P7928" s="20">
        <v>0</v>
      </c>
      <c r="Q7928" s="20">
        <v>0</v>
      </c>
      <c r="R7928" s="20" t="e">
        <v>#DIV/0!</v>
      </c>
      <c r="S7928" s="20">
        <v>0</v>
      </c>
      <c r="T7928" s="20">
        <v>1.0571428571428572</v>
      </c>
    </row>
    <row r="7929" spans="1:20" s="20" customFormat="1" x14ac:dyDescent="0.25">
      <c r="A7929" s="177" t="s">
        <v>21788</v>
      </c>
      <c r="B7929" s="20" t="s">
        <v>21789</v>
      </c>
      <c r="C7929" s="20" t="s">
        <v>217</v>
      </c>
      <c r="D7929" s="20" t="s">
        <v>1000</v>
      </c>
      <c r="E7929" s="26">
        <v>43191</v>
      </c>
      <c r="F7929" s="20">
        <v>0</v>
      </c>
      <c r="G7929" s="20">
        <v>0</v>
      </c>
      <c r="H7929" s="20" t="e">
        <v>#DIV/0!</v>
      </c>
      <c r="I7929" s="20">
        <v>0</v>
      </c>
      <c r="J7929" s="20">
        <v>0</v>
      </c>
      <c r="K7929" s="20" t="e">
        <v>#DIV/0!</v>
      </c>
      <c r="L7929" s="20">
        <v>0</v>
      </c>
      <c r="M7929" s="20" t="e">
        <v>#DIV/0!</v>
      </c>
      <c r="N7929" s="20">
        <v>0</v>
      </c>
      <c r="P7929" s="20">
        <v>0</v>
      </c>
      <c r="Q7929" s="20">
        <v>0</v>
      </c>
      <c r="R7929" s="20" t="e">
        <v>#DIV/0!</v>
      </c>
      <c r="S7929" s="20">
        <v>0</v>
      </c>
      <c r="T7929" s="20">
        <v>1.0571428571428572</v>
      </c>
    </row>
    <row r="7930" spans="1:20" s="20" customFormat="1" x14ac:dyDescent="0.25">
      <c r="A7930" s="177" t="s">
        <v>22032</v>
      </c>
      <c r="B7930" s="20" t="s">
        <v>22033</v>
      </c>
      <c r="C7930" s="20" t="s">
        <v>218</v>
      </c>
      <c r="D7930" s="20" t="s">
        <v>1002</v>
      </c>
      <c r="E7930" s="26">
        <v>43191</v>
      </c>
      <c r="F7930" s="20">
        <v>0</v>
      </c>
      <c r="G7930" s="20">
        <v>0</v>
      </c>
      <c r="H7930" s="20" t="e">
        <v>#DIV/0!</v>
      </c>
      <c r="I7930" s="20">
        <v>0</v>
      </c>
      <c r="J7930" s="20">
        <v>0</v>
      </c>
      <c r="K7930" s="20" t="e">
        <v>#DIV/0!</v>
      </c>
      <c r="L7930" s="20">
        <v>0</v>
      </c>
      <c r="M7930" s="20" t="e">
        <v>#DIV/0!</v>
      </c>
      <c r="N7930" s="20">
        <v>0</v>
      </c>
      <c r="P7930" s="20">
        <v>0</v>
      </c>
      <c r="Q7930" s="20">
        <v>0</v>
      </c>
      <c r="R7930" s="20" t="e">
        <v>#DIV/0!</v>
      </c>
      <c r="S7930" s="20">
        <v>0</v>
      </c>
      <c r="T7930" s="20">
        <v>1.0571428571428572</v>
      </c>
    </row>
    <row r="7931" spans="1:20" s="20" customFormat="1" x14ac:dyDescent="0.25">
      <c r="A7931" s="177" t="s">
        <v>22209</v>
      </c>
      <c r="B7931" s="20" t="s">
        <v>22210</v>
      </c>
      <c r="C7931" s="20" t="s">
        <v>219</v>
      </c>
      <c r="D7931" s="20" t="s">
        <v>1002</v>
      </c>
      <c r="E7931" s="26">
        <v>43191</v>
      </c>
      <c r="F7931" s="20">
        <v>0</v>
      </c>
      <c r="G7931" s="20">
        <v>0</v>
      </c>
      <c r="H7931" s="20" t="e">
        <v>#DIV/0!</v>
      </c>
      <c r="I7931" s="20">
        <v>0</v>
      </c>
      <c r="J7931" s="20">
        <v>0</v>
      </c>
      <c r="K7931" s="20" t="e">
        <v>#DIV/0!</v>
      </c>
      <c r="L7931" s="20">
        <v>0</v>
      </c>
      <c r="M7931" s="20" t="e">
        <v>#DIV/0!</v>
      </c>
      <c r="N7931" s="20">
        <v>0</v>
      </c>
      <c r="P7931" s="20">
        <v>0</v>
      </c>
      <c r="Q7931" s="20">
        <v>0</v>
      </c>
      <c r="R7931" s="20" t="e">
        <v>#DIV/0!</v>
      </c>
      <c r="S7931" s="20">
        <v>0</v>
      </c>
    </row>
    <row r="7932" spans="1:20" s="20" customFormat="1" x14ac:dyDescent="0.25">
      <c r="A7932" s="177" t="s">
        <v>22249</v>
      </c>
      <c r="B7932" s="20" t="s">
        <v>22250</v>
      </c>
      <c r="C7932" s="20" t="s">
        <v>384</v>
      </c>
      <c r="D7932" s="20" t="s">
        <v>1002</v>
      </c>
      <c r="E7932" s="26">
        <v>43191</v>
      </c>
      <c r="F7932" s="20">
        <v>0</v>
      </c>
      <c r="G7932" s="20">
        <v>0</v>
      </c>
      <c r="H7932" s="20" t="e">
        <v>#DIV/0!</v>
      </c>
      <c r="I7932" s="20">
        <v>0</v>
      </c>
      <c r="J7932" s="20">
        <v>0</v>
      </c>
      <c r="K7932" s="20" t="e">
        <v>#DIV/0!</v>
      </c>
      <c r="L7932" s="20">
        <v>0</v>
      </c>
      <c r="M7932" s="20" t="e">
        <v>#DIV/0!</v>
      </c>
      <c r="N7932" s="20">
        <v>0</v>
      </c>
      <c r="P7932" s="20">
        <v>0</v>
      </c>
      <c r="Q7932" s="20">
        <v>0</v>
      </c>
      <c r="R7932" s="20" t="e">
        <v>#DIV/0!</v>
      </c>
      <c r="S7932" s="20">
        <v>0</v>
      </c>
    </row>
    <row r="7933" spans="1:20" s="20" customFormat="1" x14ac:dyDescent="0.25">
      <c r="A7933" s="177" t="s">
        <v>22289</v>
      </c>
      <c r="B7933" s="20" t="s">
        <v>22290</v>
      </c>
      <c r="C7933" s="20" t="s">
        <v>387</v>
      </c>
      <c r="D7933" s="20" t="s">
        <v>1000</v>
      </c>
      <c r="E7933" s="26">
        <v>43191</v>
      </c>
      <c r="F7933" s="20">
        <v>0.5</v>
      </c>
      <c r="G7933" s="20">
        <v>1.5</v>
      </c>
      <c r="H7933" s="20">
        <v>0.33333333333333331</v>
      </c>
      <c r="I7933" s="20">
        <v>1</v>
      </c>
      <c r="J7933" s="20">
        <v>3</v>
      </c>
      <c r="K7933" s="20">
        <v>0.33333333333333331</v>
      </c>
      <c r="L7933" s="20">
        <v>9</v>
      </c>
      <c r="M7933" s="20">
        <v>0.33333333333333331</v>
      </c>
      <c r="N7933" s="20">
        <v>1</v>
      </c>
      <c r="P7933" s="20">
        <v>0</v>
      </c>
      <c r="Q7933" s="20">
        <v>0</v>
      </c>
      <c r="R7933" s="20" t="e">
        <v>#DIV/0!</v>
      </c>
      <c r="S7933" s="20">
        <v>0</v>
      </c>
      <c r="T7933" s="20" t="e">
        <v>#DIV/0!</v>
      </c>
    </row>
    <row r="7934" spans="1:20" s="20" customFormat="1" x14ac:dyDescent="0.25">
      <c r="A7934" s="177" t="s">
        <v>22363</v>
      </c>
      <c r="B7934" s="20" t="s">
        <v>22364</v>
      </c>
      <c r="C7934" s="20" t="s">
        <v>385</v>
      </c>
      <c r="D7934" s="20" t="s">
        <v>1002</v>
      </c>
      <c r="E7934" s="26">
        <v>43191</v>
      </c>
      <c r="F7934" s="20">
        <v>0.5</v>
      </c>
      <c r="G7934" s="20">
        <v>1.5</v>
      </c>
      <c r="H7934" s="20">
        <v>0.33333333333333331</v>
      </c>
      <c r="I7934" s="20">
        <v>1</v>
      </c>
      <c r="J7934" s="20">
        <v>3</v>
      </c>
      <c r="K7934" s="20">
        <v>0.33333333333333331</v>
      </c>
      <c r="L7934" s="20">
        <v>9</v>
      </c>
      <c r="M7934" s="20">
        <v>0.33333333333333331</v>
      </c>
      <c r="N7934" s="20">
        <v>1</v>
      </c>
      <c r="P7934" s="20">
        <v>0</v>
      </c>
      <c r="Q7934" s="20">
        <v>0</v>
      </c>
      <c r="R7934" s="20" t="e">
        <v>#DIV/0!</v>
      </c>
      <c r="S7934" s="20">
        <v>0</v>
      </c>
    </row>
    <row r="7935" spans="1:20" s="20" customFormat="1" x14ac:dyDescent="0.25">
      <c r="A7935" s="177" t="s">
        <v>13083</v>
      </c>
      <c r="B7935" s="20" t="s">
        <v>1323</v>
      </c>
      <c r="C7935" s="20" t="s">
        <v>1237</v>
      </c>
      <c r="D7935" s="20" t="s">
        <v>1002</v>
      </c>
      <c r="E7935" s="26">
        <v>43221</v>
      </c>
      <c r="F7935" s="20">
        <v>19.5</v>
      </c>
      <c r="G7935" s="20">
        <v>23.5</v>
      </c>
      <c r="H7935" s="20">
        <v>0.82978723404255317</v>
      </c>
      <c r="I7935" s="20">
        <v>107</v>
      </c>
      <c r="J7935" s="20">
        <v>117</v>
      </c>
      <c r="K7935" s="20">
        <v>0.9145299145299145</v>
      </c>
      <c r="L7935" s="20">
        <v>141</v>
      </c>
      <c r="M7935" s="20">
        <v>0.82978723404255317</v>
      </c>
      <c r="N7935" s="20">
        <v>97</v>
      </c>
      <c r="P7935" s="20">
        <v>5</v>
      </c>
      <c r="Q7935" s="20">
        <v>7</v>
      </c>
      <c r="R7935" s="20">
        <v>0.7142857142857143</v>
      </c>
      <c r="S7935" s="20">
        <v>10</v>
      </c>
    </row>
    <row r="7936" spans="1:20" s="20" customFormat="1" x14ac:dyDescent="0.25">
      <c r="A7936" s="177" t="s">
        <v>11126</v>
      </c>
      <c r="B7936" s="20" t="s">
        <v>11127</v>
      </c>
      <c r="C7936" s="20" t="s">
        <v>228</v>
      </c>
      <c r="D7936" s="20" t="s">
        <v>1000</v>
      </c>
      <c r="E7936" s="26">
        <v>43221</v>
      </c>
      <c r="F7936" s="20">
        <v>0</v>
      </c>
      <c r="G7936" s="20">
        <v>0</v>
      </c>
      <c r="H7936" s="20" t="e">
        <v>#DIV/0!</v>
      </c>
      <c r="I7936" s="20">
        <v>0</v>
      </c>
      <c r="J7936" s="20">
        <v>0</v>
      </c>
      <c r="K7936" s="20" t="e">
        <v>#DIV/0!</v>
      </c>
      <c r="L7936" s="20">
        <v>0</v>
      </c>
      <c r="M7936" s="20" t="e">
        <v>#DIV/0!</v>
      </c>
      <c r="N7936" s="20">
        <v>0</v>
      </c>
      <c r="P7936" s="20">
        <v>0</v>
      </c>
      <c r="Q7936" s="20">
        <v>0</v>
      </c>
      <c r="R7936" s="20" t="e">
        <v>#DIV/0!</v>
      </c>
      <c r="S7936" s="20">
        <v>0</v>
      </c>
    </row>
    <row r="7937" spans="1:20" s="20" customFormat="1" x14ac:dyDescent="0.25">
      <c r="A7937" s="177" t="s">
        <v>9379</v>
      </c>
      <c r="B7937" s="20" t="s">
        <v>9380</v>
      </c>
      <c r="C7937" s="20" t="s">
        <v>211</v>
      </c>
      <c r="D7937" s="20" t="s">
        <v>1000</v>
      </c>
      <c r="E7937" s="26">
        <v>43221</v>
      </c>
      <c r="F7937" s="20">
        <v>0</v>
      </c>
      <c r="G7937" s="20">
        <v>0</v>
      </c>
      <c r="H7937" s="20" t="e">
        <v>#DIV/0!</v>
      </c>
      <c r="I7937" s="20">
        <v>0</v>
      </c>
      <c r="J7937" s="20">
        <v>0</v>
      </c>
      <c r="K7937" s="20" t="e">
        <v>#DIV/0!</v>
      </c>
      <c r="L7937" s="20">
        <v>0</v>
      </c>
      <c r="M7937" s="20" t="e">
        <v>#DIV/0!</v>
      </c>
      <c r="N7937" s="20">
        <v>0</v>
      </c>
      <c r="P7937" s="20">
        <v>0</v>
      </c>
      <c r="Q7937" s="20">
        <v>0</v>
      </c>
      <c r="R7937" s="20" t="e">
        <v>#DIV/0!</v>
      </c>
      <c r="S7937" s="20">
        <v>0</v>
      </c>
    </row>
    <row r="7938" spans="1:20" s="20" customFormat="1" x14ac:dyDescent="0.25">
      <c r="A7938" s="177" t="s">
        <v>8540</v>
      </c>
      <c r="B7938" s="20" t="s">
        <v>8541</v>
      </c>
      <c r="C7938" s="20" t="s">
        <v>213</v>
      </c>
      <c r="D7938" s="20" t="s">
        <v>1000</v>
      </c>
      <c r="E7938" s="26">
        <v>43221</v>
      </c>
      <c r="F7938" s="20">
        <v>0</v>
      </c>
      <c r="G7938" s="20">
        <v>0</v>
      </c>
      <c r="H7938" s="20" t="e">
        <v>#DIV/0!</v>
      </c>
      <c r="I7938" s="20">
        <v>0</v>
      </c>
      <c r="J7938" s="20">
        <v>0</v>
      </c>
      <c r="K7938" s="20" t="e">
        <v>#DIV/0!</v>
      </c>
      <c r="L7938" s="20">
        <v>0</v>
      </c>
      <c r="M7938" s="20" t="e">
        <v>#DIV/0!</v>
      </c>
      <c r="N7938" s="20">
        <v>0</v>
      </c>
      <c r="P7938" s="20">
        <v>0</v>
      </c>
      <c r="Q7938" s="20">
        <v>0</v>
      </c>
      <c r="R7938" s="20" t="e">
        <v>#DIV/0!</v>
      </c>
      <c r="S7938" s="20">
        <v>0</v>
      </c>
      <c r="T7938" s="20" t="e">
        <v>#DIV/0!</v>
      </c>
    </row>
    <row r="7939" spans="1:20" s="20" customFormat="1" x14ac:dyDescent="0.25">
      <c r="A7939" s="177" t="s">
        <v>5116</v>
      </c>
      <c r="B7939" s="20" t="s">
        <v>5117</v>
      </c>
      <c r="C7939" s="20" t="s">
        <v>229</v>
      </c>
      <c r="D7939" s="20" t="s">
        <v>1000</v>
      </c>
      <c r="E7939" s="26">
        <v>43221</v>
      </c>
      <c r="F7939" s="20">
        <v>0</v>
      </c>
      <c r="G7939" s="20">
        <v>0</v>
      </c>
      <c r="H7939" s="20" t="e">
        <v>#DIV/0!</v>
      </c>
      <c r="I7939" s="20">
        <v>0</v>
      </c>
      <c r="J7939" s="20">
        <v>0</v>
      </c>
      <c r="K7939" s="20" t="e">
        <v>#DIV/0!</v>
      </c>
      <c r="L7939" s="20">
        <v>0</v>
      </c>
      <c r="M7939" s="20" t="e">
        <v>#DIV/0!</v>
      </c>
      <c r="N7939" s="20">
        <v>0</v>
      </c>
      <c r="P7939" s="20">
        <v>0</v>
      </c>
      <c r="Q7939" s="20">
        <v>0</v>
      </c>
      <c r="R7939" s="20" t="e">
        <v>#DIV/0!</v>
      </c>
      <c r="S7939" s="20">
        <v>0</v>
      </c>
      <c r="T7939" s="20" t="e">
        <v>#DIV/0!</v>
      </c>
    </row>
    <row r="7940" spans="1:20" s="20" customFormat="1" x14ac:dyDescent="0.25">
      <c r="A7940" s="177" t="s">
        <v>13247</v>
      </c>
      <c r="B7940" s="20" t="s">
        <v>13159</v>
      </c>
      <c r="C7940" s="20" t="s">
        <v>1051</v>
      </c>
      <c r="D7940" s="20" t="s">
        <v>1002</v>
      </c>
      <c r="E7940" s="26">
        <v>43221</v>
      </c>
      <c r="F7940" s="20">
        <v>0</v>
      </c>
      <c r="G7940" s="20">
        <v>0</v>
      </c>
      <c r="H7940" s="20" t="e">
        <v>#DIV/0!</v>
      </c>
      <c r="I7940" s="20">
        <v>0</v>
      </c>
      <c r="J7940" s="20">
        <v>0</v>
      </c>
      <c r="K7940" s="20" t="e">
        <v>#DIV/0!</v>
      </c>
      <c r="L7940" s="20">
        <v>0</v>
      </c>
      <c r="M7940" s="20" t="e">
        <v>#DIV/0!</v>
      </c>
      <c r="N7940" s="20">
        <v>0</v>
      </c>
      <c r="P7940" s="20">
        <v>0</v>
      </c>
      <c r="Q7940" s="20">
        <v>0</v>
      </c>
      <c r="R7940" s="20" t="e">
        <v>#DIV/0!</v>
      </c>
      <c r="S7940" s="20">
        <v>0</v>
      </c>
    </row>
    <row r="7941" spans="1:20" s="20" customFormat="1" x14ac:dyDescent="0.25">
      <c r="A7941" s="177" t="s">
        <v>5740</v>
      </c>
      <c r="B7941" s="20" t="s">
        <v>5741</v>
      </c>
      <c r="C7941" s="20" t="s">
        <v>1047</v>
      </c>
      <c r="D7941" s="20" t="s">
        <v>1000</v>
      </c>
      <c r="E7941" s="26">
        <v>43221</v>
      </c>
      <c r="F7941" s="20">
        <v>3.5</v>
      </c>
      <c r="G7941" s="20">
        <v>3.5</v>
      </c>
      <c r="H7941" s="20">
        <v>1</v>
      </c>
      <c r="I7941" s="20">
        <v>19</v>
      </c>
      <c r="J7941" s="20">
        <v>21</v>
      </c>
      <c r="K7941" s="20">
        <v>0.90476190476190477</v>
      </c>
      <c r="L7941" s="20">
        <v>21</v>
      </c>
      <c r="M7941" s="20">
        <v>1</v>
      </c>
      <c r="N7941" s="20">
        <v>19</v>
      </c>
      <c r="P7941" s="20">
        <v>2</v>
      </c>
      <c r="Q7941" s="20">
        <v>2</v>
      </c>
      <c r="R7941" s="20">
        <v>1</v>
      </c>
      <c r="S7941" s="20">
        <v>0</v>
      </c>
    </row>
    <row r="7942" spans="1:20" s="20" customFormat="1" x14ac:dyDescent="0.25">
      <c r="A7942" s="177" t="s">
        <v>10617</v>
      </c>
      <c r="B7942" s="20" t="s">
        <v>10618</v>
      </c>
      <c r="C7942" s="20" t="s">
        <v>205</v>
      </c>
      <c r="D7942" s="20" t="s">
        <v>1000</v>
      </c>
      <c r="E7942" s="26">
        <v>43221</v>
      </c>
      <c r="F7942" s="20">
        <v>0</v>
      </c>
      <c r="G7942" s="20">
        <v>0</v>
      </c>
      <c r="H7942" s="20" t="e">
        <v>#DIV/0!</v>
      </c>
      <c r="I7942" s="20">
        <v>0</v>
      </c>
      <c r="J7942" s="20">
        <v>0</v>
      </c>
      <c r="K7942" s="20" t="e">
        <v>#DIV/0!</v>
      </c>
      <c r="L7942" s="20">
        <v>0</v>
      </c>
      <c r="M7942" s="20" t="e">
        <v>#DIV/0!</v>
      </c>
      <c r="N7942" s="20">
        <v>0</v>
      </c>
      <c r="P7942" s="20">
        <v>0</v>
      </c>
      <c r="Q7942" s="20">
        <v>0</v>
      </c>
      <c r="R7942" s="20" t="e">
        <v>#DIV/0!</v>
      </c>
      <c r="S7942" s="20">
        <v>0</v>
      </c>
    </row>
    <row r="7943" spans="1:20" s="20" customFormat="1" x14ac:dyDescent="0.25">
      <c r="A7943" s="177" t="s">
        <v>10023</v>
      </c>
      <c r="B7943" s="20" t="s">
        <v>10024</v>
      </c>
      <c r="C7943" s="20" t="s">
        <v>384</v>
      </c>
      <c r="D7943" s="20" t="s">
        <v>1000</v>
      </c>
      <c r="E7943" s="26">
        <v>43221</v>
      </c>
      <c r="F7943" s="20">
        <v>0</v>
      </c>
      <c r="G7943" s="20">
        <v>0</v>
      </c>
      <c r="H7943" s="20" t="e">
        <v>#DIV/0!</v>
      </c>
      <c r="I7943" s="20">
        <v>0</v>
      </c>
      <c r="J7943" s="20">
        <v>0</v>
      </c>
      <c r="K7943" s="20" t="e">
        <v>#DIV/0!</v>
      </c>
      <c r="L7943" s="20">
        <v>0</v>
      </c>
      <c r="M7943" s="20" t="e">
        <v>#DIV/0!</v>
      </c>
      <c r="N7943" s="20">
        <v>0</v>
      </c>
      <c r="P7943" s="20">
        <v>0</v>
      </c>
      <c r="Q7943" s="20">
        <v>0</v>
      </c>
      <c r="R7943" s="20" t="e">
        <v>#DIV/0!</v>
      </c>
      <c r="S7943" s="20">
        <v>0</v>
      </c>
    </row>
    <row r="7944" spans="1:20" s="20" customFormat="1" x14ac:dyDescent="0.25">
      <c r="A7944" s="177" t="s">
        <v>8964</v>
      </c>
      <c r="B7944" s="20" t="s">
        <v>8965</v>
      </c>
      <c r="C7944" s="20" t="s">
        <v>210</v>
      </c>
      <c r="D7944" s="20" t="s">
        <v>1000</v>
      </c>
      <c r="E7944" s="26">
        <v>43221</v>
      </c>
      <c r="F7944" s="20">
        <v>3</v>
      </c>
      <c r="G7944" s="20">
        <v>3</v>
      </c>
      <c r="H7944" s="20">
        <v>1</v>
      </c>
      <c r="I7944" s="20">
        <v>14</v>
      </c>
      <c r="J7944" s="20">
        <v>30</v>
      </c>
      <c r="K7944" s="20">
        <v>0.46666666666666667</v>
      </c>
      <c r="L7944" s="20">
        <v>30</v>
      </c>
      <c r="M7944" s="20">
        <v>1</v>
      </c>
      <c r="N7944" s="20">
        <v>12</v>
      </c>
      <c r="O7944" s="20">
        <v>1.1299999999999999</v>
      </c>
      <c r="P7944" s="20">
        <v>3</v>
      </c>
      <c r="Q7944" s="20">
        <v>3</v>
      </c>
      <c r="R7944" s="20">
        <v>1</v>
      </c>
      <c r="S7944" s="20">
        <v>2</v>
      </c>
    </row>
    <row r="7945" spans="1:20" s="20" customFormat="1" x14ac:dyDescent="0.25">
      <c r="A7945" s="177" t="s">
        <v>6159</v>
      </c>
      <c r="B7945" s="20" t="s">
        <v>6160</v>
      </c>
      <c r="C7945" s="20" t="s">
        <v>215</v>
      </c>
      <c r="D7945" s="20" t="s">
        <v>1000</v>
      </c>
      <c r="E7945" s="26">
        <v>43221</v>
      </c>
      <c r="F7945" s="20">
        <v>4.5</v>
      </c>
      <c r="G7945" s="20">
        <v>6</v>
      </c>
      <c r="H7945" s="20">
        <v>0.75</v>
      </c>
      <c r="I7945" s="20">
        <v>25</v>
      </c>
      <c r="J7945" s="20">
        <v>36</v>
      </c>
      <c r="K7945" s="20">
        <v>0.69444444444444442</v>
      </c>
      <c r="L7945" s="20">
        <v>48</v>
      </c>
      <c r="M7945" s="20">
        <v>0.75</v>
      </c>
      <c r="N7945" s="20">
        <v>13</v>
      </c>
      <c r="O7945" s="20">
        <v>1.05</v>
      </c>
      <c r="P7945" s="20">
        <v>9</v>
      </c>
      <c r="Q7945" s="20">
        <v>10</v>
      </c>
      <c r="R7945" s="20">
        <v>0.9</v>
      </c>
      <c r="S7945" s="20">
        <v>12</v>
      </c>
    </row>
    <row r="7946" spans="1:20" s="20" customFormat="1" x14ac:dyDescent="0.25">
      <c r="A7946" s="177" t="s">
        <v>3459</v>
      </c>
      <c r="B7946" s="20" t="s">
        <v>3460</v>
      </c>
      <c r="C7946" s="20" t="s">
        <v>221</v>
      </c>
      <c r="D7946" s="20" t="s">
        <v>1000</v>
      </c>
      <c r="E7946" s="26">
        <v>43221</v>
      </c>
      <c r="F7946" s="20">
        <v>0</v>
      </c>
      <c r="G7946" s="20">
        <v>0</v>
      </c>
      <c r="H7946" s="20" t="e">
        <v>#DIV/0!</v>
      </c>
      <c r="I7946" s="20">
        <v>0</v>
      </c>
      <c r="J7946" s="20">
        <v>0</v>
      </c>
      <c r="K7946" s="20" t="e">
        <v>#DIV/0!</v>
      </c>
      <c r="L7946" s="20">
        <v>0</v>
      </c>
      <c r="M7946" s="20" t="e">
        <v>#DIV/0!</v>
      </c>
      <c r="N7946" s="20">
        <v>0</v>
      </c>
      <c r="P7946" s="20">
        <v>0</v>
      </c>
      <c r="Q7946" s="20">
        <v>0</v>
      </c>
      <c r="R7946" s="20" t="e">
        <v>#DIV/0!</v>
      </c>
      <c r="S7946" s="20">
        <v>0</v>
      </c>
      <c r="T7946" s="20" t="e">
        <v>#DIV/0!</v>
      </c>
    </row>
    <row r="7947" spans="1:20" s="20" customFormat="1" x14ac:dyDescent="0.25">
      <c r="A7947" s="177" t="s">
        <v>3284</v>
      </c>
      <c r="B7947" s="20" t="s">
        <v>3285</v>
      </c>
      <c r="C7947" s="20" t="s">
        <v>222</v>
      </c>
      <c r="D7947" s="20" t="s">
        <v>1000</v>
      </c>
      <c r="E7947" s="26">
        <v>43221</v>
      </c>
      <c r="F7947" s="20">
        <v>0</v>
      </c>
      <c r="G7947" s="20">
        <v>0</v>
      </c>
      <c r="H7947" s="20" t="e">
        <v>#DIV/0!</v>
      </c>
      <c r="I7947" s="20">
        <v>0</v>
      </c>
      <c r="J7947" s="20">
        <v>0</v>
      </c>
      <c r="K7947" s="20" t="e">
        <v>#DIV/0!</v>
      </c>
      <c r="L7947" s="20">
        <v>0</v>
      </c>
      <c r="M7947" s="20" t="e">
        <v>#DIV/0!</v>
      </c>
      <c r="N7947" s="20">
        <v>0</v>
      </c>
      <c r="P7947" s="20">
        <v>0</v>
      </c>
      <c r="Q7947" s="20">
        <v>0</v>
      </c>
      <c r="R7947" s="20" t="e">
        <v>#DIV/0!</v>
      </c>
      <c r="S7947" s="20">
        <v>0</v>
      </c>
      <c r="T7947" s="20" t="e">
        <v>#DIV/0!</v>
      </c>
    </row>
    <row r="7948" spans="1:20" s="20" customFormat="1" x14ac:dyDescent="0.25">
      <c r="A7948" s="177" t="s">
        <v>7329</v>
      </c>
      <c r="B7948" s="20" t="s">
        <v>7330</v>
      </c>
      <c r="C7948" s="20" t="s">
        <v>1052</v>
      </c>
      <c r="D7948" s="20" t="s">
        <v>1000</v>
      </c>
      <c r="E7948" s="26">
        <v>43221</v>
      </c>
      <c r="F7948" s="20">
        <v>4</v>
      </c>
      <c r="G7948" s="20">
        <v>4</v>
      </c>
      <c r="H7948" s="20">
        <v>1</v>
      </c>
      <c r="I7948" s="20">
        <v>31</v>
      </c>
      <c r="J7948" s="20">
        <v>24</v>
      </c>
      <c r="K7948" s="20">
        <v>1.2916666666666667</v>
      </c>
      <c r="L7948" s="20">
        <v>24</v>
      </c>
      <c r="M7948" s="20">
        <v>1</v>
      </c>
      <c r="N7948" s="20">
        <v>28</v>
      </c>
      <c r="P7948" s="20">
        <v>2</v>
      </c>
      <c r="Q7948" s="20">
        <v>4</v>
      </c>
      <c r="R7948" s="20">
        <v>0.5</v>
      </c>
      <c r="S7948" s="20">
        <v>3</v>
      </c>
      <c r="T7948" s="20" t="e">
        <v>#DIV/0!</v>
      </c>
    </row>
    <row r="7949" spans="1:20" s="20" customFormat="1" x14ac:dyDescent="0.25">
      <c r="A7949" s="177" t="s">
        <v>5321</v>
      </c>
      <c r="B7949" s="20" t="s">
        <v>5322</v>
      </c>
      <c r="C7949" s="20" t="s">
        <v>1053</v>
      </c>
      <c r="D7949" s="20" t="s">
        <v>1000</v>
      </c>
      <c r="E7949" s="26">
        <v>43221</v>
      </c>
      <c r="F7949" s="20">
        <v>1.5</v>
      </c>
      <c r="G7949" s="20">
        <v>3</v>
      </c>
      <c r="H7949" s="20">
        <v>0.5</v>
      </c>
      <c r="I7949" s="20">
        <v>5</v>
      </c>
      <c r="J7949" s="20">
        <v>9</v>
      </c>
      <c r="K7949" s="20">
        <v>0.55555555555555558</v>
      </c>
      <c r="L7949" s="20">
        <v>18</v>
      </c>
      <c r="M7949" s="20">
        <v>0.5</v>
      </c>
      <c r="N7949" s="20">
        <v>1</v>
      </c>
      <c r="P7949" s="20">
        <v>0</v>
      </c>
      <c r="Q7949" s="20">
        <v>0</v>
      </c>
      <c r="R7949" s="20" t="e">
        <v>#DIV/0!</v>
      </c>
      <c r="S7949" s="20">
        <v>4</v>
      </c>
    </row>
    <row r="7950" spans="1:20" s="20" customFormat="1" x14ac:dyDescent="0.25">
      <c r="A7950" s="177" t="s">
        <v>12320</v>
      </c>
      <c r="B7950" s="20" t="s">
        <v>12321</v>
      </c>
      <c r="C7950" s="20" t="s">
        <v>200</v>
      </c>
      <c r="D7950" s="20" t="s">
        <v>1000</v>
      </c>
      <c r="E7950" s="26">
        <v>43221</v>
      </c>
      <c r="F7950" s="20">
        <v>4</v>
      </c>
      <c r="G7950" s="20">
        <v>4.5</v>
      </c>
      <c r="H7950" s="20">
        <v>0.88888888888888884</v>
      </c>
      <c r="I7950" s="20">
        <v>18</v>
      </c>
      <c r="J7950" s="20">
        <v>24</v>
      </c>
      <c r="K7950" s="20">
        <v>0.75</v>
      </c>
      <c r="L7950" s="20">
        <v>27</v>
      </c>
      <c r="M7950" s="20">
        <v>0.88888888888888884</v>
      </c>
      <c r="N7950" s="20">
        <v>16</v>
      </c>
      <c r="P7950" s="20">
        <v>1</v>
      </c>
      <c r="Q7950" s="20">
        <v>1</v>
      </c>
      <c r="R7950" s="20">
        <v>1</v>
      </c>
      <c r="S7950" s="20">
        <v>2</v>
      </c>
    </row>
    <row r="7951" spans="1:20" s="20" customFormat="1" x14ac:dyDescent="0.25">
      <c r="A7951" s="177" t="s">
        <v>10441</v>
      </c>
      <c r="B7951" s="20" t="s">
        <v>10442</v>
      </c>
      <c r="C7951" s="20" t="s">
        <v>204</v>
      </c>
      <c r="D7951" s="20" t="s">
        <v>1000</v>
      </c>
      <c r="E7951" s="26">
        <v>43221</v>
      </c>
      <c r="F7951" s="20">
        <v>0</v>
      </c>
      <c r="G7951" s="20">
        <v>0</v>
      </c>
      <c r="H7951" s="20" t="e">
        <v>#DIV/0!</v>
      </c>
      <c r="I7951" s="20">
        <v>0</v>
      </c>
      <c r="J7951" s="20">
        <v>0</v>
      </c>
      <c r="K7951" s="20" t="e">
        <v>#DIV/0!</v>
      </c>
      <c r="L7951" s="20">
        <v>0</v>
      </c>
      <c r="M7951" s="20" t="e">
        <v>#DIV/0!</v>
      </c>
      <c r="N7951" s="20">
        <v>0</v>
      </c>
      <c r="P7951" s="20">
        <v>0</v>
      </c>
      <c r="Q7951" s="20">
        <v>0</v>
      </c>
      <c r="R7951" s="20" t="e">
        <v>#DIV/0!</v>
      </c>
      <c r="S7951" s="20">
        <v>0</v>
      </c>
      <c r="T7951" s="20">
        <v>1</v>
      </c>
    </row>
    <row r="7952" spans="1:20" s="20" customFormat="1" x14ac:dyDescent="0.25">
      <c r="A7952" s="177" t="s">
        <v>9985</v>
      </c>
      <c r="B7952" s="20" t="s">
        <v>9986</v>
      </c>
      <c r="C7952" s="20" t="s">
        <v>385</v>
      </c>
      <c r="D7952" s="20" t="s">
        <v>1000</v>
      </c>
      <c r="E7952" s="26">
        <v>43221</v>
      </c>
      <c r="F7952" s="20">
        <v>0.5</v>
      </c>
      <c r="G7952" s="20">
        <v>1.5</v>
      </c>
      <c r="H7952" s="20">
        <v>0.33333333333333331</v>
      </c>
      <c r="I7952" s="20">
        <v>1</v>
      </c>
      <c r="J7952" s="20">
        <v>3</v>
      </c>
      <c r="K7952" s="20">
        <v>0.33333333333333331</v>
      </c>
      <c r="L7952" s="20">
        <v>9</v>
      </c>
      <c r="M7952" s="20">
        <v>0.33333333333333331</v>
      </c>
      <c r="N7952" s="20">
        <v>1</v>
      </c>
      <c r="P7952" s="20">
        <v>0</v>
      </c>
      <c r="Q7952" s="20">
        <v>0</v>
      </c>
      <c r="R7952" s="20" t="e">
        <v>#DIV/0!</v>
      </c>
      <c r="S7952" s="20">
        <v>0</v>
      </c>
      <c r="T7952" s="20">
        <v>0.75</v>
      </c>
    </row>
    <row r="7953" spans="1:20" s="20" customFormat="1" x14ac:dyDescent="0.25">
      <c r="A7953" s="177" t="s">
        <v>8789</v>
      </c>
      <c r="B7953" s="20" t="s">
        <v>8790</v>
      </c>
      <c r="C7953" s="20" t="s">
        <v>208</v>
      </c>
      <c r="D7953" s="20" t="s">
        <v>1000</v>
      </c>
      <c r="E7953" s="26">
        <v>43221</v>
      </c>
      <c r="F7953" s="20">
        <v>1</v>
      </c>
      <c r="G7953" s="20">
        <v>1.5</v>
      </c>
      <c r="H7953" s="20">
        <v>0.66666666666666663</v>
      </c>
      <c r="I7953" s="20">
        <v>9</v>
      </c>
      <c r="J7953" s="20">
        <v>6</v>
      </c>
      <c r="K7953" s="20">
        <v>1.5</v>
      </c>
      <c r="L7953" s="20">
        <v>9</v>
      </c>
      <c r="M7953" s="20">
        <v>0.66666666666666663</v>
      </c>
      <c r="N7953" s="20">
        <v>8</v>
      </c>
      <c r="P7953" s="20">
        <v>0</v>
      </c>
      <c r="Q7953" s="20">
        <v>0</v>
      </c>
      <c r="R7953" s="20" t="e">
        <v>#DIV/0!</v>
      </c>
      <c r="S7953" s="20">
        <v>1</v>
      </c>
    </row>
    <row r="7954" spans="1:20" s="20" customFormat="1" x14ac:dyDescent="0.25">
      <c r="A7954" s="177" t="s">
        <v>6583</v>
      </c>
      <c r="B7954" s="20" t="s">
        <v>6584</v>
      </c>
      <c r="C7954" s="20" t="s">
        <v>316</v>
      </c>
      <c r="D7954" s="20" t="s">
        <v>1000</v>
      </c>
      <c r="E7954" s="26">
        <v>43221</v>
      </c>
      <c r="F7954" s="20">
        <v>5</v>
      </c>
      <c r="G7954" s="20">
        <v>5.5</v>
      </c>
      <c r="H7954" s="20">
        <v>0.90909090909090906</v>
      </c>
      <c r="I7954" s="20">
        <v>24</v>
      </c>
      <c r="J7954" s="20">
        <v>30</v>
      </c>
      <c r="K7954" s="20">
        <v>0.8</v>
      </c>
      <c r="L7954" s="20">
        <v>33</v>
      </c>
      <c r="M7954" s="20">
        <v>0.90909090909090906</v>
      </c>
      <c r="N7954" s="20">
        <v>24</v>
      </c>
      <c r="P7954" s="20">
        <v>0</v>
      </c>
      <c r="Q7954" s="20">
        <v>0</v>
      </c>
      <c r="R7954" s="20" t="e">
        <v>#DIV/0!</v>
      </c>
      <c r="S7954" s="20">
        <v>0</v>
      </c>
    </row>
    <row r="7955" spans="1:20" s="20" customFormat="1" x14ac:dyDescent="0.25">
      <c r="A7955" s="177" t="s">
        <v>4176</v>
      </c>
      <c r="B7955" s="20" t="s">
        <v>4177</v>
      </c>
      <c r="C7955" s="20" t="s">
        <v>218</v>
      </c>
      <c r="D7955" s="20" t="s">
        <v>1000</v>
      </c>
      <c r="E7955" s="26">
        <v>43221</v>
      </c>
      <c r="F7955" s="20">
        <v>0</v>
      </c>
      <c r="G7955" s="20">
        <v>0</v>
      </c>
      <c r="H7955" s="20" t="e">
        <v>#DIV/0!</v>
      </c>
      <c r="I7955" s="20">
        <v>0</v>
      </c>
      <c r="J7955" s="20">
        <v>0</v>
      </c>
      <c r="K7955" s="20" t="e">
        <v>#DIV/0!</v>
      </c>
      <c r="L7955" s="20">
        <v>0</v>
      </c>
      <c r="M7955" s="20" t="e">
        <v>#DIV/0!</v>
      </c>
      <c r="N7955" s="20">
        <v>0</v>
      </c>
      <c r="P7955" s="20">
        <v>0</v>
      </c>
      <c r="Q7955" s="20">
        <v>0</v>
      </c>
      <c r="R7955" s="20" t="e">
        <v>#DIV/0!</v>
      </c>
      <c r="S7955" s="20">
        <v>0</v>
      </c>
    </row>
    <row r="7956" spans="1:20" s="20" customFormat="1" x14ac:dyDescent="0.25">
      <c r="A7956" s="177" t="s">
        <v>12605</v>
      </c>
      <c r="B7956" s="20" t="s">
        <v>12606</v>
      </c>
      <c r="C7956" s="20" t="s">
        <v>202</v>
      </c>
      <c r="D7956" s="20" t="s">
        <v>1000</v>
      </c>
      <c r="E7956" s="26">
        <v>43221</v>
      </c>
      <c r="F7956" s="20">
        <v>5.5</v>
      </c>
      <c r="G7956" s="20">
        <v>5.5</v>
      </c>
      <c r="H7956" s="20">
        <v>1</v>
      </c>
      <c r="I7956" s="20">
        <v>79</v>
      </c>
      <c r="J7956" s="20">
        <v>77</v>
      </c>
      <c r="K7956" s="20">
        <v>1.025974025974026</v>
      </c>
      <c r="L7956" s="20">
        <v>77</v>
      </c>
      <c r="M7956" s="20">
        <v>1</v>
      </c>
      <c r="N7956" s="20">
        <v>74</v>
      </c>
      <c r="P7956" s="20">
        <v>0</v>
      </c>
      <c r="Q7956" s="20">
        <v>0</v>
      </c>
      <c r="R7956" s="20" t="e">
        <v>#DIV/0!</v>
      </c>
      <c r="S7956" s="20">
        <v>5</v>
      </c>
      <c r="T7956" s="20">
        <v>0.73</v>
      </c>
    </row>
    <row r="7957" spans="1:20" s="20" customFormat="1" x14ac:dyDescent="0.25">
      <c r="A7957" s="177" t="s">
        <v>12430</v>
      </c>
      <c r="B7957" s="20" t="s">
        <v>12431</v>
      </c>
      <c r="C7957" s="20" t="s">
        <v>347</v>
      </c>
      <c r="D7957" s="20" t="s">
        <v>1000</v>
      </c>
      <c r="E7957" s="26">
        <v>43221</v>
      </c>
      <c r="F7957" s="20">
        <v>0</v>
      </c>
      <c r="G7957" s="20">
        <v>0</v>
      </c>
      <c r="H7957" s="20" t="e">
        <v>#DIV/0!</v>
      </c>
      <c r="I7957" s="20">
        <v>0</v>
      </c>
      <c r="J7957" s="20">
        <v>0</v>
      </c>
      <c r="K7957" s="20" t="e">
        <v>#DIV/0!</v>
      </c>
      <c r="L7957" s="20">
        <v>0</v>
      </c>
      <c r="M7957" s="20" t="e">
        <v>#DIV/0!</v>
      </c>
      <c r="N7957" s="20">
        <v>0</v>
      </c>
      <c r="P7957" s="20">
        <v>0</v>
      </c>
      <c r="Q7957" s="20">
        <v>0</v>
      </c>
      <c r="R7957" s="20" t="e">
        <v>#DIV/0!</v>
      </c>
      <c r="S7957" s="20">
        <v>0</v>
      </c>
      <c r="T7957" s="20">
        <v>0.73</v>
      </c>
    </row>
    <row r="7958" spans="1:20" s="20" customFormat="1" x14ac:dyDescent="0.25">
      <c r="A7958" s="177" t="s">
        <v>9770</v>
      </c>
      <c r="B7958" s="20" t="s">
        <v>9771</v>
      </c>
      <c r="C7958" s="20" t="s">
        <v>224</v>
      </c>
      <c r="D7958" s="20" t="s">
        <v>1000</v>
      </c>
      <c r="E7958" s="26">
        <v>43221</v>
      </c>
      <c r="F7958" s="20">
        <v>5.5</v>
      </c>
      <c r="G7958" s="20">
        <v>6</v>
      </c>
      <c r="H7958" s="20">
        <v>0.91666666666666663</v>
      </c>
      <c r="I7958" s="20">
        <v>48</v>
      </c>
      <c r="J7958" s="20">
        <v>60</v>
      </c>
      <c r="K7958" s="20">
        <v>0.8</v>
      </c>
      <c r="L7958" s="20">
        <v>66</v>
      </c>
      <c r="M7958" s="20">
        <v>0.90909090909090906</v>
      </c>
      <c r="N7958" s="20">
        <v>48</v>
      </c>
      <c r="P7958" s="20">
        <v>0</v>
      </c>
      <c r="Q7958" s="20">
        <v>0</v>
      </c>
      <c r="R7958" s="20" t="e">
        <v>#DIV/0!</v>
      </c>
      <c r="S7958" s="20">
        <v>0</v>
      </c>
      <c r="T7958" s="20">
        <v>0.73</v>
      </c>
    </row>
    <row r="7959" spans="1:20" s="20" customFormat="1" x14ac:dyDescent="0.25">
      <c r="A7959" s="177" t="s">
        <v>9471</v>
      </c>
      <c r="B7959" s="20" t="s">
        <v>9472</v>
      </c>
      <c r="C7959" s="20" t="s">
        <v>345</v>
      </c>
      <c r="D7959" s="20" t="s">
        <v>1000</v>
      </c>
      <c r="E7959" s="26">
        <v>43221</v>
      </c>
      <c r="F7959" s="20">
        <v>0</v>
      </c>
      <c r="G7959" s="20">
        <v>0</v>
      </c>
      <c r="H7959" s="20" t="e">
        <v>#DIV/0!</v>
      </c>
      <c r="I7959" s="20">
        <v>0</v>
      </c>
      <c r="J7959" s="20">
        <v>0</v>
      </c>
      <c r="K7959" s="20" t="e">
        <v>#DIV/0!</v>
      </c>
      <c r="L7959" s="20">
        <v>0</v>
      </c>
      <c r="M7959" s="20" t="e">
        <v>#DIV/0!</v>
      </c>
      <c r="N7959" s="20">
        <v>0</v>
      </c>
      <c r="P7959" s="20">
        <v>0</v>
      </c>
      <c r="Q7959" s="20">
        <v>0</v>
      </c>
      <c r="R7959" s="20" t="e">
        <v>#DIV/0!</v>
      </c>
      <c r="S7959" s="20">
        <v>0</v>
      </c>
      <c r="T7959" s="20">
        <v>0.64</v>
      </c>
    </row>
    <row r="7960" spans="1:20" s="20" customFormat="1" x14ac:dyDescent="0.25">
      <c r="A7960" s="177" t="s">
        <v>7863</v>
      </c>
      <c r="B7960" s="20" t="s">
        <v>7864</v>
      </c>
      <c r="C7960" s="20" t="s">
        <v>226</v>
      </c>
      <c r="D7960" s="20" t="s">
        <v>1000</v>
      </c>
      <c r="E7960" s="26">
        <v>43221</v>
      </c>
      <c r="F7960" s="20">
        <v>5.5</v>
      </c>
      <c r="G7960" s="20">
        <v>5.5</v>
      </c>
      <c r="H7960" s="20">
        <v>1</v>
      </c>
      <c r="I7960" s="20">
        <v>53</v>
      </c>
      <c r="J7960" s="20">
        <v>62</v>
      </c>
      <c r="K7960" s="20">
        <v>0.85483870967741937</v>
      </c>
      <c r="L7960" s="20">
        <v>62</v>
      </c>
      <c r="M7960" s="20">
        <v>1</v>
      </c>
      <c r="N7960" s="20">
        <v>49</v>
      </c>
      <c r="P7960" s="20">
        <v>2</v>
      </c>
      <c r="Q7960" s="20">
        <v>2</v>
      </c>
      <c r="R7960" s="20">
        <v>1</v>
      </c>
      <c r="S7960" s="20">
        <v>4</v>
      </c>
      <c r="T7960" s="20">
        <v>0.55000000000000004</v>
      </c>
    </row>
    <row r="7961" spans="1:20" s="20" customFormat="1" x14ac:dyDescent="0.25">
      <c r="A7961" s="177" t="s">
        <v>6933</v>
      </c>
      <c r="B7961" s="20" t="s">
        <v>6934</v>
      </c>
      <c r="C7961" s="20" t="s">
        <v>231</v>
      </c>
      <c r="D7961" s="20" t="s">
        <v>1000</v>
      </c>
      <c r="E7961" s="26">
        <v>43221</v>
      </c>
      <c r="F7961" s="20">
        <v>8</v>
      </c>
      <c r="G7961" s="20">
        <v>7.5</v>
      </c>
      <c r="H7961" s="20">
        <v>1.0666666666666667</v>
      </c>
      <c r="I7961" s="20">
        <v>88</v>
      </c>
      <c r="J7961" s="20">
        <v>90</v>
      </c>
      <c r="K7961" s="20">
        <v>0.97777777777777775</v>
      </c>
      <c r="L7961" s="20">
        <v>84</v>
      </c>
      <c r="M7961" s="20">
        <v>1.0714285714285714</v>
      </c>
      <c r="N7961" s="20">
        <v>69</v>
      </c>
      <c r="P7961" s="20">
        <v>0</v>
      </c>
      <c r="Q7961" s="20">
        <v>25</v>
      </c>
      <c r="R7961" s="20">
        <v>0</v>
      </c>
      <c r="S7961" s="20">
        <v>19</v>
      </c>
      <c r="T7961" s="20">
        <v>0.73</v>
      </c>
    </row>
    <row r="7962" spans="1:20" s="20" customFormat="1" x14ac:dyDescent="0.25">
      <c r="A7962" s="177" t="s">
        <v>5984</v>
      </c>
      <c r="B7962" s="20" t="s">
        <v>5985</v>
      </c>
      <c r="C7962" s="20" t="s">
        <v>216</v>
      </c>
      <c r="D7962" s="20" t="s">
        <v>1000</v>
      </c>
      <c r="E7962" s="26">
        <v>43221</v>
      </c>
      <c r="F7962" s="20">
        <v>4.5</v>
      </c>
      <c r="G7962" s="20">
        <v>7.5</v>
      </c>
      <c r="H7962" s="20">
        <v>0.6</v>
      </c>
      <c r="I7962" s="20">
        <v>59</v>
      </c>
      <c r="J7962" s="20">
        <v>60</v>
      </c>
      <c r="K7962" s="20">
        <v>0.98333333333333328</v>
      </c>
      <c r="L7962" s="20">
        <v>102</v>
      </c>
      <c r="M7962" s="20">
        <v>0.58823529411764708</v>
      </c>
      <c r="N7962" s="20">
        <v>54</v>
      </c>
      <c r="P7962" s="20">
        <v>2</v>
      </c>
      <c r="Q7962" s="20">
        <v>3</v>
      </c>
      <c r="R7962" s="20">
        <v>0.66666666666666663</v>
      </c>
      <c r="S7962" s="20">
        <v>5</v>
      </c>
      <c r="T7962" s="20">
        <v>0.82</v>
      </c>
    </row>
    <row r="7963" spans="1:20" s="20" customFormat="1" x14ac:dyDescent="0.25">
      <c r="A7963" s="177" t="s">
        <v>4591</v>
      </c>
      <c r="B7963" s="20" t="s">
        <v>4592</v>
      </c>
      <c r="C7963" s="20" t="s">
        <v>233</v>
      </c>
      <c r="D7963" s="20" t="s">
        <v>1000</v>
      </c>
      <c r="E7963" s="26">
        <v>43221</v>
      </c>
      <c r="F7963" s="20">
        <v>2.5</v>
      </c>
      <c r="G7963" s="20">
        <v>4.5</v>
      </c>
      <c r="H7963" s="20">
        <v>0.55555555555555558</v>
      </c>
      <c r="I7963" s="20">
        <v>19</v>
      </c>
      <c r="J7963" s="20">
        <v>35</v>
      </c>
      <c r="K7963" s="20">
        <v>0.54285714285714282</v>
      </c>
      <c r="L7963" s="20">
        <v>63</v>
      </c>
      <c r="M7963" s="20">
        <v>0.55555555555555558</v>
      </c>
      <c r="N7963" s="20">
        <v>18</v>
      </c>
      <c r="P7963" s="20">
        <v>4</v>
      </c>
      <c r="Q7963" s="20">
        <v>4</v>
      </c>
      <c r="R7963" s="20">
        <v>1</v>
      </c>
      <c r="S7963" s="20">
        <v>1</v>
      </c>
      <c r="T7963" s="20">
        <v>0.73</v>
      </c>
    </row>
    <row r="7964" spans="1:20" s="20" customFormat="1" x14ac:dyDescent="0.25">
      <c r="A7964" s="177" t="s">
        <v>4001</v>
      </c>
      <c r="B7964" s="20" t="s">
        <v>4002</v>
      </c>
      <c r="C7964" s="20" t="s">
        <v>219</v>
      </c>
      <c r="D7964" s="20" t="s">
        <v>1000</v>
      </c>
      <c r="E7964" s="26">
        <v>43221</v>
      </c>
      <c r="F7964" s="20">
        <v>0</v>
      </c>
      <c r="G7964" s="20">
        <v>0</v>
      </c>
      <c r="H7964" s="20" t="e">
        <v>#DIV/0!</v>
      </c>
      <c r="I7964" s="20">
        <v>0</v>
      </c>
      <c r="J7964" s="20">
        <v>0</v>
      </c>
      <c r="K7964" s="20" t="e">
        <v>#DIV/0!</v>
      </c>
      <c r="L7964" s="20">
        <v>0</v>
      </c>
      <c r="M7964" s="20" t="e">
        <v>#DIV/0!</v>
      </c>
      <c r="N7964" s="20">
        <v>0</v>
      </c>
      <c r="P7964" s="20">
        <v>0</v>
      </c>
      <c r="Q7964" s="20">
        <v>0</v>
      </c>
      <c r="R7964" s="20" t="e">
        <v>#DIV/0!</v>
      </c>
      <c r="S7964" s="20">
        <v>0</v>
      </c>
    </row>
    <row r="7965" spans="1:20" s="20" customFormat="1" x14ac:dyDescent="0.25">
      <c r="A7965" s="177" t="s">
        <v>3730</v>
      </c>
      <c r="B7965" s="20" t="s">
        <v>3731</v>
      </c>
      <c r="C7965" s="20" t="s">
        <v>340</v>
      </c>
      <c r="D7965" s="20" t="s">
        <v>1000</v>
      </c>
      <c r="E7965" s="26">
        <v>43221</v>
      </c>
      <c r="F7965" s="20">
        <v>0</v>
      </c>
      <c r="G7965" s="20">
        <v>0</v>
      </c>
      <c r="H7965" s="20" t="e">
        <v>#DIV/0!</v>
      </c>
      <c r="I7965" s="20">
        <v>0</v>
      </c>
      <c r="J7965" s="20">
        <v>0</v>
      </c>
      <c r="K7965" s="20" t="e">
        <v>#DIV/0!</v>
      </c>
      <c r="L7965" s="20">
        <v>0</v>
      </c>
      <c r="M7965" s="20" t="e">
        <v>#DIV/0!</v>
      </c>
      <c r="N7965" s="20">
        <v>0</v>
      </c>
      <c r="P7965" s="20">
        <v>0</v>
      </c>
      <c r="Q7965" s="20">
        <v>0</v>
      </c>
      <c r="R7965" s="20" t="e">
        <v>#DIV/0!</v>
      </c>
      <c r="S7965" s="20">
        <v>0</v>
      </c>
    </row>
    <row r="7966" spans="1:20" s="20" customFormat="1" x14ac:dyDescent="0.25">
      <c r="A7966" s="177" t="s">
        <v>11318</v>
      </c>
      <c r="B7966" s="20" t="s">
        <v>11319</v>
      </c>
      <c r="C7966" s="20" t="s">
        <v>350</v>
      </c>
      <c r="D7966" s="20" t="s">
        <v>1000</v>
      </c>
      <c r="E7966" s="26">
        <v>43221</v>
      </c>
      <c r="F7966" s="20">
        <v>1</v>
      </c>
      <c r="G7966" s="20">
        <v>1</v>
      </c>
      <c r="H7966" s="20">
        <v>1</v>
      </c>
      <c r="I7966" s="20">
        <v>5</v>
      </c>
      <c r="J7966" s="20">
        <v>6</v>
      </c>
      <c r="K7966" s="20">
        <v>0.83333333333333337</v>
      </c>
      <c r="L7966" s="20">
        <v>6</v>
      </c>
      <c r="M7966" s="20">
        <v>1</v>
      </c>
      <c r="N7966" s="20">
        <v>5</v>
      </c>
      <c r="P7966" s="20">
        <v>0</v>
      </c>
      <c r="Q7966" s="20">
        <v>0</v>
      </c>
      <c r="R7966" s="20" t="e">
        <v>#DIV/0!</v>
      </c>
      <c r="S7966" s="20">
        <v>0</v>
      </c>
    </row>
    <row r="7967" spans="1:20" s="20" customFormat="1" x14ac:dyDescent="0.25">
      <c r="A7967" s="177" t="s">
        <v>11320</v>
      </c>
      <c r="B7967" s="20" t="s">
        <v>11321</v>
      </c>
      <c r="C7967" s="20" t="s">
        <v>351</v>
      </c>
      <c r="D7967" s="20" t="s">
        <v>1000</v>
      </c>
      <c r="E7967" s="26">
        <v>43221</v>
      </c>
      <c r="F7967" s="20">
        <v>0</v>
      </c>
      <c r="G7967" s="20">
        <v>0</v>
      </c>
      <c r="H7967" s="20" t="e">
        <v>#DIV/0!</v>
      </c>
      <c r="I7967" s="20">
        <v>0</v>
      </c>
      <c r="J7967" s="20">
        <v>0</v>
      </c>
      <c r="K7967" s="20" t="e">
        <v>#DIV/0!</v>
      </c>
      <c r="L7967" s="20">
        <v>0</v>
      </c>
      <c r="M7967" s="20" t="e">
        <v>#DIV/0!</v>
      </c>
      <c r="N7967" s="20">
        <v>0</v>
      </c>
      <c r="P7967" s="20">
        <v>0</v>
      </c>
      <c r="Q7967" s="20">
        <v>0</v>
      </c>
      <c r="R7967" s="20" t="e">
        <v>#DIV/0!</v>
      </c>
      <c r="S7967" s="20">
        <v>0</v>
      </c>
    </row>
    <row r="7968" spans="1:20" s="20" customFormat="1" x14ac:dyDescent="0.25">
      <c r="A7968" s="177" t="s">
        <v>11200</v>
      </c>
      <c r="B7968" s="20" t="s">
        <v>11201</v>
      </c>
      <c r="C7968" s="20" t="s">
        <v>352</v>
      </c>
      <c r="D7968" s="20" t="s">
        <v>1000</v>
      </c>
      <c r="E7968" s="26">
        <v>43221</v>
      </c>
      <c r="F7968" s="20">
        <v>0</v>
      </c>
      <c r="G7968" s="20">
        <v>0</v>
      </c>
      <c r="H7968" s="20" t="e">
        <v>#DIV/0!</v>
      </c>
      <c r="I7968" s="20">
        <v>0</v>
      </c>
      <c r="J7968" s="20">
        <v>0</v>
      </c>
      <c r="K7968" s="20" t="e">
        <v>#DIV/0!</v>
      </c>
      <c r="L7968" s="20">
        <v>0</v>
      </c>
      <c r="M7968" s="20" t="e">
        <v>#DIV/0!</v>
      </c>
      <c r="N7968" s="20">
        <v>0</v>
      </c>
      <c r="P7968" s="20">
        <v>0</v>
      </c>
      <c r="Q7968" s="20">
        <v>0</v>
      </c>
      <c r="R7968" s="20" t="e">
        <v>#DIV/0!</v>
      </c>
      <c r="S7968" s="20">
        <v>0</v>
      </c>
    </row>
    <row r="7969" spans="1:19" s="20" customFormat="1" x14ac:dyDescent="0.25">
      <c r="A7969" s="177" t="s">
        <v>10201</v>
      </c>
      <c r="B7969" s="20" t="s">
        <v>10202</v>
      </c>
      <c r="C7969" s="20" t="s">
        <v>353</v>
      </c>
      <c r="D7969" s="20" t="s">
        <v>1000</v>
      </c>
      <c r="E7969" s="26">
        <v>43221</v>
      </c>
      <c r="F7969" s="20">
        <v>0</v>
      </c>
      <c r="G7969" s="20">
        <v>0</v>
      </c>
      <c r="H7969" s="20" t="e">
        <v>#DIV/0!</v>
      </c>
      <c r="I7969" s="20">
        <v>0</v>
      </c>
      <c r="J7969" s="20">
        <v>0</v>
      </c>
      <c r="K7969" s="20" t="e">
        <v>#DIV/0!</v>
      </c>
      <c r="L7969" s="20">
        <v>0</v>
      </c>
      <c r="M7969" s="20" t="e">
        <v>#DIV/0!</v>
      </c>
      <c r="N7969" s="20">
        <v>0</v>
      </c>
      <c r="P7969" s="20">
        <v>0</v>
      </c>
      <c r="Q7969" s="20">
        <v>0</v>
      </c>
      <c r="R7969" s="20" t="e">
        <v>#DIV/0!</v>
      </c>
      <c r="S7969" s="20">
        <v>0</v>
      </c>
    </row>
    <row r="7970" spans="1:19" s="20" customFormat="1" x14ac:dyDescent="0.25">
      <c r="A7970" s="177" t="s">
        <v>10061</v>
      </c>
      <c r="B7970" s="20" t="s">
        <v>10062</v>
      </c>
      <c r="C7970" s="20" t="s">
        <v>386</v>
      </c>
      <c r="D7970" s="20" t="s">
        <v>1000</v>
      </c>
      <c r="E7970" s="26">
        <v>43221</v>
      </c>
      <c r="F7970" s="20">
        <v>1</v>
      </c>
      <c r="G7970" s="20">
        <v>2</v>
      </c>
      <c r="H7970" s="20">
        <v>0.5</v>
      </c>
      <c r="I7970" s="20">
        <v>3</v>
      </c>
      <c r="J7970" s="20">
        <v>10</v>
      </c>
      <c r="K7970" s="20">
        <v>0.3</v>
      </c>
      <c r="L7970" s="20">
        <v>20</v>
      </c>
      <c r="M7970" s="20">
        <v>0.5</v>
      </c>
      <c r="N7970" s="20">
        <v>0</v>
      </c>
      <c r="P7970" s="20">
        <v>0</v>
      </c>
      <c r="Q7970" s="20">
        <v>0</v>
      </c>
      <c r="R7970" s="20" t="e">
        <v>#DIV/0!</v>
      </c>
      <c r="S7970" s="20">
        <v>3</v>
      </c>
    </row>
    <row r="7971" spans="1:19" s="20" customFormat="1" x14ac:dyDescent="0.25">
      <c r="A7971" s="177" t="s">
        <v>8614</v>
      </c>
      <c r="B7971" s="20" t="s">
        <v>8615</v>
      </c>
      <c r="C7971" s="20" t="s">
        <v>354</v>
      </c>
      <c r="D7971" s="20" t="s">
        <v>1000</v>
      </c>
      <c r="E7971" s="26">
        <v>43221</v>
      </c>
      <c r="F7971" s="20">
        <v>1</v>
      </c>
      <c r="G7971" s="20">
        <v>1.5</v>
      </c>
      <c r="H7971" s="20">
        <v>0.66666666666666663</v>
      </c>
      <c r="I7971" s="20">
        <v>9</v>
      </c>
      <c r="J7971" s="20">
        <v>6</v>
      </c>
      <c r="K7971" s="20">
        <v>1.5</v>
      </c>
      <c r="L7971" s="20">
        <v>9</v>
      </c>
      <c r="M7971" s="20">
        <v>0.66666666666666663</v>
      </c>
      <c r="N7971" s="20">
        <v>7</v>
      </c>
      <c r="P7971" s="20">
        <v>1</v>
      </c>
      <c r="Q7971" s="20">
        <v>4</v>
      </c>
      <c r="R7971" s="20">
        <v>0.25</v>
      </c>
      <c r="S7971" s="20">
        <v>2</v>
      </c>
    </row>
    <row r="7972" spans="1:19" s="20" customFormat="1" x14ac:dyDescent="0.25">
      <c r="A7972" s="177" t="s">
        <v>6408</v>
      </c>
      <c r="B7972" s="20" t="s">
        <v>6409</v>
      </c>
      <c r="C7972" s="20" t="s">
        <v>355</v>
      </c>
      <c r="D7972" s="20" t="s">
        <v>1000</v>
      </c>
      <c r="E7972" s="26">
        <v>43221</v>
      </c>
      <c r="F7972" s="20">
        <v>3</v>
      </c>
      <c r="G7972" s="20">
        <v>3.5</v>
      </c>
      <c r="H7972" s="20">
        <v>0.8571428571428571</v>
      </c>
      <c r="I7972" s="20">
        <v>15</v>
      </c>
      <c r="J7972" s="20">
        <v>15</v>
      </c>
      <c r="K7972" s="20">
        <v>1</v>
      </c>
      <c r="L7972" s="20">
        <v>21</v>
      </c>
      <c r="M7972" s="20">
        <v>0.7142857142857143</v>
      </c>
      <c r="N7972" s="20">
        <v>15</v>
      </c>
      <c r="P7972" s="20">
        <v>1</v>
      </c>
      <c r="Q7972" s="20">
        <v>1</v>
      </c>
      <c r="R7972" s="20">
        <v>1</v>
      </c>
      <c r="S7972" s="20">
        <v>0</v>
      </c>
    </row>
    <row r="7973" spans="1:19" s="20" customFormat="1" x14ac:dyDescent="0.25">
      <c r="A7973" s="177" t="s">
        <v>11837</v>
      </c>
      <c r="B7973" s="20" t="s">
        <v>11838</v>
      </c>
      <c r="C7973" s="20" t="s">
        <v>198</v>
      </c>
      <c r="D7973" s="20" t="s">
        <v>1002</v>
      </c>
      <c r="E7973" s="26">
        <v>43221</v>
      </c>
      <c r="F7973" s="20">
        <v>1</v>
      </c>
      <c r="G7973" s="20">
        <v>1</v>
      </c>
      <c r="H7973" s="20">
        <v>1</v>
      </c>
      <c r="I7973" s="20">
        <v>5</v>
      </c>
      <c r="J7973" s="20">
        <v>6</v>
      </c>
      <c r="K7973" s="20">
        <v>0.83333333333333337</v>
      </c>
      <c r="L7973" s="20">
        <v>6</v>
      </c>
      <c r="M7973" s="20">
        <v>1</v>
      </c>
      <c r="N7973" s="20">
        <v>5</v>
      </c>
      <c r="P7973" s="20">
        <v>0</v>
      </c>
      <c r="Q7973" s="20">
        <v>0</v>
      </c>
      <c r="R7973" s="20" t="e">
        <v>#DIV/0!</v>
      </c>
      <c r="S7973" s="20">
        <v>0</v>
      </c>
    </row>
    <row r="7974" spans="1:19" s="20" customFormat="1" x14ac:dyDescent="0.25">
      <c r="A7974" s="177" t="s">
        <v>11839</v>
      </c>
      <c r="B7974" s="20" t="s">
        <v>11840</v>
      </c>
      <c r="C7974" s="20" t="s">
        <v>199</v>
      </c>
      <c r="D7974" s="20" t="s">
        <v>1002</v>
      </c>
      <c r="E7974" s="26">
        <v>43221</v>
      </c>
      <c r="F7974" s="20">
        <v>9.5</v>
      </c>
      <c r="G7974" s="20">
        <v>10</v>
      </c>
      <c r="H7974" s="20">
        <v>0.95</v>
      </c>
      <c r="I7974" s="20">
        <v>97</v>
      </c>
      <c r="J7974" s="20">
        <v>101</v>
      </c>
      <c r="K7974" s="20">
        <v>0.96039603960396036</v>
      </c>
      <c r="L7974" s="20">
        <v>104</v>
      </c>
      <c r="M7974" s="20">
        <v>0.97115384615384615</v>
      </c>
      <c r="N7974" s="20">
        <v>90</v>
      </c>
      <c r="P7974" s="20">
        <v>1</v>
      </c>
      <c r="Q7974" s="20">
        <v>1</v>
      </c>
      <c r="R7974" s="20">
        <v>1</v>
      </c>
      <c r="S7974" s="20">
        <v>7</v>
      </c>
    </row>
    <row r="7975" spans="1:19" s="20" customFormat="1" x14ac:dyDescent="0.25">
      <c r="A7975" s="177" t="s">
        <v>11841</v>
      </c>
      <c r="B7975" s="20" t="s">
        <v>11842</v>
      </c>
      <c r="C7975" s="20" t="s">
        <v>348</v>
      </c>
      <c r="D7975" s="20" t="s">
        <v>1002</v>
      </c>
      <c r="E7975" s="26">
        <v>43221</v>
      </c>
      <c r="F7975" s="20">
        <v>0</v>
      </c>
      <c r="G7975" s="20">
        <v>0</v>
      </c>
      <c r="H7975" s="20" t="e">
        <v>#DIV/0!</v>
      </c>
      <c r="I7975" s="20">
        <v>0</v>
      </c>
      <c r="J7975" s="20">
        <v>0</v>
      </c>
      <c r="K7975" s="20" t="e">
        <v>#DIV/0!</v>
      </c>
      <c r="L7975" s="20">
        <v>0</v>
      </c>
      <c r="M7975" s="20" t="e">
        <v>#DIV/0!</v>
      </c>
      <c r="N7975" s="20">
        <v>0</v>
      </c>
      <c r="P7975" s="20">
        <v>0</v>
      </c>
      <c r="Q7975" s="20">
        <v>0</v>
      </c>
      <c r="R7975" s="20" t="e">
        <v>#DIV/0!</v>
      </c>
      <c r="S7975" s="20">
        <v>0</v>
      </c>
    </row>
    <row r="7976" spans="1:19" s="20" customFormat="1" x14ac:dyDescent="0.25">
      <c r="A7976" s="177" t="s">
        <v>11843</v>
      </c>
      <c r="B7976" s="20" t="s">
        <v>11844</v>
      </c>
      <c r="C7976" s="20" t="s">
        <v>357</v>
      </c>
      <c r="D7976" s="20" t="s">
        <v>1002</v>
      </c>
      <c r="E7976" s="26">
        <v>43221</v>
      </c>
      <c r="F7976" s="20">
        <v>0</v>
      </c>
      <c r="G7976" s="20">
        <v>0</v>
      </c>
      <c r="H7976" s="20" t="e">
        <v>#DIV/0!</v>
      </c>
      <c r="I7976" s="20">
        <v>0</v>
      </c>
      <c r="J7976" s="20">
        <v>0</v>
      </c>
      <c r="K7976" s="20" t="e">
        <v>#DIV/0!</v>
      </c>
      <c r="L7976" s="20">
        <v>0</v>
      </c>
      <c r="M7976" s="20" t="e">
        <v>#DIV/0!</v>
      </c>
      <c r="N7976" s="20">
        <v>0</v>
      </c>
      <c r="P7976" s="20">
        <v>0</v>
      </c>
      <c r="Q7976" s="20">
        <v>0</v>
      </c>
      <c r="R7976" s="20" t="e">
        <v>#DIV/0!</v>
      </c>
      <c r="S7976" s="20">
        <v>0</v>
      </c>
    </row>
    <row r="7977" spans="1:19" s="20" customFormat="1" x14ac:dyDescent="0.25">
      <c r="A7977" s="177" t="s">
        <v>10967</v>
      </c>
      <c r="B7977" s="20" t="s">
        <v>10968</v>
      </c>
      <c r="C7977" s="20" t="s">
        <v>227</v>
      </c>
      <c r="D7977" s="20" t="s">
        <v>1002</v>
      </c>
      <c r="E7977" s="26">
        <v>43221</v>
      </c>
      <c r="F7977" s="20">
        <v>0</v>
      </c>
      <c r="G7977" s="20">
        <v>0</v>
      </c>
      <c r="H7977" s="20" t="e">
        <v>#DIV/0!</v>
      </c>
      <c r="I7977" s="20">
        <v>0</v>
      </c>
      <c r="J7977" s="20">
        <v>0</v>
      </c>
      <c r="K7977" s="20" t="e">
        <v>#DIV/0!</v>
      </c>
      <c r="L7977" s="20">
        <v>0</v>
      </c>
      <c r="M7977" s="20" t="e">
        <v>#DIV/0!</v>
      </c>
      <c r="N7977" s="20">
        <v>0</v>
      </c>
      <c r="P7977" s="20">
        <v>0</v>
      </c>
      <c r="Q7977" s="20">
        <v>0</v>
      </c>
      <c r="R7977" s="20" t="e">
        <v>#DIV/0!</v>
      </c>
      <c r="S7977" s="20">
        <v>0</v>
      </c>
    </row>
    <row r="7978" spans="1:19" s="20" customFormat="1" x14ac:dyDescent="0.25">
      <c r="A7978" s="177" t="s">
        <v>10792</v>
      </c>
      <c r="B7978" s="20" t="s">
        <v>10793</v>
      </c>
      <c r="C7978" s="20" t="s">
        <v>203</v>
      </c>
      <c r="D7978" s="20" t="s">
        <v>1002</v>
      </c>
      <c r="E7978" s="26">
        <v>43221</v>
      </c>
      <c r="F7978" s="20">
        <v>0</v>
      </c>
      <c r="G7978" s="20">
        <v>0</v>
      </c>
      <c r="H7978" s="20" t="e">
        <v>#DIV/0!</v>
      </c>
      <c r="I7978" s="20">
        <v>0</v>
      </c>
      <c r="J7978" s="20">
        <v>0</v>
      </c>
      <c r="K7978" s="20" t="e">
        <v>#DIV/0!</v>
      </c>
      <c r="L7978" s="20">
        <v>0</v>
      </c>
      <c r="M7978" s="20" t="e">
        <v>#DIV/0!</v>
      </c>
      <c r="N7978" s="20">
        <v>0</v>
      </c>
      <c r="O7978" s="20" t="e">
        <v>#DIV/0!</v>
      </c>
      <c r="P7978" s="20">
        <v>0</v>
      </c>
      <c r="Q7978" s="20">
        <v>0</v>
      </c>
      <c r="R7978" s="20" t="e">
        <v>#DIV/0!</v>
      </c>
      <c r="S7978" s="20">
        <v>0</v>
      </c>
    </row>
    <row r="7979" spans="1:19" s="20" customFormat="1" x14ac:dyDescent="0.25">
      <c r="A7979" s="177" t="s">
        <v>10127</v>
      </c>
      <c r="B7979" s="20" t="s">
        <v>10128</v>
      </c>
      <c r="C7979" s="20" t="s">
        <v>387</v>
      </c>
      <c r="D7979" s="20" t="s">
        <v>1002</v>
      </c>
      <c r="E7979" s="26">
        <v>43221</v>
      </c>
      <c r="F7979" s="20">
        <v>1.5</v>
      </c>
      <c r="G7979" s="20">
        <v>3.5</v>
      </c>
      <c r="H7979" s="20">
        <v>0.42857142857142855</v>
      </c>
      <c r="I7979" s="20">
        <v>4</v>
      </c>
      <c r="J7979" s="20">
        <v>13</v>
      </c>
      <c r="K7979" s="20">
        <v>0.30769230769230771</v>
      </c>
      <c r="L7979" s="20">
        <v>29</v>
      </c>
      <c r="M7979" s="20">
        <v>0.44827586206896552</v>
      </c>
      <c r="N7979" s="20">
        <v>1</v>
      </c>
      <c r="P7979" s="20">
        <v>0</v>
      </c>
      <c r="Q7979" s="20">
        <v>0</v>
      </c>
      <c r="R7979" s="20" t="e">
        <v>#DIV/0!</v>
      </c>
      <c r="S7979" s="20">
        <v>3</v>
      </c>
    </row>
    <row r="7980" spans="1:19" s="20" customFormat="1" x14ac:dyDescent="0.25">
      <c r="A7980" s="177" t="s">
        <v>9945</v>
      </c>
      <c r="B7980" s="20" t="s">
        <v>9946</v>
      </c>
      <c r="C7980" s="20" t="s">
        <v>223</v>
      </c>
      <c r="D7980" s="20" t="s">
        <v>1002</v>
      </c>
      <c r="E7980" s="26">
        <v>43221</v>
      </c>
      <c r="F7980" s="20">
        <v>5.5</v>
      </c>
      <c r="G7980" s="20">
        <v>6</v>
      </c>
      <c r="H7980" s="20">
        <v>0.91666666666666663</v>
      </c>
      <c r="I7980" s="20">
        <v>48</v>
      </c>
      <c r="J7980" s="20">
        <v>60</v>
      </c>
      <c r="K7980" s="20">
        <v>0.8</v>
      </c>
      <c r="L7980" s="20">
        <v>66</v>
      </c>
      <c r="M7980" s="20">
        <v>0.90909090909090906</v>
      </c>
      <c r="N7980" s="20">
        <v>48</v>
      </c>
      <c r="P7980" s="20">
        <v>0</v>
      </c>
      <c r="Q7980" s="20">
        <v>0</v>
      </c>
      <c r="R7980" s="20" t="e">
        <v>#DIV/0!</v>
      </c>
      <c r="S7980" s="20">
        <v>0</v>
      </c>
    </row>
    <row r="7981" spans="1:19" s="20" customFormat="1" x14ac:dyDescent="0.25">
      <c r="A7981" s="177" t="s">
        <v>9563</v>
      </c>
      <c r="B7981" s="20" t="s">
        <v>9564</v>
      </c>
      <c r="C7981" s="20" t="s">
        <v>346</v>
      </c>
      <c r="D7981" s="20" t="s">
        <v>1002</v>
      </c>
      <c r="E7981" s="26">
        <v>43221</v>
      </c>
      <c r="F7981" s="20">
        <v>0</v>
      </c>
      <c r="G7981" s="20">
        <v>0</v>
      </c>
      <c r="H7981" s="20" t="e">
        <v>#DIV/0!</v>
      </c>
      <c r="I7981" s="20">
        <v>0</v>
      </c>
      <c r="J7981" s="20">
        <v>0</v>
      </c>
      <c r="K7981" s="20" t="e">
        <v>#DIV/0!</v>
      </c>
      <c r="L7981" s="20">
        <v>0</v>
      </c>
      <c r="M7981" s="20" t="e">
        <v>#DIV/0!</v>
      </c>
      <c r="N7981" s="20">
        <v>0</v>
      </c>
      <c r="P7981" s="20">
        <v>0</v>
      </c>
      <c r="Q7981" s="20">
        <v>0</v>
      </c>
      <c r="R7981" s="20" t="e">
        <v>#DIV/0!</v>
      </c>
      <c r="S7981" s="20">
        <v>0</v>
      </c>
    </row>
    <row r="7982" spans="1:19" s="20" customFormat="1" x14ac:dyDescent="0.25">
      <c r="A7982" s="177" t="s">
        <v>9204</v>
      </c>
      <c r="B7982" s="20" t="s">
        <v>9205</v>
      </c>
      <c r="C7982" s="20" t="s">
        <v>207</v>
      </c>
      <c r="D7982" s="20" t="s">
        <v>1002</v>
      </c>
      <c r="E7982" s="26">
        <v>43221</v>
      </c>
      <c r="F7982" s="20">
        <v>5</v>
      </c>
      <c r="G7982" s="20">
        <v>6</v>
      </c>
      <c r="H7982" s="20">
        <v>0.83333333333333337</v>
      </c>
      <c r="I7982" s="20">
        <v>32</v>
      </c>
      <c r="J7982" s="20">
        <v>42</v>
      </c>
      <c r="K7982" s="20">
        <v>0.76190476190476186</v>
      </c>
      <c r="L7982" s="20">
        <v>48</v>
      </c>
      <c r="M7982" s="20">
        <v>0.875</v>
      </c>
      <c r="N7982" s="20">
        <v>27</v>
      </c>
      <c r="O7982" s="20">
        <v>1.1299999999999999</v>
      </c>
      <c r="P7982" s="20">
        <v>4</v>
      </c>
      <c r="Q7982" s="20">
        <v>7</v>
      </c>
      <c r="R7982" s="20">
        <v>0.5714285714285714</v>
      </c>
      <c r="S7982" s="20">
        <v>5</v>
      </c>
    </row>
    <row r="7983" spans="1:19" s="20" customFormat="1" x14ac:dyDescent="0.25">
      <c r="A7983" s="177" t="s">
        <v>8365</v>
      </c>
      <c r="B7983" s="20" t="s">
        <v>8366</v>
      </c>
      <c r="C7983" s="20" t="s">
        <v>212</v>
      </c>
      <c r="D7983" s="20" t="s">
        <v>1002</v>
      </c>
      <c r="E7983" s="26">
        <v>43221</v>
      </c>
      <c r="F7983" s="20">
        <v>0</v>
      </c>
      <c r="G7983" s="20">
        <v>0</v>
      </c>
      <c r="H7983" s="20" t="e">
        <v>#DIV/0!</v>
      </c>
      <c r="I7983" s="20">
        <v>0</v>
      </c>
      <c r="J7983" s="20">
        <v>0</v>
      </c>
      <c r="K7983" s="20" t="e">
        <v>#DIV/0!</v>
      </c>
      <c r="L7983" s="20">
        <v>0</v>
      </c>
      <c r="M7983" s="20" t="e">
        <v>#DIV/0!</v>
      </c>
      <c r="N7983" s="20">
        <v>0</v>
      </c>
      <c r="P7983" s="20">
        <v>0</v>
      </c>
      <c r="Q7983" s="20">
        <v>0</v>
      </c>
      <c r="R7983" s="20" t="e">
        <v>#DIV/0!</v>
      </c>
      <c r="S7983" s="20">
        <v>0</v>
      </c>
    </row>
    <row r="7984" spans="1:19" s="20" customFormat="1" x14ac:dyDescent="0.25">
      <c r="A7984" s="177" t="s">
        <v>8064</v>
      </c>
      <c r="B7984" s="20" t="s">
        <v>8065</v>
      </c>
      <c r="C7984" s="20" t="s">
        <v>225</v>
      </c>
      <c r="D7984" s="20" t="s">
        <v>1002</v>
      </c>
      <c r="E7984" s="26">
        <v>43221</v>
      </c>
      <c r="F7984" s="20">
        <v>5.5</v>
      </c>
      <c r="G7984" s="20">
        <v>5.5</v>
      </c>
      <c r="H7984" s="20">
        <v>1</v>
      </c>
      <c r="I7984" s="20">
        <v>53</v>
      </c>
      <c r="J7984" s="20">
        <v>62</v>
      </c>
      <c r="K7984" s="20">
        <v>0.85483870967741937</v>
      </c>
      <c r="L7984" s="20">
        <v>62</v>
      </c>
      <c r="M7984" s="20">
        <v>1</v>
      </c>
      <c r="N7984" s="20">
        <v>49</v>
      </c>
      <c r="P7984" s="20">
        <v>2</v>
      </c>
      <c r="Q7984" s="20">
        <v>2</v>
      </c>
      <c r="R7984" s="20">
        <v>1</v>
      </c>
      <c r="S7984" s="20">
        <v>4</v>
      </c>
    </row>
    <row r="7985" spans="1:20" s="20" customFormat="1" x14ac:dyDescent="0.25">
      <c r="A7985" s="177" t="s">
        <v>7676</v>
      </c>
      <c r="B7985" s="20" t="s">
        <v>7677</v>
      </c>
      <c r="C7985" s="20" t="s">
        <v>901</v>
      </c>
      <c r="D7985" s="20" t="s">
        <v>1000</v>
      </c>
      <c r="E7985" s="26">
        <v>43221</v>
      </c>
      <c r="F7985" s="20">
        <v>4</v>
      </c>
      <c r="G7985" s="20">
        <v>4</v>
      </c>
      <c r="H7985" s="20">
        <v>1</v>
      </c>
      <c r="I7985" s="20">
        <v>31</v>
      </c>
      <c r="J7985" s="20">
        <v>24</v>
      </c>
      <c r="K7985" s="20">
        <v>1.2916666666666667</v>
      </c>
      <c r="L7985" s="20">
        <v>24</v>
      </c>
      <c r="M7985" s="20">
        <v>1</v>
      </c>
      <c r="N7985" s="20">
        <v>28</v>
      </c>
      <c r="P7985" s="20">
        <v>2</v>
      </c>
      <c r="Q7985" s="20">
        <v>4</v>
      </c>
      <c r="R7985" s="20">
        <v>0.5</v>
      </c>
      <c r="S7985" s="20">
        <v>3</v>
      </c>
    </row>
    <row r="7986" spans="1:20" s="20" customFormat="1" x14ac:dyDescent="0.25">
      <c r="A7986" s="177" t="s">
        <v>7419</v>
      </c>
      <c r="B7986" s="20" t="s">
        <v>7420</v>
      </c>
      <c r="C7986" s="20" t="s">
        <v>901</v>
      </c>
      <c r="D7986" s="20" t="s">
        <v>1001</v>
      </c>
      <c r="E7986" s="26">
        <v>43221</v>
      </c>
    </row>
    <row r="7987" spans="1:20" s="20" customFormat="1" x14ac:dyDescent="0.25">
      <c r="A7987" s="177" t="s">
        <v>7522</v>
      </c>
      <c r="B7987" s="20" t="s">
        <v>7521</v>
      </c>
      <c r="C7987" s="20" t="s">
        <v>901</v>
      </c>
      <c r="D7987" s="20" t="s">
        <v>1002</v>
      </c>
      <c r="E7987" s="26">
        <v>43221</v>
      </c>
      <c r="F7987" s="20">
        <v>4</v>
      </c>
      <c r="G7987" s="20">
        <v>4</v>
      </c>
      <c r="H7987" s="20">
        <v>1</v>
      </c>
      <c r="I7987" s="20">
        <v>31</v>
      </c>
      <c r="J7987" s="20">
        <v>24</v>
      </c>
      <c r="K7987" s="20">
        <v>1.2916666666666667</v>
      </c>
      <c r="L7987" s="20">
        <v>24</v>
      </c>
      <c r="M7987" s="20">
        <v>1</v>
      </c>
      <c r="N7987" s="20">
        <v>28</v>
      </c>
      <c r="P7987" s="20">
        <v>2</v>
      </c>
      <c r="Q7987" s="20">
        <v>4</v>
      </c>
      <c r="R7987" s="20">
        <v>0.5</v>
      </c>
      <c r="S7987" s="20">
        <v>3</v>
      </c>
      <c r="T7987" s="20" t="e">
        <v>#DIV/0!</v>
      </c>
    </row>
    <row r="7988" spans="1:20" s="20" customFormat="1" x14ac:dyDescent="0.25">
      <c r="A7988" s="177" t="s">
        <v>7124</v>
      </c>
      <c r="B7988" s="20" t="s">
        <v>7125</v>
      </c>
      <c r="C7988" s="20" t="s">
        <v>232</v>
      </c>
      <c r="D7988" s="20" t="s">
        <v>1002</v>
      </c>
      <c r="E7988" s="26">
        <v>43221</v>
      </c>
      <c r="F7988" s="20">
        <v>8</v>
      </c>
      <c r="G7988" s="20">
        <v>7.5</v>
      </c>
      <c r="H7988" s="20">
        <v>1.0666666666666667</v>
      </c>
      <c r="I7988" s="20">
        <v>88</v>
      </c>
      <c r="J7988" s="20">
        <v>90</v>
      </c>
      <c r="K7988" s="20">
        <v>0.97777777777777775</v>
      </c>
      <c r="L7988" s="20">
        <v>84</v>
      </c>
      <c r="M7988" s="20">
        <v>1.0714285714285714</v>
      </c>
      <c r="N7988" s="20">
        <v>69</v>
      </c>
      <c r="P7988" s="20">
        <v>0</v>
      </c>
      <c r="Q7988" s="20">
        <v>25</v>
      </c>
      <c r="R7988" s="20">
        <v>0</v>
      </c>
      <c r="S7988" s="20">
        <v>19</v>
      </c>
      <c r="T7988" s="20" t="e">
        <v>#DIV/0!</v>
      </c>
    </row>
    <row r="7989" spans="1:20" s="20" customFormat="1" x14ac:dyDescent="0.25">
      <c r="A7989" s="177" t="s">
        <v>6758</v>
      </c>
      <c r="B7989" s="20" t="s">
        <v>6759</v>
      </c>
      <c r="C7989" s="20" t="s">
        <v>317</v>
      </c>
      <c r="D7989" s="20" t="s">
        <v>1002</v>
      </c>
      <c r="E7989" s="26">
        <v>43221</v>
      </c>
      <c r="F7989" s="20">
        <v>8</v>
      </c>
      <c r="G7989" s="20">
        <v>9</v>
      </c>
      <c r="H7989" s="20">
        <v>0.88888888888888884</v>
      </c>
      <c r="I7989" s="20">
        <v>39</v>
      </c>
      <c r="J7989" s="20">
        <v>45</v>
      </c>
      <c r="K7989" s="20">
        <v>0.8666666666666667</v>
      </c>
      <c r="L7989" s="20">
        <v>54</v>
      </c>
      <c r="M7989" s="20">
        <v>0.83333333333333337</v>
      </c>
      <c r="N7989" s="20">
        <v>39</v>
      </c>
      <c r="P7989" s="20">
        <v>1</v>
      </c>
      <c r="Q7989" s="20">
        <v>1</v>
      </c>
      <c r="R7989" s="20">
        <v>1</v>
      </c>
      <c r="S7989" s="20">
        <v>0</v>
      </c>
    </row>
    <row r="7990" spans="1:20" s="20" customFormat="1" x14ac:dyDescent="0.25">
      <c r="A7990" s="177" t="s">
        <v>6334</v>
      </c>
      <c r="B7990" s="20" t="s">
        <v>6335</v>
      </c>
      <c r="C7990" s="20" t="s">
        <v>214</v>
      </c>
      <c r="D7990" s="20" t="s">
        <v>1002</v>
      </c>
      <c r="E7990" s="26">
        <v>43221</v>
      </c>
      <c r="F7990" s="20">
        <v>9</v>
      </c>
      <c r="G7990" s="20">
        <v>13.5</v>
      </c>
      <c r="H7990" s="20">
        <v>0.66666666666666663</v>
      </c>
      <c r="I7990" s="20">
        <v>84</v>
      </c>
      <c r="J7990" s="20">
        <v>96</v>
      </c>
      <c r="K7990" s="20">
        <v>0.875</v>
      </c>
      <c r="L7990" s="20">
        <v>150</v>
      </c>
      <c r="M7990" s="20">
        <v>0.64</v>
      </c>
      <c r="N7990" s="20">
        <v>67</v>
      </c>
      <c r="O7990" s="20">
        <v>1.05</v>
      </c>
      <c r="P7990" s="20">
        <v>11</v>
      </c>
      <c r="Q7990" s="20">
        <v>13</v>
      </c>
      <c r="R7990" s="20">
        <v>0.84615384615384615</v>
      </c>
      <c r="S7990" s="20">
        <v>17</v>
      </c>
    </row>
    <row r="7991" spans="1:20" s="20" customFormat="1" x14ac:dyDescent="0.25">
      <c r="A7991" s="177" t="s">
        <v>5555</v>
      </c>
      <c r="B7991" s="20" t="s">
        <v>5556</v>
      </c>
      <c r="C7991" s="20" t="s">
        <v>903</v>
      </c>
      <c r="D7991" s="20" t="s">
        <v>1000</v>
      </c>
      <c r="E7991" s="26">
        <v>43221</v>
      </c>
      <c r="F7991" s="20">
        <v>5</v>
      </c>
      <c r="G7991" s="20">
        <v>6.5</v>
      </c>
      <c r="H7991" s="20">
        <v>0.76923076923076927</v>
      </c>
      <c r="I7991" s="20">
        <v>24</v>
      </c>
      <c r="J7991" s="20">
        <v>30</v>
      </c>
      <c r="K7991" s="20">
        <v>0.8</v>
      </c>
      <c r="L7991" s="20">
        <v>39</v>
      </c>
      <c r="M7991" s="20">
        <v>0.76923076923076927</v>
      </c>
      <c r="N7991" s="20">
        <v>20</v>
      </c>
      <c r="P7991" s="20">
        <v>2</v>
      </c>
      <c r="Q7991" s="20">
        <v>2</v>
      </c>
      <c r="R7991" s="20">
        <v>1</v>
      </c>
      <c r="S7991" s="20">
        <v>4</v>
      </c>
    </row>
    <row r="7992" spans="1:20" s="20" customFormat="1" x14ac:dyDescent="0.25">
      <c r="A7992" s="177" t="s">
        <v>4941</v>
      </c>
      <c r="B7992" s="20" t="s">
        <v>4942</v>
      </c>
      <c r="C7992" s="20" t="s">
        <v>230</v>
      </c>
      <c r="D7992" s="20" t="s">
        <v>1002</v>
      </c>
      <c r="E7992" s="26">
        <v>43221</v>
      </c>
      <c r="F7992" s="20">
        <v>0</v>
      </c>
      <c r="G7992" s="20">
        <v>0</v>
      </c>
      <c r="H7992" s="20" t="e">
        <v>#DIV/0!</v>
      </c>
      <c r="I7992" s="20">
        <v>0</v>
      </c>
      <c r="J7992" s="20">
        <v>0</v>
      </c>
      <c r="K7992" s="20" t="e">
        <v>#DIV/0!</v>
      </c>
      <c r="L7992" s="20">
        <v>0</v>
      </c>
      <c r="M7992" s="20" t="e">
        <v>#DIV/0!</v>
      </c>
      <c r="N7992" s="20">
        <v>0</v>
      </c>
      <c r="P7992" s="20">
        <v>0</v>
      </c>
      <c r="Q7992" s="20">
        <v>0</v>
      </c>
      <c r="R7992" s="20" t="e">
        <v>#DIV/0!</v>
      </c>
      <c r="S7992" s="20">
        <v>0</v>
      </c>
    </row>
    <row r="7993" spans="1:20" s="20" customFormat="1" x14ac:dyDescent="0.25">
      <c r="A7993" s="177" t="s">
        <v>4766</v>
      </c>
      <c r="B7993" s="20" t="s">
        <v>4767</v>
      </c>
      <c r="C7993" s="20" t="s">
        <v>234</v>
      </c>
      <c r="D7993" s="20" t="s">
        <v>1002</v>
      </c>
      <c r="E7993" s="26">
        <v>43221</v>
      </c>
      <c r="F7993" s="20">
        <v>2.5</v>
      </c>
      <c r="G7993" s="20">
        <v>4.5</v>
      </c>
      <c r="H7993" s="20">
        <v>0.55555555555555558</v>
      </c>
      <c r="I7993" s="20">
        <v>19</v>
      </c>
      <c r="J7993" s="20">
        <v>35</v>
      </c>
      <c r="K7993" s="20">
        <v>0.54285714285714282</v>
      </c>
      <c r="L7993" s="20">
        <v>63</v>
      </c>
      <c r="M7993" s="20">
        <v>0.55555555555555558</v>
      </c>
      <c r="N7993" s="20">
        <v>18</v>
      </c>
      <c r="P7993" s="20">
        <v>4</v>
      </c>
      <c r="Q7993" s="20">
        <v>4</v>
      </c>
      <c r="R7993" s="20">
        <v>1</v>
      </c>
      <c r="S7993" s="20">
        <v>1</v>
      </c>
    </row>
    <row r="7994" spans="1:20" s="20" customFormat="1" x14ac:dyDescent="0.25">
      <c r="A7994" s="177" t="s">
        <v>4416</v>
      </c>
      <c r="B7994" s="20" t="s">
        <v>4417</v>
      </c>
      <c r="C7994" s="20" t="s">
        <v>217</v>
      </c>
      <c r="D7994" s="20" t="s">
        <v>1002</v>
      </c>
      <c r="E7994" s="26">
        <v>43221</v>
      </c>
      <c r="F7994" s="20">
        <v>0</v>
      </c>
      <c r="G7994" s="20">
        <v>0</v>
      </c>
      <c r="H7994" s="20" t="e">
        <v>#DIV/0!</v>
      </c>
      <c r="I7994" s="20">
        <v>0</v>
      </c>
      <c r="J7994" s="20">
        <v>0</v>
      </c>
      <c r="K7994" s="20" t="e">
        <v>#DIV/0!</v>
      </c>
      <c r="L7994" s="20">
        <v>0</v>
      </c>
      <c r="M7994" s="20" t="e">
        <v>#DIV/0!</v>
      </c>
      <c r="N7994" s="20">
        <v>0</v>
      </c>
      <c r="P7994" s="20">
        <v>0</v>
      </c>
      <c r="Q7994" s="20">
        <v>0</v>
      </c>
      <c r="R7994" s="20" t="e">
        <v>#DIV/0!</v>
      </c>
      <c r="S7994" s="20">
        <v>0</v>
      </c>
      <c r="T7994" s="20">
        <v>0.88636363636363635</v>
      </c>
    </row>
    <row r="7995" spans="1:20" s="20" customFormat="1" x14ac:dyDescent="0.25">
      <c r="A7995" s="177" t="s">
        <v>3826</v>
      </c>
      <c r="B7995" s="20" t="s">
        <v>3827</v>
      </c>
      <c r="C7995" s="20" t="s">
        <v>342</v>
      </c>
      <c r="D7995" s="20" t="s">
        <v>1002</v>
      </c>
      <c r="E7995" s="26">
        <v>43221</v>
      </c>
      <c r="F7995" s="20">
        <v>0</v>
      </c>
      <c r="G7995" s="20">
        <v>0</v>
      </c>
      <c r="H7995" s="20" t="e">
        <v>#DIV/0!</v>
      </c>
      <c r="I7995" s="20">
        <v>0</v>
      </c>
      <c r="J7995" s="20">
        <v>0</v>
      </c>
      <c r="K7995" s="20" t="e">
        <v>#DIV/0!</v>
      </c>
      <c r="L7995" s="20">
        <v>0</v>
      </c>
      <c r="M7995" s="20" t="e">
        <v>#DIV/0!</v>
      </c>
      <c r="N7995" s="20">
        <v>0</v>
      </c>
      <c r="P7995" s="20">
        <v>0</v>
      </c>
      <c r="Q7995" s="20">
        <v>0</v>
      </c>
      <c r="R7995" s="20" t="e">
        <v>#DIV/0!</v>
      </c>
      <c r="S7995" s="20">
        <v>0</v>
      </c>
      <c r="T7995" s="20">
        <v>0.73958333333333326</v>
      </c>
    </row>
    <row r="7996" spans="1:20" s="20" customFormat="1" x14ac:dyDescent="0.25">
      <c r="A7996" s="177" t="s">
        <v>3634</v>
      </c>
      <c r="B7996" s="20" t="s">
        <v>3635</v>
      </c>
      <c r="C7996" s="20" t="s">
        <v>220</v>
      </c>
      <c r="D7996" s="20" t="s">
        <v>1002</v>
      </c>
      <c r="E7996" s="26">
        <v>43221</v>
      </c>
      <c r="F7996" s="20">
        <v>0</v>
      </c>
      <c r="G7996" s="20">
        <v>0</v>
      </c>
      <c r="H7996" s="20" t="e">
        <v>#DIV/0!</v>
      </c>
      <c r="I7996" s="20">
        <v>0</v>
      </c>
      <c r="J7996" s="20">
        <v>0</v>
      </c>
      <c r="K7996" s="20" t="e">
        <v>#DIV/0!</v>
      </c>
      <c r="L7996" s="20">
        <v>0</v>
      </c>
      <c r="M7996" s="20" t="e">
        <v>#DIV/0!</v>
      </c>
      <c r="N7996" s="20">
        <v>0</v>
      </c>
      <c r="P7996" s="20">
        <v>0</v>
      </c>
      <c r="Q7996" s="20">
        <v>0</v>
      </c>
      <c r="R7996" s="20" t="e">
        <v>#DIV/0!</v>
      </c>
      <c r="S7996" s="20">
        <v>0</v>
      </c>
      <c r="T7996" s="20">
        <v>0.85833333333333339</v>
      </c>
    </row>
    <row r="7997" spans="1:20" s="20" customFormat="1" x14ac:dyDescent="0.25">
      <c r="A7997" s="177" t="s">
        <v>3109</v>
      </c>
      <c r="B7997" s="20" t="s">
        <v>3110</v>
      </c>
      <c r="C7997" s="20" t="s">
        <v>242</v>
      </c>
      <c r="D7997" s="20" t="s">
        <v>1000</v>
      </c>
      <c r="E7997" s="26">
        <v>43221</v>
      </c>
      <c r="F7997" s="20">
        <v>0</v>
      </c>
      <c r="G7997" s="20">
        <v>0</v>
      </c>
      <c r="H7997" s="20" t="e">
        <v>#DIV/0!</v>
      </c>
      <c r="I7997" s="20">
        <v>0</v>
      </c>
      <c r="J7997" s="20">
        <v>0</v>
      </c>
      <c r="K7997" s="20" t="e">
        <v>#DIV/0!</v>
      </c>
      <c r="L7997" s="20">
        <v>0</v>
      </c>
      <c r="M7997" s="20" t="e">
        <v>#DIV/0!</v>
      </c>
      <c r="N7997" s="20">
        <v>0</v>
      </c>
      <c r="P7997" s="20">
        <v>0</v>
      </c>
      <c r="Q7997" s="20">
        <v>0</v>
      </c>
      <c r="R7997" s="20" t="e">
        <v>#DIV/0!</v>
      </c>
      <c r="S7997" s="20">
        <v>0</v>
      </c>
    </row>
    <row r="7998" spans="1:20" s="20" customFormat="1" x14ac:dyDescent="0.25">
      <c r="A7998" s="177" t="s">
        <v>2934</v>
      </c>
      <c r="B7998" s="20" t="s">
        <v>2935</v>
      </c>
      <c r="C7998" s="20" t="s">
        <v>2724</v>
      </c>
      <c r="D7998" s="20" t="s">
        <v>1000</v>
      </c>
      <c r="E7998" s="26">
        <v>43221</v>
      </c>
      <c r="F7998" s="20">
        <v>3.5</v>
      </c>
      <c r="G7998" s="20">
        <v>3.5</v>
      </c>
      <c r="H7998" s="20">
        <v>1</v>
      </c>
      <c r="I7998" s="20">
        <v>19</v>
      </c>
      <c r="J7998" s="20">
        <v>21</v>
      </c>
      <c r="K7998" s="20">
        <v>0.90476190476190477</v>
      </c>
      <c r="L7998" s="20">
        <v>21</v>
      </c>
      <c r="M7998" s="20">
        <v>1</v>
      </c>
      <c r="N7998" s="20">
        <v>19</v>
      </c>
      <c r="P7998" s="20">
        <v>2</v>
      </c>
      <c r="Q7998" s="20">
        <v>2</v>
      </c>
      <c r="R7998" s="20">
        <v>1</v>
      </c>
      <c r="S7998" s="20">
        <v>0</v>
      </c>
    </row>
    <row r="7999" spans="1:20" s="20" customFormat="1" x14ac:dyDescent="0.25">
      <c r="A7999" s="177" t="s">
        <v>2689</v>
      </c>
      <c r="B7999" s="20" t="s">
        <v>2690</v>
      </c>
      <c r="C7999" s="20" t="s">
        <v>237</v>
      </c>
      <c r="D7999" s="20" t="s">
        <v>1000</v>
      </c>
      <c r="E7999" s="26">
        <v>43221</v>
      </c>
      <c r="F7999" s="20">
        <v>7.5</v>
      </c>
      <c r="G7999" s="20">
        <v>9</v>
      </c>
      <c r="H7999" s="20">
        <v>0.83333333333333337</v>
      </c>
      <c r="I7999" s="20">
        <v>39</v>
      </c>
      <c r="J7999" s="20">
        <v>66</v>
      </c>
      <c r="K7999" s="20">
        <v>0.59090909090909094</v>
      </c>
      <c r="L7999" s="20">
        <v>78</v>
      </c>
      <c r="M7999" s="20">
        <v>0.84615384615384615</v>
      </c>
      <c r="N7999" s="20">
        <v>25</v>
      </c>
      <c r="O7999" s="20">
        <v>1.0899999999999999</v>
      </c>
      <c r="P7999" s="20">
        <v>12</v>
      </c>
      <c r="Q7999" s="20">
        <v>13</v>
      </c>
      <c r="R7999" s="20">
        <v>0.92307692307692313</v>
      </c>
      <c r="S7999" s="20">
        <v>14</v>
      </c>
    </row>
    <row r="8000" spans="1:20" s="20" customFormat="1" x14ac:dyDescent="0.25">
      <c r="A8000" s="177" t="s">
        <v>2514</v>
      </c>
      <c r="B8000" s="20" t="s">
        <v>2515</v>
      </c>
      <c r="C8000" s="20" t="s">
        <v>238</v>
      </c>
      <c r="D8000" s="20" t="s">
        <v>1000</v>
      </c>
      <c r="E8000" s="26">
        <v>43221</v>
      </c>
      <c r="F8000" s="20">
        <v>0</v>
      </c>
      <c r="G8000" s="20">
        <v>0</v>
      </c>
      <c r="H8000" s="20" t="e">
        <v>#DIV/0!</v>
      </c>
      <c r="I8000" s="20">
        <v>0</v>
      </c>
      <c r="J8000" s="20">
        <v>0</v>
      </c>
      <c r="K8000" s="20" t="e">
        <v>#DIV/0!</v>
      </c>
      <c r="L8000" s="20">
        <v>0</v>
      </c>
      <c r="M8000" s="20" t="e">
        <v>#DIV/0!</v>
      </c>
      <c r="N8000" s="20">
        <v>0</v>
      </c>
      <c r="P8000" s="20">
        <v>0</v>
      </c>
      <c r="Q8000" s="20">
        <v>0</v>
      </c>
      <c r="R8000" s="20" t="e">
        <v>#DIV/0!</v>
      </c>
      <c r="S8000" s="20">
        <v>0</v>
      </c>
    </row>
    <row r="8001" spans="1:20" s="20" customFormat="1" x14ac:dyDescent="0.25">
      <c r="A8001" s="177" t="s">
        <v>2341</v>
      </c>
      <c r="B8001" s="20" t="s">
        <v>2342</v>
      </c>
      <c r="C8001" s="20" t="s">
        <v>239</v>
      </c>
      <c r="D8001" s="20" t="s">
        <v>1000</v>
      </c>
      <c r="E8001" s="26">
        <v>43221</v>
      </c>
      <c r="F8001" s="20">
        <v>0</v>
      </c>
      <c r="G8001" s="20">
        <v>0</v>
      </c>
      <c r="H8001" s="20" t="e">
        <v>#DIV/0!</v>
      </c>
      <c r="I8001" s="20">
        <v>0</v>
      </c>
      <c r="J8001" s="20">
        <v>0</v>
      </c>
      <c r="K8001" s="20" t="e">
        <v>#DIV/0!</v>
      </c>
      <c r="L8001" s="20">
        <v>0</v>
      </c>
      <c r="M8001" s="20" t="e">
        <v>#DIV/0!</v>
      </c>
      <c r="N8001" s="20">
        <v>0</v>
      </c>
      <c r="P8001" s="20">
        <v>0</v>
      </c>
      <c r="Q8001" s="20">
        <v>0</v>
      </c>
      <c r="R8001" s="20" t="e">
        <v>#DIV/0!</v>
      </c>
      <c r="S8001" s="20">
        <v>0</v>
      </c>
    </row>
    <row r="8002" spans="1:20" s="20" customFormat="1" x14ac:dyDescent="0.25">
      <c r="A8002" s="177" t="s">
        <v>2166</v>
      </c>
      <c r="B8002" s="20" t="s">
        <v>2167</v>
      </c>
      <c r="C8002" s="20" t="s">
        <v>1988</v>
      </c>
      <c r="D8002" s="20" t="s">
        <v>1000</v>
      </c>
      <c r="E8002" s="26">
        <v>43221</v>
      </c>
      <c r="F8002" s="20">
        <v>5.5</v>
      </c>
      <c r="G8002" s="20">
        <v>7</v>
      </c>
      <c r="H8002" s="20">
        <v>0.7857142857142857</v>
      </c>
      <c r="I8002" s="20">
        <v>36</v>
      </c>
      <c r="J8002" s="20">
        <v>33</v>
      </c>
      <c r="K8002" s="20">
        <v>1.0909090909090908</v>
      </c>
      <c r="L8002" s="20">
        <v>42</v>
      </c>
      <c r="M8002" s="20">
        <v>0.7857142857142857</v>
      </c>
      <c r="N8002" s="20">
        <v>29</v>
      </c>
      <c r="P8002" s="20">
        <v>2</v>
      </c>
      <c r="Q8002" s="20">
        <v>4</v>
      </c>
      <c r="R8002" s="20">
        <v>0.5</v>
      </c>
      <c r="S8002" s="20">
        <v>7</v>
      </c>
    </row>
    <row r="8003" spans="1:20" s="20" customFormat="1" x14ac:dyDescent="0.25">
      <c r="A8003" s="177" t="s">
        <v>1918</v>
      </c>
      <c r="B8003" s="20" t="s">
        <v>1919</v>
      </c>
      <c r="C8003" s="20" t="s">
        <v>240</v>
      </c>
      <c r="D8003" s="20" t="s">
        <v>1000</v>
      </c>
      <c r="E8003" s="26">
        <v>43221</v>
      </c>
      <c r="F8003" s="20">
        <v>10.5</v>
      </c>
      <c r="G8003" s="20">
        <v>13</v>
      </c>
      <c r="H8003" s="20">
        <v>0.80769230769230771</v>
      </c>
      <c r="I8003" s="20">
        <v>52</v>
      </c>
      <c r="J8003" s="20">
        <v>63</v>
      </c>
      <c r="K8003" s="20">
        <v>0.82539682539682535</v>
      </c>
      <c r="L8003" s="20">
        <v>78</v>
      </c>
      <c r="M8003" s="20">
        <v>0.80769230769230771</v>
      </c>
      <c r="N8003" s="20">
        <v>49</v>
      </c>
      <c r="P8003" s="20">
        <v>1</v>
      </c>
      <c r="Q8003" s="20">
        <v>1</v>
      </c>
      <c r="R8003" s="20">
        <v>1</v>
      </c>
      <c r="S8003" s="20">
        <v>3</v>
      </c>
    </row>
    <row r="8004" spans="1:20" s="20" customFormat="1" x14ac:dyDescent="0.25">
      <c r="A8004" s="177" t="s">
        <v>1743</v>
      </c>
      <c r="B8004" s="20" t="s">
        <v>1744</v>
      </c>
      <c r="C8004" s="20" t="s">
        <v>241</v>
      </c>
      <c r="D8004" s="20" t="s">
        <v>1000</v>
      </c>
      <c r="E8004" s="26">
        <v>43221</v>
      </c>
      <c r="F8004" s="20">
        <v>31.5</v>
      </c>
      <c r="G8004" s="20">
        <v>36.5</v>
      </c>
      <c r="H8004" s="20">
        <v>0.86301369863013699</v>
      </c>
      <c r="I8004" s="20">
        <v>346</v>
      </c>
      <c r="J8004" s="20">
        <v>384</v>
      </c>
      <c r="K8004" s="20">
        <v>0.90104166666666663</v>
      </c>
      <c r="L8004" s="20">
        <v>454</v>
      </c>
      <c r="M8004" s="20">
        <v>0.8458149779735683</v>
      </c>
      <c r="N8004" s="20">
        <v>312</v>
      </c>
      <c r="P8004" s="20">
        <v>8</v>
      </c>
      <c r="Q8004" s="20">
        <v>34</v>
      </c>
      <c r="R8004" s="20">
        <v>0.23529411764705882</v>
      </c>
      <c r="S8004" s="20">
        <v>34</v>
      </c>
    </row>
    <row r="8005" spans="1:20" s="20" customFormat="1" x14ac:dyDescent="0.25">
      <c r="A8005" s="177" t="s">
        <v>1568</v>
      </c>
      <c r="B8005" s="20" t="s">
        <v>1569</v>
      </c>
      <c r="C8005" s="20" t="s">
        <v>318</v>
      </c>
      <c r="D8005" s="20" t="s">
        <v>1000</v>
      </c>
      <c r="E8005" s="26">
        <v>43221</v>
      </c>
      <c r="F8005" s="20">
        <v>6</v>
      </c>
      <c r="G8005" s="20">
        <v>8</v>
      </c>
      <c r="H8005" s="20">
        <v>0.75</v>
      </c>
      <c r="I8005" s="20">
        <v>32</v>
      </c>
      <c r="J8005" s="20">
        <v>37</v>
      </c>
      <c r="K8005" s="20">
        <v>0.86486486486486491</v>
      </c>
      <c r="L8005" s="20">
        <v>56</v>
      </c>
      <c r="M8005" s="20">
        <v>0.6607142857142857</v>
      </c>
      <c r="N8005" s="20">
        <v>27</v>
      </c>
      <c r="P8005" s="20">
        <v>2</v>
      </c>
      <c r="Q8005" s="20">
        <v>5</v>
      </c>
      <c r="R8005" s="20">
        <v>0.4</v>
      </c>
      <c r="S8005" s="20">
        <v>5</v>
      </c>
    </row>
    <row r="8006" spans="1:20" s="20" customFormat="1" x14ac:dyDescent="0.25">
      <c r="A8006" s="177" t="s">
        <v>12647</v>
      </c>
      <c r="B8006" s="20" t="s">
        <v>1459</v>
      </c>
      <c r="C8006" s="20" t="s">
        <v>896</v>
      </c>
      <c r="D8006" s="20" t="s">
        <v>1000</v>
      </c>
      <c r="E8006" s="26">
        <v>43221</v>
      </c>
      <c r="F8006" s="20">
        <v>64.5</v>
      </c>
      <c r="G8006" s="20">
        <v>77</v>
      </c>
      <c r="H8006" s="20">
        <v>0.83766233766233766</v>
      </c>
      <c r="I8006" s="20">
        <v>524</v>
      </c>
      <c r="J8006" s="20">
        <v>604</v>
      </c>
      <c r="K8006" s="20">
        <v>0.86754966887417218</v>
      </c>
      <c r="L8006" s="20">
        <v>729</v>
      </c>
      <c r="M8006" s="20">
        <v>0.82853223593964331</v>
      </c>
      <c r="N8006" s="20">
        <v>461</v>
      </c>
      <c r="P8006" s="20">
        <v>27</v>
      </c>
      <c r="Q8006" s="20">
        <v>59</v>
      </c>
      <c r="R8006" s="20">
        <v>0.4576271186440678</v>
      </c>
      <c r="S8006" s="20">
        <v>63</v>
      </c>
    </row>
    <row r="8007" spans="1:20" s="20" customFormat="1" x14ac:dyDescent="0.25">
      <c r="A8007" s="177" t="s">
        <v>2722</v>
      </c>
      <c r="B8007" s="20" t="s">
        <v>1418</v>
      </c>
      <c r="C8007" s="20" t="s">
        <v>899</v>
      </c>
      <c r="D8007" s="20" t="s">
        <v>1001</v>
      </c>
      <c r="E8007" s="26">
        <v>43221</v>
      </c>
      <c r="F8007" s="20">
        <v>0</v>
      </c>
      <c r="G8007" s="20">
        <v>0</v>
      </c>
      <c r="H8007" s="20" t="e">
        <v>#DIV/0!</v>
      </c>
      <c r="I8007" s="20">
        <v>0</v>
      </c>
      <c r="J8007" s="20">
        <v>0</v>
      </c>
      <c r="K8007" s="20" t="e">
        <v>#DIV/0!</v>
      </c>
      <c r="L8007" s="20">
        <v>0</v>
      </c>
      <c r="M8007" s="20" t="e">
        <v>#DIV/0!</v>
      </c>
      <c r="N8007" s="20">
        <v>0</v>
      </c>
      <c r="P8007" s="20">
        <v>0</v>
      </c>
      <c r="Q8007" s="20">
        <v>0</v>
      </c>
      <c r="R8007" s="20" t="e">
        <v>#DIV/0!</v>
      </c>
      <c r="S8007" s="20">
        <v>0</v>
      </c>
    </row>
    <row r="8008" spans="1:20" s="20" customFormat="1" x14ac:dyDescent="0.25">
      <c r="A8008" s="177" t="s">
        <v>14521</v>
      </c>
      <c r="B8008" s="20" t="s">
        <v>1221</v>
      </c>
      <c r="C8008" s="20" t="s">
        <v>235</v>
      </c>
      <c r="D8008" s="20" t="s">
        <v>1002</v>
      </c>
      <c r="E8008" s="26">
        <v>43221</v>
      </c>
      <c r="F8008" s="20">
        <v>64.5</v>
      </c>
      <c r="G8008" s="20">
        <v>77</v>
      </c>
      <c r="H8008" s="20">
        <v>0.83766233766233766</v>
      </c>
      <c r="I8008" s="20">
        <v>524</v>
      </c>
      <c r="J8008" s="20">
        <v>604</v>
      </c>
      <c r="K8008" s="20">
        <v>0.86754966887417218</v>
      </c>
      <c r="L8008" s="20">
        <v>729</v>
      </c>
      <c r="M8008" s="20">
        <v>0.82853223593964331</v>
      </c>
      <c r="N8008" s="20">
        <v>461</v>
      </c>
      <c r="P8008" s="20">
        <v>27</v>
      </c>
      <c r="Q8008" s="20">
        <v>59</v>
      </c>
      <c r="R8008" s="20">
        <v>0.4576271186440678</v>
      </c>
      <c r="S8008" s="20">
        <v>63</v>
      </c>
    </row>
    <row r="8009" spans="1:20" s="20" customFormat="1" x14ac:dyDescent="0.25">
      <c r="A8009" s="177" t="s">
        <v>13084</v>
      </c>
      <c r="B8009" s="20" t="s">
        <v>1413</v>
      </c>
      <c r="C8009" s="20" t="s">
        <v>1237</v>
      </c>
      <c r="D8009" s="20" t="s">
        <v>1001</v>
      </c>
      <c r="E8009" s="26">
        <v>43221</v>
      </c>
      <c r="F8009" s="20">
        <v>0</v>
      </c>
      <c r="G8009" s="20">
        <v>0</v>
      </c>
      <c r="H8009" s="20" t="e">
        <v>#DIV/0!</v>
      </c>
      <c r="I8009" s="20">
        <v>0</v>
      </c>
      <c r="J8009" s="20">
        <v>0</v>
      </c>
      <c r="K8009" s="20" t="e">
        <v>#DIV/0!</v>
      </c>
      <c r="L8009" s="20">
        <v>0</v>
      </c>
      <c r="M8009" s="20" t="e">
        <v>#DIV/0!</v>
      </c>
      <c r="N8009" s="20">
        <v>0</v>
      </c>
      <c r="P8009" s="20">
        <v>0</v>
      </c>
      <c r="Q8009" s="20">
        <v>0</v>
      </c>
      <c r="R8009" s="20" t="e">
        <v>#DIV/0!</v>
      </c>
      <c r="S8009" s="20">
        <v>0</v>
      </c>
      <c r="T8009" s="20" t="e">
        <v>#DIV/0!</v>
      </c>
    </row>
    <row r="8010" spans="1:20" s="20" customFormat="1" x14ac:dyDescent="0.25">
      <c r="A8010" s="177" t="s">
        <v>13085</v>
      </c>
      <c r="B8010" s="20" t="s">
        <v>1358</v>
      </c>
      <c r="C8010" s="20" t="s">
        <v>1237</v>
      </c>
      <c r="D8010" s="20" t="s">
        <v>1000</v>
      </c>
      <c r="E8010" s="26">
        <v>43221</v>
      </c>
      <c r="F8010" s="20">
        <v>19.5</v>
      </c>
      <c r="G8010" s="20">
        <v>23.5</v>
      </c>
      <c r="H8010" s="20">
        <v>0.82978723404255317</v>
      </c>
      <c r="I8010" s="20">
        <v>107</v>
      </c>
      <c r="J8010" s="20">
        <v>117</v>
      </c>
      <c r="K8010" s="20">
        <v>0.9145299145299145</v>
      </c>
      <c r="L8010" s="20">
        <v>141</v>
      </c>
      <c r="M8010" s="20">
        <v>0.82978723404255317</v>
      </c>
      <c r="N8010" s="20">
        <v>97</v>
      </c>
      <c r="P8010" s="20">
        <v>5</v>
      </c>
      <c r="Q8010" s="20">
        <v>7</v>
      </c>
      <c r="R8010" s="20">
        <v>0.7142857142857143</v>
      </c>
      <c r="S8010" s="20">
        <v>10</v>
      </c>
      <c r="T8010" s="20" t="e">
        <v>#DIV/0!</v>
      </c>
    </row>
    <row r="8011" spans="1:20" s="20" customFormat="1" x14ac:dyDescent="0.25">
      <c r="A8011" s="177" t="s">
        <v>12118</v>
      </c>
      <c r="B8011" s="20" t="s">
        <v>12119</v>
      </c>
      <c r="C8011" s="20" t="s">
        <v>1051</v>
      </c>
      <c r="D8011" s="20" t="s">
        <v>1000</v>
      </c>
      <c r="E8011" s="26">
        <v>43221</v>
      </c>
      <c r="F8011" s="20">
        <v>0</v>
      </c>
      <c r="G8011" s="20">
        <v>0</v>
      </c>
      <c r="H8011" s="20" t="e">
        <v>#DIV/0!</v>
      </c>
      <c r="I8011" s="20">
        <v>0</v>
      </c>
      <c r="J8011" s="20">
        <v>0</v>
      </c>
      <c r="K8011" s="20" t="e">
        <v>#DIV/0!</v>
      </c>
      <c r="L8011" s="20">
        <v>0</v>
      </c>
      <c r="M8011" s="20" t="e">
        <v>#DIV/0!</v>
      </c>
      <c r="N8011" s="20">
        <v>0</v>
      </c>
      <c r="P8011" s="20">
        <v>0</v>
      </c>
      <c r="Q8011" s="20">
        <v>0</v>
      </c>
      <c r="R8011" s="20" t="e">
        <v>#DIV/0!</v>
      </c>
      <c r="S8011" s="20">
        <v>0</v>
      </c>
      <c r="T8011" s="20" t="e">
        <v>#DIV/0!</v>
      </c>
    </row>
    <row r="8012" spans="1:20" s="20" customFormat="1" x14ac:dyDescent="0.25">
      <c r="A8012" s="177" t="s">
        <v>13307</v>
      </c>
      <c r="B8012" s="20" t="s">
        <v>13308</v>
      </c>
      <c r="C8012" s="20" t="s">
        <v>350</v>
      </c>
      <c r="D8012" s="20" t="s">
        <v>1002</v>
      </c>
      <c r="E8012" s="26">
        <v>43221</v>
      </c>
      <c r="F8012" s="20">
        <v>1</v>
      </c>
      <c r="G8012" s="20">
        <v>1</v>
      </c>
      <c r="H8012" s="20">
        <v>1</v>
      </c>
      <c r="I8012" s="20">
        <v>5</v>
      </c>
      <c r="J8012" s="20">
        <v>6</v>
      </c>
      <c r="K8012" s="20">
        <v>0.83333333333333337</v>
      </c>
      <c r="L8012" s="20">
        <v>6</v>
      </c>
      <c r="M8012" s="20">
        <v>1</v>
      </c>
      <c r="N8012" s="20">
        <v>5</v>
      </c>
      <c r="P8012" s="20">
        <v>0</v>
      </c>
      <c r="Q8012" s="20">
        <v>0</v>
      </c>
      <c r="R8012" s="20" t="e">
        <v>#DIV/0!</v>
      </c>
      <c r="S8012" s="20">
        <v>0</v>
      </c>
      <c r="T8012" s="20" t="e">
        <v>#DIV/0!</v>
      </c>
    </row>
    <row r="8013" spans="1:20" s="20" customFormat="1" x14ac:dyDescent="0.25">
      <c r="A8013" s="177" t="s">
        <v>13484</v>
      </c>
      <c r="B8013" s="20" t="s">
        <v>13485</v>
      </c>
      <c r="C8013" s="20" t="s">
        <v>242</v>
      </c>
      <c r="D8013" s="20" t="s">
        <v>1002</v>
      </c>
      <c r="E8013" s="26">
        <v>43221</v>
      </c>
      <c r="F8013" s="20">
        <v>0</v>
      </c>
      <c r="G8013" s="20">
        <v>0</v>
      </c>
      <c r="H8013" s="20" t="e">
        <v>#DIV/0!</v>
      </c>
      <c r="I8013" s="20">
        <v>0</v>
      </c>
      <c r="J8013" s="20">
        <v>0</v>
      </c>
      <c r="K8013" s="20" t="e">
        <v>#DIV/0!</v>
      </c>
      <c r="L8013" s="20">
        <v>0</v>
      </c>
      <c r="M8013" s="20" t="e">
        <v>#DIV/0!</v>
      </c>
      <c r="N8013" s="20">
        <v>0</v>
      </c>
      <c r="P8013" s="20">
        <v>0</v>
      </c>
      <c r="Q8013" s="20">
        <v>0</v>
      </c>
      <c r="R8013" s="20" t="e">
        <v>#DIV/0!</v>
      </c>
      <c r="S8013" s="20">
        <v>0</v>
      </c>
      <c r="T8013" s="20" t="e">
        <v>#DIV/0!</v>
      </c>
    </row>
    <row r="8014" spans="1:20" s="20" customFormat="1" x14ac:dyDescent="0.25">
      <c r="A8014" s="177" t="s">
        <v>13661</v>
      </c>
      <c r="B8014" s="20" t="s">
        <v>13662</v>
      </c>
      <c r="C8014" s="20" t="s">
        <v>237</v>
      </c>
      <c r="D8014" s="20" t="s">
        <v>1002</v>
      </c>
      <c r="E8014" s="26">
        <v>43221</v>
      </c>
      <c r="F8014" s="20">
        <v>7.5</v>
      </c>
      <c r="G8014" s="20">
        <v>9</v>
      </c>
      <c r="H8014" s="20">
        <v>0.83333333333333337</v>
      </c>
      <c r="I8014" s="20">
        <v>39</v>
      </c>
      <c r="J8014" s="20">
        <v>66</v>
      </c>
      <c r="K8014" s="20">
        <v>0.59090909090909094</v>
      </c>
      <c r="L8014" s="20">
        <v>78</v>
      </c>
      <c r="M8014" s="20">
        <v>0.84615384615384615</v>
      </c>
      <c r="N8014" s="20">
        <v>25</v>
      </c>
      <c r="O8014" s="20">
        <v>1.0899999999999999</v>
      </c>
      <c r="P8014" s="20">
        <v>12</v>
      </c>
      <c r="Q8014" s="20">
        <v>13</v>
      </c>
      <c r="R8014" s="20">
        <v>0.92307692307692313</v>
      </c>
      <c r="S8014" s="20">
        <v>14</v>
      </c>
      <c r="T8014" s="20">
        <v>0.8</v>
      </c>
    </row>
    <row r="8015" spans="1:20" s="20" customFormat="1" x14ac:dyDescent="0.25">
      <c r="A8015" s="177" t="s">
        <v>13836</v>
      </c>
      <c r="B8015" s="20" t="s">
        <v>13837</v>
      </c>
      <c r="C8015" s="20" t="s">
        <v>238</v>
      </c>
      <c r="D8015" s="20" t="s">
        <v>1002</v>
      </c>
      <c r="E8015" s="26">
        <v>43221</v>
      </c>
      <c r="F8015" s="20">
        <v>0</v>
      </c>
      <c r="G8015" s="20">
        <v>0</v>
      </c>
      <c r="H8015" s="20" t="e">
        <v>#DIV/0!</v>
      </c>
      <c r="I8015" s="20">
        <v>0</v>
      </c>
      <c r="J8015" s="20">
        <v>0</v>
      </c>
      <c r="K8015" s="20" t="e">
        <v>#DIV/0!</v>
      </c>
      <c r="L8015" s="20">
        <v>0</v>
      </c>
      <c r="M8015" s="20" t="e">
        <v>#DIV/0!</v>
      </c>
      <c r="N8015" s="20">
        <v>0</v>
      </c>
      <c r="P8015" s="20">
        <v>0</v>
      </c>
      <c r="Q8015" s="20">
        <v>0</v>
      </c>
      <c r="R8015" s="20" t="e">
        <v>#DIV/0!</v>
      </c>
      <c r="S8015" s="20">
        <v>0</v>
      </c>
      <c r="T8015" s="20" t="e">
        <v>#DIV/0!</v>
      </c>
    </row>
    <row r="8016" spans="1:20" s="20" customFormat="1" x14ac:dyDescent="0.25">
      <c r="A8016" s="177" t="s">
        <v>14013</v>
      </c>
      <c r="B8016" s="20" t="s">
        <v>14014</v>
      </c>
      <c r="C8016" s="20" t="s">
        <v>239</v>
      </c>
      <c r="D8016" s="20" t="s">
        <v>1002</v>
      </c>
      <c r="E8016" s="26">
        <v>43221</v>
      </c>
      <c r="F8016" s="20">
        <v>0</v>
      </c>
      <c r="G8016" s="20">
        <v>0</v>
      </c>
      <c r="H8016" s="20" t="e">
        <v>#DIV/0!</v>
      </c>
      <c r="I8016" s="20">
        <v>0</v>
      </c>
      <c r="J8016" s="20">
        <v>0</v>
      </c>
      <c r="K8016" s="20" t="e">
        <v>#DIV/0!</v>
      </c>
      <c r="L8016" s="20">
        <v>0</v>
      </c>
      <c r="M8016" s="20" t="e">
        <v>#DIV/0!</v>
      </c>
      <c r="N8016" s="20">
        <v>0</v>
      </c>
      <c r="P8016" s="20">
        <v>0</v>
      </c>
      <c r="Q8016" s="20">
        <v>0</v>
      </c>
      <c r="R8016" s="20" t="e">
        <v>#DIV/0!</v>
      </c>
      <c r="S8016" s="20">
        <v>0</v>
      </c>
      <c r="T8016" s="20" t="e">
        <v>#DIV/0!</v>
      </c>
    </row>
    <row r="8017" spans="1:20" s="20" customFormat="1" x14ac:dyDescent="0.25">
      <c r="A8017" s="177" t="s">
        <v>14200</v>
      </c>
      <c r="B8017" s="20" t="s">
        <v>14201</v>
      </c>
      <c r="C8017" s="20" t="s">
        <v>240</v>
      </c>
      <c r="D8017" s="20" t="s">
        <v>1002</v>
      </c>
      <c r="E8017" s="26">
        <v>43221</v>
      </c>
      <c r="F8017" s="20">
        <v>10.5</v>
      </c>
      <c r="G8017" s="20">
        <v>13</v>
      </c>
      <c r="H8017" s="20">
        <v>0.80769230769230771</v>
      </c>
      <c r="I8017" s="20">
        <v>52</v>
      </c>
      <c r="J8017" s="20">
        <v>63</v>
      </c>
      <c r="K8017" s="20">
        <v>0.82539682539682535</v>
      </c>
      <c r="L8017" s="20">
        <v>78</v>
      </c>
      <c r="M8017" s="20">
        <v>0.80769230769230771</v>
      </c>
      <c r="N8017" s="20">
        <v>49</v>
      </c>
      <c r="P8017" s="20">
        <v>1</v>
      </c>
      <c r="Q8017" s="20">
        <v>1</v>
      </c>
      <c r="R8017" s="20">
        <v>1</v>
      </c>
      <c r="S8017" s="20">
        <v>3</v>
      </c>
      <c r="T8017" s="20" t="e">
        <v>#DIV/0!</v>
      </c>
    </row>
    <row r="8018" spans="1:20" s="20" customFormat="1" x14ac:dyDescent="0.25">
      <c r="A8018" s="177" t="s">
        <v>14377</v>
      </c>
      <c r="B8018" s="20" t="s">
        <v>14378</v>
      </c>
      <c r="C8018" s="20" t="s">
        <v>241</v>
      </c>
      <c r="D8018" s="20" t="s">
        <v>1002</v>
      </c>
      <c r="E8018" s="26">
        <v>43221</v>
      </c>
      <c r="F8018" s="20">
        <v>31.5</v>
      </c>
      <c r="G8018" s="20">
        <v>36.5</v>
      </c>
      <c r="H8018" s="20">
        <v>0.86301369863013699</v>
      </c>
      <c r="I8018" s="20">
        <v>346</v>
      </c>
      <c r="J8018" s="20">
        <v>384</v>
      </c>
      <c r="K8018" s="20">
        <v>0.90104166666666663</v>
      </c>
      <c r="L8018" s="20">
        <v>454</v>
      </c>
      <c r="M8018" s="20">
        <v>0.8458149779735683</v>
      </c>
      <c r="N8018" s="20">
        <v>312</v>
      </c>
      <c r="P8018" s="20">
        <v>8</v>
      </c>
      <c r="Q8018" s="20">
        <v>34</v>
      </c>
      <c r="R8018" s="20">
        <v>0.23529411764705882</v>
      </c>
      <c r="S8018" s="20">
        <v>34</v>
      </c>
      <c r="T8018" s="20">
        <v>0.92</v>
      </c>
    </row>
    <row r="8019" spans="1:20" s="20" customFormat="1" x14ac:dyDescent="0.25">
      <c r="A8019" s="177" t="s">
        <v>14489</v>
      </c>
      <c r="B8019" s="20" t="s">
        <v>14490</v>
      </c>
      <c r="C8019" s="20" t="s">
        <v>318</v>
      </c>
      <c r="D8019" s="20" t="s">
        <v>1002</v>
      </c>
      <c r="E8019" s="26">
        <v>43221</v>
      </c>
      <c r="F8019" s="20">
        <v>6</v>
      </c>
      <c r="G8019" s="20">
        <v>8</v>
      </c>
      <c r="H8019" s="20">
        <v>0.75</v>
      </c>
      <c r="I8019" s="20">
        <v>32</v>
      </c>
      <c r="J8019" s="20">
        <v>37</v>
      </c>
      <c r="K8019" s="20">
        <v>0.86486486486486491</v>
      </c>
      <c r="L8019" s="20">
        <v>56</v>
      </c>
      <c r="M8019" s="20">
        <v>0.6607142857142857</v>
      </c>
      <c r="N8019" s="20">
        <v>27</v>
      </c>
      <c r="P8019" s="20">
        <v>2</v>
      </c>
      <c r="Q8019" s="20">
        <v>5</v>
      </c>
      <c r="R8019" s="20">
        <v>0.4</v>
      </c>
      <c r="S8019" s="20">
        <v>5</v>
      </c>
      <c r="T8019" s="20">
        <v>0.92</v>
      </c>
    </row>
    <row r="8020" spans="1:20" s="20" customFormat="1" x14ac:dyDescent="0.25">
      <c r="A8020" s="177" t="s">
        <v>14706</v>
      </c>
      <c r="B8020" s="20" t="s">
        <v>14707</v>
      </c>
      <c r="C8020" s="20" t="s">
        <v>199</v>
      </c>
      <c r="D8020" s="20" t="s">
        <v>1000</v>
      </c>
      <c r="E8020" s="26">
        <v>43221</v>
      </c>
      <c r="F8020" s="20">
        <v>9.5</v>
      </c>
      <c r="G8020" s="20">
        <v>10</v>
      </c>
      <c r="H8020" s="20">
        <v>0.95</v>
      </c>
      <c r="I8020" s="20">
        <v>97</v>
      </c>
      <c r="J8020" s="20">
        <v>101</v>
      </c>
      <c r="K8020" s="20">
        <v>0.96039603960396036</v>
      </c>
      <c r="L8020" s="20">
        <v>104</v>
      </c>
      <c r="M8020" s="20">
        <v>0.97115384615384615</v>
      </c>
      <c r="N8020" s="20">
        <v>90</v>
      </c>
      <c r="P8020" s="20">
        <v>1</v>
      </c>
      <c r="Q8020" s="20">
        <v>1</v>
      </c>
      <c r="R8020" s="20">
        <v>1</v>
      </c>
      <c r="S8020" s="20">
        <v>7</v>
      </c>
      <c r="T8020" s="20">
        <v>1</v>
      </c>
    </row>
    <row r="8021" spans="1:20" s="20" customFormat="1" x14ac:dyDescent="0.25">
      <c r="A8021" s="177" t="s">
        <v>14972</v>
      </c>
      <c r="B8021" s="20" t="s">
        <v>14973</v>
      </c>
      <c r="C8021" s="20" t="s">
        <v>200</v>
      </c>
      <c r="D8021" s="20" t="s">
        <v>1002</v>
      </c>
      <c r="E8021" s="26">
        <v>43221</v>
      </c>
      <c r="F8021" s="20">
        <v>4</v>
      </c>
      <c r="G8021" s="20">
        <v>4.5</v>
      </c>
      <c r="H8021" s="20">
        <v>0.88888888888888884</v>
      </c>
      <c r="I8021" s="20">
        <v>18</v>
      </c>
      <c r="J8021" s="20">
        <v>24</v>
      </c>
      <c r="K8021" s="20">
        <v>0.75</v>
      </c>
      <c r="L8021" s="20">
        <v>27</v>
      </c>
      <c r="M8021" s="20">
        <v>0.88888888888888884</v>
      </c>
      <c r="N8021" s="20">
        <v>16</v>
      </c>
      <c r="P8021" s="20">
        <v>1</v>
      </c>
      <c r="Q8021" s="20">
        <v>1</v>
      </c>
      <c r="R8021" s="20">
        <v>1</v>
      </c>
      <c r="S8021" s="20">
        <v>2</v>
      </c>
      <c r="T8021" s="20">
        <v>0.96</v>
      </c>
    </row>
    <row r="8022" spans="1:20" s="20" customFormat="1" x14ac:dyDescent="0.25">
      <c r="A8022" s="177" t="s">
        <v>15149</v>
      </c>
      <c r="B8022" s="20" t="s">
        <v>15150</v>
      </c>
      <c r="C8022" s="20" t="s">
        <v>202</v>
      </c>
      <c r="D8022" s="20" t="s">
        <v>1002</v>
      </c>
      <c r="E8022" s="26">
        <v>43221</v>
      </c>
      <c r="F8022" s="20">
        <v>5.5</v>
      </c>
      <c r="G8022" s="20">
        <v>5.5</v>
      </c>
      <c r="H8022" s="20">
        <v>1</v>
      </c>
      <c r="I8022" s="20">
        <v>79</v>
      </c>
      <c r="J8022" s="20">
        <v>77</v>
      </c>
      <c r="K8022" s="20">
        <v>1.025974025974026</v>
      </c>
      <c r="L8022" s="20">
        <v>77</v>
      </c>
      <c r="M8022" s="20">
        <v>1</v>
      </c>
      <c r="N8022" s="20">
        <v>74</v>
      </c>
      <c r="P8022" s="20">
        <v>0</v>
      </c>
      <c r="Q8022" s="20">
        <v>0</v>
      </c>
      <c r="R8022" s="20" t="e">
        <v>#DIV/0!</v>
      </c>
      <c r="S8022" s="20">
        <v>5</v>
      </c>
      <c r="T8022" s="20">
        <v>1</v>
      </c>
    </row>
    <row r="8023" spans="1:20" s="20" customFormat="1" x14ac:dyDescent="0.25">
      <c r="A8023" s="177" t="s">
        <v>15231</v>
      </c>
      <c r="B8023" s="20" t="s">
        <v>15232</v>
      </c>
      <c r="C8023" s="20" t="s">
        <v>348</v>
      </c>
      <c r="D8023" s="20" t="s">
        <v>1000</v>
      </c>
      <c r="E8023" s="26">
        <v>43221</v>
      </c>
      <c r="F8023" s="20">
        <v>0</v>
      </c>
      <c r="G8023" s="20">
        <v>0</v>
      </c>
      <c r="H8023" s="20" t="e">
        <v>#DIV/0!</v>
      </c>
      <c r="I8023" s="20">
        <v>0</v>
      </c>
      <c r="J8023" s="20">
        <v>0</v>
      </c>
      <c r="K8023" s="20" t="e">
        <v>#DIV/0!</v>
      </c>
      <c r="L8023" s="20">
        <v>0</v>
      </c>
      <c r="M8023" s="20" t="e">
        <v>#DIV/0!</v>
      </c>
      <c r="N8023" s="20">
        <v>0</v>
      </c>
      <c r="P8023" s="20">
        <v>0</v>
      </c>
      <c r="Q8023" s="20">
        <v>0</v>
      </c>
      <c r="R8023" s="20" t="e">
        <v>#DIV/0!</v>
      </c>
      <c r="S8023" s="20">
        <v>0</v>
      </c>
      <c r="T8023" s="20">
        <v>0.92</v>
      </c>
    </row>
    <row r="8024" spans="1:20" s="20" customFormat="1" x14ac:dyDescent="0.25">
      <c r="A8024" s="177" t="s">
        <v>15315</v>
      </c>
      <c r="B8024" s="20" t="s">
        <v>15316</v>
      </c>
      <c r="C8024" s="20" t="s">
        <v>347</v>
      </c>
      <c r="D8024" s="20" t="s">
        <v>1002</v>
      </c>
      <c r="E8024" s="26">
        <v>43221</v>
      </c>
      <c r="F8024" s="20">
        <v>0</v>
      </c>
      <c r="G8024" s="20">
        <v>0</v>
      </c>
      <c r="H8024" s="20" t="e">
        <v>#DIV/0!</v>
      </c>
      <c r="I8024" s="20">
        <v>0</v>
      </c>
      <c r="J8024" s="20">
        <v>0</v>
      </c>
      <c r="K8024" s="20" t="e">
        <v>#DIV/0!</v>
      </c>
      <c r="L8024" s="20">
        <v>0</v>
      </c>
      <c r="M8024" s="20" t="e">
        <v>#DIV/0!</v>
      </c>
      <c r="N8024" s="20">
        <v>0</v>
      </c>
      <c r="P8024" s="20">
        <v>0</v>
      </c>
      <c r="Q8024" s="20">
        <v>0</v>
      </c>
      <c r="R8024" s="20" t="e">
        <v>#DIV/0!</v>
      </c>
      <c r="S8024" s="20">
        <v>0</v>
      </c>
      <c r="T8024" s="20">
        <v>0.91</v>
      </c>
    </row>
    <row r="8025" spans="1:20" s="20" customFormat="1" x14ac:dyDescent="0.25">
      <c r="A8025" s="177" t="s">
        <v>15391</v>
      </c>
      <c r="B8025" s="20" t="s">
        <v>15392</v>
      </c>
      <c r="C8025" s="20" t="s">
        <v>351</v>
      </c>
      <c r="D8025" s="20" t="s">
        <v>1002</v>
      </c>
      <c r="E8025" s="26">
        <v>43221</v>
      </c>
      <c r="F8025" s="20">
        <v>0</v>
      </c>
      <c r="G8025" s="20">
        <v>0</v>
      </c>
      <c r="H8025" s="20" t="e">
        <v>#DIV/0!</v>
      </c>
      <c r="I8025" s="20">
        <v>0</v>
      </c>
      <c r="J8025" s="20">
        <v>0</v>
      </c>
      <c r="K8025" s="20" t="e">
        <v>#DIV/0!</v>
      </c>
      <c r="L8025" s="20">
        <v>0</v>
      </c>
      <c r="M8025" s="20" t="e">
        <v>#DIV/0!</v>
      </c>
      <c r="N8025" s="20">
        <v>0</v>
      </c>
      <c r="P8025" s="20">
        <v>0</v>
      </c>
      <c r="Q8025" s="20">
        <v>0</v>
      </c>
      <c r="R8025" s="20" t="e">
        <v>#DIV/0!</v>
      </c>
      <c r="S8025" s="20">
        <v>0</v>
      </c>
      <c r="T8025" s="20">
        <v>0.86</v>
      </c>
    </row>
    <row r="8026" spans="1:20" s="20" customFormat="1" x14ac:dyDescent="0.25">
      <c r="A8026" s="177" t="s">
        <v>15437</v>
      </c>
      <c r="B8026" s="20" t="s">
        <v>15438</v>
      </c>
      <c r="C8026" s="20" t="s">
        <v>357</v>
      </c>
      <c r="D8026" s="20" t="s">
        <v>1000</v>
      </c>
      <c r="E8026" s="26">
        <v>43221</v>
      </c>
      <c r="F8026" s="20">
        <v>0</v>
      </c>
      <c r="G8026" s="20">
        <v>0</v>
      </c>
      <c r="H8026" s="20" t="e">
        <v>#DIV/0!</v>
      </c>
      <c r="I8026" s="20">
        <v>0</v>
      </c>
      <c r="J8026" s="20">
        <v>0</v>
      </c>
      <c r="K8026" s="20" t="e">
        <v>#DIV/0!</v>
      </c>
      <c r="L8026" s="20">
        <v>0</v>
      </c>
      <c r="M8026" s="20" t="e">
        <v>#DIV/0!</v>
      </c>
      <c r="N8026" s="20">
        <v>0</v>
      </c>
      <c r="P8026" s="20">
        <v>0</v>
      </c>
      <c r="Q8026" s="20">
        <v>0</v>
      </c>
      <c r="R8026" s="20" t="e">
        <v>#DIV/0!</v>
      </c>
      <c r="S8026" s="20">
        <v>0</v>
      </c>
      <c r="T8026" s="20">
        <v>0.91</v>
      </c>
    </row>
    <row r="8027" spans="1:20" s="20" customFormat="1" x14ac:dyDescent="0.25">
      <c r="A8027" s="177" t="s">
        <v>15515</v>
      </c>
      <c r="B8027" s="20" t="s">
        <v>15516</v>
      </c>
      <c r="C8027" s="20" t="s">
        <v>352</v>
      </c>
      <c r="D8027" s="20" t="s">
        <v>1002</v>
      </c>
      <c r="E8027" s="26">
        <v>43221</v>
      </c>
      <c r="F8027" s="20">
        <v>0</v>
      </c>
      <c r="G8027" s="20">
        <v>0</v>
      </c>
      <c r="H8027" s="20" t="e">
        <v>#DIV/0!</v>
      </c>
      <c r="I8027" s="20">
        <v>0</v>
      </c>
      <c r="J8027" s="20">
        <v>0</v>
      </c>
      <c r="K8027" s="20" t="e">
        <v>#DIV/0!</v>
      </c>
      <c r="L8027" s="20">
        <v>0</v>
      </c>
      <c r="M8027" s="20" t="e">
        <v>#DIV/0!</v>
      </c>
      <c r="N8027" s="20">
        <v>0</v>
      </c>
      <c r="P8027" s="20">
        <v>0</v>
      </c>
      <c r="Q8027" s="20">
        <v>0</v>
      </c>
      <c r="R8027" s="20" t="e">
        <v>#DIV/0!</v>
      </c>
      <c r="S8027" s="20">
        <v>0</v>
      </c>
    </row>
    <row r="8028" spans="1:20" s="20" customFormat="1" x14ac:dyDescent="0.25">
      <c r="A8028" s="177" t="s">
        <v>15676</v>
      </c>
      <c r="B8028" s="20" t="s">
        <v>15677</v>
      </c>
      <c r="C8028" s="20" t="s">
        <v>228</v>
      </c>
      <c r="D8028" s="20" t="s">
        <v>1002</v>
      </c>
      <c r="E8028" s="26">
        <v>43221</v>
      </c>
      <c r="F8028" s="20">
        <v>0</v>
      </c>
      <c r="G8028" s="20">
        <v>0</v>
      </c>
      <c r="H8028" s="20" t="e">
        <v>#DIV/0!</v>
      </c>
      <c r="I8028" s="20">
        <v>0</v>
      </c>
      <c r="J8028" s="20">
        <v>0</v>
      </c>
      <c r="K8028" s="20" t="e">
        <v>#DIV/0!</v>
      </c>
      <c r="L8028" s="20">
        <v>0</v>
      </c>
      <c r="M8028" s="20" t="e">
        <v>#DIV/0!</v>
      </c>
      <c r="N8028" s="20">
        <v>0</v>
      </c>
      <c r="P8028" s="20">
        <v>0</v>
      </c>
      <c r="Q8028" s="20">
        <v>0</v>
      </c>
      <c r="R8028" s="20" t="e">
        <v>#DIV/0!</v>
      </c>
      <c r="S8028" s="20">
        <v>0</v>
      </c>
    </row>
    <row r="8029" spans="1:20" s="20" customFormat="1" x14ac:dyDescent="0.25">
      <c r="A8029" s="177" t="s">
        <v>15853</v>
      </c>
      <c r="B8029" s="20" t="s">
        <v>15854</v>
      </c>
      <c r="C8029" s="20" t="s">
        <v>227</v>
      </c>
      <c r="D8029" s="20" t="s">
        <v>1000</v>
      </c>
      <c r="E8029" s="26">
        <v>43221</v>
      </c>
      <c r="F8029" s="20">
        <v>0</v>
      </c>
      <c r="G8029" s="20">
        <v>0</v>
      </c>
      <c r="H8029" s="20" t="e">
        <v>#DIV/0!</v>
      </c>
      <c r="I8029" s="20">
        <v>0</v>
      </c>
      <c r="J8029" s="20">
        <v>0</v>
      </c>
      <c r="K8029" s="20" t="e">
        <v>#DIV/0!</v>
      </c>
      <c r="L8029" s="20">
        <v>0</v>
      </c>
      <c r="M8029" s="20" t="e">
        <v>#DIV/0!</v>
      </c>
      <c r="N8029" s="20">
        <v>0</v>
      </c>
      <c r="P8029" s="20">
        <v>0</v>
      </c>
      <c r="Q8029" s="20">
        <v>0</v>
      </c>
      <c r="R8029" s="20" t="e">
        <v>#DIV/0!</v>
      </c>
      <c r="S8029" s="20">
        <v>0</v>
      </c>
    </row>
    <row r="8030" spans="1:20" s="20" customFormat="1" x14ac:dyDescent="0.25">
      <c r="A8030" s="177" t="s">
        <v>16030</v>
      </c>
      <c r="B8030" s="20" t="s">
        <v>16031</v>
      </c>
      <c r="C8030" s="20" t="s">
        <v>203</v>
      </c>
      <c r="D8030" s="20" t="s">
        <v>1000</v>
      </c>
      <c r="E8030" s="26">
        <v>43221</v>
      </c>
      <c r="F8030" s="20">
        <v>0</v>
      </c>
      <c r="G8030" s="20">
        <v>0</v>
      </c>
      <c r="H8030" s="20" t="e">
        <v>#DIV/0!</v>
      </c>
      <c r="I8030" s="20">
        <v>0</v>
      </c>
      <c r="J8030" s="20">
        <v>0</v>
      </c>
      <c r="K8030" s="20" t="e">
        <v>#DIV/0!</v>
      </c>
      <c r="L8030" s="20">
        <v>0</v>
      </c>
      <c r="M8030" s="20" t="e">
        <v>#DIV/0!</v>
      </c>
      <c r="N8030" s="20">
        <v>0</v>
      </c>
      <c r="O8030" s="20" t="e">
        <v>#DIV/0!</v>
      </c>
      <c r="P8030" s="20">
        <v>0</v>
      </c>
      <c r="Q8030" s="20">
        <v>0</v>
      </c>
      <c r="R8030" s="20" t="e">
        <v>#DIV/0!</v>
      </c>
      <c r="S8030" s="20">
        <v>0</v>
      </c>
    </row>
    <row r="8031" spans="1:20" s="20" customFormat="1" x14ac:dyDescent="0.25">
      <c r="A8031" s="177" t="s">
        <v>16209</v>
      </c>
      <c r="B8031" s="20" t="s">
        <v>16210</v>
      </c>
      <c r="C8031" s="20" t="s">
        <v>205</v>
      </c>
      <c r="D8031" s="20" t="s">
        <v>1002</v>
      </c>
      <c r="E8031" s="26">
        <v>43221</v>
      </c>
      <c r="F8031" s="20">
        <v>0</v>
      </c>
      <c r="G8031" s="20">
        <v>0</v>
      </c>
      <c r="H8031" s="20" t="e">
        <v>#DIV/0!</v>
      </c>
      <c r="I8031" s="20">
        <v>0</v>
      </c>
      <c r="J8031" s="20">
        <v>0</v>
      </c>
      <c r="K8031" s="20" t="e">
        <v>#DIV/0!</v>
      </c>
      <c r="L8031" s="20">
        <v>0</v>
      </c>
      <c r="M8031" s="20" t="e">
        <v>#DIV/0!</v>
      </c>
      <c r="N8031" s="20">
        <v>0</v>
      </c>
      <c r="P8031" s="20">
        <v>0</v>
      </c>
      <c r="Q8031" s="20">
        <v>0</v>
      </c>
      <c r="R8031" s="20" t="e">
        <v>#DIV/0!</v>
      </c>
      <c r="S8031" s="20">
        <v>0</v>
      </c>
    </row>
    <row r="8032" spans="1:20" s="20" customFormat="1" x14ac:dyDescent="0.25">
      <c r="A8032" s="177" t="s">
        <v>16386</v>
      </c>
      <c r="B8032" s="20" t="s">
        <v>16387</v>
      </c>
      <c r="C8032" s="20" t="s">
        <v>204</v>
      </c>
      <c r="D8032" s="20" t="s">
        <v>1002</v>
      </c>
      <c r="E8032" s="26">
        <v>43221</v>
      </c>
      <c r="F8032" s="20">
        <v>0</v>
      </c>
      <c r="G8032" s="20">
        <v>0</v>
      </c>
      <c r="H8032" s="20" t="e">
        <v>#DIV/0!</v>
      </c>
      <c r="I8032" s="20">
        <v>0</v>
      </c>
      <c r="J8032" s="20">
        <v>0</v>
      </c>
      <c r="K8032" s="20" t="e">
        <v>#DIV/0!</v>
      </c>
      <c r="L8032" s="20">
        <v>0</v>
      </c>
      <c r="M8032" s="20" t="e">
        <v>#DIV/0!</v>
      </c>
      <c r="N8032" s="20">
        <v>0</v>
      </c>
      <c r="P8032" s="20">
        <v>0</v>
      </c>
      <c r="Q8032" s="20">
        <v>0</v>
      </c>
      <c r="R8032" s="20" t="e">
        <v>#DIV/0!</v>
      </c>
      <c r="S8032" s="20">
        <v>0</v>
      </c>
    </row>
    <row r="8033" spans="1:19" s="20" customFormat="1" x14ac:dyDescent="0.25">
      <c r="A8033" s="177" t="s">
        <v>16527</v>
      </c>
      <c r="B8033" s="20" t="s">
        <v>16528</v>
      </c>
      <c r="C8033" s="20" t="s">
        <v>353</v>
      </c>
      <c r="D8033" s="20" t="s">
        <v>1002</v>
      </c>
      <c r="E8033" s="26">
        <v>43221</v>
      </c>
      <c r="F8033" s="20">
        <v>0</v>
      </c>
      <c r="G8033" s="20">
        <v>0</v>
      </c>
      <c r="H8033" s="20" t="e">
        <v>#DIV/0!</v>
      </c>
      <c r="I8033" s="20">
        <v>0</v>
      </c>
      <c r="J8033" s="20">
        <v>0</v>
      </c>
      <c r="K8033" s="20" t="e">
        <v>#DIV/0!</v>
      </c>
      <c r="L8033" s="20">
        <v>0</v>
      </c>
      <c r="M8033" s="20" t="e">
        <v>#DIV/0!</v>
      </c>
      <c r="N8033" s="20">
        <v>0</v>
      </c>
      <c r="P8033" s="20">
        <v>0</v>
      </c>
      <c r="Q8033" s="20">
        <v>0</v>
      </c>
      <c r="R8033" s="20" t="e">
        <v>#DIV/0!</v>
      </c>
      <c r="S8033" s="20">
        <v>0</v>
      </c>
    </row>
    <row r="8034" spans="1:19" s="20" customFormat="1" x14ac:dyDescent="0.25">
      <c r="A8034" s="177" t="s">
        <v>16704</v>
      </c>
      <c r="B8034" s="20" t="s">
        <v>16705</v>
      </c>
      <c r="C8034" s="20" t="s">
        <v>223</v>
      </c>
      <c r="D8034" s="20" t="s">
        <v>1000</v>
      </c>
      <c r="E8034" s="26">
        <v>43221</v>
      </c>
      <c r="F8034" s="20">
        <v>5.5</v>
      </c>
      <c r="G8034" s="20">
        <v>6</v>
      </c>
      <c r="H8034" s="20">
        <v>0.91666666666666663</v>
      </c>
      <c r="I8034" s="20">
        <v>48</v>
      </c>
      <c r="J8034" s="20">
        <v>60</v>
      </c>
      <c r="K8034" s="20">
        <v>0.8</v>
      </c>
      <c r="L8034" s="20">
        <v>66</v>
      </c>
      <c r="M8034" s="20">
        <v>0.90909090909090906</v>
      </c>
      <c r="N8034" s="20">
        <v>48</v>
      </c>
      <c r="P8034" s="20">
        <v>0</v>
      </c>
      <c r="Q8034" s="20">
        <v>0</v>
      </c>
      <c r="R8034" s="20" t="e">
        <v>#DIV/0!</v>
      </c>
      <c r="S8034" s="20">
        <v>0</v>
      </c>
    </row>
    <row r="8035" spans="1:19" s="20" customFormat="1" x14ac:dyDescent="0.25">
      <c r="A8035" s="177" t="s">
        <v>16883</v>
      </c>
      <c r="B8035" s="20" t="s">
        <v>16884</v>
      </c>
      <c r="C8035" s="20" t="s">
        <v>224</v>
      </c>
      <c r="D8035" s="20" t="s">
        <v>1002</v>
      </c>
      <c r="E8035" s="26">
        <v>43221</v>
      </c>
      <c r="F8035" s="20">
        <v>5.5</v>
      </c>
      <c r="G8035" s="20">
        <v>6</v>
      </c>
      <c r="H8035" s="20">
        <v>0.91666666666666663</v>
      </c>
      <c r="I8035" s="20">
        <v>48</v>
      </c>
      <c r="J8035" s="20">
        <v>60</v>
      </c>
      <c r="K8035" s="20">
        <v>0.8</v>
      </c>
      <c r="L8035" s="20">
        <v>66</v>
      </c>
      <c r="M8035" s="20">
        <v>0.90909090909090906</v>
      </c>
      <c r="N8035" s="20">
        <v>48</v>
      </c>
      <c r="P8035" s="20">
        <v>0</v>
      </c>
      <c r="Q8035" s="20">
        <v>0</v>
      </c>
      <c r="R8035" s="20" t="e">
        <v>#DIV/0!</v>
      </c>
      <c r="S8035" s="20">
        <v>0</v>
      </c>
    </row>
    <row r="8036" spans="1:19" s="20" customFormat="1" x14ac:dyDescent="0.25">
      <c r="A8036" s="177" t="s">
        <v>17009</v>
      </c>
      <c r="B8036" s="20" t="s">
        <v>17010</v>
      </c>
      <c r="C8036" s="20" t="s">
        <v>346</v>
      </c>
      <c r="D8036" s="20" t="s">
        <v>1000</v>
      </c>
      <c r="E8036" s="26">
        <v>43221</v>
      </c>
      <c r="F8036" s="20">
        <v>0</v>
      </c>
      <c r="G8036" s="20">
        <v>0</v>
      </c>
      <c r="H8036" s="20" t="e">
        <v>#DIV/0!</v>
      </c>
      <c r="I8036" s="20">
        <v>0</v>
      </c>
      <c r="J8036" s="20">
        <v>0</v>
      </c>
      <c r="K8036" s="20" t="e">
        <v>#DIV/0!</v>
      </c>
      <c r="L8036" s="20">
        <v>0</v>
      </c>
      <c r="M8036" s="20" t="e">
        <v>#DIV/0!</v>
      </c>
      <c r="N8036" s="20">
        <v>0</v>
      </c>
      <c r="P8036" s="20">
        <v>0</v>
      </c>
      <c r="Q8036" s="20">
        <v>0</v>
      </c>
      <c r="R8036" s="20" t="e">
        <v>#DIV/0!</v>
      </c>
      <c r="S8036" s="20">
        <v>0</v>
      </c>
    </row>
    <row r="8037" spans="1:19" s="20" customFormat="1" x14ac:dyDescent="0.25">
      <c r="A8037" s="177" t="s">
        <v>17105</v>
      </c>
      <c r="B8037" s="20" t="s">
        <v>17106</v>
      </c>
      <c r="C8037" s="20" t="s">
        <v>345</v>
      </c>
      <c r="D8037" s="20" t="s">
        <v>1002</v>
      </c>
      <c r="E8037" s="26">
        <v>43221</v>
      </c>
      <c r="F8037" s="20">
        <v>0</v>
      </c>
      <c r="G8037" s="20">
        <v>0</v>
      </c>
      <c r="H8037" s="20" t="e">
        <v>#DIV/0!</v>
      </c>
      <c r="I8037" s="20">
        <v>0</v>
      </c>
      <c r="J8037" s="20">
        <v>0</v>
      </c>
      <c r="K8037" s="20" t="e">
        <v>#DIV/0!</v>
      </c>
      <c r="L8037" s="20">
        <v>0</v>
      </c>
      <c r="M8037" s="20" t="e">
        <v>#DIV/0!</v>
      </c>
      <c r="N8037" s="20">
        <v>0</v>
      </c>
      <c r="P8037" s="20">
        <v>0</v>
      </c>
      <c r="Q8037" s="20">
        <v>0</v>
      </c>
      <c r="R8037" s="20" t="e">
        <v>#DIV/0!</v>
      </c>
      <c r="S8037" s="20">
        <v>0</v>
      </c>
    </row>
    <row r="8038" spans="1:19" s="20" customFormat="1" x14ac:dyDescent="0.25">
      <c r="A8038" s="177" t="s">
        <v>17320</v>
      </c>
      <c r="B8038" s="20" t="s">
        <v>17321</v>
      </c>
      <c r="C8038" s="20" t="s">
        <v>225</v>
      </c>
      <c r="D8038" s="20" t="s">
        <v>1000</v>
      </c>
      <c r="E8038" s="26">
        <v>43221</v>
      </c>
      <c r="F8038" s="20">
        <v>5.5</v>
      </c>
      <c r="G8038" s="20">
        <v>5.5</v>
      </c>
      <c r="H8038" s="20">
        <v>1</v>
      </c>
      <c r="I8038" s="20">
        <v>53</v>
      </c>
      <c r="J8038" s="20">
        <v>62</v>
      </c>
      <c r="K8038" s="20">
        <v>0.85483870967741937</v>
      </c>
      <c r="L8038" s="20">
        <v>62</v>
      </c>
      <c r="M8038" s="20">
        <v>1</v>
      </c>
      <c r="N8038" s="20">
        <v>49</v>
      </c>
      <c r="P8038" s="20">
        <v>2</v>
      </c>
      <c r="Q8038" s="20">
        <v>2</v>
      </c>
      <c r="R8038" s="20">
        <v>1</v>
      </c>
      <c r="S8038" s="20">
        <v>4</v>
      </c>
    </row>
    <row r="8039" spans="1:19" s="20" customFormat="1" x14ac:dyDescent="0.25">
      <c r="A8039" s="177" t="s">
        <v>17527</v>
      </c>
      <c r="B8039" s="20" t="s">
        <v>17528</v>
      </c>
      <c r="C8039" s="20" t="s">
        <v>226</v>
      </c>
      <c r="D8039" s="20" t="s">
        <v>1002</v>
      </c>
      <c r="E8039" s="26">
        <v>43221</v>
      </c>
      <c r="F8039" s="20">
        <v>5.5</v>
      </c>
      <c r="G8039" s="20">
        <v>5.5</v>
      </c>
      <c r="H8039" s="20">
        <v>1</v>
      </c>
      <c r="I8039" s="20">
        <v>53</v>
      </c>
      <c r="J8039" s="20">
        <v>62</v>
      </c>
      <c r="K8039" s="20">
        <v>0.85483870967741937</v>
      </c>
      <c r="L8039" s="20">
        <v>62</v>
      </c>
      <c r="M8039" s="20">
        <v>1</v>
      </c>
      <c r="N8039" s="20">
        <v>49</v>
      </c>
      <c r="P8039" s="20">
        <v>2</v>
      </c>
      <c r="Q8039" s="20">
        <v>2</v>
      </c>
      <c r="R8039" s="20">
        <v>1</v>
      </c>
      <c r="S8039" s="20">
        <v>4</v>
      </c>
    </row>
    <row r="8040" spans="1:19" s="20" customFormat="1" x14ac:dyDescent="0.25">
      <c r="A8040" s="177" t="s">
        <v>17704</v>
      </c>
      <c r="B8040" s="20" t="s">
        <v>17705</v>
      </c>
      <c r="C8040" s="20" t="s">
        <v>232</v>
      </c>
      <c r="D8040" s="20" t="s">
        <v>1000</v>
      </c>
      <c r="E8040" s="26">
        <v>43221</v>
      </c>
      <c r="F8040" s="20">
        <v>8</v>
      </c>
      <c r="G8040" s="20">
        <v>7.5</v>
      </c>
      <c r="H8040" s="20">
        <v>1.0666666666666667</v>
      </c>
      <c r="I8040" s="20">
        <v>88</v>
      </c>
      <c r="J8040" s="20">
        <v>90</v>
      </c>
      <c r="K8040" s="20">
        <v>0.97777777777777775</v>
      </c>
      <c r="L8040" s="20">
        <v>84</v>
      </c>
      <c r="M8040" s="20">
        <v>1.0714285714285714</v>
      </c>
      <c r="N8040" s="20">
        <v>69</v>
      </c>
      <c r="P8040" s="20">
        <v>0</v>
      </c>
      <c r="Q8040" s="20">
        <v>25</v>
      </c>
      <c r="R8040" s="20">
        <v>0</v>
      </c>
      <c r="S8040" s="20">
        <v>19</v>
      </c>
    </row>
    <row r="8041" spans="1:19" s="20" customFormat="1" x14ac:dyDescent="0.25">
      <c r="A8041" s="177" t="s">
        <v>17901</v>
      </c>
      <c r="B8041" s="20" t="s">
        <v>17902</v>
      </c>
      <c r="C8041" s="20" t="s">
        <v>231</v>
      </c>
      <c r="D8041" s="20" t="s">
        <v>1002</v>
      </c>
      <c r="E8041" s="26">
        <v>43221</v>
      </c>
      <c r="F8041" s="20">
        <v>8</v>
      </c>
      <c r="G8041" s="20">
        <v>7.5</v>
      </c>
      <c r="H8041" s="20">
        <v>1.0666666666666667</v>
      </c>
      <c r="I8041" s="20">
        <v>88</v>
      </c>
      <c r="J8041" s="20">
        <v>90</v>
      </c>
      <c r="K8041" s="20">
        <v>0.97777777777777775</v>
      </c>
      <c r="L8041" s="20">
        <v>84</v>
      </c>
      <c r="M8041" s="20">
        <v>1.0714285714285714</v>
      </c>
      <c r="N8041" s="20">
        <v>69</v>
      </c>
      <c r="P8041" s="20">
        <v>0</v>
      </c>
      <c r="Q8041" s="20">
        <v>25</v>
      </c>
      <c r="R8041" s="20">
        <v>0</v>
      </c>
      <c r="S8041" s="20">
        <v>19</v>
      </c>
    </row>
    <row r="8042" spans="1:19" s="20" customFormat="1" x14ac:dyDescent="0.25">
      <c r="A8042" s="177" t="s">
        <v>18078</v>
      </c>
      <c r="B8042" s="20" t="s">
        <v>18079</v>
      </c>
      <c r="C8042" s="20" t="s">
        <v>317</v>
      </c>
      <c r="D8042" s="20" t="s">
        <v>1000</v>
      </c>
      <c r="E8042" s="26">
        <v>43221</v>
      </c>
      <c r="F8042" s="20">
        <v>8</v>
      </c>
      <c r="G8042" s="20">
        <v>9</v>
      </c>
      <c r="H8042" s="20">
        <v>0.88888888888888884</v>
      </c>
      <c r="I8042" s="20">
        <v>39</v>
      </c>
      <c r="J8042" s="20">
        <v>45</v>
      </c>
      <c r="K8042" s="20">
        <v>0.8666666666666667</v>
      </c>
      <c r="L8042" s="20">
        <v>54</v>
      </c>
      <c r="M8042" s="20">
        <v>0.83333333333333337</v>
      </c>
      <c r="N8042" s="20">
        <v>39</v>
      </c>
      <c r="P8042" s="20">
        <v>1</v>
      </c>
      <c r="Q8042" s="20">
        <v>1</v>
      </c>
      <c r="R8042" s="20">
        <v>1</v>
      </c>
      <c r="S8042" s="20">
        <v>0</v>
      </c>
    </row>
    <row r="8043" spans="1:19" s="20" customFormat="1" x14ac:dyDescent="0.25">
      <c r="A8043" s="177" t="s">
        <v>18257</v>
      </c>
      <c r="B8043" s="20" t="s">
        <v>18258</v>
      </c>
      <c r="C8043" s="20" t="s">
        <v>316</v>
      </c>
      <c r="D8043" s="20" t="s">
        <v>1002</v>
      </c>
      <c r="E8043" s="26">
        <v>43221</v>
      </c>
      <c r="F8043" s="20">
        <v>5</v>
      </c>
      <c r="G8043" s="20">
        <v>5.5</v>
      </c>
      <c r="H8043" s="20">
        <v>0.90909090909090906</v>
      </c>
      <c r="I8043" s="20">
        <v>24</v>
      </c>
      <c r="J8043" s="20">
        <v>30</v>
      </c>
      <c r="K8043" s="20">
        <v>0.8</v>
      </c>
      <c r="L8043" s="20">
        <v>33</v>
      </c>
      <c r="M8043" s="20">
        <v>0.90909090909090906</v>
      </c>
      <c r="N8043" s="20">
        <v>24</v>
      </c>
      <c r="P8043" s="20">
        <v>0</v>
      </c>
      <c r="Q8043" s="20">
        <v>0</v>
      </c>
      <c r="R8043" s="20" t="e">
        <v>#DIV/0!</v>
      </c>
      <c r="S8043" s="20">
        <v>0</v>
      </c>
    </row>
    <row r="8044" spans="1:19" s="20" customFormat="1" x14ac:dyDescent="0.25">
      <c r="A8044" s="177" t="s">
        <v>18333</v>
      </c>
      <c r="B8044" s="20" t="s">
        <v>18334</v>
      </c>
      <c r="C8044" s="20" t="s">
        <v>355</v>
      </c>
      <c r="D8044" s="20" t="s">
        <v>1002</v>
      </c>
      <c r="E8044" s="26">
        <v>43221</v>
      </c>
      <c r="F8044" s="20">
        <v>3</v>
      </c>
      <c r="G8044" s="20">
        <v>3.5</v>
      </c>
      <c r="H8044" s="20">
        <v>0.8571428571428571</v>
      </c>
      <c r="I8044" s="20">
        <v>15</v>
      </c>
      <c r="J8044" s="20">
        <v>15</v>
      </c>
      <c r="K8044" s="20">
        <v>1</v>
      </c>
      <c r="L8044" s="20">
        <v>21</v>
      </c>
      <c r="M8044" s="20">
        <v>0.7142857142857143</v>
      </c>
      <c r="N8044" s="20">
        <v>15</v>
      </c>
      <c r="P8044" s="20">
        <v>1</v>
      </c>
      <c r="Q8044" s="20">
        <v>1</v>
      </c>
      <c r="R8044" s="20">
        <v>1</v>
      </c>
      <c r="S8044" s="20">
        <v>0</v>
      </c>
    </row>
    <row r="8045" spans="1:19" s="20" customFormat="1" x14ac:dyDescent="0.25">
      <c r="A8045" s="177" t="s">
        <v>18510</v>
      </c>
      <c r="B8045" s="20" t="s">
        <v>18511</v>
      </c>
      <c r="C8045" s="20" t="s">
        <v>214</v>
      </c>
      <c r="D8045" s="20" t="s">
        <v>1000</v>
      </c>
      <c r="E8045" s="26">
        <v>43221</v>
      </c>
      <c r="F8045" s="20">
        <v>9</v>
      </c>
      <c r="G8045" s="20">
        <v>13.5</v>
      </c>
      <c r="H8045" s="20">
        <v>0.66666666666666663</v>
      </c>
      <c r="I8045" s="20">
        <v>84</v>
      </c>
      <c r="J8045" s="20">
        <v>96</v>
      </c>
      <c r="K8045" s="20">
        <v>0.875</v>
      </c>
      <c r="L8045" s="20">
        <v>150</v>
      </c>
      <c r="M8045" s="20">
        <v>0.64</v>
      </c>
      <c r="N8045" s="20">
        <v>67</v>
      </c>
      <c r="O8045" s="20">
        <v>1.05</v>
      </c>
      <c r="P8045" s="20">
        <v>11</v>
      </c>
      <c r="Q8045" s="20">
        <v>13</v>
      </c>
      <c r="R8045" s="20">
        <v>0.84615384615384615</v>
      </c>
      <c r="S8045" s="20">
        <v>17</v>
      </c>
    </row>
    <row r="8046" spans="1:19" s="20" customFormat="1" x14ac:dyDescent="0.25">
      <c r="A8046" s="177" t="s">
        <v>18689</v>
      </c>
      <c r="B8046" s="20" t="s">
        <v>18690</v>
      </c>
      <c r="C8046" s="20" t="s">
        <v>215</v>
      </c>
      <c r="D8046" s="20" t="s">
        <v>1002</v>
      </c>
      <c r="E8046" s="26">
        <v>43221</v>
      </c>
      <c r="F8046" s="20">
        <v>4.5</v>
      </c>
      <c r="G8046" s="20">
        <v>6</v>
      </c>
      <c r="H8046" s="20">
        <v>0.75</v>
      </c>
      <c r="I8046" s="20">
        <v>25</v>
      </c>
      <c r="J8046" s="20">
        <v>36</v>
      </c>
      <c r="K8046" s="20">
        <v>0.69444444444444442</v>
      </c>
      <c r="L8046" s="20">
        <v>48</v>
      </c>
      <c r="M8046" s="20">
        <v>0.75</v>
      </c>
      <c r="N8046" s="20">
        <v>13</v>
      </c>
      <c r="O8046" s="20">
        <v>1.05</v>
      </c>
      <c r="P8046" s="20">
        <v>9</v>
      </c>
      <c r="Q8046" s="20">
        <v>10</v>
      </c>
      <c r="R8046" s="20">
        <v>0.9</v>
      </c>
      <c r="S8046" s="20">
        <v>12</v>
      </c>
    </row>
    <row r="8047" spans="1:19" s="20" customFormat="1" x14ac:dyDescent="0.25">
      <c r="A8047" s="177" t="s">
        <v>18866</v>
      </c>
      <c r="B8047" s="20" t="s">
        <v>18867</v>
      </c>
      <c r="C8047" s="20" t="s">
        <v>216</v>
      </c>
      <c r="D8047" s="20" t="s">
        <v>1002</v>
      </c>
      <c r="E8047" s="26">
        <v>43221</v>
      </c>
      <c r="F8047" s="20">
        <v>4.5</v>
      </c>
      <c r="G8047" s="20">
        <v>7.5</v>
      </c>
      <c r="H8047" s="20">
        <v>0.6</v>
      </c>
      <c r="I8047" s="20">
        <v>59</v>
      </c>
      <c r="J8047" s="20">
        <v>60</v>
      </c>
      <c r="K8047" s="20">
        <v>0.98333333333333328</v>
      </c>
      <c r="L8047" s="20">
        <v>102</v>
      </c>
      <c r="M8047" s="20">
        <v>0.58823529411764708</v>
      </c>
      <c r="N8047" s="20">
        <v>54</v>
      </c>
      <c r="P8047" s="20">
        <v>2</v>
      </c>
      <c r="Q8047" s="20">
        <v>3</v>
      </c>
      <c r="R8047" s="20">
        <v>0.66666666666666663</v>
      </c>
      <c r="S8047" s="20">
        <v>5</v>
      </c>
    </row>
    <row r="8048" spans="1:19" s="20" customFormat="1" x14ac:dyDescent="0.25">
      <c r="A8048" s="177" t="s">
        <v>19043</v>
      </c>
      <c r="B8048" s="20" t="s">
        <v>19044</v>
      </c>
      <c r="C8048" s="20" t="s">
        <v>229</v>
      </c>
      <c r="D8048" s="20" t="s">
        <v>1002</v>
      </c>
      <c r="E8048" s="26">
        <v>43221</v>
      </c>
      <c r="F8048" s="20">
        <v>0</v>
      </c>
      <c r="G8048" s="20">
        <v>0</v>
      </c>
      <c r="H8048" s="20" t="e">
        <v>#DIV/0!</v>
      </c>
      <c r="I8048" s="20">
        <v>0</v>
      </c>
      <c r="J8048" s="20">
        <v>0</v>
      </c>
      <c r="K8048" s="20" t="e">
        <v>#DIV/0!</v>
      </c>
      <c r="L8048" s="20">
        <v>0</v>
      </c>
      <c r="M8048" s="20" t="e">
        <v>#DIV/0!</v>
      </c>
      <c r="N8048" s="20">
        <v>0</v>
      </c>
      <c r="P8048" s="20">
        <v>0</v>
      </c>
      <c r="Q8048" s="20">
        <v>0</v>
      </c>
      <c r="R8048" s="20" t="e">
        <v>#DIV/0!</v>
      </c>
      <c r="S8048" s="20">
        <v>0</v>
      </c>
    </row>
    <row r="8049" spans="1:20" s="20" customFormat="1" x14ac:dyDescent="0.25">
      <c r="A8049" s="177" t="s">
        <v>19220</v>
      </c>
      <c r="B8049" s="20" t="s">
        <v>19221</v>
      </c>
      <c r="C8049" s="20" t="s">
        <v>230</v>
      </c>
      <c r="D8049" s="20" t="s">
        <v>1000</v>
      </c>
      <c r="E8049" s="26">
        <v>43221</v>
      </c>
      <c r="F8049" s="20">
        <v>0</v>
      </c>
      <c r="G8049" s="20">
        <v>0</v>
      </c>
      <c r="H8049" s="20" t="e">
        <v>#DIV/0!</v>
      </c>
      <c r="I8049" s="20">
        <v>0</v>
      </c>
      <c r="J8049" s="20">
        <v>0</v>
      </c>
      <c r="K8049" s="20" t="e">
        <v>#DIV/0!</v>
      </c>
      <c r="L8049" s="20">
        <v>0</v>
      </c>
      <c r="M8049" s="20" t="e">
        <v>#DIV/0!</v>
      </c>
      <c r="N8049" s="20">
        <v>0</v>
      </c>
      <c r="P8049" s="20">
        <v>0</v>
      </c>
      <c r="Q8049" s="20">
        <v>0</v>
      </c>
      <c r="R8049" s="20" t="e">
        <v>#DIV/0!</v>
      </c>
      <c r="S8049" s="20">
        <v>0</v>
      </c>
    </row>
    <row r="8050" spans="1:20" s="20" customFormat="1" x14ac:dyDescent="0.25">
      <c r="A8050" s="177" t="s">
        <v>19399</v>
      </c>
      <c r="B8050" s="20" t="s">
        <v>19400</v>
      </c>
      <c r="C8050" s="20" t="s">
        <v>234</v>
      </c>
      <c r="D8050" s="20" t="s">
        <v>1000</v>
      </c>
      <c r="E8050" s="26">
        <v>43221</v>
      </c>
      <c r="F8050" s="20">
        <v>2.5</v>
      </c>
      <c r="G8050" s="20">
        <v>4.5</v>
      </c>
      <c r="H8050" s="20">
        <v>0.55555555555555558</v>
      </c>
      <c r="I8050" s="20">
        <v>19</v>
      </c>
      <c r="J8050" s="20">
        <v>35</v>
      </c>
      <c r="K8050" s="20">
        <v>0.54285714285714282</v>
      </c>
      <c r="L8050" s="20">
        <v>63</v>
      </c>
      <c r="M8050" s="20">
        <v>0.55555555555555558</v>
      </c>
      <c r="N8050" s="20">
        <v>18</v>
      </c>
      <c r="P8050" s="20">
        <v>4</v>
      </c>
      <c r="Q8050" s="20">
        <v>4</v>
      </c>
      <c r="R8050" s="20">
        <v>1</v>
      </c>
      <c r="S8050" s="20">
        <v>1</v>
      </c>
    </row>
    <row r="8051" spans="1:20" s="20" customFormat="1" x14ac:dyDescent="0.25">
      <c r="A8051" s="177" t="s">
        <v>19578</v>
      </c>
      <c r="B8051" s="20" t="s">
        <v>19579</v>
      </c>
      <c r="C8051" s="20" t="s">
        <v>233</v>
      </c>
      <c r="D8051" s="20" t="s">
        <v>1002</v>
      </c>
      <c r="E8051" s="26">
        <v>43221</v>
      </c>
      <c r="F8051" s="20">
        <v>2.5</v>
      </c>
      <c r="G8051" s="20">
        <v>4.5</v>
      </c>
      <c r="H8051" s="20">
        <v>0.55555555555555558</v>
      </c>
      <c r="I8051" s="20">
        <v>19</v>
      </c>
      <c r="J8051" s="20">
        <v>35</v>
      </c>
      <c r="K8051" s="20">
        <v>0.54285714285714282</v>
      </c>
      <c r="L8051" s="20">
        <v>63</v>
      </c>
      <c r="M8051" s="20">
        <v>0.55555555555555558</v>
      </c>
      <c r="N8051" s="20">
        <v>18</v>
      </c>
      <c r="P8051" s="20">
        <v>4</v>
      </c>
      <c r="Q8051" s="20">
        <v>4</v>
      </c>
      <c r="R8051" s="20">
        <v>1</v>
      </c>
      <c r="S8051" s="20">
        <v>1</v>
      </c>
    </row>
    <row r="8052" spans="1:20" s="20" customFormat="1" x14ac:dyDescent="0.25">
      <c r="A8052" s="177" t="s">
        <v>19676</v>
      </c>
      <c r="B8052" s="20" t="s">
        <v>19677</v>
      </c>
      <c r="C8052" s="20" t="s">
        <v>342</v>
      </c>
      <c r="D8052" s="20" t="s">
        <v>1000</v>
      </c>
      <c r="E8052" s="26">
        <v>43221</v>
      </c>
      <c r="F8052" s="20">
        <v>0</v>
      </c>
      <c r="G8052" s="20">
        <v>0</v>
      </c>
      <c r="H8052" s="20" t="e">
        <v>#DIV/0!</v>
      </c>
      <c r="I8052" s="20">
        <v>0</v>
      </c>
      <c r="J8052" s="20">
        <v>0</v>
      </c>
      <c r="K8052" s="20" t="e">
        <v>#DIV/0!</v>
      </c>
      <c r="L8052" s="20">
        <v>0</v>
      </c>
      <c r="M8052" s="20" t="e">
        <v>#DIV/0!</v>
      </c>
      <c r="N8052" s="20">
        <v>0</v>
      </c>
      <c r="P8052" s="20">
        <v>0</v>
      </c>
      <c r="Q8052" s="20">
        <v>0</v>
      </c>
      <c r="R8052" s="20" t="e">
        <v>#DIV/0!</v>
      </c>
      <c r="S8052" s="20">
        <v>0</v>
      </c>
    </row>
    <row r="8053" spans="1:20" s="20" customFormat="1" x14ac:dyDescent="0.25">
      <c r="A8053" s="177" t="s">
        <v>19776</v>
      </c>
      <c r="B8053" s="20" t="s">
        <v>19777</v>
      </c>
      <c r="C8053" s="20" t="s">
        <v>340</v>
      </c>
      <c r="D8053" s="20" t="s">
        <v>1002</v>
      </c>
      <c r="E8053" s="26">
        <v>43221</v>
      </c>
      <c r="F8053" s="20">
        <v>0</v>
      </c>
      <c r="G8053" s="20">
        <v>0</v>
      </c>
      <c r="H8053" s="20" t="e">
        <v>#DIV/0!</v>
      </c>
      <c r="I8053" s="20">
        <v>0</v>
      </c>
      <c r="J8053" s="20">
        <v>0</v>
      </c>
      <c r="K8053" s="20" t="e">
        <v>#DIV/0!</v>
      </c>
      <c r="L8053" s="20">
        <v>0</v>
      </c>
      <c r="M8053" s="20" t="e">
        <v>#DIV/0!</v>
      </c>
      <c r="N8053" s="20">
        <v>0</v>
      </c>
      <c r="P8053" s="20">
        <v>0</v>
      </c>
      <c r="Q8053" s="20">
        <v>0</v>
      </c>
      <c r="R8053" s="20" t="e">
        <v>#DIV/0!</v>
      </c>
      <c r="S8053" s="20">
        <v>0</v>
      </c>
    </row>
    <row r="8054" spans="1:20" s="20" customFormat="1" x14ac:dyDescent="0.25">
      <c r="A8054" s="177" t="s">
        <v>19953</v>
      </c>
      <c r="B8054" s="20" t="s">
        <v>19954</v>
      </c>
      <c r="C8054" s="20" t="s">
        <v>220</v>
      </c>
      <c r="D8054" s="20" t="s">
        <v>1000</v>
      </c>
      <c r="E8054" s="26">
        <v>43221</v>
      </c>
      <c r="F8054" s="20">
        <v>0</v>
      </c>
      <c r="G8054" s="20">
        <v>0</v>
      </c>
      <c r="H8054" s="20" t="e">
        <v>#DIV/0!</v>
      </c>
      <c r="I8054" s="20">
        <v>0</v>
      </c>
      <c r="J8054" s="20">
        <v>0</v>
      </c>
      <c r="K8054" s="20" t="e">
        <v>#DIV/0!</v>
      </c>
      <c r="L8054" s="20">
        <v>0</v>
      </c>
      <c r="M8054" s="20" t="e">
        <v>#DIV/0!</v>
      </c>
      <c r="N8054" s="20">
        <v>0</v>
      </c>
      <c r="P8054" s="20">
        <v>0</v>
      </c>
      <c r="Q8054" s="20">
        <v>0</v>
      </c>
      <c r="R8054" s="20" t="e">
        <v>#DIV/0!</v>
      </c>
      <c r="S8054" s="20">
        <v>0</v>
      </c>
    </row>
    <row r="8055" spans="1:20" s="20" customFormat="1" x14ac:dyDescent="0.25">
      <c r="A8055" s="177" t="s">
        <v>20132</v>
      </c>
      <c r="B8055" s="20" t="s">
        <v>20133</v>
      </c>
      <c r="C8055" s="20" t="s">
        <v>221</v>
      </c>
      <c r="D8055" s="20" t="s">
        <v>1002</v>
      </c>
      <c r="E8055" s="26">
        <v>43221</v>
      </c>
      <c r="F8055" s="20">
        <v>0</v>
      </c>
      <c r="G8055" s="20">
        <v>0</v>
      </c>
      <c r="H8055" s="20" t="e">
        <v>#DIV/0!</v>
      </c>
      <c r="I8055" s="20">
        <v>0</v>
      </c>
      <c r="J8055" s="20">
        <v>0</v>
      </c>
      <c r="K8055" s="20" t="e">
        <v>#DIV/0!</v>
      </c>
      <c r="L8055" s="20">
        <v>0</v>
      </c>
      <c r="M8055" s="20" t="e">
        <v>#DIV/0!</v>
      </c>
      <c r="N8055" s="20">
        <v>0</v>
      </c>
      <c r="P8055" s="20">
        <v>0</v>
      </c>
      <c r="Q8055" s="20">
        <v>0</v>
      </c>
      <c r="R8055" s="20" t="e">
        <v>#DIV/0!</v>
      </c>
      <c r="S8055" s="20">
        <v>0</v>
      </c>
    </row>
    <row r="8056" spans="1:20" s="20" customFormat="1" x14ac:dyDescent="0.25">
      <c r="A8056" s="177" t="s">
        <v>20309</v>
      </c>
      <c r="B8056" s="20" t="s">
        <v>20310</v>
      </c>
      <c r="C8056" s="20" t="s">
        <v>222</v>
      </c>
      <c r="D8056" s="20" t="s">
        <v>1002</v>
      </c>
      <c r="E8056" s="26">
        <v>43221</v>
      </c>
      <c r="F8056" s="20">
        <v>0</v>
      </c>
      <c r="G8056" s="20">
        <v>0</v>
      </c>
      <c r="H8056" s="20" t="e">
        <v>#DIV/0!</v>
      </c>
      <c r="I8056" s="20">
        <v>0</v>
      </c>
      <c r="J8056" s="20">
        <v>0</v>
      </c>
      <c r="K8056" s="20" t="e">
        <v>#DIV/0!</v>
      </c>
      <c r="L8056" s="20">
        <v>0</v>
      </c>
      <c r="M8056" s="20" t="e">
        <v>#DIV/0!</v>
      </c>
      <c r="N8056" s="20">
        <v>0</v>
      </c>
      <c r="P8056" s="20">
        <v>0</v>
      </c>
      <c r="Q8056" s="20">
        <v>0</v>
      </c>
      <c r="R8056" s="20" t="e">
        <v>#DIV/0!</v>
      </c>
      <c r="S8056" s="20">
        <v>0</v>
      </c>
    </row>
    <row r="8057" spans="1:20" s="20" customFormat="1" x14ac:dyDescent="0.25">
      <c r="A8057" s="177" t="s">
        <v>20486</v>
      </c>
      <c r="B8057" s="20" t="s">
        <v>20487</v>
      </c>
      <c r="C8057" s="20" t="s">
        <v>211</v>
      </c>
      <c r="D8057" s="20" t="s">
        <v>1002</v>
      </c>
      <c r="E8057" s="26">
        <v>43221</v>
      </c>
      <c r="F8057" s="20">
        <v>0</v>
      </c>
      <c r="G8057" s="20">
        <v>0</v>
      </c>
      <c r="H8057" s="20" t="e">
        <v>#DIV/0!</v>
      </c>
      <c r="I8057" s="20">
        <v>0</v>
      </c>
      <c r="J8057" s="20">
        <v>0</v>
      </c>
      <c r="K8057" s="20" t="e">
        <v>#DIV/0!</v>
      </c>
      <c r="L8057" s="20">
        <v>0</v>
      </c>
      <c r="M8057" s="20" t="e">
        <v>#DIV/0!</v>
      </c>
      <c r="N8057" s="20">
        <v>0</v>
      </c>
      <c r="P8057" s="20">
        <v>0</v>
      </c>
      <c r="Q8057" s="20">
        <v>0</v>
      </c>
      <c r="R8057" s="20" t="e">
        <v>#DIV/0!</v>
      </c>
      <c r="S8057" s="20">
        <v>0</v>
      </c>
      <c r="T8057" s="20" t="e">
        <v>#DIV/0!</v>
      </c>
    </row>
    <row r="8058" spans="1:20" s="20" customFormat="1" x14ac:dyDescent="0.25">
      <c r="A8058" s="177" t="s">
        <v>20663</v>
      </c>
      <c r="B8058" s="20" t="s">
        <v>20664</v>
      </c>
      <c r="C8058" s="20" t="s">
        <v>207</v>
      </c>
      <c r="D8058" s="20" t="s">
        <v>1000</v>
      </c>
      <c r="E8058" s="26">
        <v>43221</v>
      </c>
      <c r="F8058" s="20">
        <v>5</v>
      </c>
      <c r="G8058" s="20">
        <v>6</v>
      </c>
      <c r="H8058" s="20">
        <v>0.83333333333333337</v>
      </c>
      <c r="I8058" s="20">
        <v>32</v>
      </c>
      <c r="J8058" s="20">
        <v>42</v>
      </c>
      <c r="K8058" s="20">
        <v>0.76190476190476186</v>
      </c>
      <c r="L8058" s="20">
        <v>48</v>
      </c>
      <c r="M8058" s="20">
        <v>0.875</v>
      </c>
      <c r="N8058" s="20">
        <v>27</v>
      </c>
      <c r="O8058" s="20">
        <v>1.1299999999999999</v>
      </c>
      <c r="P8058" s="20">
        <v>4</v>
      </c>
      <c r="Q8058" s="20">
        <v>7</v>
      </c>
      <c r="R8058" s="20">
        <v>0.5714285714285714</v>
      </c>
      <c r="S8058" s="20">
        <v>5</v>
      </c>
      <c r="T8058" s="20" t="e">
        <v>#DIV/0!</v>
      </c>
    </row>
    <row r="8059" spans="1:20" s="20" customFormat="1" x14ac:dyDescent="0.25">
      <c r="A8059" s="177" t="s">
        <v>20907</v>
      </c>
      <c r="B8059" s="20" t="s">
        <v>20908</v>
      </c>
      <c r="C8059" s="20" t="s">
        <v>210</v>
      </c>
      <c r="D8059" s="20" t="s">
        <v>1002</v>
      </c>
      <c r="E8059" s="26">
        <v>43221</v>
      </c>
      <c r="F8059" s="20">
        <v>3</v>
      </c>
      <c r="G8059" s="20">
        <v>3</v>
      </c>
      <c r="H8059" s="20">
        <v>1</v>
      </c>
      <c r="I8059" s="20">
        <v>14</v>
      </c>
      <c r="J8059" s="20">
        <v>30</v>
      </c>
      <c r="K8059" s="20">
        <v>0.46666666666666667</v>
      </c>
      <c r="L8059" s="20">
        <v>30</v>
      </c>
      <c r="M8059" s="20">
        <v>1</v>
      </c>
      <c r="N8059" s="20">
        <v>12</v>
      </c>
      <c r="O8059" s="20">
        <v>1.1299999999999999</v>
      </c>
      <c r="P8059" s="20">
        <v>3</v>
      </c>
      <c r="Q8059" s="20">
        <v>3</v>
      </c>
      <c r="R8059" s="20">
        <v>1</v>
      </c>
      <c r="S8059" s="20">
        <v>2</v>
      </c>
      <c r="T8059" s="20" t="e">
        <v>#DIV/0!</v>
      </c>
    </row>
    <row r="8060" spans="1:20" s="20" customFormat="1" x14ac:dyDescent="0.25">
      <c r="A8060" s="177" t="s">
        <v>21084</v>
      </c>
      <c r="B8060" s="20" t="s">
        <v>21085</v>
      </c>
      <c r="C8060" s="20" t="s">
        <v>208</v>
      </c>
      <c r="D8060" s="20" t="s">
        <v>1002</v>
      </c>
      <c r="E8060" s="26">
        <v>43221</v>
      </c>
      <c r="F8060" s="20">
        <v>1</v>
      </c>
      <c r="G8060" s="20">
        <v>1.5</v>
      </c>
      <c r="H8060" s="20">
        <v>0.66666666666666663</v>
      </c>
      <c r="I8060" s="20">
        <v>9</v>
      </c>
      <c r="J8060" s="20">
        <v>6</v>
      </c>
      <c r="K8060" s="20">
        <v>1.5</v>
      </c>
      <c r="L8060" s="20">
        <v>9</v>
      </c>
      <c r="M8060" s="20">
        <v>0.66666666666666663</v>
      </c>
      <c r="N8060" s="20">
        <v>8</v>
      </c>
      <c r="P8060" s="20">
        <v>0</v>
      </c>
      <c r="Q8060" s="20">
        <v>0</v>
      </c>
      <c r="R8060" s="20" t="e">
        <v>#DIV/0!</v>
      </c>
      <c r="S8060" s="20">
        <v>1</v>
      </c>
    </row>
    <row r="8061" spans="1:20" s="20" customFormat="1" x14ac:dyDescent="0.25">
      <c r="A8061" s="177" t="s">
        <v>21160</v>
      </c>
      <c r="B8061" s="20" t="s">
        <v>21161</v>
      </c>
      <c r="C8061" s="20" t="s">
        <v>354</v>
      </c>
      <c r="D8061" s="20" t="s">
        <v>1002</v>
      </c>
      <c r="E8061" s="26">
        <v>43221</v>
      </c>
      <c r="F8061" s="20">
        <v>1</v>
      </c>
      <c r="G8061" s="20">
        <v>1.5</v>
      </c>
      <c r="H8061" s="20">
        <v>0.66666666666666663</v>
      </c>
      <c r="I8061" s="20">
        <v>9</v>
      </c>
      <c r="J8061" s="20">
        <v>6</v>
      </c>
      <c r="K8061" s="20">
        <v>1.5</v>
      </c>
      <c r="L8061" s="20">
        <v>9</v>
      </c>
      <c r="M8061" s="20">
        <v>0.66666666666666663</v>
      </c>
      <c r="N8061" s="20">
        <v>7</v>
      </c>
      <c r="P8061" s="20">
        <v>1</v>
      </c>
      <c r="Q8061" s="20">
        <v>4</v>
      </c>
      <c r="R8061" s="20">
        <v>0.25</v>
      </c>
      <c r="S8061" s="20">
        <v>2</v>
      </c>
    </row>
    <row r="8062" spans="1:20" s="20" customFormat="1" x14ac:dyDescent="0.25">
      <c r="A8062" s="177" t="s">
        <v>21339</v>
      </c>
      <c r="B8062" s="20" t="s">
        <v>21340</v>
      </c>
      <c r="C8062" s="20" t="s">
        <v>213</v>
      </c>
      <c r="D8062" s="20" t="s">
        <v>1002</v>
      </c>
      <c r="E8062" s="26">
        <v>43221</v>
      </c>
      <c r="F8062" s="20">
        <v>0</v>
      </c>
      <c r="G8062" s="20">
        <v>0</v>
      </c>
      <c r="H8062" s="20" t="e">
        <v>#DIV/0!</v>
      </c>
      <c r="I8062" s="20">
        <v>0</v>
      </c>
      <c r="J8062" s="20">
        <v>0</v>
      </c>
      <c r="K8062" s="20" t="e">
        <v>#DIV/0!</v>
      </c>
      <c r="L8062" s="20">
        <v>0</v>
      </c>
      <c r="M8062" s="20" t="e">
        <v>#DIV/0!</v>
      </c>
      <c r="N8062" s="20">
        <v>0</v>
      </c>
      <c r="P8062" s="20">
        <v>0</v>
      </c>
      <c r="Q8062" s="20">
        <v>0</v>
      </c>
      <c r="R8062" s="20" t="e">
        <v>#DIV/0!</v>
      </c>
      <c r="S8062" s="20">
        <v>0</v>
      </c>
      <c r="T8062" s="20">
        <v>0.33333333333333331</v>
      </c>
    </row>
    <row r="8063" spans="1:20" s="20" customFormat="1" x14ac:dyDescent="0.25">
      <c r="A8063" s="177" t="s">
        <v>21581</v>
      </c>
      <c r="B8063" s="20" t="s">
        <v>21582</v>
      </c>
      <c r="C8063" s="20" t="s">
        <v>212</v>
      </c>
      <c r="D8063" s="20" t="s">
        <v>1000</v>
      </c>
      <c r="E8063" s="26">
        <v>43221</v>
      </c>
      <c r="F8063" s="20">
        <v>0</v>
      </c>
      <c r="G8063" s="20">
        <v>0</v>
      </c>
      <c r="H8063" s="20" t="e">
        <v>#DIV/0!</v>
      </c>
      <c r="I8063" s="20">
        <v>0</v>
      </c>
      <c r="J8063" s="20">
        <v>0</v>
      </c>
      <c r="K8063" s="20" t="e">
        <v>#DIV/0!</v>
      </c>
      <c r="L8063" s="20">
        <v>0</v>
      </c>
      <c r="M8063" s="20" t="e">
        <v>#DIV/0!</v>
      </c>
      <c r="N8063" s="20">
        <v>0</v>
      </c>
      <c r="P8063" s="20">
        <v>0</v>
      </c>
      <c r="Q8063" s="20">
        <v>0</v>
      </c>
      <c r="R8063" s="20" t="e">
        <v>#DIV/0!</v>
      </c>
      <c r="S8063" s="20">
        <v>0</v>
      </c>
      <c r="T8063" s="20">
        <v>0.18181818181818182</v>
      </c>
    </row>
    <row r="8064" spans="1:20" s="20" customFormat="1" x14ac:dyDescent="0.25">
      <c r="A8064" s="177" t="s">
        <v>21790</v>
      </c>
      <c r="B8064" s="20" t="s">
        <v>21791</v>
      </c>
      <c r="C8064" s="20" t="s">
        <v>217</v>
      </c>
      <c r="D8064" s="20" t="s">
        <v>1000</v>
      </c>
      <c r="E8064" s="26">
        <v>43221</v>
      </c>
      <c r="F8064" s="20">
        <v>0</v>
      </c>
      <c r="G8064" s="20">
        <v>0</v>
      </c>
      <c r="H8064" s="20" t="e">
        <v>#DIV/0!</v>
      </c>
      <c r="I8064" s="20">
        <v>0</v>
      </c>
      <c r="J8064" s="20">
        <v>0</v>
      </c>
      <c r="K8064" s="20" t="e">
        <v>#DIV/0!</v>
      </c>
      <c r="L8064" s="20">
        <v>0</v>
      </c>
      <c r="M8064" s="20" t="e">
        <v>#DIV/0!</v>
      </c>
      <c r="N8064" s="20">
        <v>0</v>
      </c>
      <c r="P8064" s="20">
        <v>0</v>
      </c>
      <c r="Q8064" s="20">
        <v>0</v>
      </c>
      <c r="R8064" s="20" t="e">
        <v>#DIV/0!</v>
      </c>
      <c r="S8064" s="20">
        <v>0</v>
      </c>
      <c r="T8064" s="20">
        <v>0.36363636363636365</v>
      </c>
    </row>
    <row r="8065" spans="1:20" s="20" customFormat="1" x14ac:dyDescent="0.25">
      <c r="A8065" s="177" t="s">
        <v>22034</v>
      </c>
      <c r="B8065" s="20" t="s">
        <v>22035</v>
      </c>
      <c r="C8065" s="20" t="s">
        <v>218</v>
      </c>
      <c r="D8065" s="20" t="s">
        <v>1002</v>
      </c>
      <c r="E8065" s="26">
        <v>43221</v>
      </c>
      <c r="F8065" s="20">
        <v>0</v>
      </c>
      <c r="G8065" s="20">
        <v>0</v>
      </c>
      <c r="H8065" s="20" t="e">
        <v>#DIV/0!</v>
      </c>
      <c r="I8065" s="20">
        <v>0</v>
      </c>
      <c r="J8065" s="20">
        <v>0</v>
      </c>
      <c r="K8065" s="20" t="e">
        <v>#DIV/0!</v>
      </c>
      <c r="L8065" s="20">
        <v>0</v>
      </c>
      <c r="M8065" s="20" t="e">
        <v>#DIV/0!</v>
      </c>
      <c r="N8065" s="20">
        <v>0</v>
      </c>
      <c r="P8065" s="20">
        <v>0</v>
      </c>
      <c r="Q8065" s="20">
        <v>0</v>
      </c>
      <c r="R8065" s="20" t="e">
        <v>#DIV/0!</v>
      </c>
      <c r="S8065" s="20">
        <v>0</v>
      </c>
      <c r="T8065" s="20">
        <v>0.41666666666666669</v>
      </c>
    </row>
    <row r="8066" spans="1:20" s="20" customFormat="1" x14ac:dyDescent="0.25">
      <c r="A8066" s="177" t="s">
        <v>22211</v>
      </c>
      <c r="B8066" s="20" t="s">
        <v>22212</v>
      </c>
      <c r="C8066" s="20" t="s">
        <v>219</v>
      </c>
      <c r="D8066" s="20" t="s">
        <v>1002</v>
      </c>
      <c r="E8066" s="26">
        <v>43221</v>
      </c>
      <c r="F8066" s="20">
        <v>0</v>
      </c>
      <c r="G8066" s="20">
        <v>0</v>
      </c>
      <c r="H8066" s="20" t="e">
        <v>#DIV/0!</v>
      </c>
      <c r="I8066" s="20">
        <v>0</v>
      </c>
      <c r="J8066" s="20">
        <v>0</v>
      </c>
      <c r="K8066" s="20" t="e">
        <v>#DIV/0!</v>
      </c>
      <c r="L8066" s="20">
        <v>0</v>
      </c>
      <c r="M8066" s="20" t="e">
        <v>#DIV/0!</v>
      </c>
      <c r="N8066" s="20">
        <v>0</v>
      </c>
      <c r="P8066" s="20">
        <v>0</v>
      </c>
      <c r="Q8066" s="20">
        <v>0</v>
      </c>
      <c r="R8066" s="20" t="e">
        <v>#DIV/0!</v>
      </c>
      <c r="S8066" s="20">
        <v>0</v>
      </c>
      <c r="T8066" s="20">
        <v>0.38</v>
      </c>
    </row>
    <row r="8067" spans="1:20" s="20" customFormat="1" x14ac:dyDescent="0.25">
      <c r="A8067" s="177" t="s">
        <v>22251</v>
      </c>
      <c r="B8067" s="20" t="s">
        <v>22252</v>
      </c>
      <c r="C8067" s="20" t="s">
        <v>384</v>
      </c>
      <c r="D8067" s="20" t="s">
        <v>1002</v>
      </c>
      <c r="E8067" s="26">
        <v>43221</v>
      </c>
      <c r="F8067" s="20">
        <v>0</v>
      </c>
      <c r="G8067" s="20">
        <v>0</v>
      </c>
      <c r="H8067" s="20" t="e">
        <v>#DIV/0!</v>
      </c>
      <c r="I8067" s="20">
        <v>0</v>
      </c>
      <c r="J8067" s="20">
        <v>0</v>
      </c>
      <c r="K8067" s="20" t="e">
        <v>#DIV/0!</v>
      </c>
      <c r="L8067" s="20">
        <v>0</v>
      </c>
      <c r="M8067" s="20" t="e">
        <v>#DIV/0!</v>
      </c>
      <c r="N8067" s="20">
        <v>0</v>
      </c>
      <c r="P8067" s="20">
        <v>0</v>
      </c>
      <c r="Q8067" s="20">
        <v>0</v>
      </c>
      <c r="R8067" s="20" t="e">
        <v>#DIV/0!</v>
      </c>
      <c r="S8067" s="20">
        <v>0</v>
      </c>
      <c r="T8067" s="20">
        <v>0.38</v>
      </c>
    </row>
    <row r="8068" spans="1:20" s="20" customFormat="1" x14ac:dyDescent="0.25">
      <c r="A8068" s="177" t="s">
        <v>22291</v>
      </c>
      <c r="B8068" s="20" t="s">
        <v>22292</v>
      </c>
      <c r="C8068" s="20" t="s">
        <v>387</v>
      </c>
      <c r="D8068" s="20" t="s">
        <v>1000</v>
      </c>
      <c r="E8068" s="26">
        <v>43221</v>
      </c>
      <c r="F8068" s="20">
        <v>1.5</v>
      </c>
      <c r="G8068" s="20">
        <v>3.5</v>
      </c>
      <c r="H8068" s="20">
        <v>0.42857142857142855</v>
      </c>
      <c r="I8068" s="20">
        <v>4</v>
      </c>
      <c r="J8068" s="20">
        <v>13</v>
      </c>
      <c r="K8068" s="20">
        <v>0.30769230769230771</v>
      </c>
      <c r="L8068" s="20">
        <v>29</v>
      </c>
      <c r="M8068" s="20">
        <v>0.44827586206896552</v>
      </c>
      <c r="N8068" s="20">
        <v>1</v>
      </c>
      <c r="P8068" s="20">
        <v>0</v>
      </c>
      <c r="Q8068" s="20">
        <v>0</v>
      </c>
      <c r="R8068" s="20" t="e">
        <v>#DIV/0!</v>
      </c>
      <c r="S8068" s="20">
        <v>3</v>
      </c>
      <c r="T8068" s="20">
        <v>0.36</v>
      </c>
    </row>
    <row r="8069" spans="1:20" s="20" customFormat="1" x14ac:dyDescent="0.25">
      <c r="A8069" s="177" t="s">
        <v>22365</v>
      </c>
      <c r="B8069" s="20" t="s">
        <v>22366</v>
      </c>
      <c r="C8069" s="20" t="s">
        <v>385</v>
      </c>
      <c r="D8069" s="20" t="s">
        <v>1002</v>
      </c>
      <c r="E8069" s="26">
        <v>43221</v>
      </c>
      <c r="F8069" s="20">
        <v>0.5</v>
      </c>
      <c r="G8069" s="20">
        <v>1.5</v>
      </c>
      <c r="H8069" s="20">
        <v>0.33333333333333331</v>
      </c>
      <c r="I8069" s="20">
        <v>1</v>
      </c>
      <c r="J8069" s="20">
        <v>3</v>
      </c>
      <c r="K8069" s="20">
        <v>0.33333333333333331</v>
      </c>
      <c r="L8069" s="20">
        <v>9</v>
      </c>
      <c r="M8069" s="20">
        <v>0.33333333333333331</v>
      </c>
      <c r="N8069" s="20">
        <v>1</v>
      </c>
      <c r="P8069" s="20">
        <v>0</v>
      </c>
      <c r="Q8069" s="20">
        <v>0</v>
      </c>
      <c r="R8069" s="20" t="e">
        <v>#DIV/0!</v>
      </c>
      <c r="S8069" s="20">
        <v>0</v>
      </c>
      <c r="T8069" s="20">
        <v>0.36</v>
      </c>
    </row>
    <row r="8070" spans="1:20" s="20" customFormat="1" x14ac:dyDescent="0.25">
      <c r="A8070" s="177" t="s">
        <v>1324</v>
      </c>
      <c r="B8070" s="20" t="s">
        <v>1325</v>
      </c>
      <c r="C8070" s="20" t="s">
        <v>1237</v>
      </c>
      <c r="D8070" s="20" t="s">
        <v>1002</v>
      </c>
      <c r="E8070" s="26">
        <v>43252</v>
      </c>
      <c r="F8070" s="20">
        <v>28</v>
      </c>
      <c r="G8070" s="20">
        <v>31.5</v>
      </c>
      <c r="H8070" s="20">
        <v>0.88888888888888884</v>
      </c>
      <c r="I8070" s="20">
        <v>121</v>
      </c>
      <c r="J8070" s="20">
        <v>166</v>
      </c>
      <c r="K8070" s="20">
        <v>0.72891566265060237</v>
      </c>
      <c r="L8070" s="20">
        <v>187</v>
      </c>
      <c r="M8070" s="20">
        <v>0.88770053475935828</v>
      </c>
      <c r="N8070" s="20">
        <v>105</v>
      </c>
      <c r="P8070" s="20">
        <v>8</v>
      </c>
      <c r="Q8070" s="20">
        <v>13</v>
      </c>
      <c r="R8070" s="20">
        <v>0.61538461538461542</v>
      </c>
      <c r="S8070" s="20">
        <v>16</v>
      </c>
      <c r="T8070" s="20">
        <v>0.38</v>
      </c>
    </row>
    <row r="8071" spans="1:20" s="20" customFormat="1" x14ac:dyDescent="0.25">
      <c r="A8071" s="177" t="s">
        <v>11128</v>
      </c>
      <c r="B8071" s="20" t="s">
        <v>11129</v>
      </c>
      <c r="C8071" s="20" t="s">
        <v>228</v>
      </c>
      <c r="D8071" s="20" t="s">
        <v>1000</v>
      </c>
      <c r="E8071" s="26">
        <v>43252</v>
      </c>
      <c r="F8071" s="20">
        <v>0</v>
      </c>
      <c r="G8071" s="20">
        <v>0</v>
      </c>
      <c r="H8071" s="20" t="e">
        <v>#DIV/0!</v>
      </c>
      <c r="I8071" s="20">
        <v>0</v>
      </c>
      <c r="J8071" s="20">
        <v>0</v>
      </c>
      <c r="K8071" s="20" t="e">
        <v>#DIV/0!</v>
      </c>
      <c r="L8071" s="20">
        <v>0</v>
      </c>
      <c r="M8071" s="20" t="e">
        <v>#DIV/0!</v>
      </c>
      <c r="N8071" s="20">
        <v>0</v>
      </c>
      <c r="P8071" s="20">
        <v>0</v>
      </c>
      <c r="Q8071" s="20">
        <v>0</v>
      </c>
      <c r="R8071" s="20" t="e">
        <v>#DIV/0!</v>
      </c>
      <c r="S8071" s="20">
        <v>0</v>
      </c>
      <c r="T8071" s="20">
        <v>0.38</v>
      </c>
    </row>
    <row r="8072" spans="1:20" s="20" customFormat="1" x14ac:dyDescent="0.25">
      <c r="A8072" s="177" t="s">
        <v>9381</v>
      </c>
      <c r="B8072" s="20" t="s">
        <v>9382</v>
      </c>
      <c r="C8072" s="20" t="s">
        <v>211</v>
      </c>
      <c r="D8072" s="20" t="s">
        <v>1000</v>
      </c>
      <c r="E8072" s="26">
        <v>43252</v>
      </c>
      <c r="F8072" s="20">
        <v>0</v>
      </c>
      <c r="G8072" s="20">
        <v>0</v>
      </c>
      <c r="H8072" s="20" t="e">
        <v>#DIV/0!</v>
      </c>
      <c r="I8072" s="20">
        <v>0</v>
      </c>
      <c r="J8072" s="20">
        <v>0</v>
      </c>
      <c r="K8072" s="20" t="e">
        <v>#DIV/0!</v>
      </c>
      <c r="L8072" s="20">
        <v>0</v>
      </c>
      <c r="M8072" s="20" t="e">
        <v>#DIV/0!</v>
      </c>
      <c r="N8072" s="20">
        <v>0</v>
      </c>
      <c r="P8072" s="20">
        <v>0</v>
      </c>
      <c r="Q8072" s="20">
        <v>0</v>
      </c>
      <c r="R8072" s="20" t="e">
        <v>#DIV/0!</v>
      </c>
      <c r="S8072" s="20">
        <v>0</v>
      </c>
      <c r="T8072" s="20">
        <v>0.31</v>
      </c>
    </row>
    <row r="8073" spans="1:20" s="20" customFormat="1" x14ac:dyDescent="0.25">
      <c r="A8073" s="177" t="s">
        <v>8542</v>
      </c>
      <c r="B8073" s="20" t="s">
        <v>8543</v>
      </c>
      <c r="C8073" s="20" t="s">
        <v>213</v>
      </c>
      <c r="D8073" s="20" t="s">
        <v>1000</v>
      </c>
      <c r="E8073" s="26">
        <v>43252</v>
      </c>
      <c r="F8073" s="20">
        <v>0</v>
      </c>
      <c r="G8073" s="20">
        <v>0</v>
      </c>
      <c r="H8073" s="20" t="e">
        <v>#DIV/0!</v>
      </c>
      <c r="I8073" s="20">
        <v>0</v>
      </c>
      <c r="J8073" s="20">
        <v>0</v>
      </c>
      <c r="K8073" s="20" t="e">
        <v>#DIV/0!</v>
      </c>
      <c r="L8073" s="20">
        <v>0</v>
      </c>
      <c r="M8073" s="20" t="e">
        <v>#DIV/0!</v>
      </c>
      <c r="N8073" s="20">
        <v>0</v>
      </c>
      <c r="P8073" s="20">
        <v>0</v>
      </c>
      <c r="Q8073" s="20">
        <v>0</v>
      </c>
      <c r="R8073" s="20" t="e">
        <v>#DIV/0!</v>
      </c>
      <c r="S8073" s="20">
        <v>0</v>
      </c>
      <c r="T8073" s="20">
        <v>0.36</v>
      </c>
    </row>
    <row r="8074" spans="1:20" s="20" customFormat="1" x14ac:dyDescent="0.25">
      <c r="A8074" s="177" t="s">
        <v>5118</v>
      </c>
      <c r="B8074" s="20" t="s">
        <v>5119</v>
      </c>
      <c r="C8074" s="20" t="s">
        <v>229</v>
      </c>
      <c r="D8074" s="20" t="s">
        <v>1000</v>
      </c>
      <c r="E8074" s="26">
        <v>43252</v>
      </c>
      <c r="F8074" s="20">
        <v>0</v>
      </c>
      <c r="G8074" s="20">
        <v>0</v>
      </c>
      <c r="H8074" s="20" t="e">
        <v>#DIV/0!</v>
      </c>
      <c r="I8074" s="20">
        <v>0</v>
      </c>
      <c r="J8074" s="20">
        <v>0</v>
      </c>
      <c r="K8074" s="20" t="e">
        <v>#DIV/0!</v>
      </c>
      <c r="L8074" s="20">
        <v>0</v>
      </c>
      <c r="M8074" s="20" t="e">
        <v>#DIV/0!</v>
      </c>
      <c r="N8074" s="20">
        <v>0</v>
      </c>
      <c r="P8074" s="20">
        <v>0</v>
      </c>
      <c r="Q8074" s="20">
        <v>0</v>
      </c>
      <c r="R8074" s="20" t="e">
        <v>#DIV/0!</v>
      </c>
      <c r="S8074" s="20">
        <v>0</v>
      </c>
      <c r="T8074" s="20">
        <v>0.36</v>
      </c>
    </row>
    <row r="8075" spans="1:20" s="20" customFormat="1" x14ac:dyDescent="0.25">
      <c r="A8075" s="177" t="s">
        <v>13248</v>
      </c>
      <c r="B8075" s="20" t="s">
        <v>13160</v>
      </c>
      <c r="C8075" s="20" t="s">
        <v>1051</v>
      </c>
      <c r="D8075" s="20" t="s">
        <v>1002</v>
      </c>
      <c r="E8075" s="26">
        <v>43252</v>
      </c>
      <c r="F8075" s="20">
        <v>0</v>
      </c>
      <c r="G8075" s="20">
        <v>0</v>
      </c>
      <c r="H8075" s="20" t="e">
        <v>#DIV/0!</v>
      </c>
      <c r="I8075" s="20">
        <v>0</v>
      </c>
      <c r="J8075" s="20">
        <v>0</v>
      </c>
      <c r="K8075" s="20" t="e">
        <v>#DIV/0!</v>
      </c>
      <c r="L8075" s="20">
        <v>0</v>
      </c>
      <c r="M8075" s="20" t="e">
        <v>#DIV/0!</v>
      </c>
      <c r="N8075" s="20">
        <v>0</v>
      </c>
      <c r="P8075" s="20">
        <v>0</v>
      </c>
      <c r="Q8075" s="20">
        <v>0</v>
      </c>
      <c r="R8075" s="20" t="e">
        <v>#DIV/0!</v>
      </c>
      <c r="S8075" s="20">
        <v>0</v>
      </c>
    </row>
    <row r="8076" spans="1:20" s="20" customFormat="1" x14ac:dyDescent="0.25">
      <c r="A8076" s="177" t="s">
        <v>7453</v>
      </c>
      <c r="B8076" s="20" t="s">
        <v>7454</v>
      </c>
      <c r="C8076" s="20" t="s">
        <v>1048</v>
      </c>
      <c r="D8076" s="20" t="s">
        <v>1000</v>
      </c>
      <c r="E8076" s="26">
        <v>43252</v>
      </c>
      <c r="F8076" s="20">
        <v>0</v>
      </c>
      <c r="G8076" s="20">
        <v>0</v>
      </c>
      <c r="H8076" s="20" t="e">
        <v>#DIV/0!</v>
      </c>
      <c r="I8076" s="20">
        <v>0</v>
      </c>
      <c r="J8076" s="20">
        <v>0</v>
      </c>
      <c r="K8076" s="20" t="e">
        <v>#DIV/0!</v>
      </c>
      <c r="L8076" s="20">
        <v>0</v>
      </c>
      <c r="M8076" s="20" t="e">
        <v>#DIV/0!</v>
      </c>
      <c r="N8076" s="20">
        <v>0</v>
      </c>
      <c r="P8076" s="20">
        <v>0</v>
      </c>
      <c r="Q8076" s="20">
        <v>0</v>
      </c>
      <c r="R8076" s="20" t="e">
        <v>#DIV/0!</v>
      </c>
      <c r="S8076" s="20">
        <v>0</v>
      </c>
    </row>
    <row r="8077" spans="1:20" s="20" customFormat="1" x14ac:dyDescent="0.25">
      <c r="A8077" s="177" t="s">
        <v>5742</v>
      </c>
      <c r="B8077" s="20" t="s">
        <v>5743</v>
      </c>
      <c r="C8077" s="20" t="s">
        <v>1047</v>
      </c>
      <c r="D8077" s="20" t="s">
        <v>1000</v>
      </c>
      <c r="E8077" s="26">
        <v>43252</v>
      </c>
      <c r="F8077" s="20">
        <v>3.5</v>
      </c>
      <c r="G8077" s="20">
        <v>3.5</v>
      </c>
      <c r="H8077" s="20">
        <v>1</v>
      </c>
      <c r="I8077" s="20">
        <v>13</v>
      </c>
      <c r="J8077" s="20">
        <v>21</v>
      </c>
      <c r="K8077" s="20">
        <v>0.61904761904761907</v>
      </c>
      <c r="L8077" s="20">
        <v>21</v>
      </c>
      <c r="M8077" s="20">
        <v>1</v>
      </c>
      <c r="N8077" s="20">
        <v>12</v>
      </c>
      <c r="P8077" s="20">
        <v>7</v>
      </c>
      <c r="Q8077" s="20">
        <v>7</v>
      </c>
      <c r="R8077" s="20">
        <v>1</v>
      </c>
      <c r="S8077" s="20">
        <v>1</v>
      </c>
    </row>
    <row r="8078" spans="1:20" s="20" customFormat="1" x14ac:dyDescent="0.25">
      <c r="A8078" s="177" t="s">
        <v>12352</v>
      </c>
      <c r="B8078" s="20" t="s">
        <v>12353</v>
      </c>
      <c r="C8078" s="20" t="s">
        <v>1050</v>
      </c>
      <c r="D8078" s="20" t="s">
        <v>1001</v>
      </c>
      <c r="E8078" s="26">
        <v>43252</v>
      </c>
      <c r="F8078" s="20">
        <v>2.5</v>
      </c>
      <c r="G8078" s="20">
        <v>2.5</v>
      </c>
      <c r="H8078" s="20">
        <v>1</v>
      </c>
      <c r="I8078" s="20">
        <v>8</v>
      </c>
      <c r="J8078" s="20">
        <v>15</v>
      </c>
      <c r="K8078" s="20">
        <v>0.53333333333333333</v>
      </c>
      <c r="L8078" s="20">
        <v>15</v>
      </c>
      <c r="M8078" s="20">
        <v>1</v>
      </c>
      <c r="N8078" s="20">
        <v>7</v>
      </c>
      <c r="P8078" s="20">
        <v>0</v>
      </c>
      <c r="Q8078" s="20">
        <v>0</v>
      </c>
      <c r="R8078" s="20" t="e">
        <v>#DIV/0!</v>
      </c>
      <c r="S8078" s="20">
        <v>1</v>
      </c>
    </row>
    <row r="8079" spans="1:20" s="20" customFormat="1" x14ac:dyDescent="0.25">
      <c r="A8079" s="177" t="s">
        <v>7423</v>
      </c>
      <c r="B8079" s="20" t="s">
        <v>7424</v>
      </c>
      <c r="C8079" s="20" t="s">
        <v>1048</v>
      </c>
      <c r="D8079" s="20" t="s">
        <v>1001</v>
      </c>
      <c r="E8079" s="26">
        <v>43252</v>
      </c>
      <c r="F8079" s="20">
        <v>1.5</v>
      </c>
      <c r="G8079" s="20">
        <v>2.5</v>
      </c>
      <c r="H8079" s="20">
        <v>0.6</v>
      </c>
      <c r="I8079" s="20">
        <v>9</v>
      </c>
      <c r="J8079" s="20">
        <v>9</v>
      </c>
      <c r="K8079" s="20">
        <v>1</v>
      </c>
      <c r="L8079" s="20">
        <v>15</v>
      </c>
      <c r="M8079" s="20">
        <v>0.6</v>
      </c>
      <c r="N8079" s="20">
        <v>9</v>
      </c>
      <c r="P8079" s="20">
        <v>0</v>
      </c>
      <c r="Q8079" s="20">
        <v>0</v>
      </c>
      <c r="R8079" s="20" t="e">
        <v>#DIV/0!</v>
      </c>
      <c r="S8079" s="20">
        <v>0</v>
      </c>
    </row>
    <row r="8080" spans="1:20" s="20" customFormat="1" x14ac:dyDescent="0.25">
      <c r="A8080" s="177" t="s">
        <v>5567</v>
      </c>
      <c r="B8080" s="20" t="s">
        <v>5568</v>
      </c>
      <c r="C8080" s="20" t="s">
        <v>1047</v>
      </c>
      <c r="D8080" s="20" t="s">
        <v>1001</v>
      </c>
      <c r="E8080" s="26">
        <v>43252</v>
      </c>
      <c r="F8080" s="20">
        <v>0</v>
      </c>
      <c r="G8080" s="20">
        <v>0</v>
      </c>
      <c r="H8080" s="20" t="e">
        <v>#DIV/0!</v>
      </c>
      <c r="I8080" s="20">
        <v>0</v>
      </c>
      <c r="J8080" s="20">
        <v>0</v>
      </c>
      <c r="K8080" s="20" t="e">
        <v>#DIV/0!</v>
      </c>
      <c r="L8080" s="20">
        <v>0</v>
      </c>
      <c r="M8080" s="20" t="e">
        <v>#DIV/0!</v>
      </c>
      <c r="N8080" s="20">
        <v>0</v>
      </c>
      <c r="P8080" s="20">
        <v>0</v>
      </c>
      <c r="Q8080" s="20">
        <v>0</v>
      </c>
      <c r="R8080" s="20" t="e">
        <v>#DIV/0!</v>
      </c>
      <c r="S8080" s="20">
        <v>0</v>
      </c>
    </row>
    <row r="8081" spans="1:19" s="20" customFormat="1" x14ac:dyDescent="0.25">
      <c r="A8081" s="177" t="s">
        <v>10619</v>
      </c>
      <c r="B8081" s="20" t="s">
        <v>10620</v>
      </c>
      <c r="C8081" s="20" t="s">
        <v>205</v>
      </c>
      <c r="D8081" s="20" t="s">
        <v>1000</v>
      </c>
      <c r="E8081" s="26">
        <v>43252</v>
      </c>
      <c r="F8081" s="20">
        <v>0</v>
      </c>
      <c r="G8081" s="20">
        <v>0</v>
      </c>
      <c r="H8081" s="20" t="e">
        <v>#DIV/0!</v>
      </c>
      <c r="I8081" s="20">
        <v>0</v>
      </c>
      <c r="J8081" s="20">
        <v>0</v>
      </c>
      <c r="K8081" s="20" t="e">
        <v>#DIV/0!</v>
      </c>
      <c r="L8081" s="20">
        <v>0</v>
      </c>
      <c r="M8081" s="20" t="e">
        <v>#DIV/0!</v>
      </c>
      <c r="N8081" s="20">
        <v>0</v>
      </c>
      <c r="P8081" s="20">
        <v>0</v>
      </c>
      <c r="Q8081" s="20">
        <v>0</v>
      </c>
      <c r="R8081" s="20" t="e">
        <v>#DIV/0!</v>
      </c>
      <c r="S8081" s="20">
        <v>0</v>
      </c>
    </row>
    <row r="8082" spans="1:19" s="20" customFormat="1" x14ac:dyDescent="0.25">
      <c r="A8082" s="177" t="s">
        <v>8966</v>
      </c>
      <c r="B8082" s="20" t="s">
        <v>8967</v>
      </c>
      <c r="C8082" s="20" t="s">
        <v>210</v>
      </c>
      <c r="D8082" s="20" t="s">
        <v>1000</v>
      </c>
      <c r="E8082" s="26">
        <v>43252</v>
      </c>
      <c r="F8082" s="20">
        <v>3</v>
      </c>
      <c r="G8082" s="20">
        <v>3</v>
      </c>
      <c r="H8082" s="20">
        <v>1</v>
      </c>
      <c r="I8082" s="20">
        <v>5</v>
      </c>
      <c r="J8082" s="20">
        <v>30</v>
      </c>
      <c r="K8082" s="20">
        <v>0.16666666666666666</v>
      </c>
      <c r="L8082" s="20">
        <v>30</v>
      </c>
      <c r="M8082" s="20">
        <v>1</v>
      </c>
      <c r="N8082" s="20">
        <v>5</v>
      </c>
      <c r="O8082" s="20">
        <v>0.8</v>
      </c>
      <c r="P8082" s="20">
        <v>2</v>
      </c>
      <c r="Q8082" s="20">
        <v>5</v>
      </c>
      <c r="R8082" s="20">
        <v>0.4</v>
      </c>
      <c r="S8082" s="20">
        <v>0</v>
      </c>
    </row>
    <row r="8083" spans="1:19" s="20" customFormat="1" x14ac:dyDescent="0.25">
      <c r="A8083" s="177" t="s">
        <v>6161</v>
      </c>
      <c r="B8083" s="20" t="s">
        <v>6162</v>
      </c>
      <c r="C8083" s="20" t="s">
        <v>215</v>
      </c>
      <c r="D8083" s="20" t="s">
        <v>1000</v>
      </c>
      <c r="E8083" s="26">
        <v>43252</v>
      </c>
      <c r="F8083" s="20">
        <v>4.5</v>
      </c>
      <c r="G8083" s="20">
        <v>6</v>
      </c>
      <c r="H8083" s="20">
        <v>0.75</v>
      </c>
      <c r="I8083" s="20">
        <v>25</v>
      </c>
      <c r="J8083" s="20">
        <v>36</v>
      </c>
      <c r="K8083" s="20">
        <v>0.69444444444444442</v>
      </c>
      <c r="L8083" s="20">
        <v>48</v>
      </c>
      <c r="M8083" s="20">
        <v>0.75</v>
      </c>
      <c r="N8083" s="20">
        <v>18</v>
      </c>
      <c r="O8083" s="20">
        <v>0.98</v>
      </c>
      <c r="P8083" s="20">
        <v>3</v>
      </c>
      <c r="Q8083" s="20">
        <v>7</v>
      </c>
      <c r="R8083" s="20">
        <v>0.42857142857142855</v>
      </c>
      <c r="S8083" s="20">
        <v>7</v>
      </c>
    </row>
    <row r="8084" spans="1:19" s="20" customFormat="1" x14ac:dyDescent="0.25">
      <c r="A8084" s="177" t="s">
        <v>3461</v>
      </c>
      <c r="B8084" s="20" t="s">
        <v>3462</v>
      </c>
      <c r="C8084" s="20" t="s">
        <v>221</v>
      </c>
      <c r="D8084" s="20" t="s">
        <v>1000</v>
      </c>
      <c r="E8084" s="26">
        <v>43252</v>
      </c>
      <c r="F8084" s="20">
        <v>0</v>
      </c>
      <c r="G8084" s="20">
        <v>0</v>
      </c>
      <c r="H8084" s="20" t="e">
        <v>#DIV/0!</v>
      </c>
      <c r="I8084" s="20">
        <v>0</v>
      </c>
      <c r="J8084" s="20">
        <v>0</v>
      </c>
      <c r="K8084" s="20" t="e">
        <v>#DIV/0!</v>
      </c>
      <c r="L8084" s="20">
        <v>0</v>
      </c>
      <c r="M8084" s="20" t="e">
        <v>#DIV/0!</v>
      </c>
      <c r="N8084" s="20">
        <v>0</v>
      </c>
      <c r="P8084" s="20">
        <v>0</v>
      </c>
      <c r="Q8084" s="20">
        <v>0</v>
      </c>
      <c r="R8084" s="20" t="e">
        <v>#DIV/0!</v>
      </c>
      <c r="S8084" s="20">
        <v>0</v>
      </c>
    </row>
    <row r="8085" spans="1:19" s="20" customFormat="1" x14ac:dyDescent="0.25">
      <c r="A8085" s="177" t="s">
        <v>3286</v>
      </c>
      <c r="B8085" s="20" t="s">
        <v>3287</v>
      </c>
      <c r="C8085" s="20" t="s">
        <v>222</v>
      </c>
      <c r="D8085" s="20" t="s">
        <v>1000</v>
      </c>
      <c r="E8085" s="26">
        <v>43252</v>
      </c>
      <c r="F8085" s="20">
        <v>0</v>
      </c>
      <c r="G8085" s="20">
        <v>0</v>
      </c>
      <c r="H8085" s="20" t="e">
        <v>#DIV/0!</v>
      </c>
      <c r="I8085" s="20">
        <v>0</v>
      </c>
      <c r="J8085" s="20">
        <v>0</v>
      </c>
      <c r="K8085" s="20" t="e">
        <v>#DIV/0!</v>
      </c>
      <c r="L8085" s="20">
        <v>0</v>
      </c>
      <c r="M8085" s="20" t="e">
        <v>#DIV/0!</v>
      </c>
      <c r="N8085" s="20">
        <v>0</v>
      </c>
      <c r="P8085" s="20">
        <v>0</v>
      </c>
      <c r="Q8085" s="20">
        <v>0</v>
      </c>
      <c r="R8085" s="20" t="e">
        <v>#DIV/0!</v>
      </c>
      <c r="S8085" s="20">
        <v>0</v>
      </c>
    </row>
    <row r="8086" spans="1:19" s="20" customFormat="1" x14ac:dyDescent="0.25">
      <c r="A8086" s="177" t="s">
        <v>7331</v>
      </c>
      <c r="B8086" s="20" t="s">
        <v>7332</v>
      </c>
      <c r="C8086" s="20" t="s">
        <v>1052</v>
      </c>
      <c r="D8086" s="20" t="s">
        <v>1000</v>
      </c>
      <c r="E8086" s="26">
        <v>43252</v>
      </c>
      <c r="F8086" s="20">
        <v>4</v>
      </c>
      <c r="G8086" s="20">
        <v>4</v>
      </c>
      <c r="H8086" s="20">
        <v>1</v>
      </c>
      <c r="I8086" s="20">
        <v>30</v>
      </c>
      <c r="J8086" s="20">
        <v>24</v>
      </c>
      <c r="K8086" s="20">
        <v>1.25</v>
      </c>
      <c r="L8086" s="20">
        <v>24</v>
      </c>
      <c r="M8086" s="20">
        <v>1</v>
      </c>
      <c r="N8086" s="20">
        <v>25</v>
      </c>
      <c r="P8086" s="20">
        <v>0</v>
      </c>
      <c r="Q8086" s="20">
        <v>3</v>
      </c>
      <c r="R8086" s="20">
        <v>0</v>
      </c>
      <c r="S8086" s="20">
        <v>5</v>
      </c>
    </row>
    <row r="8087" spans="1:19" s="20" customFormat="1" x14ac:dyDescent="0.25">
      <c r="A8087" s="177" t="s">
        <v>5323</v>
      </c>
      <c r="B8087" s="20" t="s">
        <v>5324</v>
      </c>
      <c r="C8087" s="20" t="s">
        <v>1053</v>
      </c>
      <c r="D8087" s="20" t="s">
        <v>1000</v>
      </c>
      <c r="E8087" s="26">
        <v>43252</v>
      </c>
      <c r="F8087" s="20">
        <v>1.5</v>
      </c>
      <c r="G8087" s="20">
        <v>3</v>
      </c>
      <c r="H8087" s="20">
        <v>0.5</v>
      </c>
      <c r="I8087" s="20">
        <v>6</v>
      </c>
      <c r="J8087" s="20">
        <v>9</v>
      </c>
      <c r="K8087" s="20">
        <v>0.66666666666666663</v>
      </c>
      <c r="L8087" s="20">
        <v>18</v>
      </c>
      <c r="M8087" s="20">
        <v>0.5</v>
      </c>
      <c r="N8087" s="20">
        <v>5</v>
      </c>
      <c r="P8087" s="20">
        <v>0</v>
      </c>
      <c r="Q8087" s="20">
        <v>0</v>
      </c>
      <c r="R8087" s="20" t="e">
        <v>#DIV/0!</v>
      </c>
      <c r="S8087" s="20">
        <v>1</v>
      </c>
    </row>
    <row r="8088" spans="1:19" s="20" customFormat="1" x14ac:dyDescent="0.25">
      <c r="A8088" s="177" t="s">
        <v>7156</v>
      </c>
      <c r="B8088" s="20" t="s">
        <v>7157</v>
      </c>
      <c r="C8088" s="20" t="s">
        <v>1052</v>
      </c>
      <c r="D8088" s="20" t="s">
        <v>1001</v>
      </c>
      <c r="E8088" s="26">
        <v>43252</v>
      </c>
      <c r="F8088" s="20">
        <v>0</v>
      </c>
      <c r="G8088" s="20">
        <v>0</v>
      </c>
      <c r="H8088" s="20" t="e">
        <v>#DIV/0!</v>
      </c>
      <c r="I8088" s="20">
        <v>0</v>
      </c>
      <c r="J8088" s="20">
        <v>0</v>
      </c>
      <c r="K8088" s="20" t="e">
        <v>#DIV/0!</v>
      </c>
      <c r="L8088" s="20">
        <v>0</v>
      </c>
      <c r="M8088" s="20" t="e">
        <v>#DIV/0!</v>
      </c>
      <c r="N8088" s="20">
        <v>0</v>
      </c>
      <c r="P8088" s="20">
        <v>0</v>
      </c>
      <c r="Q8088" s="20">
        <v>0</v>
      </c>
      <c r="R8088" s="20" t="e">
        <v>#DIV/0!</v>
      </c>
      <c r="S8088" s="20">
        <v>0</v>
      </c>
    </row>
    <row r="8089" spans="1:19" s="20" customFormat="1" x14ac:dyDescent="0.25">
      <c r="A8089" s="177" t="s">
        <v>5148</v>
      </c>
      <c r="B8089" s="20" t="s">
        <v>5149</v>
      </c>
      <c r="C8089" s="20" t="s">
        <v>1053</v>
      </c>
      <c r="D8089" s="20" t="s">
        <v>1001</v>
      </c>
      <c r="E8089" s="26">
        <v>43252</v>
      </c>
      <c r="F8089" s="20">
        <v>0</v>
      </c>
      <c r="G8089" s="20">
        <v>0</v>
      </c>
      <c r="H8089" s="20" t="e">
        <v>#DIV/0!</v>
      </c>
      <c r="I8089" s="20">
        <v>0</v>
      </c>
      <c r="J8089" s="20">
        <v>0</v>
      </c>
      <c r="K8089" s="20" t="e">
        <v>#DIV/0!</v>
      </c>
      <c r="L8089" s="20">
        <v>0</v>
      </c>
      <c r="M8089" s="20" t="e">
        <v>#DIV/0!</v>
      </c>
      <c r="N8089" s="20">
        <v>0</v>
      </c>
      <c r="P8089" s="20">
        <v>0</v>
      </c>
      <c r="Q8089" s="20">
        <v>0</v>
      </c>
      <c r="R8089" s="20" t="e">
        <v>#DIV/0!</v>
      </c>
      <c r="S8089" s="20">
        <v>0</v>
      </c>
    </row>
    <row r="8090" spans="1:19" s="20" customFormat="1" x14ac:dyDescent="0.25">
      <c r="A8090" s="177" t="s">
        <v>12322</v>
      </c>
      <c r="B8090" s="20" t="s">
        <v>12323</v>
      </c>
      <c r="C8090" s="20" t="s">
        <v>200</v>
      </c>
      <c r="D8090" s="20" t="s">
        <v>1000</v>
      </c>
      <c r="E8090" s="26">
        <v>43252</v>
      </c>
      <c r="F8090" s="20">
        <v>4.5</v>
      </c>
      <c r="G8090" s="20">
        <v>4.5</v>
      </c>
      <c r="H8090" s="20">
        <v>1</v>
      </c>
      <c r="I8090" s="20">
        <v>17</v>
      </c>
      <c r="J8090" s="20">
        <v>27</v>
      </c>
      <c r="K8090" s="20">
        <v>0.62962962962962965</v>
      </c>
      <c r="L8090" s="20">
        <v>27</v>
      </c>
      <c r="M8090" s="20">
        <v>1</v>
      </c>
      <c r="N8090" s="20">
        <v>13</v>
      </c>
      <c r="P8090" s="20">
        <v>1</v>
      </c>
      <c r="Q8090" s="20">
        <v>2</v>
      </c>
      <c r="R8090" s="20">
        <v>0.5</v>
      </c>
      <c r="S8090" s="20">
        <v>4</v>
      </c>
    </row>
    <row r="8091" spans="1:19" s="20" customFormat="1" x14ac:dyDescent="0.25">
      <c r="A8091" s="177" t="s">
        <v>10443</v>
      </c>
      <c r="B8091" s="20" t="s">
        <v>10444</v>
      </c>
      <c r="C8091" s="20" t="s">
        <v>204</v>
      </c>
      <c r="D8091" s="20" t="s">
        <v>1000</v>
      </c>
      <c r="E8091" s="26">
        <v>43252</v>
      </c>
      <c r="F8091" s="20">
        <v>0</v>
      </c>
      <c r="G8091" s="20">
        <v>0</v>
      </c>
      <c r="H8091" s="20" t="e">
        <v>#DIV/0!</v>
      </c>
      <c r="I8091" s="20">
        <v>0</v>
      </c>
      <c r="J8091" s="20">
        <v>0</v>
      </c>
      <c r="K8091" s="20" t="e">
        <v>#DIV/0!</v>
      </c>
      <c r="L8091" s="20">
        <v>0</v>
      </c>
      <c r="M8091" s="20" t="e">
        <v>#DIV/0!</v>
      </c>
      <c r="N8091" s="20">
        <v>0</v>
      </c>
      <c r="P8091" s="20">
        <v>0</v>
      </c>
      <c r="Q8091" s="20">
        <v>0</v>
      </c>
      <c r="R8091" s="20" t="e">
        <v>#DIV/0!</v>
      </c>
      <c r="S8091" s="20">
        <v>0</v>
      </c>
    </row>
    <row r="8092" spans="1:19" s="20" customFormat="1" x14ac:dyDescent="0.25">
      <c r="A8092" s="177" t="s">
        <v>8791</v>
      </c>
      <c r="B8092" s="20" t="s">
        <v>8792</v>
      </c>
      <c r="C8092" s="20" t="s">
        <v>208</v>
      </c>
      <c r="D8092" s="20" t="s">
        <v>1000</v>
      </c>
      <c r="E8092" s="26">
        <v>43252</v>
      </c>
      <c r="F8092" s="20">
        <v>1.5</v>
      </c>
      <c r="G8092" s="20">
        <v>1.5</v>
      </c>
      <c r="H8092" s="20">
        <v>1</v>
      </c>
      <c r="I8092" s="20">
        <v>8</v>
      </c>
      <c r="J8092" s="20">
        <v>9</v>
      </c>
      <c r="K8092" s="20">
        <v>0.88888888888888884</v>
      </c>
      <c r="L8092" s="20">
        <v>9</v>
      </c>
      <c r="M8092" s="20">
        <v>1</v>
      </c>
      <c r="N8092" s="20">
        <v>7</v>
      </c>
      <c r="P8092" s="20">
        <v>0</v>
      </c>
      <c r="Q8092" s="20">
        <v>0</v>
      </c>
      <c r="R8092" s="20" t="e">
        <v>#DIV/0!</v>
      </c>
      <c r="S8092" s="20">
        <v>1</v>
      </c>
    </row>
    <row r="8093" spans="1:19" s="20" customFormat="1" x14ac:dyDescent="0.25">
      <c r="A8093" s="177" t="s">
        <v>8126</v>
      </c>
      <c r="B8093" s="20" t="s">
        <v>8127</v>
      </c>
      <c r="C8093" s="20" t="s">
        <v>900</v>
      </c>
      <c r="D8093" s="20" t="s">
        <v>1000</v>
      </c>
      <c r="E8093" s="26">
        <v>43252</v>
      </c>
      <c r="F8093" s="20">
        <v>0</v>
      </c>
      <c r="G8093" s="20">
        <v>0</v>
      </c>
      <c r="H8093" s="20" t="e">
        <v>#DIV/0!</v>
      </c>
      <c r="I8093" s="20">
        <v>0</v>
      </c>
      <c r="J8093" s="20">
        <v>0</v>
      </c>
      <c r="K8093" s="20" t="e">
        <v>#DIV/0!</v>
      </c>
      <c r="L8093" s="20">
        <v>0</v>
      </c>
      <c r="M8093" s="20" t="e">
        <v>#DIV/0!</v>
      </c>
      <c r="N8093" s="20">
        <v>0</v>
      </c>
      <c r="P8093" s="20">
        <v>0</v>
      </c>
      <c r="Q8093" s="20">
        <v>0</v>
      </c>
      <c r="R8093" s="20" t="e">
        <v>#DIV/0!</v>
      </c>
      <c r="S8093" s="20">
        <v>0</v>
      </c>
    </row>
    <row r="8094" spans="1:19" s="20" customFormat="1" x14ac:dyDescent="0.25">
      <c r="A8094" s="177" t="s">
        <v>6585</v>
      </c>
      <c r="B8094" s="20" t="s">
        <v>6586</v>
      </c>
      <c r="C8094" s="20" t="s">
        <v>316</v>
      </c>
      <c r="D8094" s="20" t="s">
        <v>1000</v>
      </c>
      <c r="E8094" s="26">
        <v>43252</v>
      </c>
      <c r="F8094" s="20">
        <v>5.5</v>
      </c>
      <c r="G8094" s="20">
        <v>5.5</v>
      </c>
      <c r="H8094" s="20">
        <v>1</v>
      </c>
      <c r="I8094" s="20">
        <v>24</v>
      </c>
      <c r="J8094" s="20">
        <v>33</v>
      </c>
      <c r="K8094" s="20">
        <v>0.72727272727272729</v>
      </c>
      <c r="L8094" s="20">
        <v>33</v>
      </c>
      <c r="M8094" s="20">
        <v>1</v>
      </c>
      <c r="N8094" s="20">
        <v>21</v>
      </c>
      <c r="P8094" s="20">
        <v>0</v>
      </c>
      <c r="Q8094" s="20">
        <v>0</v>
      </c>
      <c r="R8094" s="20" t="e">
        <v>#DIV/0!</v>
      </c>
      <c r="S8094" s="20">
        <v>3</v>
      </c>
    </row>
    <row r="8095" spans="1:19" s="20" customFormat="1" x14ac:dyDescent="0.25">
      <c r="A8095" s="177" t="s">
        <v>4178</v>
      </c>
      <c r="B8095" s="20" t="s">
        <v>4179</v>
      </c>
      <c r="C8095" s="20" t="s">
        <v>218</v>
      </c>
      <c r="D8095" s="20" t="s">
        <v>1000</v>
      </c>
      <c r="E8095" s="26">
        <v>43252</v>
      </c>
      <c r="F8095" s="20">
        <v>0</v>
      </c>
      <c r="G8095" s="20">
        <v>0</v>
      </c>
      <c r="H8095" s="20" t="e">
        <v>#DIV/0!</v>
      </c>
      <c r="I8095" s="20">
        <v>0</v>
      </c>
      <c r="J8095" s="20">
        <v>0</v>
      </c>
      <c r="K8095" s="20" t="e">
        <v>#DIV/0!</v>
      </c>
      <c r="L8095" s="20">
        <v>0</v>
      </c>
      <c r="M8095" s="20" t="e">
        <v>#DIV/0!</v>
      </c>
      <c r="N8095" s="20">
        <v>0</v>
      </c>
      <c r="P8095" s="20">
        <v>0</v>
      </c>
      <c r="Q8095" s="20">
        <v>0</v>
      </c>
      <c r="R8095" s="20" t="e">
        <v>#DIV/0!</v>
      </c>
      <c r="S8095" s="20">
        <v>0</v>
      </c>
    </row>
    <row r="8096" spans="1:19" s="20" customFormat="1" x14ac:dyDescent="0.25">
      <c r="A8096" s="177" t="s">
        <v>12607</v>
      </c>
      <c r="B8096" s="20" t="s">
        <v>12608</v>
      </c>
      <c r="C8096" s="20" t="s">
        <v>202</v>
      </c>
      <c r="D8096" s="20" t="s">
        <v>1000</v>
      </c>
      <c r="E8096" s="26">
        <v>43252</v>
      </c>
      <c r="F8096" s="20">
        <v>5.5</v>
      </c>
      <c r="G8096" s="20">
        <v>5.5</v>
      </c>
      <c r="H8096" s="20">
        <v>1</v>
      </c>
      <c r="I8096" s="20">
        <v>74</v>
      </c>
      <c r="J8096" s="20">
        <v>77</v>
      </c>
      <c r="K8096" s="20">
        <v>0.96103896103896103</v>
      </c>
      <c r="L8096" s="20">
        <v>77</v>
      </c>
      <c r="M8096" s="20">
        <v>1</v>
      </c>
      <c r="N8096" s="20">
        <v>73</v>
      </c>
      <c r="P8096" s="20">
        <v>6</v>
      </c>
      <c r="Q8096" s="20">
        <v>6</v>
      </c>
      <c r="R8096" s="20">
        <v>1</v>
      </c>
      <c r="S8096" s="20">
        <v>1</v>
      </c>
    </row>
    <row r="8097" spans="1:19" s="20" customFormat="1" x14ac:dyDescent="0.25">
      <c r="A8097" s="177" t="s">
        <v>12432</v>
      </c>
      <c r="B8097" s="20" t="s">
        <v>12433</v>
      </c>
      <c r="C8097" s="20" t="s">
        <v>347</v>
      </c>
      <c r="D8097" s="20" t="s">
        <v>1000</v>
      </c>
      <c r="E8097" s="26">
        <v>43252</v>
      </c>
      <c r="F8097" s="20">
        <v>0</v>
      </c>
      <c r="G8097" s="20">
        <v>0</v>
      </c>
      <c r="H8097" s="20" t="e">
        <v>#DIV/0!</v>
      </c>
      <c r="I8097" s="20">
        <v>0</v>
      </c>
      <c r="J8097" s="20">
        <v>0</v>
      </c>
      <c r="K8097" s="20" t="e">
        <v>#DIV/0!</v>
      </c>
      <c r="L8097" s="20">
        <v>0</v>
      </c>
      <c r="M8097" s="20" t="e">
        <v>#DIV/0!</v>
      </c>
      <c r="N8097" s="20">
        <v>0</v>
      </c>
      <c r="P8097" s="20">
        <v>0</v>
      </c>
      <c r="Q8097" s="20">
        <v>0</v>
      </c>
      <c r="R8097" s="20" t="e">
        <v>#DIV/0!</v>
      </c>
      <c r="S8097" s="20">
        <v>0</v>
      </c>
    </row>
    <row r="8098" spans="1:19" s="20" customFormat="1" x14ac:dyDescent="0.25">
      <c r="A8098" s="177" t="s">
        <v>9772</v>
      </c>
      <c r="B8098" s="20" t="s">
        <v>9773</v>
      </c>
      <c r="C8098" s="20" t="s">
        <v>224</v>
      </c>
      <c r="D8098" s="20" t="s">
        <v>1000</v>
      </c>
      <c r="E8098" s="26">
        <v>43252</v>
      </c>
      <c r="F8098" s="20">
        <v>5.5</v>
      </c>
      <c r="G8098" s="20">
        <v>6</v>
      </c>
      <c r="H8098" s="20">
        <v>0.91666666666666663</v>
      </c>
      <c r="I8098" s="20">
        <v>46</v>
      </c>
      <c r="J8098" s="20">
        <v>66</v>
      </c>
      <c r="K8098" s="20">
        <v>0.69696969696969702</v>
      </c>
      <c r="L8098" s="20">
        <v>66</v>
      </c>
      <c r="M8098" s="20">
        <v>1</v>
      </c>
      <c r="N8098" s="20">
        <v>46</v>
      </c>
      <c r="P8098" s="20">
        <v>0</v>
      </c>
      <c r="Q8098" s="20">
        <v>0</v>
      </c>
      <c r="R8098" s="20" t="e">
        <v>#DIV/0!</v>
      </c>
      <c r="S8098" s="20">
        <v>0</v>
      </c>
    </row>
    <row r="8099" spans="1:19" s="20" customFormat="1" x14ac:dyDescent="0.25">
      <c r="A8099" s="177" t="s">
        <v>9473</v>
      </c>
      <c r="B8099" s="20" t="s">
        <v>9474</v>
      </c>
      <c r="C8099" s="20" t="s">
        <v>345</v>
      </c>
      <c r="D8099" s="20" t="s">
        <v>1000</v>
      </c>
      <c r="E8099" s="26">
        <v>43252</v>
      </c>
      <c r="F8099" s="20">
        <v>0</v>
      </c>
      <c r="G8099" s="20">
        <v>0</v>
      </c>
      <c r="H8099" s="20" t="e">
        <v>#DIV/0!</v>
      </c>
      <c r="I8099" s="20">
        <v>0</v>
      </c>
      <c r="J8099" s="20">
        <v>0</v>
      </c>
      <c r="K8099" s="20" t="e">
        <v>#DIV/0!</v>
      </c>
      <c r="L8099" s="20">
        <v>0</v>
      </c>
      <c r="M8099" s="20" t="e">
        <v>#DIV/0!</v>
      </c>
      <c r="N8099" s="20">
        <v>0</v>
      </c>
      <c r="P8099" s="20">
        <v>0</v>
      </c>
      <c r="Q8099" s="20">
        <v>0</v>
      </c>
      <c r="R8099" s="20" t="e">
        <v>#DIV/0!</v>
      </c>
      <c r="S8099" s="20">
        <v>0</v>
      </c>
    </row>
    <row r="8100" spans="1:19" s="20" customFormat="1" x14ac:dyDescent="0.25">
      <c r="A8100" s="177" t="s">
        <v>7865</v>
      </c>
      <c r="B8100" s="20" t="s">
        <v>7866</v>
      </c>
      <c r="C8100" s="20" t="s">
        <v>226</v>
      </c>
      <c r="D8100" s="20" t="s">
        <v>1000</v>
      </c>
      <c r="E8100" s="26">
        <v>43252</v>
      </c>
      <c r="F8100" s="20">
        <v>5.5</v>
      </c>
      <c r="G8100" s="20">
        <v>5.5</v>
      </c>
      <c r="H8100" s="20">
        <v>1</v>
      </c>
      <c r="I8100" s="20">
        <v>60</v>
      </c>
      <c r="J8100" s="20">
        <v>62</v>
      </c>
      <c r="K8100" s="20">
        <v>0.967741935483871</v>
      </c>
      <c r="L8100" s="20">
        <v>62</v>
      </c>
      <c r="M8100" s="20">
        <v>1</v>
      </c>
      <c r="N8100" s="20">
        <v>51</v>
      </c>
      <c r="P8100" s="20">
        <v>1</v>
      </c>
      <c r="Q8100" s="20">
        <v>2</v>
      </c>
      <c r="R8100" s="20">
        <v>0.5</v>
      </c>
      <c r="S8100" s="20">
        <v>9</v>
      </c>
    </row>
    <row r="8101" spans="1:19" s="20" customFormat="1" x14ac:dyDescent="0.25">
      <c r="A8101" s="177" t="s">
        <v>6935</v>
      </c>
      <c r="B8101" s="20" t="s">
        <v>6936</v>
      </c>
      <c r="C8101" s="20" t="s">
        <v>231</v>
      </c>
      <c r="D8101" s="20" t="s">
        <v>1000</v>
      </c>
      <c r="E8101" s="26">
        <v>43252</v>
      </c>
      <c r="F8101" s="20">
        <v>8</v>
      </c>
      <c r="G8101" s="20">
        <v>7.5</v>
      </c>
      <c r="H8101" s="20">
        <v>1.0666666666666667</v>
      </c>
      <c r="I8101" s="20">
        <v>95</v>
      </c>
      <c r="J8101" s="20">
        <v>88</v>
      </c>
      <c r="K8101" s="20">
        <v>1.0795454545454546</v>
      </c>
      <c r="L8101" s="20">
        <v>84</v>
      </c>
      <c r="M8101" s="20">
        <v>1.0476190476190477</v>
      </c>
      <c r="N8101" s="20">
        <v>89</v>
      </c>
      <c r="P8101" s="20">
        <v>0</v>
      </c>
      <c r="Q8101" s="20">
        <v>3</v>
      </c>
      <c r="R8101" s="20">
        <v>0</v>
      </c>
      <c r="S8101" s="20">
        <v>6</v>
      </c>
    </row>
    <row r="8102" spans="1:19" s="20" customFormat="1" x14ac:dyDescent="0.25">
      <c r="A8102" s="177" t="s">
        <v>5986</v>
      </c>
      <c r="B8102" s="20" t="s">
        <v>5987</v>
      </c>
      <c r="C8102" s="20" t="s">
        <v>216</v>
      </c>
      <c r="D8102" s="20" t="s">
        <v>1000</v>
      </c>
      <c r="E8102" s="26">
        <v>43252</v>
      </c>
      <c r="F8102" s="20">
        <v>7.5</v>
      </c>
      <c r="G8102" s="20">
        <v>7.5</v>
      </c>
      <c r="H8102" s="20">
        <v>1</v>
      </c>
      <c r="I8102" s="20">
        <v>31</v>
      </c>
      <c r="J8102" s="20">
        <v>102</v>
      </c>
      <c r="K8102" s="20">
        <v>0.30392156862745096</v>
      </c>
      <c r="L8102" s="20">
        <v>102</v>
      </c>
      <c r="M8102" s="20">
        <v>1</v>
      </c>
      <c r="N8102" s="20">
        <v>31</v>
      </c>
      <c r="P8102" s="20">
        <v>22</v>
      </c>
      <c r="Q8102" s="20">
        <v>27</v>
      </c>
      <c r="R8102" s="20">
        <v>0.81481481481481477</v>
      </c>
      <c r="S8102" s="20">
        <v>0</v>
      </c>
    </row>
    <row r="8103" spans="1:19" s="20" customFormat="1" x14ac:dyDescent="0.25">
      <c r="A8103" s="177" t="s">
        <v>4593</v>
      </c>
      <c r="B8103" s="20" t="s">
        <v>4594</v>
      </c>
      <c r="C8103" s="20" t="s">
        <v>233</v>
      </c>
      <c r="D8103" s="20" t="s">
        <v>1000</v>
      </c>
      <c r="E8103" s="26">
        <v>43252</v>
      </c>
      <c r="F8103" s="20">
        <v>2</v>
      </c>
      <c r="G8103" s="20">
        <v>4.5</v>
      </c>
      <c r="H8103" s="20">
        <v>0.44444444444444442</v>
      </c>
      <c r="I8103" s="20">
        <v>14</v>
      </c>
      <c r="J8103" s="20">
        <v>28</v>
      </c>
      <c r="K8103" s="20">
        <v>0.5</v>
      </c>
      <c r="L8103" s="20">
        <v>63</v>
      </c>
      <c r="M8103" s="20">
        <v>0.44444444444444442</v>
      </c>
      <c r="N8103" s="20">
        <v>13</v>
      </c>
      <c r="P8103" s="20">
        <v>4</v>
      </c>
      <c r="Q8103" s="20">
        <v>6</v>
      </c>
      <c r="R8103" s="20">
        <v>0.66666666666666663</v>
      </c>
      <c r="S8103" s="20">
        <v>1</v>
      </c>
    </row>
    <row r="8104" spans="1:19" s="20" customFormat="1" x14ac:dyDescent="0.25">
      <c r="A8104" s="177" t="s">
        <v>4003</v>
      </c>
      <c r="B8104" s="20" t="s">
        <v>4004</v>
      </c>
      <c r="C8104" s="20" t="s">
        <v>219</v>
      </c>
      <c r="D8104" s="20" t="s">
        <v>1000</v>
      </c>
      <c r="E8104" s="26">
        <v>43252</v>
      </c>
      <c r="F8104" s="20">
        <v>0</v>
      </c>
      <c r="G8104" s="20">
        <v>0</v>
      </c>
      <c r="H8104" s="20" t="e">
        <v>#DIV/0!</v>
      </c>
      <c r="I8104" s="20">
        <v>0</v>
      </c>
      <c r="J8104" s="20">
        <v>0</v>
      </c>
      <c r="K8104" s="20" t="e">
        <v>#DIV/0!</v>
      </c>
      <c r="L8104" s="20">
        <v>0</v>
      </c>
      <c r="M8104" s="20" t="e">
        <v>#DIV/0!</v>
      </c>
      <c r="N8104" s="20">
        <v>0</v>
      </c>
      <c r="P8104" s="20">
        <v>0</v>
      </c>
      <c r="Q8104" s="20">
        <v>0</v>
      </c>
      <c r="R8104" s="20" t="e">
        <v>#DIV/0!</v>
      </c>
      <c r="S8104" s="20">
        <v>0</v>
      </c>
    </row>
    <row r="8105" spans="1:19" s="20" customFormat="1" x14ac:dyDescent="0.25">
      <c r="A8105" s="177" t="s">
        <v>3732</v>
      </c>
      <c r="B8105" s="20" t="s">
        <v>3733</v>
      </c>
      <c r="C8105" s="20" t="s">
        <v>340</v>
      </c>
      <c r="D8105" s="20" t="s">
        <v>1000</v>
      </c>
      <c r="E8105" s="26">
        <v>43252</v>
      </c>
      <c r="F8105" s="20">
        <v>0</v>
      </c>
      <c r="G8105" s="20">
        <v>0</v>
      </c>
      <c r="H8105" s="20" t="e">
        <v>#DIV/0!</v>
      </c>
      <c r="I8105" s="20">
        <v>0</v>
      </c>
      <c r="J8105" s="20">
        <v>0</v>
      </c>
      <c r="K8105" s="20" t="e">
        <v>#DIV/0!</v>
      </c>
      <c r="L8105" s="20">
        <v>0</v>
      </c>
      <c r="M8105" s="20" t="e">
        <v>#DIV/0!</v>
      </c>
      <c r="N8105" s="20">
        <v>0</v>
      </c>
      <c r="P8105" s="20">
        <v>0</v>
      </c>
      <c r="Q8105" s="20">
        <v>0</v>
      </c>
      <c r="R8105" s="20" t="e">
        <v>#DIV/0!</v>
      </c>
      <c r="S8105" s="20">
        <v>0</v>
      </c>
    </row>
    <row r="8106" spans="1:19" s="20" customFormat="1" x14ac:dyDescent="0.25">
      <c r="A8106" s="177" t="s">
        <v>11322</v>
      </c>
      <c r="B8106" s="20" t="s">
        <v>11323</v>
      </c>
      <c r="C8106" s="20" t="s">
        <v>350</v>
      </c>
      <c r="D8106" s="20" t="s">
        <v>1000</v>
      </c>
      <c r="E8106" s="26">
        <v>43252</v>
      </c>
      <c r="F8106" s="20">
        <v>1</v>
      </c>
      <c r="G8106" s="20">
        <v>1</v>
      </c>
      <c r="H8106" s="20">
        <v>1</v>
      </c>
      <c r="I8106" s="20">
        <v>5</v>
      </c>
      <c r="J8106" s="20">
        <v>6</v>
      </c>
      <c r="K8106" s="20">
        <v>0.83333333333333337</v>
      </c>
      <c r="L8106" s="20">
        <v>6</v>
      </c>
      <c r="M8106" s="20">
        <v>1</v>
      </c>
      <c r="N8106" s="20">
        <v>5</v>
      </c>
      <c r="P8106" s="20">
        <v>0</v>
      </c>
      <c r="Q8106" s="20">
        <v>0</v>
      </c>
      <c r="R8106" s="20" t="e">
        <v>#DIV/0!</v>
      </c>
      <c r="S8106" s="20">
        <v>0</v>
      </c>
    </row>
    <row r="8107" spans="1:19" s="20" customFormat="1" x14ac:dyDescent="0.25">
      <c r="A8107" s="177" t="s">
        <v>11324</v>
      </c>
      <c r="B8107" s="20" t="s">
        <v>11325</v>
      </c>
      <c r="C8107" s="20" t="s">
        <v>351</v>
      </c>
      <c r="D8107" s="20" t="s">
        <v>1000</v>
      </c>
      <c r="E8107" s="26">
        <v>43252</v>
      </c>
      <c r="F8107" s="20">
        <v>0</v>
      </c>
      <c r="G8107" s="20">
        <v>0</v>
      </c>
      <c r="H8107" s="20" t="e">
        <v>#DIV/0!</v>
      </c>
      <c r="I8107" s="20">
        <v>0</v>
      </c>
      <c r="J8107" s="20">
        <v>0</v>
      </c>
      <c r="K8107" s="20" t="e">
        <v>#DIV/0!</v>
      </c>
      <c r="L8107" s="20">
        <v>0</v>
      </c>
      <c r="M8107" s="20" t="e">
        <v>#DIV/0!</v>
      </c>
      <c r="N8107" s="20">
        <v>0</v>
      </c>
      <c r="P8107" s="20">
        <v>0</v>
      </c>
      <c r="Q8107" s="20">
        <v>0</v>
      </c>
      <c r="R8107" s="20" t="e">
        <v>#DIV/0!</v>
      </c>
      <c r="S8107" s="20">
        <v>0</v>
      </c>
    </row>
    <row r="8108" spans="1:19" s="20" customFormat="1" x14ac:dyDescent="0.25">
      <c r="A8108" s="177" t="s">
        <v>11202</v>
      </c>
      <c r="B8108" s="20" t="s">
        <v>11203</v>
      </c>
      <c r="C8108" s="20" t="s">
        <v>352</v>
      </c>
      <c r="D8108" s="20" t="s">
        <v>1000</v>
      </c>
      <c r="E8108" s="26">
        <v>43252</v>
      </c>
      <c r="F8108" s="20">
        <v>0</v>
      </c>
      <c r="G8108" s="20">
        <v>0</v>
      </c>
      <c r="H8108" s="20" t="e">
        <v>#DIV/0!</v>
      </c>
      <c r="I8108" s="20">
        <v>0</v>
      </c>
      <c r="J8108" s="20">
        <v>0</v>
      </c>
      <c r="K8108" s="20" t="e">
        <v>#DIV/0!</v>
      </c>
      <c r="L8108" s="20">
        <v>0</v>
      </c>
      <c r="M8108" s="20" t="e">
        <v>#DIV/0!</v>
      </c>
      <c r="N8108" s="20">
        <v>0</v>
      </c>
      <c r="P8108" s="20">
        <v>0</v>
      </c>
      <c r="Q8108" s="20">
        <v>0</v>
      </c>
      <c r="R8108" s="20" t="e">
        <v>#DIV/0!</v>
      </c>
      <c r="S8108" s="20">
        <v>0</v>
      </c>
    </row>
    <row r="8109" spans="1:19" s="20" customFormat="1" x14ac:dyDescent="0.25">
      <c r="A8109" s="177" t="s">
        <v>10203</v>
      </c>
      <c r="B8109" s="20" t="s">
        <v>10204</v>
      </c>
      <c r="C8109" s="20" t="s">
        <v>353</v>
      </c>
      <c r="D8109" s="20" t="s">
        <v>1000</v>
      </c>
      <c r="E8109" s="26">
        <v>43252</v>
      </c>
      <c r="F8109" s="20">
        <v>0</v>
      </c>
      <c r="G8109" s="20">
        <v>0</v>
      </c>
      <c r="H8109" s="20" t="e">
        <v>#DIV/0!</v>
      </c>
      <c r="I8109" s="20">
        <v>0</v>
      </c>
      <c r="J8109" s="20">
        <v>0</v>
      </c>
      <c r="K8109" s="20" t="e">
        <v>#DIV/0!</v>
      </c>
      <c r="L8109" s="20">
        <v>0</v>
      </c>
      <c r="M8109" s="20" t="e">
        <v>#DIV/0!</v>
      </c>
      <c r="N8109" s="20">
        <v>0</v>
      </c>
      <c r="P8109" s="20">
        <v>0</v>
      </c>
      <c r="Q8109" s="20">
        <v>0</v>
      </c>
      <c r="R8109" s="20" t="e">
        <v>#DIV/0!</v>
      </c>
      <c r="S8109" s="20">
        <v>0</v>
      </c>
    </row>
    <row r="8110" spans="1:19" s="20" customFormat="1" x14ac:dyDescent="0.25">
      <c r="A8110" s="177" t="s">
        <v>8616</v>
      </c>
      <c r="B8110" s="20" t="s">
        <v>8617</v>
      </c>
      <c r="C8110" s="20" t="s">
        <v>354</v>
      </c>
      <c r="D8110" s="20" t="s">
        <v>1000</v>
      </c>
      <c r="E8110" s="26">
        <v>43252</v>
      </c>
      <c r="F8110" s="20">
        <v>1.5</v>
      </c>
      <c r="G8110" s="20">
        <v>1.5</v>
      </c>
      <c r="H8110" s="20">
        <v>1</v>
      </c>
      <c r="I8110" s="20">
        <v>8</v>
      </c>
      <c r="J8110" s="20">
        <v>9</v>
      </c>
      <c r="K8110" s="20">
        <v>0.88888888888888884</v>
      </c>
      <c r="L8110" s="20">
        <v>9</v>
      </c>
      <c r="M8110" s="20">
        <v>1</v>
      </c>
      <c r="N8110" s="20">
        <v>7</v>
      </c>
      <c r="P8110" s="20">
        <v>0</v>
      </c>
      <c r="Q8110" s="20">
        <v>2</v>
      </c>
      <c r="R8110" s="20">
        <v>0</v>
      </c>
      <c r="S8110" s="20">
        <v>1</v>
      </c>
    </row>
    <row r="8111" spans="1:19" s="20" customFormat="1" x14ac:dyDescent="0.25">
      <c r="A8111" s="177" t="s">
        <v>6410</v>
      </c>
      <c r="B8111" s="20" t="s">
        <v>6411</v>
      </c>
      <c r="C8111" s="20" t="s">
        <v>355</v>
      </c>
      <c r="D8111" s="20" t="s">
        <v>1000</v>
      </c>
      <c r="E8111" s="26">
        <v>43252</v>
      </c>
      <c r="F8111" s="20">
        <v>3</v>
      </c>
      <c r="G8111" s="20">
        <v>3.5</v>
      </c>
      <c r="H8111" s="20">
        <v>0.8571428571428571</v>
      </c>
      <c r="I8111" s="20">
        <v>16</v>
      </c>
      <c r="J8111" s="20">
        <v>18</v>
      </c>
      <c r="K8111" s="20">
        <v>0.88888888888888884</v>
      </c>
      <c r="L8111" s="20">
        <v>21</v>
      </c>
      <c r="M8111" s="20">
        <v>0.8571428571428571</v>
      </c>
      <c r="N8111" s="20">
        <v>15</v>
      </c>
      <c r="P8111" s="20">
        <v>0</v>
      </c>
      <c r="Q8111" s="20">
        <v>0</v>
      </c>
      <c r="R8111" s="20" t="e">
        <v>#DIV/0!</v>
      </c>
      <c r="S8111" s="20">
        <v>1</v>
      </c>
    </row>
    <row r="8112" spans="1:19" s="20" customFormat="1" x14ac:dyDescent="0.25">
      <c r="A8112" s="177" t="s">
        <v>12148</v>
      </c>
      <c r="B8112" s="20" t="s">
        <v>12149</v>
      </c>
      <c r="C8112" s="20" t="s">
        <v>1050</v>
      </c>
      <c r="D8112" s="20" t="s">
        <v>1002</v>
      </c>
      <c r="E8112" s="26">
        <v>43252</v>
      </c>
      <c r="F8112" s="20">
        <v>2.5</v>
      </c>
      <c r="G8112" s="20">
        <v>2.5</v>
      </c>
      <c r="H8112" s="20">
        <v>1</v>
      </c>
      <c r="I8112" s="20">
        <v>8</v>
      </c>
      <c r="J8112" s="20">
        <v>15</v>
      </c>
      <c r="K8112" s="20">
        <v>0.53333333333333333</v>
      </c>
      <c r="L8112" s="20">
        <v>15</v>
      </c>
      <c r="M8112" s="20">
        <v>1</v>
      </c>
      <c r="N8112" s="20">
        <v>7</v>
      </c>
      <c r="P8112" s="20">
        <v>0</v>
      </c>
      <c r="Q8112" s="20">
        <v>0</v>
      </c>
      <c r="R8112" s="20" t="e">
        <v>#DIV/0!</v>
      </c>
      <c r="S8112" s="20">
        <v>1</v>
      </c>
    </row>
    <row r="8113" spans="1:19" s="20" customFormat="1" x14ac:dyDescent="0.25">
      <c r="A8113" s="177" t="s">
        <v>7483</v>
      </c>
      <c r="B8113" s="20" t="s">
        <v>7484</v>
      </c>
      <c r="C8113" s="20" t="s">
        <v>1048</v>
      </c>
      <c r="D8113" s="20" t="s">
        <v>1002</v>
      </c>
      <c r="E8113" s="26">
        <v>43252</v>
      </c>
      <c r="F8113" s="20">
        <v>1.5</v>
      </c>
      <c r="G8113" s="20">
        <v>2.5</v>
      </c>
      <c r="H8113" s="20">
        <v>0.6</v>
      </c>
      <c r="I8113" s="20">
        <v>9</v>
      </c>
      <c r="J8113" s="20">
        <v>9</v>
      </c>
      <c r="K8113" s="20">
        <v>1</v>
      </c>
      <c r="L8113" s="20">
        <v>15</v>
      </c>
      <c r="M8113" s="20">
        <v>0.6</v>
      </c>
      <c r="N8113" s="20">
        <v>9</v>
      </c>
      <c r="P8113" s="20">
        <v>0</v>
      </c>
      <c r="Q8113" s="20">
        <v>0</v>
      </c>
      <c r="R8113" s="20" t="e">
        <v>#DIV/0!</v>
      </c>
      <c r="S8113" s="20">
        <v>0</v>
      </c>
    </row>
    <row r="8114" spans="1:19" s="20" customFormat="1" x14ac:dyDescent="0.25">
      <c r="A8114" s="177" t="s">
        <v>5772</v>
      </c>
      <c r="B8114" s="20" t="s">
        <v>5773</v>
      </c>
      <c r="C8114" s="20" t="s">
        <v>1047</v>
      </c>
      <c r="D8114" s="20" t="s">
        <v>1002</v>
      </c>
      <c r="E8114" s="26">
        <v>43252</v>
      </c>
      <c r="F8114" s="20">
        <v>3.5</v>
      </c>
      <c r="G8114" s="20">
        <v>3.5</v>
      </c>
      <c r="H8114" s="20">
        <v>1</v>
      </c>
      <c r="I8114" s="20">
        <v>13</v>
      </c>
      <c r="J8114" s="20">
        <v>21</v>
      </c>
      <c r="K8114" s="20">
        <v>0.61904761904761907</v>
      </c>
      <c r="L8114" s="20">
        <v>21</v>
      </c>
      <c r="M8114" s="20">
        <v>1</v>
      </c>
      <c r="N8114" s="20">
        <v>12</v>
      </c>
      <c r="P8114" s="20">
        <v>7</v>
      </c>
      <c r="Q8114" s="20">
        <v>7</v>
      </c>
      <c r="R8114" s="20">
        <v>1</v>
      </c>
      <c r="S8114" s="20">
        <v>1</v>
      </c>
    </row>
    <row r="8115" spans="1:19" s="20" customFormat="1" x14ac:dyDescent="0.25">
      <c r="A8115" s="177" t="s">
        <v>7361</v>
      </c>
      <c r="B8115" s="20" t="s">
        <v>7362</v>
      </c>
      <c r="C8115" s="20" t="s">
        <v>1052</v>
      </c>
      <c r="D8115" s="20" t="s">
        <v>1002</v>
      </c>
      <c r="E8115" s="26">
        <v>43252</v>
      </c>
      <c r="F8115" s="20">
        <v>4</v>
      </c>
      <c r="G8115" s="20">
        <v>4</v>
      </c>
      <c r="H8115" s="20">
        <v>1</v>
      </c>
      <c r="I8115" s="20">
        <v>30</v>
      </c>
      <c r="J8115" s="20">
        <v>24</v>
      </c>
      <c r="K8115" s="20">
        <v>1.25</v>
      </c>
      <c r="L8115" s="20">
        <v>24</v>
      </c>
      <c r="M8115" s="20">
        <v>1</v>
      </c>
      <c r="N8115" s="20">
        <v>25</v>
      </c>
      <c r="P8115" s="20">
        <v>0</v>
      </c>
      <c r="Q8115" s="20">
        <v>3</v>
      </c>
      <c r="R8115" s="20">
        <v>0</v>
      </c>
      <c r="S8115" s="20">
        <v>5</v>
      </c>
    </row>
    <row r="8116" spans="1:19" s="20" customFormat="1" x14ac:dyDescent="0.25">
      <c r="A8116" s="177" t="s">
        <v>5353</v>
      </c>
      <c r="B8116" s="20" t="s">
        <v>5354</v>
      </c>
      <c r="C8116" s="20" t="s">
        <v>1053</v>
      </c>
      <c r="D8116" s="20" t="s">
        <v>1002</v>
      </c>
      <c r="E8116" s="26">
        <v>43252</v>
      </c>
      <c r="F8116" s="20">
        <v>1.5</v>
      </c>
      <c r="G8116" s="20">
        <v>3</v>
      </c>
      <c r="H8116" s="20">
        <v>0.5</v>
      </c>
      <c r="I8116" s="20">
        <v>6</v>
      </c>
      <c r="J8116" s="20">
        <v>9</v>
      </c>
      <c r="K8116" s="20">
        <v>0.66666666666666663</v>
      </c>
      <c r="L8116" s="20">
        <v>18</v>
      </c>
      <c r="M8116" s="20">
        <v>0.5</v>
      </c>
      <c r="N8116" s="20">
        <v>5</v>
      </c>
      <c r="P8116" s="20">
        <v>0</v>
      </c>
      <c r="Q8116" s="20">
        <v>0</v>
      </c>
      <c r="R8116" s="20" t="e">
        <v>#DIV/0!</v>
      </c>
      <c r="S8116" s="20">
        <v>1</v>
      </c>
    </row>
    <row r="8117" spans="1:19" s="20" customFormat="1" x14ac:dyDescent="0.25">
      <c r="A8117" s="177" t="s">
        <v>7523</v>
      </c>
      <c r="B8117" s="20" t="s">
        <v>7524</v>
      </c>
      <c r="C8117" s="20" t="s">
        <v>901</v>
      </c>
      <c r="D8117" s="20" t="s">
        <v>1000</v>
      </c>
      <c r="E8117" s="26">
        <v>43252</v>
      </c>
      <c r="F8117" s="20">
        <v>4</v>
      </c>
      <c r="G8117" s="20">
        <v>3</v>
      </c>
      <c r="H8117" s="20">
        <v>1.3333333333333333</v>
      </c>
      <c r="I8117" s="20">
        <v>6</v>
      </c>
      <c r="J8117" s="20">
        <v>9</v>
      </c>
      <c r="K8117" s="20">
        <v>0.66666666666666663</v>
      </c>
      <c r="L8117" s="20">
        <v>18</v>
      </c>
      <c r="M8117" s="20">
        <v>0.5</v>
      </c>
      <c r="N8117" s="20">
        <v>5</v>
      </c>
      <c r="P8117" s="20">
        <v>0</v>
      </c>
      <c r="Q8117" s="20">
        <v>0</v>
      </c>
      <c r="R8117" s="20" t="e">
        <v>#DIV/0!</v>
      </c>
      <c r="S8117" s="20">
        <v>1</v>
      </c>
    </row>
    <row r="8118" spans="1:19" s="20" customFormat="1" x14ac:dyDescent="0.25">
      <c r="A8118" s="177" t="s">
        <v>7391</v>
      </c>
      <c r="B8118" s="20" t="s">
        <v>7400</v>
      </c>
      <c r="C8118" s="20" t="s">
        <v>901</v>
      </c>
      <c r="D8118" s="20" t="s">
        <v>1001</v>
      </c>
      <c r="E8118" s="26">
        <v>43252</v>
      </c>
      <c r="F8118" s="20">
        <v>1.5</v>
      </c>
      <c r="G8118" s="20">
        <v>3</v>
      </c>
      <c r="H8118" s="20">
        <v>0.5</v>
      </c>
      <c r="I8118" s="20">
        <v>6</v>
      </c>
      <c r="J8118" s="20">
        <v>9</v>
      </c>
      <c r="K8118" s="20">
        <v>0.66666666666666663</v>
      </c>
      <c r="L8118" s="20">
        <v>18</v>
      </c>
      <c r="M8118" s="20">
        <v>0.5</v>
      </c>
      <c r="N8118" s="20">
        <v>5</v>
      </c>
      <c r="P8118" s="20">
        <v>0</v>
      </c>
      <c r="Q8118" s="20">
        <v>0</v>
      </c>
      <c r="R8118" s="20" t="e">
        <v>#DIV/0!</v>
      </c>
      <c r="S8118" s="20">
        <v>1</v>
      </c>
    </row>
    <row r="8119" spans="1:19" s="20" customFormat="1" x14ac:dyDescent="0.25">
      <c r="A8119" s="177" t="s">
        <v>5818</v>
      </c>
      <c r="B8119" s="20" t="s">
        <v>5829</v>
      </c>
      <c r="C8119" s="20" t="s">
        <v>903</v>
      </c>
      <c r="D8119" s="20" t="s">
        <v>1000</v>
      </c>
      <c r="E8119" s="26">
        <v>43252</v>
      </c>
      <c r="F8119" s="20">
        <v>5</v>
      </c>
      <c r="G8119" s="20">
        <v>3</v>
      </c>
      <c r="H8119" s="20">
        <v>1.6666666666666667</v>
      </c>
      <c r="I8119" s="20">
        <v>6</v>
      </c>
      <c r="J8119" s="20">
        <v>9</v>
      </c>
      <c r="K8119" s="20">
        <v>0.66666666666666663</v>
      </c>
      <c r="L8119" s="20">
        <v>18</v>
      </c>
      <c r="M8119" s="20">
        <v>0.5</v>
      </c>
      <c r="N8119" s="20">
        <v>5</v>
      </c>
      <c r="P8119" s="20">
        <v>0</v>
      </c>
      <c r="Q8119" s="20">
        <v>0</v>
      </c>
      <c r="R8119" s="20" t="e">
        <v>#DIV/0!</v>
      </c>
      <c r="S8119" s="20">
        <v>1</v>
      </c>
    </row>
    <row r="8120" spans="1:19" s="20" customFormat="1" x14ac:dyDescent="0.25">
      <c r="A8120" s="177" t="s">
        <v>5381</v>
      </c>
      <c r="B8120" s="20" t="s">
        <v>5382</v>
      </c>
      <c r="C8120" s="20" t="s">
        <v>903</v>
      </c>
      <c r="D8120" s="20" t="s">
        <v>1001</v>
      </c>
      <c r="E8120" s="26">
        <v>43252</v>
      </c>
      <c r="F8120" s="20">
        <v>0</v>
      </c>
      <c r="G8120" s="20">
        <v>3</v>
      </c>
      <c r="H8120" s="20">
        <v>0</v>
      </c>
      <c r="I8120" s="20">
        <v>6</v>
      </c>
      <c r="J8120" s="20">
        <v>9</v>
      </c>
      <c r="K8120" s="20">
        <v>0.66666666666666663</v>
      </c>
      <c r="L8120" s="20">
        <v>18</v>
      </c>
      <c r="M8120" s="20">
        <v>0.5</v>
      </c>
      <c r="N8120" s="20">
        <v>5</v>
      </c>
      <c r="P8120" s="20">
        <v>0</v>
      </c>
      <c r="Q8120" s="20">
        <v>0</v>
      </c>
      <c r="R8120" s="20" t="e">
        <v>#DIV/0!</v>
      </c>
      <c r="S8120" s="20">
        <v>1</v>
      </c>
    </row>
    <row r="8121" spans="1:19" s="20" customFormat="1" x14ac:dyDescent="0.25">
      <c r="A8121" s="177" t="s">
        <v>11845</v>
      </c>
      <c r="B8121" s="20" t="s">
        <v>11846</v>
      </c>
      <c r="C8121" s="20" t="s">
        <v>198</v>
      </c>
      <c r="D8121" s="20" t="s">
        <v>1002</v>
      </c>
      <c r="E8121" s="26">
        <v>43252</v>
      </c>
      <c r="F8121" s="20">
        <v>1</v>
      </c>
      <c r="G8121" s="20">
        <v>1</v>
      </c>
      <c r="H8121" s="20">
        <v>1</v>
      </c>
      <c r="I8121" s="20">
        <v>5</v>
      </c>
      <c r="J8121" s="20">
        <v>6</v>
      </c>
      <c r="K8121" s="20">
        <v>0.83333333333333337</v>
      </c>
      <c r="L8121" s="20">
        <v>6</v>
      </c>
      <c r="M8121" s="20">
        <v>1</v>
      </c>
      <c r="N8121" s="20">
        <v>5</v>
      </c>
      <c r="P8121" s="20">
        <v>0</v>
      </c>
      <c r="Q8121" s="20">
        <v>0</v>
      </c>
      <c r="R8121" s="20" t="e">
        <v>#DIV/0!</v>
      </c>
      <c r="S8121" s="20">
        <v>0</v>
      </c>
    </row>
    <row r="8122" spans="1:19" s="20" customFormat="1" x14ac:dyDescent="0.25">
      <c r="A8122" s="177" t="s">
        <v>11847</v>
      </c>
      <c r="B8122" s="20" t="s">
        <v>11848</v>
      </c>
      <c r="C8122" s="20" t="s">
        <v>199</v>
      </c>
      <c r="D8122" s="20" t="s">
        <v>1002</v>
      </c>
      <c r="E8122" s="26">
        <v>43252</v>
      </c>
      <c r="F8122" s="20">
        <v>12.5</v>
      </c>
      <c r="G8122" s="20">
        <v>12.5</v>
      </c>
      <c r="H8122" s="20">
        <v>1</v>
      </c>
      <c r="I8122" s="20">
        <v>99</v>
      </c>
      <c r="J8122" s="20">
        <v>119</v>
      </c>
      <c r="K8122" s="20">
        <v>0.83193277310924374</v>
      </c>
      <c r="L8122" s="20">
        <v>119</v>
      </c>
      <c r="M8122" s="20">
        <v>1</v>
      </c>
      <c r="N8122" s="20">
        <v>93</v>
      </c>
      <c r="P8122" s="20">
        <v>7</v>
      </c>
      <c r="Q8122" s="20">
        <v>8</v>
      </c>
      <c r="R8122" s="20">
        <v>0.875</v>
      </c>
      <c r="S8122" s="20">
        <v>6</v>
      </c>
    </row>
    <row r="8123" spans="1:19" s="20" customFormat="1" x14ac:dyDescent="0.25">
      <c r="A8123" s="177" t="s">
        <v>11849</v>
      </c>
      <c r="B8123" s="20" t="s">
        <v>11850</v>
      </c>
      <c r="C8123" s="20" t="s">
        <v>348</v>
      </c>
      <c r="D8123" s="20" t="s">
        <v>1002</v>
      </c>
      <c r="E8123" s="26">
        <v>43252</v>
      </c>
      <c r="F8123" s="20">
        <v>0</v>
      </c>
      <c r="G8123" s="20">
        <v>0</v>
      </c>
      <c r="H8123" s="20" t="e">
        <v>#DIV/0!</v>
      </c>
      <c r="I8123" s="20">
        <v>0</v>
      </c>
      <c r="J8123" s="20">
        <v>0</v>
      </c>
      <c r="K8123" s="20" t="e">
        <v>#DIV/0!</v>
      </c>
      <c r="L8123" s="20">
        <v>0</v>
      </c>
      <c r="M8123" s="20" t="e">
        <v>#DIV/0!</v>
      </c>
      <c r="N8123" s="20">
        <v>0</v>
      </c>
      <c r="P8123" s="20">
        <v>0</v>
      </c>
      <c r="Q8123" s="20">
        <v>0</v>
      </c>
      <c r="R8123" s="20" t="e">
        <v>#DIV/0!</v>
      </c>
      <c r="S8123" s="20">
        <v>0</v>
      </c>
    </row>
    <row r="8124" spans="1:19" s="20" customFormat="1" x14ac:dyDescent="0.25">
      <c r="A8124" s="177" t="s">
        <v>11851</v>
      </c>
      <c r="B8124" s="20" t="s">
        <v>11852</v>
      </c>
      <c r="C8124" s="20" t="s">
        <v>357</v>
      </c>
      <c r="D8124" s="20" t="s">
        <v>1002</v>
      </c>
      <c r="E8124" s="26">
        <v>43252</v>
      </c>
      <c r="F8124" s="20">
        <v>0</v>
      </c>
      <c r="G8124" s="20">
        <v>0</v>
      </c>
      <c r="H8124" s="20" t="e">
        <v>#DIV/0!</v>
      </c>
      <c r="I8124" s="20">
        <v>0</v>
      </c>
      <c r="J8124" s="20">
        <v>0</v>
      </c>
      <c r="K8124" s="20" t="e">
        <v>#DIV/0!</v>
      </c>
      <c r="L8124" s="20">
        <v>0</v>
      </c>
      <c r="M8124" s="20" t="e">
        <v>#DIV/0!</v>
      </c>
      <c r="N8124" s="20">
        <v>0</v>
      </c>
      <c r="P8124" s="20">
        <v>0</v>
      </c>
      <c r="Q8124" s="20">
        <v>0</v>
      </c>
      <c r="R8124" s="20" t="e">
        <v>#DIV/0!</v>
      </c>
      <c r="S8124" s="20">
        <v>0</v>
      </c>
    </row>
    <row r="8125" spans="1:19" s="20" customFormat="1" x14ac:dyDescent="0.25">
      <c r="A8125" s="177" t="s">
        <v>10969</v>
      </c>
      <c r="B8125" s="20" t="s">
        <v>10970</v>
      </c>
      <c r="C8125" s="20" t="s">
        <v>227</v>
      </c>
      <c r="D8125" s="20" t="s">
        <v>1002</v>
      </c>
      <c r="E8125" s="26">
        <v>43252</v>
      </c>
      <c r="F8125" s="20">
        <v>0</v>
      </c>
      <c r="G8125" s="20">
        <v>0</v>
      </c>
      <c r="H8125" s="20" t="e">
        <v>#DIV/0!</v>
      </c>
      <c r="I8125" s="20">
        <v>0</v>
      </c>
      <c r="J8125" s="20">
        <v>0</v>
      </c>
      <c r="K8125" s="20" t="e">
        <v>#DIV/0!</v>
      </c>
      <c r="L8125" s="20">
        <v>0</v>
      </c>
      <c r="M8125" s="20" t="e">
        <v>#DIV/0!</v>
      </c>
      <c r="N8125" s="20">
        <v>0</v>
      </c>
      <c r="P8125" s="20">
        <v>0</v>
      </c>
      <c r="Q8125" s="20">
        <v>0</v>
      </c>
      <c r="R8125" s="20" t="e">
        <v>#DIV/0!</v>
      </c>
      <c r="S8125" s="20">
        <v>0</v>
      </c>
    </row>
    <row r="8126" spans="1:19" s="20" customFormat="1" x14ac:dyDescent="0.25">
      <c r="A8126" s="177" t="s">
        <v>10794</v>
      </c>
      <c r="B8126" s="20" t="s">
        <v>10795</v>
      </c>
      <c r="C8126" s="20" t="s">
        <v>203</v>
      </c>
      <c r="D8126" s="20" t="s">
        <v>1002</v>
      </c>
      <c r="E8126" s="26">
        <v>43252</v>
      </c>
      <c r="F8126" s="20">
        <v>0</v>
      </c>
      <c r="G8126" s="20">
        <v>0</v>
      </c>
      <c r="H8126" s="20" t="e">
        <v>#DIV/0!</v>
      </c>
      <c r="I8126" s="20">
        <v>0</v>
      </c>
      <c r="J8126" s="20">
        <v>0</v>
      </c>
      <c r="K8126" s="20" t="e">
        <v>#DIV/0!</v>
      </c>
      <c r="L8126" s="20">
        <v>0</v>
      </c>
      <c r="M8126" s="20" t="e">
        <v>#DIV/0!</v>
      </c>
      <c r="N8126" s="20">
        <v>0</v>
      </c>
      <c r="O8126" s="20" t="e">
        <v>#DIV/0!</v>
      </c>
      <c r="P8126" s="20">
        <v>0</v>
      </c>
      <c r="Q8126" s="20">
        <v>0</v>
      </c>
      <c r="R8126" s="20" t="e">
        <v>#DIV/0!</v>
      </c>
      <c r="S8126" s="20">
        <v>0</v>
      </c>
    </row>
    <row r="8127" spans="1:19" s="20" customFormat="1" x14ac:dyDescent="0.25">
      <c r="A8127" s="177" t="s">
        <v>10091</v>
      </c>
      <c r="B8127" s="20" t="s">
        <v>10092</v>
      </c>
      <c r="C8127" s="20" t="s">
        <v>1049</v>
      </c>
      <c r="D8127" s="20" t="s">
        <v>1001</v>
      </c>
      <c r="E8127" s="26">
        <v>43252</v>
      </c>
      <c r="F8127" s="20">
        <v>3</v>
      </c>
      <c r="G8127" s="20">
        <v>3</v>
      </c>
      <c r="H8127" s="20">
        <v>1</v>
      </c>
      <c r="I8127" s="20">
        <v>6</v>
      </c>
      <c r="J8127" s="20">
        <v>16</v>
      </c>
      <c r="K8127" s="20">
        <v>0.375</v>
      </c>
      <c r="L8127" s="20">
        <v>16</v>
      </c>
      <c r="M8127" s="20">
        <v>1</v>
      </c>
      <c r="N8127" s="20">
        <v>6</v>
      </c>
      <c r="P8127" s="20">
        <v>0</v>
      </c>
      <c r="Q8127" s="20">
        <v>0</v>
      </c>
      <c r="R8127" s="20" t="e">
        <v>#DIV/0!</v>
      </c>
      <c r="S8127" s="20">
        <v>0</v>
      </c>
    </row>
    <row r="8128" spans="1:19" s="20" customFormat="1" x14ac:dyDescent="0.25">
      <c r="A8128" s="177" t="s">
        <v>9947</v>
      </c>
      <c r="B8128" s="20" t="s">
        <v>9948</v>
      </c>
      <c r="C8128" s="20" t="s">
        <v>223</v>
      </c>
      <c r="D8128" s="20" t="s">
        <v>1002</v>
      </c>
      <c r="E8128" s="26">
        <v>43252</v>
      </c>
      <c r="F8128" s="20">
        <v>5.5</v>
      </c>
      <c r="G8128" s="20">
        <v>6</v>
      </c>
      <c r="H8128" s="20">
        <v>0.91666666666666663</v>
      </c>
      <c r="I8128" s="20">
        <v>46</v>
      </c>
      <c r="J8128" s="20">
        <v>66</v>
      </c>
      <c r="K8128" s="20">
        <v>0.69696969696969702</v>
      </c>
      <c r="L8128" s="20">
        <v>66</v>
      </c>
      <c r="M8128" s="20">
        <v>1</v>
      </c>
      <c r="N8128" s="20">
        <v>46</v>
      </c>
      <c r="P8128" s="20">
        <v>0</v>
      </c>
      <c r="Q8128" s="20">
        <v>0</v>
      </c>
      <c r="R8128" s="20" t="e">
        <v>#DIV/0!</v>
      </c>
      <c r="S8128" s="20">
        <v>0</v>
      </c>
    </row>
    <row r="8129" spans="1:20" s="20" customFormat="1" x14ac:dyDescent="0.25">
      <c r="A8129" s="177" t="s">
        <v>9565</v>
      </c>
      <c r="B8129" s="20" t="s">
        <v>9566</v>
      </c>
      <c r="C8129" s="20" t="s">
        <v>346</v>
      </c>
      <c r="D8129" s="20" t="s">
        <v>1002</v>
      </c>
      <c r="E8129" s="26">
        <v>43252</v>
      </c>
      <c r="F8129" s="20">
        <v>0</v>
      </c>
      <c r="G8129" s="20">
        <v>0</v>
      </c>
      <c r="H8129" s="20" t="e">
        <v>#DIV/0!</v>
      </c>
      <c r="I8129" s="20">
        <v>0</v>
      </c>
      <c r="J8129" s="20">
        <v>0</v>
      </c>
      <c r="K8129" s="20" t="e">
        <v>#DIV/0!</v>
      </c>
      <c r="L8129" s="20">
        <v>0</v>
      </c>
      <c r="M8129" s="20" t="e">
        <v>#DIV/0!</v>
      </c>
      <c r="N8129" s="20">
        <v>0</v>
      </c>
      <c r="P8129" s="20">
        <v>0</v>
      </c>
      <c r="Q8129" s="20">
        <v>0</v>
      </c>
      <c r="R8129" s="20" t="e">
        <v>#DIV/0!</v>
      </c>
      <c r="S8129" s="20">
        <v>0</v>
      </c>
    </row>
    <row r="8130" spans="1:20" s="20" customFormat="1" x14ac:dyDescent="0.25">
      <c r="A8130" s="177" t="s">
        <v>9206</v>
      </c>
      <c r="B8130" s="20" t="s">
        <v>9207</v>
      </c>
      <c r="C8130" s="20" t="s">
        <v>207</v>
      </c>
      <c r="D8130" s="20" t="s">
        <v>1002</v>
      </c>
      <c r="E8130" s="26">
        <v>43252</v>
      </c>
      <c r="F8130" s="20">
        <v>6</v>
      </c>
      <c r="G8130" s="20">
        <v>6</v>
      </c>
      <c r="H8130" s="20">
        <v>1</v>
      </c>
      <c r="I8130" s="20">
        <v>21</v>
      </c>
      <c r="J8130" s="20">
        <v>48</v>
      </c>
      <c r="K8130" s="20">
        <v>0.4375</v>
      </c>
      <c r="L8130" s="20">
        <v>48</v>
      </c>
      <c r="M8130" s="20">
        <v>1</v>
      </c>
      <c r="N8130" s="20">
        <v>19</v>
      </c>
      <c r="O8130" s="20">
        <v>0.8</v>
      </c>
      <c r="P8130" s="20">
        <v>2</v>
      </c>
      <c r="Q8130" s="20">
        <v>7</v>
      </c>
      <c r="R8130" s="20">
        <v>0.2857142857142857</v>
      </c>
      <c r="S8130" s="20">
        <v>2</v>
      </c>
    </row>
    <row r="8131" spans="1:20" s="20" customFormat="1" x14ac:dyDescent="0.25">
      <c r="A8131" s="177" t="s">
        <v>8367</v>
      </c>
      <c r="B8131" s="20" t="s">
        <v>8368</v>
      </c>
      <c r="C8131" s="20" t="s">
        <v>212</v>
      </c>
      <c r="D8131" s="20" t="s">
        <v>1002</v>
      </c>
      <c r="E8131" s="26">
        <v>43252</v>
      </c>
      <c r="F8131" s="20">
        <v>0</v>
      </c>
      <c r="G8131" s="20">
        <v>0</v>
      </c>
      <c r="H8131" s="20" t="e">
        <v>#DIV/0!</v>
      </c>
      <c r="I8131" s="20">
        <v>0</v>
      </c>
      <c r="J8131" s="20">
        <v>0</v>
      </c>
      <c r="K8131" s="20" t="e">
        <v>#DIV/0!</v>
      </c>
      <c r="L8131" s="20">
        <v>0</v>
      </c>
      <c r="M8131" s="20" t="e">
        <v>#DIV/0!</v>
      </c>
      <c r="N8131" s="20">
        <v>0</v>
      </c>
      <c r="P8131" s="20">
        <v>0</v>
      </c>
      <c r="Q8131" s="20">
        <v>0</v>
      </c>
      <c r="R8131" s="20" t="e">
        <v>#DIV/0!</v>
      </c>
      <c r="S8131" s="20">
        <v>0</v>
      </c>
    </row>
    <row r="8132" spans="1:20" s="20" customFormat="1" x14ac:dyDescent="0.25">
      <c r="A8132" s="177" t="s">
        <v>8066</v>
      </c>
      <c r="B8132" s="20" t="s">
        <v>8067</v>
      </c>
      <c r="C8132" s="20" t="s">
        <v>225</v>
      </c>
      <c r="D8132" s="20" t="s">
        <v>1002</v>
      </c>
      <c r="E8132" s="26">
        <v>43252</v>
      </c>
      <c r="F8132" s="20">
        <v>5.5</v>
      </c>
      <c r="G8132" s="20">
        <v>5.5</v>
      </c>
      <c r="H8132" s="20">
        <v>1</v>
      </c>
      <c r="I8132" s="20">
        <v>60</v>
      </c>
      <c r="J8132" s="20">
        <v>62</v>
      </c>
      <c r="K8132" s="20">
        <v>0.967741935483871</v>
      </c>
      <c r="L8132" s="20">
        <v>62</v>
      </c>
      <c r="M8132" s="20">
        <v>1</v>
      </c>
      <c r="N8132" s="20">
        <v>51</v>
      </c>
      <c r="P8132" s="20">
        <v>1</v>
      </c>
      <c r="Q8132" s="20">
        <v>2</v>
      </c>
      <c r="R8132" s="20">
        <v>0.5</v>
      </c>
      <c r="S8132" s="20">
        <v>9</v>
      </c>
    </row>
    <row r="8133" spans="1:20" s="20" customFormat="1" x14ac:dyDescent="0.25">
      <c r="A8133" s="177" t="s">
        <v>7678</v>
      </c>
      <c r="B8133" s="20" t="s">
        <v>7679</v>
      </c>
      <c r="C8133" s="20" t="s">
        <v>901</v>
      </c>
      <c r="D8133" s="20" t="s">
        <v>1002</v>
      </c>
      <c r="E8133" s="26">
        <v>43252</v>
      </c>
      <c r="F8133" s="20">
        <v>5.5</v>
      </c>
      <c r="G8133" s="20">
        <v>6.5</v>
      </c>
      <c r="H8133" s="20">
        <v>0.84615384615384615</v>
      </c>
      <c r="I8133" s="20">
        <v>39</v>
      </c>
      <c r="J8133" s="20">
        <v>33</v>
      </c>
      <c r="K8133" s="20">
        <v>1.1818181818181819</v>
      </c>
      <c r="L8133" s="20">
        <v>39</v>
      </c>
      <c r="M8133" s="20">
        <v>0.84615384615384615</v>
      </c>
      <c r="N8133" s="20">
        <v>34</v>
      </c>
      <c r="P8133" s="20">
        <v>0</v>
      </c>
      <c r="Q8133" s="20">
        <v>3</v>
      </c>
      <c r="R8133" s="20">
        <v>0</v>
      </c>
      <c r="S8133" s="20">
        <v>5</v>
      </c>
      <c r="T8133" s="20">
        <v>0.48</v>
      </c>
    </row>
    <row r="8134" spans="1:20" s="20" customFormat="1" x14ac:dyDescent="0.25">
      <c r="A8134" s="177" t="s">
        <v>7126</v>
      </c>
      <c r="B8134" s="20" t="s">
        <v>7127</v>
      </c>
      <c r="C8134" s="20" t="s">
        <v>232</v>
      </c>
      <c r="D8134" s="20" t="s">
        <v>1002</v>
      </c>
      <c r="E8134" s="26">
        <v>43252</v>
      </c>
      <c r="F8134" s="20">
        <v>8</v>
      </c>
      <c r="G8134" s="20">
        <v>7.5</v>
      </c>
      <c r="H8134" s="20">
        <v>1.0666666666666667</v>
      </c>
      <c r="I8134" s="20">
        <v>95</v>
      </c>
      <c r="J8134" s="20">
        <v>88</v>
      </c>
      <c r="K8134" s="20">
        <v>1.0795454545454546</v>
      </c>
      <c r="L8134" s="20">
        <v>84</v>
      </c>
      <c r="M8134" s="20">
        <v>1.0476190476190477</v>
      </c>
      <c r="N8134" s="20">
        <v>89</v>
      </c>
      <c r="P8134" s="20">
        <v>0</v>
      </c>
      <c r="Q8134" s="20">
        <v>3</v>
      </c>
      <c r="R8134" s="20">
        <v>0</v>
      </c>
      <c r="S8134" s="20">
        <v>6</v>
      </c>
      <c r="T8134" s="20">
        <v>0.48</v>
      </c>
    </row>
    <row r="8135" spans="1:20" s="20" customFormat="1" x14ac:dyDescent="0.25">
      <c r="A8135" s="177" t="s">
        <v>6760</v>
      </c>
      <c r="B8135" s="20" t="s">
        <v>6761</v>
      </c>
      <c r="C8135" s="20" t="s">
        <v>317</v>
      </c>
      <c r="D8135" s="20" t="s">
        <v>1002</v>
      </c>
      <c r="E8135" s="26">
        <v>43252</v>
      </c>
      <c r="F8135" s="20">
        <v>8.5</v>
      </c>
      <c r="G8135" s="20">
        <v>9</v>
      </c>
      <c r="H8135" s="20">
        <v>0.94444444444444442</v>
      </c>
      <c r="I8135" s="20">
        <v>40</v>
      </c>
      <c r="J8135" s="20">
        <v>51</v>
      </c>
      <c r="K8135" s="20">
        <v>0.78431372549019607</v>
      </c>
      <c r="L8135" s="20">
        <v>54</v>
      </c>
      <c r="M8135" s="20">
        <v>0.94444444444444442</v>
      </c>
      <c r="N8135" s="20">
        <v>36</v>
      </c>
      <c r="P8135" s="20">
        <v>0</v>
      </c>
      <c r="Q8135" s="20">
        <v>0</v>
      </c>
      <c r="R8135" s="20" t="e">
        <v>#DIV/0!</v>
      </c>
      <c r="S8135" s="20">
        <v>4</v>
      </c>
    </row>
    <row r="8136" spans="1:20" s="20" customFormat="1" x14ac:dyDescent="0.25">
      <c r="A8136" s="177" t="s">
        <v>6336</v>
      </c>
      <c r="B8136" s="20" t="s">
        <v>6337</v>
      </c>
      <c r="C8136" s="20" t="s">
        <v>214</v>
      </c>
      <c r="D8136" s="20" t="s">
        <v>1002</v>
      </c>
      <c r="E8136" s="26">
        <v>43252</v>
      </c>
      <c r="F8136" s="20">
        <v>12</v>
      </c>
      <c r="G8136" s="20">
        <v>13.5</v>
      </c>
      <c r="H8136" s="20">
        <v>0.88888888888888884</v>
      </c>
      <c r="I8136" s="20">
        <v>56</v>
      </c>
      <c r="J8136" s="20">
        <v>138</v>
      </c>
      <c r="K8136" s="20">
        <v>0.40579710144927539</v>
      </c>
      <c r="L8136" s="20">
        <v>150</v>
      </c>
      <c r="M8136" s="20">
        <v>0.92</v>
      </c>
      <c r="N8136" s="20">
        <v>49</v>
      </c>
      <c r="O8136" s="20">
        <v>0.98</v>
      </c>
      <c r="P8136" s="20">
        <v>25</v>
      </c>
      <c r="Q8136" s="20">
        <v>34</v>
      </c>
      <c r="R8136" s="20">
        <v>0.73529411764705888</v>
      </c>
      <c r="S8136" s="20">
        <v>7</v>
      </c>
    </row>
    <row r="8137" spans="1:20" s="20" customFormat="1" x14ac:dyDescent="0.25">
      <c r="A8137" s="177" t="s">
        <v>908</v>
      </c>
      <c r="B8137" s="20" t="s">
        <v>902</v>
      </c>
      <c r="C8137" s="20" t="s">
        <v>903</v>
      </c>
      <c r="D8137" s="20" t="s">
        <v>1002</v>
      </c>
      <c r="E8137" s="26">
        <v>43252</v>
      </c>
      <c r="F8137" s="20">
        <v>5</v>
      </c>
      <c r="G8137" s="20">
        <v>6.5</v>
      </c>
      <c r="H8137" s="20">
        <v>0.76923076923076927</v>
      </c>
      <c r="I8137" s="20">
        <v>19</v>
      </c>
      <c r="J8137" s="20">
        <v>30</v>
      </c>
      <c r="K8137" s="20">
        <v>0.6333333333333333</v>
      </c>
      <c r="L8137" s="20">
        <v>39</v>
      </c>
      <c r="M8137" s="20">
        <v>0.76923076923076927</v>
      </c>
      <c r="N8137" s="20">
        <v>17</v>
      </c>
      <c r="P8137" s="20">
        <v>7</v>
      </c>
      <c r="Q8137" s="20">
        <v>7</v>
      </c>
      <c r="R8137" s="20">
        <v>1</v>
      </c>
      <c r="S8137" s="20">
        <v>2</v>
      </c>
    </row>
    <row r="8138" spans="1:20" s="20" customFormat="1" x14ac:dyDescent="0.25">
      <c r="A8138" s="177" t="s">
        <v>4943</v>
      </c>
      <c r="B8138" s="20" t="s">
        <v>4944</v>
      </c>
      <c r="C8138" s="20" t="s">
        <v>230</v>
      </c>
      <c r="D8138" s="20" t="s">
        <v>1002</v>
      </c>
      <c r="E8138" s="26">
        <v>43252</v>
      </c>
      <c r="F8138" s="20">
        <v>0</v>
      </c>
      <c r="G8138" s="20">
        <v>0</v>
      </c>
      <c r="H8138" s="20" t="e">
        <v>#DIV/0!</v>
      </c>
      <c r="I8138" s="20">
        <v>0</v>
      </c>
      <c r="J8138" s="20">
        <v>0</v>
      </c>
      <c r="K8138" s="20" t="e">
        <v>#DIV/0!</v>
      </c>
      <c r="L8138" s="20">
        <v>0</v>
      </c>
      <c r="M8138" s="20" t="e">
        <v>#DIV/0!</v>
      </c>
      <c r="N8138" s="20">
        <v>0</v>
      </c>
      <c r="P8138" s="20">
        <v>0</v>
      </c>
      <c r="Q8138" s="20">
        <v>0</v>
      </c>
      <c r="R8138" s="20" t="e">
        <v>#DIV/0!</v>
      </c>
      <c r="S8138" s="20">
        <v>0</v>
      </c>
    </row>
    <row r="8139" spans="1:20" s="20" customFormat="1" x14ac:dyDescent="0.25">
      <c r="A8139" s="177" t="s">
        <v>4768</v>
      </c>
      <c r="B8139" s="20" t="s">
        <v>4769</v>
      </c>
      <c r="C8139" s="20" t="s">
        <v>234</v>
      </c>
      <c r="D8139" s="20" t="s">
        <v>1002</v>
      </c>
      <c r="E8139" s="26">
        <v>43252</v>
      </c>
      <c r="F8139" s="20">
        <v>2</v>
      </c>
      <c r="G8139" s="20">
        <v>4.5</v>
      </c>
      <c r="H8139" s="20">
        <v>0.44444444444444442</v>
      </c>
      <c r="I8139" s="20">
        <v>14</v>
      </c>
      <c r="J8139" s="20">
        <v>28</v>
      </c>
      <c r="K8139" s="20">
        <v>0.5</v>
      </c>
      <c r="L8139" s="20">
        <v>63</v>
      </c>
      <c r="M8139" s="20">
        <v>0.44444444444444442</v>
      </c>
      <c r="N8139" s="20">
        <v>13</v>
      </c>
      <c r="P8139" s="20">
        <v>4</v>
      </c>
      <c r="Q8139" s="20">
        <v>6</v>
      </c>
      <c r="R8139" s="20">
        <v>0.66666666666666663</v>
      </c>
      <c r="S8139" s="20">
        <v>1</v>
      </c>
    </row>
    <row r="8140" spans="1:20" s="20" customFormat="1" x14ac:dyDescent="0.25">
      <c r="A8140" s="177" t="s">
        <v>4418</v>
      </c>
      <c r="B8140" s="20" t="s">
        <v>4419</v>
      </c>
      <c r="C8140" s="20" t="s">
        <v>217</v>
      </c>
      <c r="D8140" s="20" t="s">
        <v>1002</v>
      </c>
      <c r="E8140" s="26">
        <v>43252</v>
      </c>
      <c r="F8140" s="20">
        <v>0</v>
      </c>
      <c r="G8140" s="20">
        <v>0</v>
      </c>
      <c r="H8140" s="20" t="e">
        <v>#DIV/0!</v>
      </c>
      <c r="I8140" s="20">
        <v>0</v>
      </c>
      <c r="J8140" s="20">
        <v>0</v>
      </c>
      <c r="K8140" s="20" t="e">
        <v>#DIV/0!</v>
      </c>
      <c r="L8140" s="20">
        <v>0</v>
      </c>
      <c r="M8140" s="20" t="e">
        <v>#DIV/0!</v>
      </c>
      <c r="N8140" s="20">
        <v>0</v>
      </c>
      <c r="P8140" s="20">
        <v>0</v>
      </c>
      <c r="Q8140" s="20">
        <v>0</v>
      </c>
      <c r="R8140" s="20" t="e">
        <v>#DIV/0!</v>
      </c>
      <c r="S8140" s="20">
        <v>0</v>
      </c>
    </row>
    <row r="8141" spans="1:20" s="20" customFormat="1" x14ac:dyDescent="0.25">
      <c r="A8141" s="177" t="s">
        <v>3828</v>
      </c>
      <c r="B8141" s="20" t="s">
        <v>3829</v>
      </c>
      <c r="C8141" s="20" t="s">
        <v>342</v>
      </c>
      <c r="D8141" s="20" t="s">
        <v>1002</v>
      </c>
      <c r="E8141" s="26">
        <v>43252</v>
      </c>
      <c r="F8141" s="20">
        <v>0</v>
      </c>
      <c r="G8141" s="20">
        <v>0</v>
      </c>
      <c r="H8141" s="20" t="e">
        <v>#DIV/0!</v>
      </c>
      <c r="I8141" s="20">
        <v>0</v>
      </c>
      <c r="J8141" s="20">
        <v>0</v>
      </c>
      <c r="K8141" s="20" t="e">
        <v>#DIV/0!</v>
      </c>
      <c r="L8141" s="20">
        <v>0</v>
      </c>
      <c r="M8141" s="20" t="e">
        <v>#DIV/0!</v>
      </c>
      <c r="N8141" s="20">
        <v>0</v>
      </c>
      <c r="P8141" s="20">
        <v>0</v>
      </c>
      <c r="Q8141" s="20">
        <v>0</v>
      </c>
      <c r="R8141" s="20" t="e">
        <v>#DIV/0!</v>
      </c>
      <c r="S8141" s="20">
        <v>0</v>
      </c>
    </row>
    <row r="8142" spans="1:20" s="20" customFormat="1" x14ac:dyDescent="0.25">
      <c r="A8142" s="177" t="s">
        <v>3636</v>
      </c>
      <c r="B8142" s="20" t="s">
        <v>3637</v>
      </c>
      <c r="C8142" s="20" t="s">
        <v>220</v>
      </c>
      <c r="D8142" s="20" t="s">
        <v>1002</v>
      </c>
      <c r="E8142" s="26">
        <v>43252</v>
      </c>
      <c r="F8142" s="20">
        <v>0</v>
      </c>
      <c r="G8142" s="20">
        <v>0</v>
      </c>
      <c r="H8142" s="20" t="e">
        <v>#DIV/0!</v>
      </c>
      <c r="I8142" s="20">
        <v>0</v>
      </c>
      <c r="J8142" s="20">
        <v>0</v>
      </c>
      <c r="K8142" s="20" t="e">
        <v>#DIV/0!</v>
      </c>
      <c r="L8142" s="20">
        <v>0</v>
      </c>
      <c r="M8142" s="20" t="e">
        <v>#DIV/0!</v>
      </c>
      <c r="N8142" s="20">
        <v>0</v>
      </c>
      <c r="P8142" s="20">
        <v>0</v>
      </c>
      <c r="Q8142" s="20">
        <v>0</v>
      </c>
      <c r="R8142" s="20" t="e">
        <v>#DIV/0!</v>
      </c>
      <c r="S8142" s="20">
        <v>0</v>
      </c>
      <c r="T8142" s="20">
        <v>1</v>
      </c>
    </row>
    <row r="8143" spans="1:20" s="20" customFormat="1" x14ac:dyDescent="0.25">
      <c r="A8143" s="177" t="s">
        <v>3111</v>
      </c>
      <c r="B8143" s="20" t="s">
        <v>3112</v>
      </c>
      <c r="C8143" s="20" t="s">
        <v>242</v>
      </c>
      <c r="D8143" s="20" t="s">
        <v>1000</v>
      </c>
      <c r="E8143" s="26">
        <v>43252</v>
      </c>
      <c r="F8143" s="20">
        <v>0</v>
      </c>
      <c r="G8143" s="20">
        <v>0</v>
      </c>
      <c r="H8143" s="20" t="e">
        <v>#DIV/0!</v>
      </c>
      <c r="I8143" s="20">
        <v>0</v>
      </c>
      <c r="J8143" s="20">
        <v>0</v>
      </c>
      <c r="K8143" s="20" t="e">
        <v>#DIV/0!</v>
      </c>
      <c r="L8143" s="20">
        <v>0</v>
      </c>
      <c r="M8143" s="20" t="e">
        <v>#DIV/0!</v>
      </c>
      <c r="N8143" s="20">
        <v>0</v>
      </c>
      <c r="P8143" s="20">
        <v>0</v>
      </c>
      <c r="Q8143" s="20">
        <v>0</v>
      </c>
      <c r="R8143" s="20" t="e">
        <v>#DIV/0!</v>
      </c>
      <c r="S8143" s="20">
        <v>0</v>
      </c>
      <c r="T8143" s="20">
        <v>1</v>
      </c>
    </row>
    <row r="8144" spans="1:20" s="20" customFormat="1" x14ac:dyDescent="0.25">
      <c r="A8144" s="177" t="s">
        <v>2936</v>
      </c>
      <c r="B8144" s="20" t="s">
        <v>2937</v>
      </c>
      <c r="C8144" s="20" t="s">
        <v>2724</v>
      </c>
      <c r="D8144" s="20" t="s">
        <v>1000</v>
      </c>
      <c r="E8144" s="26">
        <v>43252</v>
      </c>
      <c r="F8144" s="20">
        <v>3.5</v>
      </c>
      <c r="G8144" s="20">
        <v>3.5</v>
      </c>
      <c r="H8144" s="20">
        <v>1</v>
      </c>
      <c r="I8144" s="20">
        <v>13</v>
      </c>
      <c r="J8144" s="20">
        <v>21</v>
      </c>
      <c r="K8144" s="20">
        <v>0.61904761904761907</v>
      </c>
      <c r="L8144" s="20">
        <v>21</v>
      </c>
      <c r="M8144" s="20">
        <v>1</v>
      </c>
      <c r="N8144" s="20">
        <v>12</v>
      </c>
      <c r="P8144" s="20">
        <v>7</v>
      </c>
      <c r="Q8144" s="20">
        <v>7</v>
      </c>
      <c r="R8144" s="20">
        <v>1</v>
      </c>
      <c r="S8144" s="20">
        <v>1</v>
      </c>
      <c r="T8144" s="20">
        <v>1</v>
      </c>
    </row>
    <row r="8145" spans="1:20" s="20" customFormat="1" x14ac:dyDescent="0.25">
      <c r="A8145" s="177" t="s">
        <v>2763</v>
      </c>
      <c r="B8145" s="20" t="s">
        <v>2764</v>
      </c>
      <c r="C8145" s="20" t="s">
        <v>2724</v>
      </c>
      <c r="D8145" s="20" t="s">
        <v>1001</v>
      </c>
      <c r="E8145" s="26">
        <v>43252</v>
      </c>
      <c r="F8145" s="20">
        <v>7</v>
      </c>
      <c r="G8145" s="20">
        <v>8</v>
      </c>
      <c r="H8145" s="20">
        <v>0.875</v>
      </c>
      <c r="I8145" s="20">
        <v>23</v>
      </c>
      <c r="J8145" s="20">
        <v>40</v>
      </c>
      <c r="K8145" s="20">
        <v>0.57499999999999996</v>
      </c>
      <c r="L8145" s="20">
        <v>46</v>
      </c>
      <c r="M8145" s="20">
        <v>0.86956521739130432</v>
      </c>
      <c r="N8145" s="20">
        <v>22</v>
      </c>
      <c r="P8145" s="20">
        <v>0</v>
      </c>
      <c r="Q8145" s="20">
        <v>0</v>
      </c>
      <c r="R8145" s="20" t="e">
        <v>#DIV/0!</v>
      </c>
      <c r="S8145" s="20">
        <v>1</v>
      </c>
      <c r="T8145" s="20">
        <v>1</v>
      </c>
    </row>
    <row r="8146" spans="1:20" s="20" customFormat="1" x14ac:dyDescent="0.25">
      <c r="A8146" s="177" t="s">
        <v>2729</v>
      </c>
      <c r="B8146" s="20" t="s">
        <v>2730</v>
      </c>
      <c r="C8146" s="20" t="s">
        <v>2724</v>
      </c>
      <c r="D8146" s="20" t="s">
        <v>1002</v>
      </c>
      <c r="E8146" s="26">
        <v>43252</v>
      </c>
      <c r="F8146" s="20">
        <v>10.5</v>
      </c>
      <c r="G8146" s="20">
        <v>11.5</v>
      </c>
      <c r="H8146" s="20">
        <v>0.91304347826086951</v>
      </c>
      <c r="I8146" s="20">
        <v>36</v>
      </c>
      <c r="J8146" s="20">
        <v>61</v>
      </c>
      <c r="K8146" s="20">
        <v>0.5901639344262295</v>
      </c>
      <c r="L8146" s="20">
        <v>67</v>
      </c>
      <c r="M8146" s="20">
        <v>0.91044776119402981</v>
      </c>
      <c r="N8146" s="20">
        <v>34</v>
      </c>
      <c r="P8146" s="20">
        <v>7</v>
      </c>
      <c r="Q8146" s="20">
        <v>7</v>
      </c>
      <c r="R8146" s="20">
        <v>1</v>
      </c>
      <c r="S8146" s="20">
        <v>2</v>
      </c>
      <c r="T8146" s="20">
        <v>1</v>
      </c>
    </row>
    <row r="8147" spans="1:20" s="20" customFormat="1" x14ac:dyDescent="0.25">
      <c r="A8147" s="177" t="s">
        <v>2691</v>
      </c>
      <c r="B8147" s="20" t="s">
        <v>2692</v>
      </c>
      <c r="C8147" s="20" t="s">
        <v>237</v>
      </c>
      <c r="D8147" s="20" t="s">
        <v>1000</v>
      </c>
      <c r="E8147" s="26">
        <v>43252</v>
      </c>
      <c r="F8147" s="20">
        <v>7.5</v>
      </c>
      <c r="G8147" s="20">
        <v>9</v>
      </c>
      <c r="H8147" s="20">
        <v>0.83333333333333337</v>
      </c>
      <c r="I8147" s="20">
        <v>30</v>
      </c>
      <c r="J8147" s="20">
        <v>66</v>
      </c>
      <c r="K8147" s="20">
        <v>0.45454545454545453</v>
      </c>
      <c r="L8147" s="20">
        <v>78</v>
      </c>
      <c r="M8147" s="20">
        <v>0.84615384615384615</v>
      </c>
      <c r="N8147" s="20">
        <v>23</v>
      </c>
      <c r="O8147" s="20">
        <v>0.89</v>
      </c>
      <c r="P8147" s="20">
        <v>5</v>
      </c>
      <c r="Q8147" s="20">
        <v>12</v>
      </c>
      <c r="R8147" s="20">
        <v>0.41666666666666669</v>
      </c>
      <c r="S8147" s="20">
        <v>7</v>
      </c>
      <c r="T8147" s="20">
        <v>0.95</v>
      </c>
    </row>
    <row r="8148" spans="1:20" s="20" customFormat="1" x14ac:dyDescent="0.25">
      <c r="A8148" s="177" t="s">
        <v>2516</v>
      </c>
      <c r="B8148" s="20" t="s">
        <v>2517</v>
      </c>
      <c r="C8148" s="20" t="s">
        <v>238</v>
      </c>
      <c r="D8148" s="20" t="s">
        <v>1000</v>
      </c>
      <c r="E8148" s="26">
        <v>43252</v>
      </c>
      <c r="F8148" s="20">
        <v>0</v>
      </c>
      <c r="G8148" s="20">
        <v>0</v>
      </c>
      <c r="H8148" s="20" t="e">
        <v>#DIV/0!</v>
      </c>
      <c r="I8148" s="20">
        <v>0</v>
      </c>
      <c r="J8148" s="20">
        <v>0</v>
      </c>
      <c r="K8148" s="20" t="e">
        <v>#DIV/0!</v>
      </c>
      <c r="L8148" s="20">
        <v>0</v>
      </c>
      <c r="M8148" s="20" t="e">
        <v>#DIV/0!</v>
      </c>
      <c r="N8148" s="20">
        <v>0</v>
      </c>
      <c r="P8148" s="20">
        <v>0</v>
      </c>
      <c r="Q8148" s="20">
        <v>0</v>
      </c>
      <c r="R8148" s="20" t="e">
        <v>#DIV/0!</v>
      </c>
      <c r="S8148" s="20">
        <v>0</v>
      </c>
      <c r="T8148" s="20">
        <v>0.95</v>
      </c>
    </row>
    <row r="8149" spans="1:20" s="20" customFormat="1" x14ac:dyDescent="0.25">
      <c r="A8149" s="177" t="s">
        <v>2343</v>
      </c>
      <c r="B8149" s="20" t="s">
        <v>2344</v>
      </c>
      <c r="C8149" s="20" t="s">
        <v>239</v>
      </c>
      <c r="D8149" s="20" t="s">
        <v>1000</v>
      </c>
      <c r="E8149" s="26">
        <v>43252</v>
      </c>
      <c r="F8149" s="20">
        <v>0</v>
      </c>
      <c r="G8149" s="20">
        <v>0</v>
      </c>
      <c r="H8149" s="20" t="e">
        <v>#DIV/0!</v>
      </c>
      <c r="I8149" s="20">
        <v>0</v>
      </c>
      <c r="J8149" s="20">
        <v>0</v>
      </c>
      <c r="K8149" s="20" t="e">
        <v>#DIV/0!</v>
      </c>
      <c r="L8149" s="20">
        <v>0</v>
      </c>
      <c r="M8149" s="20" t="e">
        <v>#DIV/0!</v>
      </c>
      <c r="N8149" s="20">
        <v>0</v>
      </c>
      <c r="P8149" s="20">
        <v>0</v>
      </c>
      <c r="Q8149" s="20">
        <v>0</v>
      </c>
      <c r="R8149" s="20" t="e">
        <v>#DIV/0!</v>
      </c>
      <c r="S8149" s="20">
        <v>0</v>
      </c>
      <c r="T8149" s="20">
        <v>0.88888888888888884</v>
      </c>
    </row>
    <row r="8150" spans="1:20" s="20" customFormat="1" x14ac:dyDescent="0.25">
      <c r="A8150" s="177" t="s">
        <v>2168</v>
      </c>
      <c r="B8150" s="20" t="s">
        <v>2169</v>
      </c>
      <c r="C8150" s="20" t="s">
        <v>1988</v>
      </c>
      <c r="D8150" s="20" t="s">
        <v>1000</v>
      </c>
      <c r="E8150" s="26">
        <v>43252</v>
      </c>
      <c r="F8150" s="20">
        <v>5.5</v>
      </c>
      <c r="G8150" s="20">
        <v>7</v>
      </c>
      <c r="H8150" s="20">
        <v>0.7857142857142857</v>
      </c>
      <c r="I8150" s="20">
        <v>36</v>
      </c>
      <c r="J8150" s="20">
        <v>33</v>
      </c>
      <c r="K8150" s="20">
        <v>1.0909090909090908</v>
      </c>
      <c r="L8150" s="20">
        <v>42</v>
      </c>
      <c r="M8150" s="20">
        <v>0.7857142857142857</v>
      </c>
      <c r="N8150" s="20">
        <v>30</v>
      </c>
      <c r="P8150" s="20">
        <v>0</v>
      </c>
      <c r="Q8150" s="20">
        <v>3</v>
      </c>
      <c r="R8150" s="20">
        <v>0</v>
      </c>
      <c r="S8150" s="20">
        <v>6</v>
      </c>
      <c r="T8150" s="20">
        <v>0.41666666666666669</v>
      </c>
    </row>
    <row r="8151" spans="1:20" s="20" customFormat="1" x14ac:dyDescent="0.25">
      <c r="A8151" s="177" t="s">
        <v>1993</v>
      </c>
      <c r="B8151" s="20" t="s">
        <v>1994</v>
      </c>
      <c r="C8151" s="20" t="s">
        <v>1988</v>
      </c>
      <c r="D8151" s="20" t="s">
        <v>1001</v>
      </c>
      <c r="E8151" s="26">
        <v>43252</v>
      </c>
      <c r="F8151" s="20">
        <v>0</v>
      </c>
      <c r="G8151" s="20">
        <v>0</v>
      </c>
      <c r="H8151" s="20" t="e">
        <v>#DIV/0!</v>
      </c>
      <c r="I8151" s="20">
        <v>0</v>
      </c>
      <c r="J8151" s="20">
        <v>0</v>
      </c>
      <c r="K8151" s="20" t="e">
        <v>#DIV/0!</v>
      </c>
      <c r="L8151" s="20">
        <v>0</v>
      </c>
      <c r="M8151" s="20" t="e">
        <v>#DIV/0!</v>
      </c>
      <c r="N8151" s="20">
        <v>0</v>
      </c>
      <c r="P8151" s="20">
        <v>0</v>
      </c>
      <c r="Q8151" s="20">
        <v>0</v>
      </c>
      <c r="R8151" s="20" t="e">
        <v>#DIV/0!</v>
      </c>
      <c r="S8151" s="20">
        <v>0</v>
      </c>
      <c r="T8151" s="20">
        <v>0.88</v>
      </c>
    </row>
    <row r="8152" spans="1:20" s="20" customFormat="1" x14ac:dyDescent="0.25">
      <c r="A8152" s="177" t="s">
        <v>1960</v>
      </c>
      <c r="B8152" s="20" t="s">
        <v>1961</v>
      </c>
      <c r="C8152" s="20" t="s">
        <v>1988</v>
      </c>
      <c r="D8152" s="20" t="s">
        <v>1002</v>
      </c>
      <c r="E8152" s="26">
        <v>43252</v>
      </c>
      <c r="F8152" s="20">
        <v>5.5</v>
      </c>
      <c r="G8152" s="20">
        <v>7</v>
      </c>
      <c r="H8152" s="20">
        <v>0.7857142857142857</v>
      </c>
      <c r="I8152" s="20">
        <v>36</v>
      </c>
      <c r="J8152" s="20">
        <v>33</v>
      </c>
      <c r="K8152" s="20">
        <v>1.0909090909090908</v>
      </c>
      <c r="L8152" s="20">
        <v>42</v>
      </c>
      <c r="M8152" s="20">
        <v>0.7857142857142857</v>
      </c>
      <c r="N8152" s="20">
        <v>30</v>
      </c>
      <c r="P8152" s="20">
        <v>0</v>
      </c>
      <c r="Q8152" s="20">
        <v>3</v>
      </c>
      <c r="R8152" s="20">
        <v>0</v>
      </c>
      <c r="S8152" s="20">
        <v>6</v>
      </c>
      <c r="T8152" s="20">
        <v>0.82344825343738393</v>
      </c>
    </row>
    <row r="8153" spans="1:20" s="20" customFormat="1" x14ac:dyDescent="0.25">
      <c r="A8153" s="177" t="s">
        <v>1920</v>
      </c>
      <c r="B8153" s="20" t="s">
        <v>1921</v>
      </c>
      <c r="C8153" s="20" t="s">
        <v>240</v>
      </c>
      <c r="D8153" s="20" t="s">
        <v>1000</v>
      </c>
      <c r="E8153" s="26">
        <v>43252</v>
      </c>
      <c r="F8153" s="20">
        <v>12</v>
      </c>
      <c r="G8153" s="20">
        <v>13</v>
      </c>
      <c r="H8153" s="20">
        <v>0.92307692307692313</v>
      </c>
      <c r="I8153" s="20">
        <v>49</v>
      </c>
      <c r="J8153" s="20">
        <v>72</v>
      </c>
      <c r="K8153" s="20">
        <v>0.68055555555555558</v>
      </c>
      <c r="L8153" s="20">
        <v>78</v>
      </c>
      <c r="M8153" s="20">
        <v>0.92307692307692313</v>
      </c>
      <c r="N8153" s="20">
        <v>41</v>
      </c>
      <c r="P8153" s="20">
        <v>1</v>
      </c>
      <c r="Q8153" s="20">
        <v>3</v>
      </c>
      <c r="R8153" s="20">
        <v>0.33333333333333331</v>
      </c>
      <c r="S8153" s="20">
        <v>8</v>
      </c>
      <c r="T8153" s="20">
        <v>0.8477182696530523</v>
      </c>
    </row>
    <row r="8154" spans="1:20" s="20" customFormat="1" x14ac:dyDescent="0.25">
      <c r="A8154" s="177" t="s">
        <v>1745</v>
      </c>
      <c r="B8154" s="20" t="s">
        <v>1746</v>
      </c>
      <c r="C8154" s="20" t="s">
        <v>241</v>
      </c>
      <c r="D8154" s="20" t="s">
        <v>1000</v>
      </c>
      <c r="E8154" s="26">
        <v>43252</v>
      </c>
      <c r="F8154" s="20">
        <v>34</v>
      </c>
      <c r="G8154" s="20">
        <v>36.5</v>
      </c>
      <c r="H8154" s="20">
        <v>0.93150684931506844</v>
      </c>
      <c r="I8154" s="20">
        <v>320</v>
      </c>
      <c r="J8154" s="20">
        <v>423</v>
      </c>
      <c r="K8154" s="20">
        <v>0.75650118203309691</v>
      </c>
      <c r="L8154" s="20">
        <v>454</v>
      </c>
      <c r="M8154" s="20">
        <v>0.93171806167400884</v>
      </c>
      <c r="N8154" s="20">
        <v>303</v>
      </c>
      <c r="P8154" s="20">
        <v>33</v>
      </c>
      <c r="Q8154" s="20">
        <v>44</v>
      </c>
      <c r="R8154" s="20">
        <v>0.75</v>
      </c>
      <c r="S8154" s="20">
        <v>17</v>
      </c>
      <c r="T8154" s="20">
        <v>0.85073772946859894</v>
      </c>
    </row>
    <row r="8155" spans="1:20" s="20" customFormat="1" x14ac:dyDescent="0.25">
      <c r="A8155" s="177" t="s">
        <v>1570</v>
      </c>
      <c r="B8155" s="20" t="s">
        <v>1571</v>
      </c>
      <c r="C8155" s="20" t="s">
        <v>318</v>
      </c>
      <c r="D8155" s="20" t="s">
        <v>1000</v>
      </c>
      <c r="E8155" s="26">
        <v>43252</v>
      </c>
      <c r="F8155" s="20">
        <v>6.5</v>
      </c>
      <c r="G8155" s="20">
        <v>8</v>
      </c>
      <c r="H8155" s="20">
        <v>0.8125</v>
      </c>
      <c r="I8155" s="20">
        <v>29</v>
      </c>
      <c r="J8155" s="20">
        <v>43</v>
      </c>
      <c r="K8155" s="20">
        <v>0.67441860465116277</v>
      </c>
      <c r="L8155" s="20">
        <v>56</v>
      </c>
      <c r="M8155" s="20">
        <v>0.7678571428571429</v>
      </c>
      <c r="N8155" s="20">
        <v>27</v>
      </c>
      <c r="P8155" s="20">
        <v>0</v>
      </c>
      <c r="Q8155" s="20">
        <v>5</v>
      </c>
      <c r="R8155" s="20">
        <v>0</v>
      </c>
      <c r="S8155" s="20">
        <v>2</v>
      </c>
      <c r="T8155" s="20">
        <v>0.88927417184265012</v>
      </c>
    </row>
    <row r="8156" spans="1:20" s="20" customFormat="1" x14ac:dyDescent="0.25">
      <c r="A8156" s="177" t="s">
        <v>1460</v>
      </c>
      <c r="B8156" s="20" t="s">
        <v>1461</v>
      </c>
      <c r="C8156" s="20" t="s">
        <v>896</v>
      </c>
      <c r="D8156" s="20" t="s">
        <v>1000</v>
      </c>
      <c r="E8156" s="26">
        <v>43252</v>
      </c>
      <c r="F8156" s="20">
        <v>69</v>
      </c>
      <c r="G8156" s="20">
        <v>77</v>
      </c>
      <c r="H8156" s="20">
        <v>0.89610389610389607</v>
      </c>
      <c r="I8156" s="20">
        <v>477</v>
      </c>
      <c r="J8156" s="20">
        <v>658</v>
      </c>
      <c r="K8156" s="20">
        <v>0.72492401215805469</v>
      </c>
      <c r="L8156" s="20">
        <v>729</v>
      </c>
      <c r="M8156" s="20">
        <v>0.90260631001371738</v>
      </c>
      <c r="N8156" s="20">
        <v>436</v>
      </c>
      <c r="P8156" s="20">
        <v>46</v>
      </c>
      <c r="Q8156" s="20">
        <v>74</v>
      </c>
      <c r="R8156" s="20">
        <v>0.6216216216216216</v>
      </c>
      <c r="S8156" s="20">
        <v>41</v>
      </c>
      <c r="T8156" s="20">
        <v>0.79935449333275399</v>
      </c>
    </row>
    <row r="8157" spans="1:20" s="20" customFormat="1" x14ac:dyDescent="0.25">
      <c r="A8157" s="177" t="s">
        <v>1419</v>
      </c>
      <c r="B8157" s="20" t="s">
        <v>1420</v>
      </c>
      <c r="C8157" s="20" t="s">
        <v>899</v>
      </c>
      <c r="D8157" s="20" t="s">
        <v>1001</v>
      </c>
      <c r="E8157" s="26">
        <v>43252</v>
      </c>
      <c r="F8157" s="20">
        <v>7</v>
      </c>
      <c r="G8157" s="20">
        <v>8</v>
      </c>
      <c r="H8157" s="20">
        <v>0.875</v>
      </c>
      <c r="I8157" s="20">
        <v>23</v>
      </c>
      <c r="J8157" s="20">
        <v>40</v>
      </c>
      <c r="K8157" s="20">
        <v>0.57499999999999996</v>
      </c>
      <c r="L8157" s="20">
        <v>46</v>
      </c>
      <c r="M8157" s="20">
        <v>0.86956521739130432</v>
      </c>
      <c r="N8157" s="20">
        <v>22</v>
      </c>
      <c r="O8157" s="20" t="s">
        <v>904</v>
      </c>
      <c r="P8157" s="20">
        <v>0</v>
      </c>
      <c r="Q8157" s="20">
        <v>0</v>
      </c>
      <c r="R8157" s="20" t="e">
        <v>#DIV/0!</v>
      </c>
      <c r="S8157" s="20">
        <v>1</v>
      </c>
    </row>
    <row r="8158" spans="1:20" s="20" customFormat="1" x14ac:dyDescent="0.25">
      <c r="A8158" s="177" t="s">
        <v>1134</v>
      </c>
      <c r="B8158" s="20" t="s">
        <v>1222</v>
      </c>
      <c r="C8158" s="20" t="s">
        <v>235</v>
      </c>
      <c r="D8158" s="20" t="s">
        <v>1002</v>
      </c>
      <c r="E8158" s="26">
        <v>43252</v>
      </c>
      <c r="F8158" s="20">
        <v>76</v>
      </c>
      <c r="G8158" s="20">
        <v>85</v>
      </c>
      <c r="H8158" s="20">
        <v>0.89411764705882357</v>
      </c>
      <c r="I8158" s="20">
        <v>500</v>
      </c>
      <c r="J8158" s="20">
        <v>698</v>
      </c>
      <c r="K8158" s="20">
        <v>0.71633237822349571</v>
      </c>
      <c r="L8158" s="20">
        <v>775</v>
      </c>
      <c r="M8158" s="20">
        <v>0.90064516129032257</v>
      </c>
      <c r="N8158" s="20">
        <v>458</v>
      </c>
      <c r="P8158" s="20">
        <v>46</v>
      </c>
      <c r="Q8158" s="20">
        <v>74</v>
      </c>
      <c r="R8158" s="20">
        <v>0.6216216216216216</v>
      </c>
      <c r="S8158" s="20">
        <v>42</v>
      </c>
    </row>
    <row r="8159" spans="1:20" s="20" customFormat="1" x14ac:dyDescent="0.25">
      <c r="A8159" s="177" t="s">
        <v>1412</v>
      </c>
      <c r="B8159" s="20" t="s">
        <v>1411</v>
      </c>
      <c r="C8159" s="20" t="s">
        <v>1237</v>
      </c>
      <c r="D8159" s="20" t="s">
        <v>1001</v>
      </c>
      <c r="E8159" s="26">
        <v>43252</v>
      </c>
      <c r="F8159" s="20">
        <v>7</v>
      </c>
      <c r="G8159" s="20">
        <v>8</v>
      </c>
      <c r="H8159" s="20">
        <v>0.875</v>
      </c>
      <c r="I8159" s="20">
        <v>23</v>
      </c>
      <c r="J8159" s="20">
        <v>40</v>
      </c>
      <c r="K8159" s="20">
        <v>0.57499999999999996</v>
      </c>
      <c r="L8159" s="20">
        <v>46</v>
      </c>
      <c r="M8159" s="20">
        <v>0.86956521739130432</v>
      </c>
      <c r="N8159" s="20">
        <v>22</v>
      </c>
      <c r="P8159" s="20">
        <v>0</v>
      </c>
      <c r="Q8159" s="20">
        <v>0</v>
      </c>
      <c r="R8159" s="20" t="e">
        <v>#DIV/0!</v>
      </c>
      <c r="S8159" s="20">
        <v>1</v>
      </c>
    </row>
    <row r="8160" spans="1:20" s="20" customFormat="1" x14ac:dyDescent="0.25">
      <c r="A8160" s="177" t="s">
        <v>1359</v>
      </c>
      <c r="B8160" s="20" t="s">
        <v>1360</v>
      </c>
      <c r="C8160" s="20" t="s">
        <v>1237</v>
      </c>
      <c r="D8160" s="20" t="s">
        <v>1000</v>
      </c>
      <c r="E8160" s="26">
        <v>43252</v>
      </c>
      <c r="F8160" s="20">
        <v>21</v>
      </c>
      <c r="G8160" s="20">
        <v>23.5</v>
      </c>
      <c r="H8160" s="20">
        <v>0.8936170212765957</v>
      </c>
      <c r="I8160" s="20">
        <v>98</v>
      </c>
      <c r="J8160" s="20">
        <v>126</v>
      </c>
      <c r="K8160" s="20">
        <v>0.77777777777777779</v>
      </c>
      <c r="L8160" s="20">
        <v>141</v>
      </c>
      <c r="M8160" s="20">
        <v>0.8936170212765957</v>
      </c>
      <c r="N8160" s="20">
        <v>83</v>
      </c>
      <c r="P8160" s="20">
        <v>8</v>
      </c>
      <c r="Q8160" s="20">
        <v>13</v>
      </c>
      <c r="R8160" s="20">
        <v>0.61538461538461542</v>
      </c>
      <c r="S8160" s="20">
        <v>15</v>
      </c>
    </row>
    <row r="8161" spans="1:20" s="20" customFormat="1" x14ac:dyDescent="0.25">
      <c r="A8161" s="177" t="s">
        <v>12120</v>
      </c>
      <c r="B8161" s="20" t="s">
        <v>12121</v>
      </c>
      <c r="C8161" s="20" t="s">
        <v>1051</v>
      </c>
      <c r="D8161" s="20" t="s">
        <v>1000</v>
      </c>
      <c r="E8161" s="26">
        <v>43252</v>
      </c>
      <c r="F8161" s="20">
        <v>0</v>
      </c>
      <c r="G8161" s="20">
        <v>0</v>
      </c>
      <c r="H8161" s="20" t="e">
        <v>#DIV/0!</v>
      </c>
      <c r="I8161" s="20">
        <v>0</v>
      </c>
      <c r="J8161" s="20">
        <v>0</v>
      </c>
      <c r="K8161" s="20" t="e">
        <v>#DIV/0!</v>
      </c>
      <c r="L8161" s="20">
        <v>0</v>
      </c>
      <c r="M8161" s="20" t="e">
        <v>#DIV/0!</v>
      </c>
      <c r="N8161" s="20">
        <v>0</v>
      </c>
      <c r="P8161" s="20">
        <v>0</v>
      </c>
      <c r="Q8161" s="20">
        <v>0</v>
      </c>
      <c r="R8161" s="20" t="e">
        <v>#DIV/0!</v>
      </c>
      <c r="S8161" s="20">
        <v>0</v>
      </c>
    </row>
    <row r="8162" spans="1:20" s="20" customFormat="1" x14ac:dyDescent="0.25">
      <c r="A8162" s="177" t="s">
        <v>13309</v>
      </c>
      <c r="B8162" s="20" t="s">
        <v>13310</v>
      </c>
      <c r="C8162" s="20" t="s">
        <v>350</v>
      </c>
      <c r="D8162" s="20" t="s">
        <v>1002</v>
      </c>
      <c r="E8162" s="26">
        <v>43252</v>
      </c>
      <c r="F8162" s="20">
        <v>1</v>
      </c>
      <c r="G8162" s="20">
        <v>1</v>
      </c>
      <c r="H8162" s="20">
        <v>1</v>
      </c>
      <c r="I8162" s="20">
        <v>5</v>
      </c>
      <c r="J8162" s="20">
        <v>6</v>
      </c>
      <c r="K8162" s="20">
        <v>0.83333333333333337</v>
      </c>
      <c r="L8162" s="20">
        <v>6</v>
      </c>
      <c r="M8162" s="20">
        <v>1</v>
      </c>
      <c r="N8162" s="20">
        <v>5</v>
      </c>
      <c r="P8162" s="20">
        <v>0</v>
      </c>
      <c r="Q8162" s="20">
        <v>0</v>
      </c>
      <c r="R8162" s="20" t="e">
        <v>#DIV/0!</v>
      </c>
      <c r="S8162" s="20">
        <v>0</v>
      </c>
    </row>
    <row r="8163" spans="1:20" s="20" customFormat="1" x14ac:dyDescent="0.25">
      <c r="A8163" s="177" t="s">
        <v>13486</v>
      </c>
      <c r="B8163" s="20" t="s">
        <v>13487</v>
      </c>
      <c r="C8163" s="20" t="s">
        <v>242</v>
      </c>
      <c r="D8163" s="20" t="s">
        <v>1002</v>
      </c>
      <c r="E8163" s="26">
        <v>43252</v>
      </c>
      <c r="F8163" s="20">
        <v>0</v>
      </c>
      <c r="G8163" s="20">
        <v>0</v>
      </c>
      <c r="H8163" s="20" t="e">
        <v>#DIV/0!</v>
      </c>
      <c r="I8163" s="20">
        <v>0</v>
      </c>
      <c r="J8163" s="20">
        <v>0</v>
      </c>
      <c r="K8163" s="20" t="e">
        <v>#DIV/0!</v>
      </c>
      <c r="L8163" s="20">
        <v>0</v>
      </c>
      <c r="M8163" s="20" t="e">
        <v>#DIV/0!</v>
      </c>
      <c r="N8163" s="20">
        <v>0</v>
      </c>
      <c r="P8163" s="20">
        <v>0</v>
      </c>
      <c r="Q8163" s="20">
        <v>0</v>
      </c>
      <c r="R8163" s="20" t="e">
        <v>#DIV/0!</v>
      </c>
      <c r="S8163" s="20">
        <v>0</v>
      </c>
    </row>
    <row r="8164" spans="1:20" s="20" customFormat="1" x14ac:dyDescent="0.25">
      <c r="A8164" s="177" t="s">
        <v>13663</v>
      </c>
      <c r="B8164" s="20" t="s">
        <v>13664</v>
      </c>
      <c r="C8164" s="20" t="s">
        <v>237</v>
      </c>
      <c r="D8164" s="20" t="s">
        <v>1002</v>
      </c>
      <c r="E8164" s="26">
        <v>43252</v>
      </c>
      <c r="F8164" s="20">
        <v>7.5</v>
      </c>
      <c r="G8164" s="20">
        <v>9</v>
      </c>
      <c r="H8164" s="20">
        <v>0.83333333333333337</v>
      </c>
      <c r="I8164" s="20">
        <v>30</v>
      </c>
      <c r="J8164" s="20">
        <v>66</v>
      </c>
      <c r="K8164" s="20">
        <v>0.45454545454545453</v>
      </c>
      <c r="L8164" s="20">
        <v>78</v>
      </c>
      <c r="M8164" s="20">
        <v>0.84615384615384615</v>
      </c>
      <c r="N8164" s="20">
        <v>23</v>
      </c>
      <c r="O8164" s="20">
        <v>0.89</v>
      </c>
      <c r="P8164" s="20">
        <v>5</v>
      </c>
      <c r="Q8164" s="20">
        <v>12</v>
      </c>
      <c r="R8164" s="20">
        <v>0.41666666666666669</v>
      </c>
      <c r="S8164" s="20">
        <v>7</v>
      </c>
    </row>
    <row r="8165" spans="1:20" s="20" customFormat="1" x14ac:dyDescent="0.25">
      <c r="A8165" s="177" t="s">
        <v>13838</v>
      </c>
      <c r="B8165" s="20" t="s">
        <v>13839</v>
      </c>
      <c r="C8165" s="20" t="s">
        <v>238</v>
      </c>
      <c r="D8165" s="20" t="s">
        <v>1002</v>
      </c>
      <c r="E8165" s="26">
        <v>43252</v>
      </c>
      <c r="F8165" s="20">
        <v>0</v>
      </c>
      <c r="G8165" s="20">
        <v>0</v>
      </c>
      <c r="H8165" s="20" t="e">
        <v>#DIV/0!</v>
      </c>
      <c r="I8165" s="20">
        <v>0</v>
      </c>
      <c r="J8165" s="20">
        <v>0</v>
      </c>
      <c r="K8165" s="20" t="e">
        <v>#DIV/0!</v>
      </c>
      <c r="L8165" s="20">
        <v>0</v>
      </c>
      <c r="M8165" s="20" t="e">
        <v>#DIV/0!</v>
      </c>
      <c r="N8165" s="20">
        <v>0</v>
      </c>
      <c r="P8165" s="20">
        <v>0</v>
      </c>
      <c r="Q8165" s="20">
        <v>0</v>
      </c>
      <c r="R8165" s="20" t="e">
        <v>#DIV/0!</v>
      </c>
      <c r="S8165" s="20">
        <v>0</v>
      </c>
    </row>
    <row r="8166" spans="1:20" s="20" customFormat="1" x14ac:dyDescent="0.25">
      <c r="A8166" s="177" t="s">
        <v>14015</v>
      </c>
      <c r="B8166" s="20" t="s">
        <v>14016</v>
      </c>
      <c r="C8166" s="20" t="s">
        <v>239</v>
      </c>
      <c r="D8166" s="20" t="s">
        <v>1002</v>
      </c>
      <c r="E8166" s="26">
        <v>43252</v>
      </c>
      <c r="F8166" s="20">
        <v>0</v>
      </c>
      <c r="G8166" s="20">
        <v>0</v>
      </c>
      <c r="H8166" s="20" t="e">
        <v>#DIV/0!</v>
      </c>
      <c r="I8166" s="20">
        <v>0</v>
      </c>
      <c r="J8166" s="20">
        <v>0</v>
      </c>
      <c r="K8166" s="20" t="e">
        <v>#DIV/0!</v>
      </c>
      <c r="L8166" s="20">
        <v>0</v>
      </c>
      <c r="M8166" s="20" t="e">
        <v>#DIV/0!</v>
      </c>
      <c r="N8166" s="20">
        <v>0</v>
      </c>
      <c r="P8166" s="20">
        <v>0</v>
      </c>
      <c r="Q8166" s="20">
        <v>0</v>
      </c>
      <c r="R8166" s="20" t="e">
        <v>#DIV/0!</v>
      </c>
      <c r="S8166" s="20">
        <v>0</v>
      </c>
    </row>
    <row r="8167" spans="1:20" s="20" customFormat="1" x14ac:dyDescent="0.25">
      <c r="A8167" s="177" t="s">
        <v>14202</v>
      </c>
      <c r="B8167" s="20" t="s">
        <v>14203</v>
      </c>
      <c r="C8167" s="20" t="s">
        <v>240</v>
      </c>
      <c r="D8167" s="20" t="s">
        <v>1002</v>
      </c>
      <c r="E8167" s="26">
        <v>43252</v>
      </c>
      <c r="F8167" s="20">
        <v>12</v>
      </c>
      <c r="G8167" s="20">
        <v>13</v>
      </c>
      <c r="H8167" s="20">
        <v>0.92307692307692313</v>
      </c>
      <c r="I8167" s="20">
        <v>49</v>
      </c>
      <c r="J8167" s="20">
        <v>72</v>
      </c>
      <c r="K8167" s="20">
        <v>0.68055555555555558</v>
      </c>
      <c r="L8167" s="20">
        <v>78</v>
      </c>
      <c r="M8167" s="20">
        <v>0.92307692307692313</v>
      </c>
      <c r="N8167" s="20">
        <v>41</v>
      </c>
      <c r="P8167" s="20">
        <v>1</v>
      </c>
      <c r="Q8167" s="20">
        <v>3</v>
      </c>
      <c r="R8167" s="20">
        <v>0.33333333333333331</v>
      </c>
      <c r="S8167" s="20">
        <v>8</v>
      </c>
    </row>
    <row r="8168" spans="1:20" s="20" customFormat="1" x14ac:dyDescent="0.25">
      <c r="A8168" s="177" t="s">
        <v>14379</v>
      </c>
      <c r="B8168" s="20" t="s">
        <v>14380</v>
      </c>
      <c r="C8168" s="20" t="s">
        <v>241</v>
      </c>
      <c r="D8168" s="20" t="s">
        <v>1002</v>
      </c>
      <c r="E8168" s="26">
        <v>43252</v>
      </c>
      <c r="F8168" s="20">
        <v>34</v>
      </c>
      <c r="G8168" s="20">
        <v>36.5</v>
      </c>
      <c r="H8168" s="20">
        <v>0.93150684931506844</v>
      </c>
      <c r="I8168" s="20">
        <v>320</v>
      </c>
      <c r="J8168" s="20">
        <v>423</v>
      </c>
      <c r="K8168" s="20">
        <v>0.75650118203309691</v>
      </c>
      <c r="L8168" s="20">
        <v>454</v>
      </c>
      <c r="M8168" s="20">
        <v>0.93171806167400884</v>
      </c>
      <c r="N8168" s="20">
        <v>303</v>
      </c>
      <c r="P8168" s="20">
        <v>33</v>
      </c>
      <c r="Q8168" s="20">
        <v>44</v>
      </c>
      <c r="R8168" s="20">
        <v>0.75</v>
      </c>
      <c r="S8168" s="20">
        <v>17</v>
      </c>
      <c r="T8168" s="20">
        <v>0.77500000000000002</v>
      </c>
    </row>
    <row r="8169" spans="1:20" s="20" customFormat="1" x14ac:dyDescent="0.25">
      <c r="A8169" s="177" t="s">
        <v>14491</v>
      </c>
      <c r="B8169" s="20" t="s">
        <v>14492</v>
      </c>
      <c r="C8169" s="20" t="s">
        <v>318</v>
      </c>
      <c r="D8169" s="20" t="s">
        <v>1002</v>
      </c>
      <c r="E8169" s="26">
        <v>43252</v>
      </c>
      <c r="F8169" s="20">
        <v>6.5</v>
      </c>
      <c r="G8169" s="20">
        <v>8</v>
      </c>
      <c r="H8169" s="20">
        <v>0.8125</v>
      </c>
      <c r="I8169" s="20">
        <v>29</v>
      </c>
      <c r="J8169" s="20">
        <v>43</v>
      </c>
      <c r="K8169" s="20">
        <v>0.67441860465116277</v>
      </c>
      <c r="L8169" s="20">
        <v>56</v>
      </c>
      <c r="M8169" s="20">
        <v>0.7678571428571429</v>
      </c>
      <c r="N8169" s="20">
        <v>27</v>
      </c>
      <c r="P8169" s="20">
        <v>0</v>
      </c>
      <c r="Q8169" s="20">
        <v>5</v>
      </c>
      <c r="R8169" s="20">
        <v>0</v>
      </c>
      <c r="S8169" s="20">
        <v>2</v>
      </c>
      <c r="T8169" s="20">
        <v>0.77083333333333326</v>
      </c>
    </row>
    <row r="8170" spans="1:20" s="20" customFormat="1" x14ac:dyDescent="0.25">
      <c r="A8170" s="177" t="s">
        <v>14708</v>
      </c>
      <c r="B8170" s="20" t="s">
        <v>14709</v>
      </c>
      <c r="C8170" s="20" t="s">
        <v>199</v>
      </c>
      <c r="D8170" s="20" t="s">
        <v>1000</v>
      </c>
      <c r="E8170" s="26">
        <v>43252</v>
      </c>
      <c r="F8170" s="20">
        <v>12.5</v>
      </c>
      <c r="G8170" s="20">
        <v>12.5</v>
      </c>
      <c r="H8170" s="20">
        <v>1</v>
      </c>
      <c r="I8170" s="20">
        <v>99</v>
      </c>
      <c r="J8170" s="20">
        <v>119</v>
      </c>
      <c r="K8170" s="20">
        <v>0.83193277310924374</v>
      </c>
      <c r="L8170" s="20">
        <v>119</v>
      </c>
      <c r="M8170" s="20">
        <v>1</v>
      </c>
      <c r="N8170" s="20">
        <v>93</v>
      </c>
      <c r="P8170" s="20">
        <v>7</v>
      </c>
      <c r="Q8170" s="20">
        <v>8</v>
      </c>
      <c r="R8170" s="20">
        <v>0.875</v>
      </c>
      <c r="S8170" s="20">
        <v>6</v>
      </c>
      <c r="T8170" s="20">
        <v>0.39285714285714285</v>
      </c>
    </row>
    <row r="8171" spans="1:20" s="20" customFormat="1" x14ac:dyDescent="0.25">
      <c r="A8171" s="177" t="s">
        <v>14974</v>
      </c>
      <c r="B8171" s="20" t="s">
        <v>14975</v>
      </c>
      <c r="C8171" s="20" t="s">
        <v>200</v>
      </c>
      <c r="D8171" s="20" t="s">
        <v>1002</v>
      </c>
      <c r="E8171" s="26">
        <v>43252</v>
      </c>
      <c r="F8171" s="20">
        <v>4.5</v>
      </c>
      <c r="G8171" s="20">
        <v>4.5</v>
      </c>
      <c r="H8171" s="20">
        <v>1</v>
      </c>
      <c r="I8171" s="20">
        <v>17</v>
      </c>
      <c r="J8171" s="20">
        <v>27</v>
      </c>
      <c r="K8171" s="20">
        <v>0.62962962962962965</v>
      </c>
      <c r="L8171" s="20">
        <v>27</v>
      </c>
      <c r="M8171" s="20">
        <v>1</v>
      </c>
      <c r="N8171" s="20">
        <v>13</v>
      </c>
      <c r="P8171" s="20">
        <v>1</v>
      </c>
      <c r="Q8171" s="20">
        <v>2</v>
      </c>
      <c r="R8171" s="20">
        <v>0.5</v>
      </c>
      <c r="S8171" s="20">
        <v>4</v>
      </c>
      <c r="T8171" s="20">
        <v>0.65517241379310343</v>
      </c>
    </row>
    <row r="8172" spans="1:20" s="20" customFormat="1" x14ac:dyDescent="0.25">
      <c r="A8172" s="177" t="s">
        <v>15151</v>
      </c>
      <c r="B8172" s="20" t="s">
        <v>15152</v>
      </c>
      <c r="C8172" s="20" t="s">
        <v>202</v>
      </c>
      <c r="D8172" s="20" t="s">
        <v>1002</v>
      </c>
      <c r="E8172" s="26">
        <v>43252</v>
      </c>
      <c r="F8172" s="20">
        <v>5.5</v>
      </c>
      <c r="G8172" s="20">
        <v>5.5</v>
      </c>
      <c r="H8172" s="20">
        <v>1</v>
      </c>
      <c r="I8172" s="20">
        <v>74</v>
      </c>
      <c r="J8172" s="20">
        <v>77</v>
      </c>
      <c r="K8172" s="20">
        <v>0.96103896103896103</v>
      </c>
      <c r="L8172" s="20">
        <v>77</v>
      </c>
      <c r="M8172" s="20">
        <v>1</v>
      </c>
      <c r="N8172" s="20">
        <v>73</v>
      </c>
      <c r="P8172" s="20">
        <v>6</v>
      </c>
      <c r="Q8172" s="20">
        <v>6</v>
      </c>
      <c r="R8172" s="20">
        <v>1</v>
      </c>
      <c r="S8172" s="20">
        <v>1</v>
      </c>
      <c r="T8172" s="20">
        <v>0.66129032258064513</v>
      </c>
    </row>
    <row r="8173" spans="1:20" s="20" customFormat="1" x14ac:dyDescent="0.25">
      <c r="A8173" s="177" t="s">
        <v>15233</v>
      </c>
      <c r="B8173" s="20" t="s">
        <v>15234</v>
      </c>
      <c r="C8173" s="20" t="s">
        <v>348</v>
      </c>
      <c r="D8173" s="20" t="s">
        <v>1000</v>
      </c>
      <c r="E8173" s="26">
        <v>43252</v>
      </c>
      <c r="F8173" s="20">
        <v>0</v>
      </c>
      <c r="G8173" s="20">
        <v>0</v>
      </c>
      <c r="H8173" s="20" t="e">
        <v>#DIV/0!</v>
      </c>
      <c r="I8173" s="20">
        <v>0</v>
      </c>
      <c r="J8173" s="20">
        <v>0</v>
      </c>
      <c r="K8173" s="20" t="e">
        <v>#DIV/0!</v>
      </c>
      <c r="L8173" s="20">
        <v>0</v>
      </c>
      <c r="M8173" s="20" t="e">
        <v>#DIV/0!</v>
      </c>
      <c r="N8173" s="20">
        <v>0</v>
      </c>
      <c r="P8173" s="20">
        <v>0</v>
      </c>
      <c r="Q8173" s="20">
        <v>0</v>
      </c>
      <c r="R8173" s="20" t="e">
        <v>#DIV/0!</v>
      </c>
      <c r="S8173" s="20">
        <v>0</v>
      </c>
      <c r="T8173" s="20">
        <v>0.66129032258064513</v>
      </c>
    </row>
    <row r="8174" spans="1:20" s="20" customFormat="1" x14ac:dyDescent="0.25">
      <c r="A8174" s="177" t="s">
        <v>15317</v>
      </c>
      <c r="B8174" s="20" t="s">
        <v>15318</v>
      </c>
      <c r="C8174" s="20" t="s">
        <v>347</v>
      </c>
      <c r="D8174" s="20" t="s">
        <v>1002</v>
      </c>
      <c r="E8174" s="26">
        <v>43252</v>
      </c>
      <c r="F8174" s="20">
        <v>0</v>
      </c>
      <c r="G8174" s="20">
        <v>0</v>
      </c>
      <c r="H8174" s="20" t="e">
        <v>#DIV/0!</v>
      </c>
      <c r="I8174" s="20">
        <v>0</v>
      </c>
      <c r="J8174" s="20">
        <v>0</v>
      </c>
      <c r="K8174" s="20" t="e">
        <v>#DIV/0!</v>
      </c>
      <c r="L8174" s="20">
        <v>0</v>
      </c>
      <c r="M8174" s="20" t="e">
        <v>#DIV/0!</v>
      </c>
      <c r="N8174" s="20">
        <v>0</v>
      </c>
      <c r="P8174" s="20">
        <v>0</v>
      </c>
      <c r="Q8174" s="20">
        <v>0</v>
      </c>
      <c r="R8174" s="20" t="e">
        <v>#DIV/0!</v>
      </c>
      <c r="S8174" s="20">
        <v>0</v>
      </c>
      <c r="T8174" s="20">
        <v>0.19</v>
      </c>
    </row>
    <row r="8175" spans="1:20" s="20" customFormat="1" x14ac:dyDescent="0.25">
      <c r="A8175" s="177" t="s">
        <v>15393</v>
      </c>
      <c r="B8175" s="20" t="s">
        <v>15394</v>
      </c>
      <c r="C8175" s="20" t="s">
        <v>351</v>
      </c>
      <c r="D8175" s="20" t="s">
        <v>1002</v>
      </c>
      <c r="E8175" s="26">
        <v>43252</v>
      </c>
      <c r="F8175" s="20">
        <v>0</v>
      </c>
      <c r="G8175" s="20">
        <v>0</v>
      </c>
      <c r="H8175" s="20" t="e">
        <v>#DIV/0!</v>
      </c>
      <c r="I8175" s="20">
        <v>0</v>
      </c>
      <c r="J8175" s="20">
        <v>0</v>
      </c>
      <c r="K8175" s="20" t="e">
        <v>#DIV/0!</v>
      </c>
      <c r="L8175" s="20">
        <v>0</v>
      </c>
      <c r="M8175" s="20" t="e">
        <v>#DIV/0!</v>
      </c>
      <c r="N8175" s="20">
        <v>0</v>
      </c>
      <c r="P8175" s="20">
        <v>0</v>
      </c>
      <c r="Q8175" s="20">
        <v>0</v>
      </c>
      <c r="R8175" s="20" t="e">
        <v>#DIV/0!</v>
      </c>
      <c r="S8175" s="20">
        <v>0</v>
      </c>
      <c r="T8175" s="20">
        <v>0.38</v>
      </c>
    </row>
    <row r="8176" spans="1:20" s="20" customFormat="1" x14ac:dyDescent="0.25">
      <c r="A8176" s="177" t="s">
        <v>15439</v>
      </c>
      <c r="B8176" s="20" t="s">
        <v>15440</v>
      </c>
      <c r="C8176" s="20" t="s">
        <v>357</v>
      </c>
      <c r="D8176" s="20" t="s">
        <v>1000</v>
      </c>
      <c r="E8176" s="26">
        <v>43252</v>
      </c>
      <c r="F8176" s="20">
        <v>0</v>
      </c>
      <c r="G8176" s="20">
        <v>0</v>
      </c>
      <c r="H8176" s="20" t="e">
        <v>#DIV/0!</v>
      </c>
      <c r="I8176" s="20">
        <v>0</v>
      </c>
      <c r="J8176" s="20">
        <v>0</v>
      </c>
      <c r="K8176" s="20" t="e">
        <v>#DIV/0!</v>
      </c>
      <c r="L8176" s="20">
        <v>0</v>
      </c>
      <c r="M8176" s="20" t="e">
        <v>#DIV/0!</v>
      </c>
      <c r="N8176" s="20">
        <v>0</v>
      </c>
      <c r="P8176" s="20">
        <v>0</v>
      </c>
      <c r="Q8176" s="20">
        <v>0</v>
      </c>
      <c r="R8176" s="20" t="e">
        <v>#DIV/0!</v>
      </c>
      <c r="S8176" s="20">
        <v>0</v>
      </c>
      <c r="T8176" s="20">
        <v>0.46</v>
      </c>
    </row>
    <row r="8177" spans="1:20" s="20" customFormat="1" x14ac:dyDescent="0.25">
      <c r="A8177" s="177" t="s">
        <v>15517</v>
      </c>
      <c r="B8177" s="20" t="s">
        <v>15518</v>
      </c>
      <c r="C8177" s="20" t="s">
        <v>352</v>
      </c>
      <c r="D8177" s="20" t="s">
        <v>1002</v>
      </c>
      <c r="E8177" s="26">
        <v>43252</v>
      </c>
      <c r="F8177" s="20">
        <v>0</v>
      </c>
      <c r="G8177" s="20">
        <v>0</v>
      </c>
      <c r="H8177" s="20" t="e">
        <v>#DIV/0!</v>
      </c>
      <c r="I8177" s="20">
        <v>0</v>
      </c>
      <c r="J8177" s="20">
        <v>0</v>
      </c>
      <c r="K8177" s="20" t="e">
        <v>#DIV/0!</v>
      </c>
      <c r="L8177" s="20">
        <v>0</v>
      </c>
      <c r="M8177" s="20" t="e">
        <v>#DIV/0!</v>
      </c>
      <c r="N8177" s="20">
        <v>0</v>
      </c>
      <c r="P8177" s="20">
        <v>0</v>
      </c>
      <c r="Q8177" s="20">
        <v>0</v>
      </c>
      <c r="R8177" s="20" t="e">
        <v>#DIV/0!</v>
      </c>
      <c r="S8177" s="20">
        <v>0</v>
      </c>
      <c r="T8177" s="20">
        <v>0.37</v>
      </c>
    </row>
    <row r="8178" spans="1:20" s="20" customFormat="1" x14ac:dyDescent="0.25">
      <c r="A8178" s="177" t="s">
        <v>15678</v>
      </c>
      <c r="B8178" s="20" t="s">
        <v>15679</v>
      </c>
      <c r="C8178" s="20" t="s">
        <v>228</v>
      </c>
      <c r="D8178" s="20" t="s">
        <v>1002</v>
      </c>
      <c r="E8178" s="26">
        <v>43252</v>
      </c>
      <c r="F8178" s="20">
        <v>0</v>
      </c>
      <c r="G8178" s="20">
        <v>0</v>
      </c>
      <c r="H8178" s="20" t="e">
        <v>#DIV/0!</v>
      </c>
      <c r="I8178" s="20">
        <v>0</v>
      </c>
      <c r="J8178" s="20">
        <v>0</v>
      </c>
      <c r="K8178" s="20" t="e">
        <v>#DIV/0!</v>
      </c>
      <c r="L8178" s="20">
        <v>0</v>
      </c>
      <c r="M8178" s="20" t="e">
        <v>#DIV/0!</v>
      </c>
      <c r="N8178" s="20">
        <v>0</v>
      </c>
      <c r="P8178" s="20">
        <v>0</v>
      </c>
      <c r="Q8178" s="20">
        <v>0</v>
      </c>
      <c r="R8178" s="20" t="e">
        <v>#DIV/0!</v>
      </c>
      <c r="S8178" s="20">
        <v>0</v>
      </c>
      <c r="T8178" s="20">
        <v>0.26</v>
      </c>
    </row>
    <row r="8179" spans="1:20" s="20" customFormat="1" x14ac:dyDescent="0.25">
      <c r="A8179" s="177" t="s">
        <v>15855</v>
      </c>
      <c r="B8179" s="20" t="s">
        <v>15856</v>
      </c>
      <c r="C8179" s="20" t="s">
        <v>227</v>
      </c>
      <c r="D8179" s="20" t="s">
        <v>1000</v>
      </c>
      <c r="E8179" s="26">
        <v>43252</v>
      </c>
      <c r="F8179" s="20">
        <v>0</v>
      </c>
      <c r="G8179" s="20">
        <v>0</v>
      </c>
      <c r="H8179" s="20" t="e">
        <v>#DIV/0!</v>
      </c>
      <c r="I8179" s="20">
        <v>0</v>
      </c>
      <c r="J8179" s="20">
        <v>0</v>
      </c>
      <c r="K8179" s="20" t="e">
        <v>#DIV/0!</v>
      </c>
      <c r="L8179" s="20">
        <v>0</v>
      </c>
      <c r="M8179" s="20" t="e">
        <v>#DIV/0!</v>
      </c>
      <c r="N8179" s="20">
        <v>0</v>
      </c>
      <c r="P8179" s="20">
        <v>0</v>
      </c>
      <c r="Q8179" s="20">
        <v>0</v>
      </c>
      <c r="R8179" s="20" t="e">
        <v>#DIV/0!</v>
      </c>
      <c r="S8179" s="20">
        <v>0</v>
      </c>
      <c r="T8179" s="20">
        <v>0.28999999999999998</v>
      </c>
    </row>
    <row r="8180" spans="1:20" s="20" customFormat="1" x14ac:dyDescent="0.25">
      <c r="A8180" s="177" t="s">
        <v>16032</v>
      </c>
      <c r="B8180" s="20" t="s">
        <v>16033</v>
      </c>
      <c r="C8180" s="20" t="s">
        <v>203</v>
      </c>
      <c r="D8180" s="20" t="s">
        <v>1000</v>
      </c>
      <c r="E8180" s="26">
        <v>43252</v>
      </c>
      <c r="F8180" s="20">
        <v>0</v>
      </c>
      <c r="G8180" s="20">
        <v>0</v>
      </c>
      <c r="H8180" s="20" t="e">
        <v>#DIV/0!</v>
      </c>
      <c r="I8180" s="20">
        <v>0</v>
      </c>
      <c r="J8180" s="20">
        <v>0</v>
      </c>
      <c r="K8180" s="20" t="e">
        <v>#DIV/0!</v>
      </c>
      <c r="L8180" s="20">
        <v>0</v>
      </c>
      <c r="M8180" s="20" t="e">
        <v>#DIV/0!</v>
      </c>
      <c r="N8180" s="20">
        <v>0</v>
      </c>
      <c r="O8180" s="20" t="e">
        <v>#DIV/0!</v>
      </c>
      <c r="P8180" s="20">
        <v>0</v>
      </c>
      <c r="Q8180" s="20">
        <v>0</v>
      </c>
      <c r="R8180" s="20" t="e">
        <v>#DIV/0!</v>
      </c>
      <c r="S8180" s="20">
        <v>0</v>
      </c>
      <c r="T8180" s="20">
        <v>0.23</v>
      </c>
    </row>
    <row r="8181" spans="1:20" s="20" customFormat="1" x14ac:dyDescent="0.25">
      <c r="A8181" s="177" t="s">
        <v>16211</v>
      </c>
      <c r="B8181" s="20" t="s">
        <v>16212</v>
      </c>
      <c r="C8181" s="20" t="s">
        <v>205</v>
      </c>
      <c r="D8181" s="20" t="s">
        <v>1002</v>
      </c>
      <c r="E8181" s="26">
        <v>43252</v>
      </c>
      <c r="F8181" s="20">
        <v>0</v>
      </c>
      <c r="G8181" s="20">
        <v>0</v>
      </c>
      <c r="H8181" s="20" t="e">
        <v>#DIV/0!</v>
      </c>
      <c r="I8181" s="20">
        <v>0</v>
      </c>
      <c r="J8181" s="20">
        <v>0</v>
      </c>
      <c r="K8181" s="20" t="e">
        <v>#DIV/0!</v>
      </c>
      <c r="L8181" s="20">
        <v>0</v>
      </c>
      <c r="M8181" s="20" t="e">
        <v>#DIV/0!</v>
      </c>
      <c r="N8181" s="20">
        <v>0</v>
      </c>
      <c r="P8181" s="20">
        <v>0</v>
      </c>
      <c r="Q8181" s="20">
        <v>0</v>
      </c>
      <c r="R8181" s="20" t="e">
        <v>#DIV/0!</v>
      </c>
      <c r="S8181" s="20">
        <v>0</v>
      </c>
      <c r="T8181" s="20">
        <v>0.2</v>
      </c>
    </row>
    <row r="8182" spans="1:20" s="20" customFormat="1" x14ac:dyDescent="0.25">
      <c r="A8182" s="177" t="s">
        <v>16388</v>
      </c>
      <c r="B8182" s="20" t="s">
        <v>16389</v>
      </c>
      <c r="C8182" s="20" t="s">
        <v>204</v>
      </c>
      <c r="D8182" s="20" t="s">
        <v>1002</v>
      </c>
      <c r="E8182" s="26">
        <v>43252</v>
      </c>
      <c r="F8182" s="20">
        <v>0</v>
      </c>
      <c r="G8182" s="20">
        <v>0</v>
      </c>
      <c r="H8182" s="20" t="e">
        <v>#DIV/0!</v>
      </c>
      <c r="I8182" s="20">
        <v>0</v>
      </c>
      <c r="J8182" s="20">
        <v>0</v>
      </c>
      <c r="K8182" s="20" t="e">
        <v>#DIV/0!</v>
      </c>
      <c r="L8182" s="20">
        <v>0</v>
      </c>
      <c r="M8182" s="20" t="e">
        <v>#DIV/0!</v>
      </c>
      <c r="N8182" s="20">
        <v>0</v>
      </c>
      <c r="P8182" s="20">
        <v>0</v>
      </c>
      <c r="Q8182" s="20">
        <v>0</v>
      </c>
      <c r="R8182" s="20" t="e">
        <v>#DIV/0!</v>
      </c>
      <c r="S8182" s="20">
        <v>0</v>
      </c>
      <c r="T8182" s="20">
        <v>7.0000000000000007E-2</v>
      </c>
    </row>
    <row r="8183" spans="1:20" s="20" customFormat="1" x14ac:dyDescent="0.25">
      <c r="A8183" s="177" t="s">
        <v>16529</v>
      </c>
      <c r="B8183" s="20" t="s">
        <v>16530</v>
      </c>
      <c r="C8183" s="20" t="s">
        <v>353</v>
      </c>
      <c r="D8183" s="20" t="s">
        <v>1002</v>
      </c>
      <c r="E8183" s="26">
        <v>43252</v>
      </c>
      <c r="F8183" s="20">
        <v>0</v>
      </c>
      <c r="G8183" s="20">
        <v>0</v>
      </c>
      <c r="H8183" s="20" t="e">
        <v>#DIV/0!</v>
      </c>
      <c r="I8183" s="20">
        <v>0</v>
      </c>
      <c r="J8183" s="20">
        <v>0</v>
      </c>
      <c r="K8183" s="20" t="e">
        <v>#DIV/0!</v>
      </c>
      <c r="L8183" s="20">
        <v>0</v>
      </c>
      <c r="M8183" s="20" t="e">
        <v>#DIV/0!</v>
      </c>
      <c r="N8183" s="20">
        <v>0</v>
      </c>
      <c r="P8183" s="20">
        <v>0</v>
      </c>
      <c r="Q8183" s="20">
        <v>0</v>
      </c>
      <c r="R8183" s="20" t="e">
        <v>#DIV/0!</v>
      </c>
      <c r="S8183" s="20">
        <v>0</v>
      </c>
    </row>
    <row r="8184" spans="1:20" s="20" customFormat="1" x14ac:dyDescent="0.25">
      <c r="A8184" s="177" t="s">
        <v>16706</v>
      </c>
      <c r="B8184" s="20" t="s">
        <v>16707</v>
      </c>
      <c r="C8184" s="20" t="s">
        <v>223</v>
      </c>
      <c r="D8184" s="20" t="s">
        <v>1000</v>
      </c>
      <c r="E8184" s="26">
        <v>43252</v>
      </c>
      <c r="F8184" s="20">
        <v>5.5</v>
      </c>
      <c r="G8184" s="20">
        <v>6</v>
      </c>
      <c r="H8184" s="20">
        <v>0.91666666666666663</v>
      </c>
      <c r="I8184" s="20">
        <v>46</v>
      </c>
      <c r="J8184" s="20">
        <v>66</v>
      </c>
      <c r="K8184" s="20">
        <v>0.69696969696969702</v>
      </c>
      <c r="L8184" s="20">
        <v>66</v>
      </c>
      <c r="M8184" s="20">
        <v>1</v>
      </c>
      <c r="N8184" s="20">
        <v>46</v>
      </c>
      <c r="P8184" s="20">
        <v>0</v>
      </c>
      <c r="Q8184" s="20">
        <v>0</v>
      </c>
      <c r="R8184" s="20" t="e">
        <v>#DIV/0!</v>
      </c>
      <c r="S8184" s="20">
        <v>0</v>
      </c>
    </row>
    <row r="8185" spans="1:20" s="20" customFormat="1" x14ac:dyDescent="0.25">
      <c r="A8185" s="177" t="s">
        <v>16885</v>
      </c>
      <c r="B8185" s="20" t="s">
        <v>16886</v>
      </c>
      <c r="C8185" s="20" t="s">
        <v>224</v>
      </c>
      <c r="D8185" s="20" t="s">
        <v>1002</v>
      </c>
      <c r="E8185" s="26">
        <v>43252</v>
      </c>
      <c r="F8185" s="20">
        <v>5.5</v>
      </c>
      <c r="G8185" s="20">
        <v>6</v>
      </c>
      <c r="H8185" s="20">
        <v>0.91666666666666663</v>
      </c>
      <c r="I8185" s="20">
        <v>46</v>
      </c>
      <c r="J8185" s="20">
        <v>66</v>
      </c>
      <c r="K8185" s="20">
        <v>0.69696969696969702</v>
      </c>
      <c r="L8185" s="20">
        <v>66</v>
      </c>
      <c r="M8185" s="20">
        <v>1</v>
      </c>
      <c r="N8185" s="20">
        <v>46</v>
      </c>
      <c r="P8185" s="20">
        <v>0</v>
      </c>
      <c r="Q8185" s="20">
        <v>0</v>
      </c>
      <c r="R8185" s="20" t="e">
        <v>#DIV/0!</v>
      </c>
      <c r="S8185" s="20">
        <v>0</v>
      </c>
    </row>
    <row r="8186" spans="1:20" s="20" customFormat="1" x14ac:dyDescent="0.25">
      <c r="A8186" s="177" t="s">
        <v>17011</v>
      </c>
      <c r="B8186" s="20" t="s">
        <v>17012</v>
      </c>
      <c r="C8186" s="20" t="s">
        <v>346</v>
      </c>
      <c r="D8186" s="20" t="s">
        <v>1000</v>
      </c>
      <c r="E8186" s="26">
        <v>43252</v>
      </c>
      <c r="F8186" s="20">
        <v>0</v>
      </c>
      <c r="G8186" s="20">
        <v>0</v>
      </c>
      <c r="H8186" s="20" t="e">
        <v>#DIV/0!</v>
      </c>
      <c r="I8186" s="20">
        <v>0</v>
      </c>
      <c r="J8186" s="20">
        <v>0</v>
      </c>
      <c r="K8186" s="20" t="e">
        <v>#DIV/0!</v>
      </c>
      <c r="L8186" s="20">
        <v>0</v>
      </c>
      <c r="M8186" s="20" t="e">
        <v>#DIV/0!</v>
      </c>
      <c r="N8186" s="20">
        <v>0</v>
      </c>
      <c r="P8186" s="20">
        <v>0</v>
      </c>
      <c r="Q8186" s="20">
        <v>0</v>
      </c>
      <c r="R8186" s="20" t="e">
        <v>#DIV/0!</v>
      </c>
      <c r="S8186" s="20">
        <v>0</v>
      </c>
    </row>
    <row r="8187" spans="1:20" s="20" customFormat="1" x14ac:dyDescent="0.25">
      <c r="A8187" s="177" t="s">
        <v>17107</v>
      </c>
      <c r="B8187" s="20" t="s">
        <v>17108</v>
      </c>
      <c r="C8187" s="20" t="s">
        <v>345</v>
      </c>
      <c r="D8187" s="20" t="s">
        <v>1002</v>
      </c>
      <c r="E8187" s="26">
        <v>43252</v>
      </c>
      <c r="F8187" s="20">
        <v>0</v>
      </c>
      <c r="G8187" s="20">
        <v>0</v>
      </c>
      <c r="H8187" s="20" t="e">
        <v>#DIV/0!</v>
      </c>
      <c r="I8187" s="20">
        <v>0</v>
      </c>
      <c r="J8187" s="20">
        <v>0</v>
      </c>
      <c r="K8187" s="20" t="e">
        <v>#DIV/0!</v>
      </c>
      <c r="L8187" s="20">
        <v>0</v>
      </c>
      <c r="M8187" s="20" t="e">
        <v>#DIV/0!</v>
      </c>
      <c r="N8187" s="20">
        <v>0</v>
      </c>
      <c r="P8187" s="20">
        <v>0</v>
      </c>
      <c r="Q8187" s="20">
        <v>0</v>
      </c>
      <c r="R8187" s="20" t="e">
        <v>#DIV/0!</v>
      </c>
      <c r="S8187" s="20">
        <v>0</v>
      </c>
    </row>
    <row r="8188" spans="1:20" s="20" customFormat="1" x14ac:dyDescent="0.25">
      <c r="A8188" s="177" t="s">
        <v>17322</v>
      </c>
      <c r="B8188" s="20" t="s">
        <v>17323</v>
      </c>
      <c r="C8188" s="20" t="s">
        <v>225</v>
      </c>
      <c r="D8188" s="20" t="s">
        <v>1000</v>
      </c>
      <c r="E8188" s="26">
        <v>43252</v>
      </c>
      <c r="F8188" s="20">
        <v>5.5</v>
      </c>
      <c r="G8188" s="20">
        <v>5.5</v>
      </c>
      <c r="H8188" s="20">
        <v>1</v>
      </c>
      <c r="I8188" s="20">
        <v>60</v>
      </c>
      <c r="J8188" s="20">
        <v>62</v>
      </c>
      <c r="K8188" s="20">
        <v>0.967741935483871</v>
      </c>
      <c r="L8188" s="20">
        <v>62</v>
      </c>
      <c r="M8188" s="20">
        <v>1</v>
      </c>
      <c r="N8188" s="20">
        <v>51</v>
      </c>
      <c r="P8188" s="20">
        <v>1</v>
      </c>
      <c r="Q8188" s="20">
        <v>2</v>
      </c>
      <c r="R8188" s="20">
        <v>0.5</v>
      </c>
      <c r="S8188" s="20">
        <v>9</v>
      </c>
    </row>
    <row r="8189" spans="1:20" s="20" customFormat="1" x14ac:dyDescent="0.25">
      <c r="A8189" s="177" t="s">
        <v>17529</v>
      </c>
      <c r="B8189" s="20" t="s">
        <v>17530</v>
      </c>
      <c r="C8189" s="20" t="s">
        <v>226</v>
      </c>
      <c r="D8189" s="20" t="s">
        <v>1002</v>
      </c>
      <c r="E8189" s="26">
        <v>43252</v>
      </c>
      <c r="F8189" s="20">
        <v>5.5</v>
      </c>
      <c r="G8189" s="20">
        <v>5.5</v>
      </c>
      <c r="H8189" s="20">
        <v>1</v>
      </c>
      <c r="I8189" s="20">
        <v>60</v>
      </c>
      <c r="J8189" s="20">
        <v>62</v>
      </c>
      <c r="K8189" s="20">
        <v>0.967741935483871</v>
      </c>
      <c r="L8189" s="20">
        <v>62</v>
      </c>
      <c r="M8189" s="20">
        <v>1</v>
      </c>
      <c r="N8189" s="20">
        <v>51</v>
      </c>
      <c r="P8189" s="20">
        <v>1</v>
      </c>
      <c r="Q8189" s="20">
        <v>2</v>
      </c>
      <c r="R8189" s="20">
        <v>0.5</v>
      </c>
      <c r="S8189" s="20">
        <v>9</v>
      </c>
    </row>
    <row r="8190" spans="1:20" s="20" customFormat="1" x14ac:dyDescent="0.25">
      <c r="A8190" s="177" t="s">
        <v>17706</v>
      </c>
      <c r="B8190" s="20" t="s">
        <v>17707</v>
      </c>
      <c r="C8190" s="20" t="s">
        <v>232</v>
      </c>
      <c r="D8190" s="20" t="s">
        <v>1000</v>
      </c>
      <c r="E8190" s="26">
        <v>43252</v>
      </c>
      <c r="F8190" s="20">
        <v>8</v>
      </c>
      <c r="G8190" s="20">
        <v>7.5</v>
      </c>
      <c r="H8190" s="20">
        <v>1.0666666666666667</v>
      </c>
      <c r="I8190" s="20">
        <v>95</v>
      </c>
      <c r="J8190" s="20">
        <v>88</v>
      </c>
      <c r="K8190" s="20">
        <v>1.0795454545454546</v>
      </c>
      <c r="L8190" s="20">
        <v>84</v>
      </c>
      <c r="M8190" s="20">
        <v>1.0476190476190477</v>
      </c>
      <c r="N8190" s="20">
        <v>89</v>
      </c>
      <c r="P8190" s="20">
        <v>0</v>
      </c>
      <c r="Q8190" s="20">
        <v>3</v>
      </c>
      <c r="R8190" s="20">
        <v>0</v>
      </c>
      <c r="S8190" s="20">
        <v>6</v>
      </c>
    </row>
    <row r="8191" spans="1:20" s="20" customFormat="1" x14ac:dyDescent="0.25">
      <c r="A8191" s="177" t="s">
        <v>17903</v>
      </c>
      <c r="B8191" s="20" t="s">
        <v>17904</v>
      </c>
      <c r="C8191" s="20" t="s">
        <v>231</v>
      </c>
      <c r="D8191" s="20" t="s">
        <v>1002</v>
      </c>
      <c r="E8191" s="26">
        <v>43252</v>
      </c>
      <c r="F8191" s="20">
        <v>8</v>
      </c>
      <c r="G8191" s="20">
        <v>7.5</v>
      </c>
      <c r="H8191" s="20">
        <v>1.0666666666666667</v>
      </c>
      <c r="I8191" s="20">
        <v>95</v>
      </c>
      <c r="J8191" s="20">
        <v>88</v>
      </c>
      <c r="K8191" s="20">
        <v>1.0795454545454546</v>
      </c>
      <c r="L8191" s="20">
        <v>84</v>
      </c>
      <c r="M8191" s="20">
        <v>1.0476190476190477</v>
      </c>
      <c r="N8191" s="20">
        <v>89</v>
      </c>
      <c r="P8191" s="20">
        <v>0</v>
      </c>
      <c r="Q8191" s="20">
        <v>3</v>
      </c>
      <c r="R8191" s="20">
        <v>0</v>
      </c>
      <c r="S8191" s="20">
        <v>6</v>
      </c>
    </row>
    <row r="8192" spans="1:20" s="20" customFormat="1" x14ac:dyDescent="0.25">
      <c r="A8192" s="177" t="s">
        <v>18080</v>
      </c>
      <c r="B8192" s="20" t="s">
        <v>18081</v>
      </c>
      <c r="C8192" s="20" t="s">
        <v>317</v>
      </c>
      <c r="D8192" s="20" t="s">
        <v>1000</v>
      </c>
      <c r="E8192" s="26">
        <v>43252</v>
      </c>
      <c r="F8192" s="20">
        <v>8.5</v>
      </c>
      <c r="G8192" s="20">
        <v>9</v>
      </c>
      <c r="H8192" s="20">
        <v>0.94444444444444442</v>
      </c>
      <c r="I8192" s="20">
        <v>40</v>
      </c>
      <c r="J8192" s="20">
        <v>51</v>
      </c>
      <c r="K8192" s="20">
        <v>0.78431372549019607</v>
      </c>
      <c r="L8192" s="20">
        <v>54</v>
      </c>
      <c r="M8192" s="20">
        <v>0.94444444444444442</v>
      </c>
      <c r="N8192" s="20">
        <v>36</v>
      </c>
      <c r="P8192" s="20">
        <v>0</v>
      </c>
      <c r="Q8192" s="20">
        <v>0</v>
      </c>
      <c r="R8192" s="20" t="e">
        <v>#DIV/0!</v>
      </c>
      <c r="S8192" s="20">
        <v>4</v>
      </c>
    </row>
    <row r="8193" spans="1:19" s="20" customFormat="1" x14ac:dyDescent="0.25">
      <c r="A8193" s="177" t="s">
        <v>18259</v>
      </c>
      <c r="B8193" s="20" t="s">
        <v>18260</v>
      </c>
      <c r="C8193" s="20" t="s">
        <v>316</v>
      </c>
      <c r="D8193" s="20" t="s">
        <v>1002</v>
      </c>
      <c r="E8193" s="26">
        <v>43252</v>
      </c>
      <c r="F8193" s="20">
        <v>5.5</v>
      </c>
      <c r="G8193" s="20">
        <v>5.5</v>
      </c>
      <c r="H8193" s="20">
        <v>1</v>
      </c>
      <c r="I8193" s="20">
        <v>24</v>
      </c>
      <c r="J8193" s="20">
        <v>33</v>
      </c>
      <c r="K8193" s="20">
        <v>0.72727272727272729</v>
      </c>
      <c r="L8193" s="20">
        <v>33</v>
      </c>
      <c r="M8193" s="20">
        <v>1</v>
      </c>
      <c r="N8193" s="20">
        <v>21</v>
      </c>
      <c r="P8193" s="20">
        <v>0</v>
      </c>
      <c r="Q8193" s="20">
        <v>0</v>
      </c>
      <c r="R8193" s="20" t="e">
        <v>#DIV/0!</v>
      </c>
      <c r="S8193" s="20">
        <v>3</v>
      </c>
    </row>
    <row r="8194" spans="1:19" s="20" customFormat="1" x14ac:dyDescent="0.25">
      <c r="A8194" s="177" t="s">
        <v>18335</v>
      </c>
      <c r="B8194" s="20" t="s">
        <v>18336</v>
      </c>
      <c r="C8194" s="20" t="s">
        <v>355</v>
      </c>
      <c r="D8194" s="20" t="s">
        <v>1002</v>
      </c>
      <c r="E8194" s="26">
        <v>43252</v>
      </c>
      <c r="F8194" s="20">
        <v>3</v>
      </c>
      <c r="G8194" s="20">
        <v>3.5</v>
      </c>
      <c r="H8194" s="20">
        <v>0.8571428571428571</v>
      </c>
      <c r="I8194" s="20">
        <v>16</v>
      </c>
      <c r="J8194" s="20">
        <v>18</v>
      </c>
      <c r="K8194" s="20">
        <v>0.88888888888888884</v>
      </c>
      <c r="L8194" s="20">
        <v>21</v>
      </c>
      <c r="M8194" s="20">
        <v>0.8571428571428571</v>
      </c>
      <c r="N8194" s="20">
        <v>15</v>
      </c>
      <c r="P8194" s="20">
        <v>0</v>
      </c>
      <c r="Q8194" s="20">
        <v>0</v>
      </c>
      <c r="R8194" s="20" t="e">
        <v>#DIV/0!</v>
      </c>
      <c r="S8194" s="20">
        <v>1</v>
      </c>
    </row>
    <row r="8195" spans="1:19" s="20" customFormat="1" x14ac:dyDescent="0.25">
      <c r="A8195" s="177" t="s">
        <v>18512</v>
      </c>
      <c r="B8195" s="20" t="s">
        <v>18513</v>
      </c>
      <c r="C8195" s="20" t="s">
        <v>214</v>
      </c>
      <c r="D8195" s="20" t="s">
        <v>1000</v>
      </c>
      <c r="E8195" s="26">
        <v>43252</v>
      </c>
      <c r="F8195" s="20">
        <v>12</v>
      </c>
      <c r="G8195" s="20">
        <v>13.5</v>
      </c>
      <c r="H8195" s="20">
        <v>0.88888888888888884</v>
      </c>
      <c r="I8195" s="20">
        <v>56</v>
      </c>
      <c r="J8195" s="20">
        <v>138</v>
      </c>
      <c r="K8195" s="20">
        <v>0.40579710144927539</v>
      </c>
      <c r="L8195" s="20">
        <v>150</v>
      </c>
      <c r="M8195" s="20">
        <v>0.92</v>
      </c>
      <c r="N8195" s="20">
        <v>49</v>
      </c>
      <c r="O8195" s="20">
        <v>0.98</v>
      </c>
      <c r="P8195" s="20">
        <v>25</v>
      </c>
      <c r="Q8195" s="20">
        <v>34</v>
      </c>
      <c r="R8195" s="20">
        <v>0.73529411764705888</v>
      </c>
      <c r="S8195" s="20">
        <v>7</v>
      </c>
    </row>
    <row r="8196" spans="1:19" s="20" customFormat="1" x14ac:dyDescent="0.25">
      <c r="A8196" s="177" t="s">
        <v>18691</v>
      </c>
      <c r="B8196" s="20" t="s">
        <v>18692</v>
      </c>
      <c r="C8196" s="20" t="s">
        <v>215</v>
      </c>
      <c r="D8196" s="20" t="s">
        <v>1002</v>
      </c>
      <c r="E8196" s="26">
        <v>43252</v>
      </c>
      <c r="F8196" s="20">
        <v>4.5</v>
      </c>
      <c r="G8196" s="20">
        <v>6</v>
      </c>
      <c r="H8196" s="20">
        <v>0.75</v>
      </c>
      <c r="I8196" s="20">
        <v>25</v>
      </c>
      <c r="J8196" s="20">
        <v>36</v>
      </c>
      <c r="K8196" s="20">
        <v>0.69444444444444442</v>
      </c>
      <c r="L8196" s="20">
        <v>48</v>
      </c>
      <c r="M8196" s="20">
        <v>0.75</v>
      </c>
      <c r="N8196" s="20">
        <v>18</v>
      </c>
      <c r="O8196" s="20">
        <v>0.98</v>
      </c>
      <c r="P8196" s="20">
        <v>3</v>
      </c>
      <c r="Q8196" s="20">
        <v>7</v>
      </c>
      <c r="R8196" s="20">
        <v>0.42857142857142855</v>
      </c>
      <c r="S8196" s="20">
        <v>7</v>
      </c>
    </row>
    <row r="8197" spans="1:19" s="20" customFormat="1" x14ac:dyDescent="0.25">
      <c r="A8197" s="177" t="s">
        <v>18868</v>
      </c>
      <c r="B8197" s="20" t="s">
        <v>18869</v>
      </c>
      <c r="C8197" s="20" t="s">
        <v>216</v>
      </c>
      <c r="D8197" s="20" t="s">
        <v>1002</v>
      </c>
      <c r="E8197" s="26">
        <v>43252</v>
      </c>
      <c r="F8197" s="20">
        <v>7.5</v>
      </c>
      <c r="G8197" s="20">
        <v>7.5</v>
      </c>
      <c r="H8197" s="20">
        <v>1</v>
      </c>
      <c r="I8197" s="20">
        <v>31</v>
      </c>
      <c r="J8197" s="20">
        <v>102</v>
      </c>
      <c r="K8197" s="20">
        <v>0.30392156862745096</v>
      </c>
      <c r="L8197" s="20">
        <v>102</v>
      </c>
      <c r="M8197" s="20">
        <v>1</v>
      </c>
      <c r="N8197" s="20">
        <v>31</v>
      </c>
      <c r="P8197" s="20">
        <v>22</v>
      </c>
      <c r="Q8197" s="20">
        <v>27</v>
      </c>
      <c r="R8197" s="20">
        <v>0.81481481481481477</v>
      </c>
      <c r="S8197" s="20">
        <v>0</v>
      </c>
    </row>
    <row r="8198" spans="1:19" s="20" customFormat="1" x14ac:dyDescent="0.25">
      <c r="A8198" s="177" t="s">
        <v>19045</v>
      </c>
      <c r="B8198" s="20" t="s">
        <v>19046</v>
      </c>
      <c r="C8198" s="20" t="s">
        <v>229</v>
      </c>
      <c r="D8198" s="20" t="s">
        <v>1002</v>
      </c>
      <c r="E8198" s="26">
        <v>43252</v>
      </c>
      <c r="F8198" s="20">
        <v>0</v>
      </c>
      <c r="G8198" s="20">
        <v>0</v>
      </c>
      <c r="H8198" s="20" t="e">
        <v>#DIV/0!</v>
      </c>
      <c r="I8198" s="20">
        <v>0</v>
      </c>
      <c r="J8198" s="20">
        <v>0</v>
      </c>
      <c r="K8198" s="20" t="e">
        <v>#DIV/0!</v>
      </c>
      <c r="L8198" s="20">
        <v>0</v>
      </c>
      <c r="M8198" s="20" t="e">
        <v>#DIV/0!</v>
      </c>
      <c r="N8198" s="20">
        <v>0</v>
      </c>
      <c r="P8198" s="20">
        <v>0</v>
      </c>
      <c r="Q8198" s="20">
        <v>0</v>
      </c>
      <c r="R8198" s="20" t="e">
        <v>#DIV/0!</v>
      </c>
      <c r="S8198" s="20">
        <v>0</v>
      </c>
    </row>
    <row r="8199" spans="1:19" s="20" customFormat="1" x14ac:dyDescent="0.25">
      <c r="A8199" s="177" t="s">
        <v>19222</v>
      </c>
      <c r="B8199" s="20" t="s">
        <v>19223</v>
      </c>
      <c r="C8199" s="20" t="s">
        <v>230</v>
      </c>
      <c r="D8199" s="20" t="s">
        <v>1000</v>
      </c>
      <c r="E8199" s="26">
        <v>43252</v>
      </c>
      <c r="F8199" s="20">
        <v>0</v>
      </c>
      <c r="G8199" s="20">
        <v>0</v>
      </c>
      <c r="H8199" s="20" t="e">
        <v>#DIV/0!</v>
      </c>
      <c r="I8199" s="20">
        <v>0</v>
      </c>
      <c r="J8199" s="20">
        <v>0</v>
      </c>
      <c r="K8199" s="20" t="e">
        <v>#DIV/0!</v>
      </c>
      <c r="L8199" s="20">
        <v>0</v>
      </c>
      <c r="M8199" s="20" t="e">
        <v>#DIV/0!</v>
      </c>
      <c r="N8199" s="20">
        <v>0</v>
      </c>
      <c r="P8199" s="20">
        <v>0</v>
      </c>
      <c r="Q8199" s="20">
        <v>0</v>
      </c>
      <c r="R8199" s="20" t="e">
        <v>#DIV/0!</v>
      </c>
      <c r="S8199" s="20">
        <v>0</v>
      </c>
    </row>
    <row r="8200" spans="1:19" s="20" customFormat="1" x14ac:dyDescent="0.25">
      <c r="A8200" s="177" t="s">
        <v>19401</v>
      </c>
      <c r="B8200" s="20" t="s">
        <v>19402</v>
      </c>
      <c r="C8200" s="20" t="s">
        <v>234</v>
      </c>
      <c r="D8200" s="20" t="s">
        <v>1000</v>
      </c>
      <c r="E8200" s="26">
        <v>43252</v>
      </c>
      <c r="F8200" s="20">
        <v>2</v>
      </c>
      <c r="G8200" s="20">
        <v>4.5</v>
      </c>
      <c r="H8200" s="20">
        <v>0.44444444444444442</v>
      </c>
      <c r="I8200" s="20">
        <v>14</v>
      </c>
      <c r="J8200" s="20">
        <v>28</v>
      </c>
      <c r="K8200" s="20">
        <v>0.5</v>
      </c>
      <c r="L8200" s="20">
        <v>63</v>
      </c>
      <c r="M8200" s="20">
        <v>0.44444444444444442</v>
      </c>
      <c r="N8200" s="20">
        <v>13</v>
      </c>
      <c r="P8200" s="20">
        <v>4</v>
      </c>
      <c r="Q8200" s="20">
        <v>6</v>
      </c>
      <c r="R8200" s="20">
        <v>0.66666666666666663</v>
      </c>
      <c r="S8200" s="20">
        <v>1</v>
      </c>
    </row>
    <row r="8201" spans="1:19" s="20" customFormat="1" x14ac:dyDescent="0.25">
      <c r="A8201" s="177" t="s">
        <v>19580</v>
      </c>
      <c r="B8201" s="20" t="s">
        <v>19581</v>
      </c>
      <c r="C8201" s="20" t="s">
        <v>233</v>
      </c>
      <c r="D8201" s="20" t="s">
        <v>1002</v>
      </c>
      <c r="E8201" s="26">
        <v>43252</v>
      </c>
      <c r="F8201" s="20">
        <v>2</v>
      </c>
      <c r="G8201" s="20">
        <v>4.5</v>
      </c>
      <c r="H8201" s="20">
        <v>0.44444444444444442</v>
      </c>
      <c r="I8201" s="20">
        <v>14</v>
      </c>
      <c r="J8201" s="20">
        <v>28</v>
      </c>
      <c r="K8201" s="20">
        <v>0.5</v>
      </c>
      <c r="L8201" s="20">
        <v>63</v>
      </c>
      <c r="M8201" s="20">
        <v>0.44444444444444442</v>
      </c>
      <c r="N8201" s="20">
        <v>13</v>
      </c>
      <c r="P8201" s="20">
        <v>4</v>
      </c>
      <c r="Q8201" s="20">
        <v>6</v>
      </c>
      <c r="R8201" s="20">
        <v>0.66666666666666663</v>
      </c>
      <c r="S8201" s="20">
        <v>1</v>
      </c>
    </row>
    <row r="8202" spans="1:19" s="20" customFormat="1" x14ac:dyDescent="0.25">
      <c r="A8202" s="177" t="s">
        <v>19678</v>
      </c>
      <c r="B8202" s="20" t="s">
        <v>19679</v>
      </c>
      <c r="C8202" s="20" t="s">
        <v>342</v>
      </c>
      <c r="D8202" s="20" t="s">
        <v>1000</v>
      </c>
      <c r="E8202" s="26">
        <v>43252</v>
      </c>
      <c r="F8202" s="20">
        <v>0</v>
      </c>
      <c r="G8202" s="20">
        <v>0</v>
      </c>
      <c r="H8202" s="20" t="e">
        <v>#DIV/0!</v>
      </c>
      <c r="I8202" s="20">
        <v>0</v>
      </c>
      <c r="J8202" s="20">
        <v>0</v>
      </c>
      <c r="K8202" s="20" t="e">
        <v>#DIV/0!</v>
      </c>
      <c r="L8202" s="20">
        <v>0</v>
      </c>
      <c r="M8202" s="20" t="e">
        <v>#DIV/0!</v>
      </c>
      <c r="N8202" s="20">
        <v>0</v>
      </c>
      <c r="P8202" s="20">
        <v>0</v>
      </c>
      <c r="Q8202" s="20">
        <v>0</v>
      </c>
      <c r="R8202" s="20" t="e">
        <v>#DIV/0!</v>
      </c>
      <c r="S8202" s="20">
        <v>0</v>
      </c>
    </row>
    <row r="8203" spans="1:19" s="20" customFormat="1" x14ac:dyDescent="0.25">
      <c r="A8203" s="177" t="s">
        <v>19778</v>
      </c>
      <c r="B8203" s="20" t="s">
        <v>19779</v>
      </c>
      <c r="C8203" s="20" t="s">
        <v>340</v>
      </c>
      <c r="D8203" s="20" t="s">
        <v>1002</v>
      </c>
      <c r="E8203" s="26">
        <v>43252</v>
      </c>
      <c r="F8203" s="20">
        <v>0</v>
      </c>
      <c r="G8203" s="20">
        <v>0</v>
      </c>
      <c r="H8203" s="20" t="e">
        <v>#DIV/0!</v>
      </c>
      <c r="I8203" s="20">
        <v>0</v>
      </c>
      <c r="J8203" s="20">
        <v>0</v>
      </c>
      <c r="K8203" s="20" t="e">
        <v>#DIV/0!</v>
      </c>
      <c r="L8203" s="20">
        <v>0</v>
      </c>
      <c r="M8203" s="20" t="e">
        <v>#DIV/0!</v>
      </c>
      <c r="N8203" s="20">
        <v>0</v>
      </c>
      <c r="P8203" s="20">
        <v>0</v>
      </c>
      <c r="Q8203" s="20">
        <v>0</v>
      </c>
      <c r="R8203" s="20" t="e">
        <v>#DIV/0!</v>
      </c>
      <c r="S8203" s="20">
        <v>0</v>
      </c>
    </row>
    <row r="8204" spans="1:19" s="20" customFormat="1" x14ac:dyDescent="0.25">
      <c r="A8204" s="177" t="s">
        <v>19955</v>
      </c>
      <c r="B8204" s="20" t="s">
        <v>19956</v>
      </c>
      <c r="C8204" s="20" t="s">
        <v>220</v>
      </c>
      <c r="D8204" s="20" t="s">
        <v>1000</v>
      </c>
      <c r="E8204" s="26">
        <v>43252</v>
      </c>
      <c r="F8204" s="20">
        <v>0</v>
      </c>
      <c r="G8204" s="20">
        <v>0</v>
      </c>
      <c r="H8204" s="20" t="e">
        <v>#DIV/0!</v>
      </c>
      <c r="I8204" s="20">
        <v>0</v>
      </c>
      <c r="J8204" s="20">
        <v>0</v>
      </c>
      <c r="K8204" s="20" t="e">
        <v>#DIV/0!</v>
      </c>
      <c r="L8204" s="20">
        <v>0</v>
      </c>
      <c r="M8204" s="20" t="e">
        <v>#DIV/0!</v>
      </c>
      <c r="N8204" s="20">
        <v>0</v>
      </c>
      <c r="P8204" s="20">
        <v>0</v>
      </c>
      <c r="Q8204" s="20">
        <v>0</v>
      </c>
      <c r="R8204" s="20" t="e">
        <v>#DIV/0!</v>
      </c>
      <c r="S8204" s="20">
        <v>0</v>
      </c>
    </row>
    <row r="8205" spans="1:19" s="20" customFormat="1" x14ac:dyDescent="0.25">
      <c r="A8205" s="177" t="s">
        <v>20134</v>
      </c>
      <c r="B8205" s="20" t="s">
        <v>20135</v>
      </c>
      <c r="C8205" s="20" t="s">
        <v>221</v>
      </c>
      <c r="D8205" s="20" t="s">
        <v>1002</v>
      </c>
      <c r="E8205" s="26">
        <v>43252</v>
      </c>
      <c r="F8205" s="20">
        <v>0</v>
      </c>
      <c r="G8205" s="20">
        <v>0</v>
      </c>
      <c r="H8205" s="20" t="e">
        <v>#DIV/0!</v>
      </c>
      <c r="I8205" s="20">
        <v>0</v>
      </c>
      <c r="J8205" s="20">
        <v>0</v>
      </c>
      <c r="K8205" s="20" t="e">
        <v>#DIV/0!</v>
      </c>
      <c r="L8205" s="20">
        <v>0</v>
      </c>
      <c r="M8205" s="20" t="e">
        <v>#DIV/0!</v>
      </c>
      <c r="N8205" s="20">
        <v>0</v>
      </c>
      <c r="P8205" s="20">
        <v>0</v>
      </c>
      <c r="Q8205" s="20">
        <v>0</v>
      </c>
      <c r="R8205" s="20" t="e">
        <v>#DIV/0!</v>
      </c>
      <c r="S8205" s="20">
        <v>0</v>
      </c>
    </row>
    <row r="8206" spans="1:19" s="20" customFormat="1" x14ac:dyDescent="0.25">
      <c r="A8206" s="177" t="s">
        <v>20311</v>
      </c>
      <c r="B8206" s="20" t="s">
        <v>20312</v>
      </c>
      <c r="C8206" s="20" t="s">
        <v>222</v>
      </c>
      <c r="D8206" s="20" t="s">
        <v>1002</v>
      </c>
      <c r="E8206" s="26">
        <v>43252</v>
      </c>
      <c r="F8206" s="20">
        <v>0</v>
      </c>
      <c r="G8206" s="20">
        <v>0</v>
      </c>
      <c r="H8206" s="20" t="e">
        <v>#DIV/0!</v>
      </c>
      <c r="I8206" s="20">
        <v>0</v>
      </c>
      <c r="J8206" s="20">
        <v>0</v>
      </c>
      <c r="K8206" s="20" t="e">
        <v>#DIV/0!</v>
      </c>
      <c r="L8206" s="20">
        <v>0</v>
      </c>
      <c r="M8206" s="20" t="e">
        <v>#DIV/0!</v>
      </c>
      <c r="N8206" s="20">
        <v>0</v>
      </c>
      <c r="P8206" s="20">
        <v>0</v>
      </c>
      <c r="Q8206" s="20">
        <v>0</v>
      </c>
      <c r="R8206" s="20" t="e">
        <v>#DIV/0!</v>
      </c>
      <c r="S8206" s="20">
        <v>0</v>
      </c>
    </row>
    <row r="8207" spans="1:19" s="20" customFormat="1" x14ac:dyDescent="0.25">
      <c r="A8207" s="177" t="s">
        <v>20488</v>
      </c>
      <c r="B8207" s="20" t="s">
        <v>20489</v>
      </c>
      <c r="C8207" s="20" t="s">
        <v>211</v>
      </c>
      <c r="D8207" s="20" t="s">
        <v>1002</v>
      </c>
      <c r="E8207" s="26">
        <v>43252</v>
      </c>
      <c r="F8207" s="20">
        <v>0</v>
      </c>
      <c r="G8207" s="20">
        <v>0</v>
      </c>
      <c r="H8207" s="20" t="e">
        <v>#DIV/0!</v>
      </c>
      <c r="I8207" s="20">
        <v>0</v>
      </c>
      <c r="J8207" s="20">
        <v>0</v>
      </c>
      <c r="K8207" s="20" t="e">
        <v>#DIV/0!</v>
      </c>
      <c r="L8207" s="20">
        <v>0</v>
      </c>
      <c r="M8207" s="20" t="e">
        <v>#DIV/0!</v>
      </c>
      <c r="N8207" s="20">
        <v>0</v>
      </c>
      <c r="P8207" s="20">
        <v>0</v>
      </c>
      <c r="Q8207" s="20">
        <v>0</v>
      </c>
      <c r="R8207" s="20" t="e">
        <v>#DIV/0!</v>
      </c>
      <c r="S8207" s="20">
        <v>0</v>
      </c>
    </row>
    <row r="8208" spans="1:19" s="20" customFormat="1" x14ac:dyDescent="0.25">
      <c r="A8208" s="177" t="s">
        <v>20665</v>
      </c>
      <c r="B8208" s="20" t="s">
        <v>20666</v>
      </c>
      <c r="C8208" s="20" t="s">
        <v>207</v>
      </c>
      <c r="D8208" s="20" t="s">
        <v>1000</v>
      </c>
      <c r="E8208" s="26">
        <v>43252</v>
      </c>
      <c r="F8208" s="20">
        <v>6</v>
      </c>
      <c r="G8208" s="20">
        <v>6</v>
      </c>
      <c r="H8208" s="20">
        <v>1</v>
      </c>
      <c r="I8208" s="20">
        <v>21</v>
      </c>
      <c r="J8208" s="20">
        <v>48</v>
      </c>
      <c r="K8208" s="20">
        <v>0.4375</v>
      </c>
      <c r="L8208" s="20">
        <v>48</v>
      </c>
      <c r="M8208" s="20">
        <v>1</v>
      </c>
      <c r="N8208" s="20">
        <v>19</v>
      </c>
      <c r="O8208" s="20">
        <v>0.8</v>
      </c>
      <c r="P8208" s="20">
        <v>2</v>
      </c>
      <c r="Q8208" s="20">
        <v>7</v>
      </c>
      <c r="R8208" s="20">
        <v>0.2857142857142857</v>
      </c>
      <c r="S8208" s="20">
        <v>2</v>
      </c>
    </row>
    <row r="8209" spans="1:19" s="20" customFormat="1" x14ac:dyDescent="0.25">
      <c r="A8209" s="177" t="s">
        <v>20909</v>
      </c>
      <c r="B8209" s="20" t="s">
        <v>20910</v>
      </c>
      <c r="C8209" s="20" t="s">
        <v>210</v>
      </c>
      <c r="D8209" s="20" t="s">
        <v>1002</v>
      </c>
      <c r="E8209" s="26">
        <v>43252</v>
      </c>
      <c r="F8209" s="20">
        <v>3</v>
      </c>
      <c r="G8209" s="20">
        <v>3</v>
      </c>
      <c r="H8209" s="20">
        <v>1</v>
      </c>
      <c r="I8209" s="20">
        <v>5</v>
      </c>
      <c r="J8209" s="20">
        <v>30</v>
      </c>
      <c r="K8209" s="20">
        <v>0.16666666666666666</v>
      </c>
      <c r="L8209" s="20">
        <v>30</v>
      </c>
      <c r="M8209" s="20">
        <v>1</v>
      </c>
      <c r="N8209" s="20">
        <v>5</v>
      </c>
      <c r="O8209" s="20">
        <v>0.8</v>
      </c>
      <c r="P8209" s="20">
        <v>2</v>
      </c>
      <c r="Q8209" s="20">
        <v>5</v>
      </c>
      <c r="R8209" s="20">
        <v>0.4</v>
      </c>
      <c r="S8209" s="20">
        <v>0</v>
      </c>
    </row>
    <row r="8210" spans="1:19" s="20" customFormat="1" x14ac:dyDescent="0.25">
      <c r="A8210" s="177" t="s">
        <v>21086</v>
      </c>
      <c r="B8210" s="20" t="s">
        <v>21087</v>
      </c>
      <c r="C8210" s="20" t="s">
        <v>208</v>
      </c>
      <c r="D8210" s="20" t="s">
        <v>1002</v>
      </c>
      <c r="E8210" s="26">
        <v>43252</v>
      </c>
      <c r="F8210" s="20">
        <v>1.5</v>
      </c>
      <c r="G8210" s="20">
        <v>1.5</v>
      </c>
      <c r="H8210" s="20">
        <v>1</v>
      </c>
      <c r="I8210" s="20">
        <v>8</v>
      </c>
      <c r="J8210" s="20">
        <v>9</v>
      </c>
      <c r="K8210" s="20">
        <v>0.88888888888888884</v>
      </c>
      <c r="L8210" s="20">
        <v>9</v>
      </c>
      <c r="M8210" s="20">
        <v>1</v>
      </c>
      <c r="N8210" s="20">
        <v>7</v>
      </c>
      <c r="P8210" s="20">
        <v>0</v>
      </c>
      <c r="Q8210" s="20">
        <v>0</v>
      </c>
      <c r="R8210" s="20" t="e">
        <v>#DIV/0!</v>
      </c>
      <c r="S8210" s="20">
        <v>1</v>
      </c>
    </row>
    <row r="8211" spans="1:19" s="20" customFormat="1" x14ac:dyDescent="0.25">
      <c r="A8211" s="177" t="s">
        <v>21162</v>
      </c>
      <c r="B8211" s="20" t="s">
        <v>21163</v>
      </c>
      <c r="C8211" s="20" t="s">
        <v>354</v>
      </c>
      <c r="D8211" s="20" t="s">
        <v>1002</v>
      </c>
      <c r="E8211" s="26">
        <v>43252</v>
      </c>
      <c r="F8211" s="20">
        <v>1.5</v>
      </c>
      <c r="G8211" s="20">
        <v>1.5</v>
      </c>
      <c r="H8211" s="20">
        <v>1</v>
      </c>
      <c r="I8211" s="20">
        <v>8</v>
      </c>
      <c r="J8211" s="20">
        <v>9</v>
      </c>
      <c r="K8211" s="20">
        <v>0.88888888888888884</v>
      </c>
      <c r="L8211" s="20">
        <v>9</v>
      </c>
      <c r="M8211" s="20">
        <v>1</v>
      </c>
      <c r="N8211" s="20">
        <v>7</v>
      </c>
      <c r="P8211" s="20">
        <v>0</v>
      </c>
      <c r="Q8211" s="20">
        <v>2</v>
      </c>
      <c r="R8211" s="20">
        <v>0</v>
      </c>
      <c r="S8211" s="20">
        <v>1</v>
      </c>
    </row>
    <row r="8212" spans="1:19" s="20" customFormat="1" x14ac:dyDescent="0.25">
      <c r="A8212" s="177" t="s">
        <v>21341</v>
      </c>
      <c r="B8212" s="20" t="s">
        <v>21342</v>
      </c>
      <c r="C8212" s="20" t="s">
        <v>213</v>
      </c>
      <c r="D8212" s="20" t="s">
        <v>1002</v>
      </c>
      <c r="E8212" s="26">
        <v>43252</v>
      </c>
      <c r="F8212" s="20">
        <v>0</v>
      </c>
      <c r="G8212" s="20">
        <v>0</v>
      </c>
      <c r="H8212" s="20" t="e">
        <v>#DIV/0!</v>
      </c>
      <c r="I8212" s="20">
        <v>0</v>
      </c>
      <c r="J8212" s="20">
        <v>0</v>
      </c>
      <c r="K8212" s="20" t="e">
        <v>#DIV/0!</v>
      </c>
      <c r="L8212" s="20">
        <v>0</v>
      </c>
      <c r="M8212" s="20" t="e">
        <v>#DIV/0!</v>
      </c>
      <c r="N8212" s="20">
        <v>0</v>
      </c>
      <c r="P8212" s="20">
        <v>0</v>
      </c>
      <c r="Q8212" s="20">
        <v>0</v>
      </c>
      <c r="R8212" s="20" t="e">
        <v>#DIV/0!</v>
      </c>
      <c r="S8212" s="20">
        <v>0</v>
      </c>
    </row>
    <row r="8213" spans="1:19" s="20" customFormat="1" x14ac:dyDescent="0.25">
      <c r="A8213" s="177" t="s">
        <v>21583</v>
      </c>
      <c r="B8213" s="20" t="s">
        <v>21584</v>
      </c>
      <c r="C8213" s="20" t="s">
        <v>212</v>
      </c>
      <c r="D8213" s="20" t="s">
        <v>1000</v>
      </c>
      <c r="E8213" s="26">
        <v>43252</v>
      </c>
      <c r="F8213" s="20">
        <v>0</v>
      </c>
      <c r="G8213" s="20">
        <v>0</v>
      </c>
      <c r="H8213" s="20" t="e">
        <v>#DIV/0!</v>
      </c>
      <c r="I8213" s="20">
        <v>0</v>
      </c>
      <c r="J8213" s="20">
        <v>0</v>
      </c>
      <c r="K8213" s="20" t="e">
        <v>#DIV/0!</v>
      </c>
      <c r="L8213" s="20">
        <v>0</v>
      </c>
      <c r="M8213" s="20" t="e">
        <v>#DIV/0!</v>
      </c>
      <c r="N8213" s="20">
        <v>0</v>
      </c>
      <c r="P8213" s="20">
        <v>0</v>
      </c>
      <c r="Q8213" s="20">
        <v>0</v>
      </c>
      <c r="R8213" s="20" t="e">
        <v>#DIV/0!</v>
      </c>
      <c r="S8213" s="20">
        <v>0</v>
      </c>
    </row>
    <row r="8214" spans="1:19" s="20" customFormat="1" x14ac:dyDescent="0.25">
      <c r="A8214" s="177" t="s">
        <v>21615</v>
      </c>
      <c r="B8214" s="20" t="s">
        <v>21616</v>
      </c>
      <c r="C8214" s="20" t="s">
        <v>900</v>
      </c>
      <c r="D8214" s="20" t="s">
        <v>1002</v>
      </c>
      <c r="E8214" s="26">
        <v>43252</v>
      </c>
      <c r="F8214" s="20">
        <v>0</v>
      </c>
      <c r="G8214" s="20">
        <v>0</v>
      </c>
      <c r="H8214" s="20" t="e">
        <v>#DIV/0!</v>
      </c>
      <c r="I8214" s="20">
        <v>0</v>
      </c>
      <c r="J8214" s="20">
        <v>0</v>
      </c>
      <c r="K8214" s="20" t="e">
        <v>#DIV/0!</v>
      </c>
      <c r="L8214" s="20">
        <v>0</v>
      </c>
      <c r="M8214" s="20" t="e">
        <v>#DIV/0!</v>
      </c>
      <c r="N8214" s="20">
        <v>0</v>
      </c>
      <c r="P8214" s="20">
        <v>0</v>
      </c>
      <c r="Q8214" s="20">
        <v>0</v>
      </c>
      <c r="R8214" s="20" t="e">
        <v>#DIV/0!</v>
      </c>
      <c r="S8214" s="20">
        <v>0</v>
      </c>
    </row>
    <row r="8215" spans="1:19" s="20" customFormat="1" x14ac:dyDescent="0.25">
      <c r="A8215" s="177" t="s">
        <v>21792</v>
      </c>
      <c r="B8215" s="20" t="s">
        <v>21793</v>
      </c>
      <c r="C8215" s="20" t="s">
        <v>217</v>
      </c>
      <c r="D8215" s="20" t="s">
        <v>1000</v>
      </c>
      <c r="E8215" s="26">
        <v>43252</v>
      </c>
      <c r="F8215" s="20">
        <v>0</v>
      </c>
      <c r="G8215" s="20">
        <v>0</v>
      </c>
      <c r="H8215" s="20" t="e">
        <v>#DIV/0!</v>
      </c>
      <c r="I8215" s="20">
        <v>0</v>
      </c>
      <c r="J8215" s="20">
        <v>0</v>
      </c>
      <c r="K8215" s="20" t="e">
        <v>#DIV/0!</v>
      </c>
      <c r="L8215" s="20">
        <v>0</v>
      </c>
      <c r="M8215" s="20" t="e">
        <v>#DIV/0!</v>
      </c>
      <c r="N8215" s="20">
        <v>0</v>
      </c>
      <c r="P8215" s="20">
        <v>0</v>
      </c>
      <c r="Q8215" s="20">
        <v>0</v>
      </c>
      <c r="R8215" s="20" t="e">
        <v>#DIV/0!</v>
      </c>
      <c r="S8215" s="20">
        <v>0</v>
      </c>
    </row>
    <row r="8216" spans="1:19" s="20" customFormat="1" x14ac:dyDescent="0.25">
      <c r="A8216" s="177" t="s">
        <v>22036</v>
      </c>
      <c r="B8216" s="20" t="s">
        <v>22037</v>
      </c>
      <c r="C8216" s="20" t="s">
        <v>218</v>
      </c>
      <c r="D8216" s="20" t="s">
        <v>1002</v>
      </c>
      <c r="E8216" s="26">
        <v>43252</v>
      </c>
      <c r="F8216" s="20">
        <v>0</v>
      </c>
      <c r="G8216" s="20">
        <v>0</v>
      </c>
      <c r="H8216" s="20" t="e">
        <v>#DIV/0!</v>
      </c>
      <c r="I8216" s="20">
        <v>0</v>
      </c>
      <c r="J8216" s="20">
        <v>0</v>
      </c>
      <c r="K8216" s="20" t="e">
        <v>#DIV/0!</v>
      </c>
      <c r="L8216" s="20">
        <v>0</v>
      </c>
      <c r="M8216" s="20" t="e">
        <v>#DIV/0!</v>
      </c>
      <c r="N8216" s="20">
        <v>0</v>
      </c>
      <c r="P8216" s="20">
        <v>0</v>
      </c>
      <c r="Q8216" s="20">
        <v>0</v>
      </c>
      <c r="R8216" s="20" t="e">
        <v>#DIV/0!</v>
      </c>
      <c r="S8216" s="20">
        <v>0</v>
      </c>
    </row>
    <row r="8217" spans="1:19" s="20" customFormat="1" x14ac:dyDescent="0.25">
      <c r="A8217" s="177" t="s">
        <v>22213</v>
      </c>
      <c r="B8217" s="20" t="s">
        <v>22214</v>
      </c>
      <c r="C8217" s="20" t="s">
        <v>219</v>
      </c>
      <c r="D8217" s="20" t="s">
        <v>1002</v>
      </c>
      <c r="E8217" s="26">
        <v>43252</v>
      </c>
      <c r="F8217" s="20">
        <v>0</v>
      </c>
      <c r="G8217" s="20">
        <v>0</v>
      </c>
      <c r="H8217" s="20" t="e">
        <v>#DIV/0!</v>
      </c>
      <c r="I8217" s="20">
        <v>0</v>
      </c>
      <c r="J8217" s="20">
        <v>0</v>
      </c>
      <c r="K8217" s="20" t="e">
        <v>#DIV/0!</v>
      </c>
      <c r="L8217" s="20">
        <v>0</v>
      </c>
      <c r="M8217" s="20" t="e">
        <v>#DIV/0!</v>
      </c>
      <c r="N8217" s="20">
        <v>0</v>
      </c>
      <c r="P8217" s="20">
        <v>0</v>
      </c>
      <c r="Q8217" s="20">
        <v>0</v>
      </c>
      <c r="R8217" s="20" t="e">
        <v>#DIV/0!</v>
      </c>
      <c r="S8217" s="20">
        <v>0</v>
      </c>
    </row>
    <row r="8218" spans="1:19" s="20" customFormat="1" x14ac:dyDescent="0.25">
      <c r="A8218" s="177" t="s">
        <v>10025</v>
      </c>
      <c r="B8218" s="20" t="s">
        <v>10026</v>
      </c>
      <c r="C8218" s="20" t="s">
        <v>384</v>
      </c>
      <c r="D8218" s="20" t="s">
        <v>1000</v>
      </c>
      <c r="E8218" s="26">
        <v>43252</v>
      </c>
      <c r="F8218" s="20">
        <v>0</v>
      </c>
      <c r="G8218" s="20">
        <v>0</v>
      </c>
      <c r="H8218" s="20" t="e">
        <v>#DIV/0!</v>
      </c>
      <c r="I8218" s="20">
        <v>0</v>
      </c>
      <c r="J8218" s="20">
        <v>0</v>
      </c>
      <c r="K8218" s="20" t="e">
        <v>#DIV/0!</v>
      </c>
      <c r="L8218" s="20">
        <v>0</v>
      </c>
      <c r="M8218" s="20" t="e">
        <v>#DIV/0!</v>
      </c>
      <c r="N8218" s="20">
        <v>0</v>
      </c>
      <c r="P8218" s="20">
        <v>0</v>
      </c>
      <c r="Q8218" s="20">
        <v>0</v>
      </c>
      <c r="R8218" s="20" t="e">
        <v>#DIV/0!</v>
      </c>
      <c r="S8218" s="20">
        <v>0</v>
      </c>
    </row>
    <row r="8219" spans="1:19" s="20" customFormat="1" x14ac:dyDescent="0.25">
      <c r="A8219" s="177" t="s">
        <v>9987</v>
      </c>
      <c r="B8219" s="20" t="s">
        <v>9988</v>
      </c>
      <c r="C8219" s="20" t="s">
        <v>385</v>
      </c>
      <c r="D8219" s="20" t="s">
        <v>1000</v>
      </c>
      <c r="E8219" s="26">
        <v>43252</v>
      </c>
      <c r="F8219" s="20">
        <v>0.5</v>
      </c>
      <c r="G8219" s="20">
        <v>1.5</v>
      </c>
      <c r="H8219" s="20">
        <v>0.33333333333333331</v>
      </c>
      <c r="I8219" s="20">
        <v>0</v>
      </c>
      <c r="J8219" s="20">
        <v>3</v>
      </c>
      <c r="K8219" s="20">
        <v>0</v>
      </c>
      <c r="L8219" s="20">
        <v>9</v>
      </c>
      <c r="M8219" s="20">
        <v>0.33333333333333331</v>
      </c>
      <c r="N8219" s="20">
        <v>0</v>
      </c>
      <c r="P8219" s="20">
        <v>0</v>
      </c>
      <c r="Q8219" s="20">
        <v>1</v>
      </c>
      <c r="R8219" s="20">
        <v>0</v>
      </c>
      <c r="S8219" s="20">
        <v>0</v>
      </c>
    </row>
    <row r="8220" spans="1:19" s="20" customFormat="1" x14ac:dyDescent="0.25">
      <c r="A8220" s="177" t="s">
        <v>10063</v>
      </c>
      <c r="B8220" s="20" t="s">
        <v>10064</v>
      </c>
      <c r="C8220" s="20" t="s">
        <v>386</v>
      </c>
      <c r="D8220" s="20" t="s">
        <v>1000</v>
      </c>
      <c r="E8220" s="26">
        <v>43252</v>
      </c>
      <c r="F8220" s="20">
        <v>1</v>
      </c>
      <c r="G8220" s="20">
        <v>2</v>
      </c>
      <c r="H8220" s="20">
        <v>0.5</v>
      </c>
      <c r="I8220" s="20">
        <v>0</v>
      </c>
      <c r="J8220" s="20">
        <v>10</v>
      </c>
      <c r="K8220" s="20">
        <v>0</v>
      </c>
      <c r="L8220" s="20">
        <v>20</v>
      </c>
      <c r="M8220" s="20">
        <v>0.5</v>
      </c>
      <c r="N8220" s="20">
        <v>0</v>
      </c>
      <c r="P8220" s="20">
        <v>0</v>
      </c>
      <c r="Q8220" s="20">
        <v>3</v>
      </c>
      <c r="R8220" s="20">
        <v>0</v>
      </c>
      <c r="S8220" s="20">
        <v>0</v>
      </c>
    </row>
    <row r="8221" spans="1:19" s="20" customFormat="1" x14ac:dyDescent="0.25">
      <c r="A8221" s="177" t="s">
        <v>10129</v>
      </c>
      <c r="B8221" s="20" t="s">
        <v>10130</v>
      </c>
      <c r="C8221" s="20" t="s">
        <v>387</v>
      </c>
      <c r="D8221" s="20" t="s">
        <v>1002</v>
      </c>
      <c r="E8221" s="26">
        <v>43252</v>
      </c>
      <c r="F8221" s="20">
        <v>7.5</v>
      </c>
      <c r="G8221" s="20">
        <v>9.5</v>
      </c>
      <c r="H8221" s="20">
        <v>0.78947367999999996</v>
      </c>
      <c r="I8221" s="20">
        <v>12</v>
      </c>
      <c r="J8221" s="20">
        <v>45</v>
      </c>
      <c r="K8221" s="20">
        <v>0.26667000000000002</v>
      </c>
      <c r="L8221" s="20">
        <v>61</v>
      </c>
      <c r="M8221" s="20">
        <v>0.73770000000000002</v>
      </c>
      <c r="N8221" s="20">
        <v>12</v>
      </c>
      <c r="P8221" s="20">
        <v>0</v>
      </c>
      <c r="Q8221" s="20">
        <v>4</v>
      </c>
      <c r="R8221" s="20">
        <v>0</v>
      </c>
      <c r="S8221" s="20">
        <v>0</v>
      </c>
    </row>
    <row r="8222" spans="1:19" s="20" customFormat="1" x14ac:dyDescent="0.25">
      <c r="A8222" s="177" t="s">
        <v>22253</v>
      </c>
      <c r="B8222" s="20" t="s">
        <v>22254</v>
      </c>
      <c r="C8222" s="20" t="s">
        <v>384</v>
      </c>
      <c r="D8222" s="20" t="s">
        <v>1002</v>
      </c>
      <c r="E8222" s="26">
        <v>43252</v>
      </c>
      <c r="F8222" s="20">
        <v>0</v>
      </c>
      <c r="G8222" s="20">
        <v>0</v>
      </c>
      <c r="H8222" s="20" t="e">
        <v>#DIV/0!</v>
      </c>
      <c r="I8222" s="20">
        <v>0</v>
      </c>
      <c r="J8222" s="20">
        <v>0</v>
      </c>
      <c r="K8222" s="20" t="e">
        <v>#DIV/0!</v>
      </c>
      <c r="L8222" s="20">
        <v>0</v>
      </c>
      <c r="M8222" s="20" t="e">
        <v>#DIV/0!</v>
      </c>
      <c r="N8222" s="20">
        <v>0</v>
      </c>
      <c r="P8222" s="20">
        <v>0</v>
      </c>
      <c r="Q8222" s="20">
        <v>0</v>
      </c>
      <c r="R8222" s="20" t="e">
        <v>#DIV/0!</v>
      </c>
      <c r="S8222" s="20">
        <v>0</v>
      </c>
    </row>
    <row r="8223" spans="1:19" s="20" customFormat="1" x14ac:dyDescent="0.25">
      <c r="A8223" s="177" t="s">
        <v>22293</v>
      </c>
      <c r="B8223" s="20" t="s">
        <v>22294</v>
      </c>
      <c r="C8223" s="20" t="s">
        <v>387</v>
      </c>
      <c r="D8223" s="20" t="s">
        <v>1000</v>
      </c>
      <c r="E8223" s="26">
        <v>43252</v>
      </c>
      <c r="F8223" s="20">
        <v>4.5</v>
      </c>
      <c r="G8223" s="20">
        <v>6.5</v>
      </c>
      <c r="H8223" s="20">
        <v>0.69230769230769229</v>
      </c>
      <c r="I8223" s="20">
        <v>6</v>
      </c>
      <c r="J8223" s="20">
        <v>29</v>
      </c>
      <c r="K8223" s="20">
        <v>0.20689655172413793</v>
      </c>
      <c r="L8223" s="20">
        <v>45</v>
      </c>
      <c r="M8223" s="20">
        <v>0.64444444444444449</v>
      </c>
      <c r="N8223" s="20">
        <v>6</v>
      </c>
      <c r="P8223" s="20">
        <v>0</v>
      </c>
      <c r="Q8223" s="20">
        <v>4</v>
      </c>
      <c r="R8223" s="20">
        <v>0</v>
      </c>
      <c r="S8223" s="20">
        <v>0</v>
      </c>
    </row>
    <row r="8224" spans="1:19" s="20" customFormat="1" x14ac:dyDescent="0.25">
      <c r="A8224" s="177" t="s">
        <v>22327</v>
      </c>
      <c r="B8224" s="20" t="s">
        <v>22328</v>
      </c>
      <c r="C8224" s="20" t="s">
        <v>1049</v>
      </c>
      <c r="D8224" s="20" t="s">
        <v>1002</v>
      </c>
      <c r="E8224" s="26">
        <v>43252</v>
      </c>
      <c r="F8224" s="20">
        <v>3</v>
      </c>
      <c r="G8224" s="20">
        <v>3</v>
      </c>
      <c r="H8224" s="20">
        <v>1</v>
      </c>
      <c r="I8224" s="20">
        <v>6</v>
      </c>
      <c r="J8224" s="20">
        <v>16</v>
      </c>
      <c r="K8224" s="20">
        <v>0.375</v>
      </c>
      <c r="L8224" s="20">
        <v>16</v>
      </c>
      <c r="M8224" s="20">
        <v>1</v>
      </c>
      <c r="N8224" s="20">
        <v>6</v>
      </c>
      <c r="P8224" s="20">
        <v>0</v>
      </c>
      <c r="Q8224" s="20">
        <v>0</v>
      </c>
      <c r="R8224" s="20" t="e">
        <v>#DIV/0!</v>
      </c>
      <c r="S8224" s="20">
        <v>0</v>
      </c>
    </row>
    <row r="8225" spans="1:20" s="20" customFormat="1" x14ac:dyDescent="0.25">
      <c r="A8225" s="177" t="s">
        <v>22367</v>
      </c>
      <c r="B8225" s="20" t="s">
        <v>22368</v>
      </c>
      <c r="C8225" s="20" t="s">
        <v>385</v>
      </c>
      <c r="D8225" s="20" t="s">
        <v>1002</v>
      </c>
      <c r="E8225" s="26">
        <v>43252</v>
      </c>
      <c r="F8225" s="20">
        <v>0.5</v>
      </c>
      <c r="G8225" s="20">
        <v>1.5</v>
      </c>
      <c r="H8225" s="20">
        <v>0.33333333333333331</v>
      </c>
      <c r="I8225" s="20">
        <v>0</v>
      </c>
      <c r="J8225" s="20">
        <v>3</v>
      </c>
      <c r="K8225" s="20">
        <v>0</v>
      </c>
      <c r="L8225" s="20">
        <v>9</v>
      </c>
      <c r="M8225" s="20">
        <v>0.33333333333333331</v>
      </c>
      <c r="N8225" s="20">
        <v>0</v>
      </c>
      <c r="P8225" s="20">
        <v>0</v>
      </c>
      <c r="Q8225" s="20">
        <v>1</v>
      </c>
      <c r="R8225" s="20">
        <v>0</v>
      </c>
      <c r="S8225" s="20">
        <v>0</v>
      </c>
    </row>
    <row r="8226" spans="1:20" s="20" customFormat="1" x14ac:dyDescent="0.25">
      <c r="A8226" s="177" t="s">
        <v>1326</v>
      </c>
      <c r="B8226" s="20" t="s">
        <v>1327</v>
      </c>
      <c r="C8226" s="20" t="s">
        <v>1237</v>
      </c>
      <c r="D8226" s="20" t="s">
        <v>1002</v>
      </c>
      <c r="E8226" s="26">
        <v>43282</v>
      </c>
      <c r="F8226" s="20">
        <v>28.5</v>
      </c>
      <c r="G8226" s="20">
        <v>31</v>
      </c>
      <c r="H8226" s="20">
        <v>0.91935483870967738</v>
      </c>
      <c r="I8226" s="20">
        <v>120</v>
      </c>
      <c r="J8226" s="20">
        <v>171</v>
      </c>
      <c r="K8226" s="20">
        <v>0.70175438596491224</v>
      </c>
      <c r="L8226" s="20">
        <v>186</v>
      </c>
      <c r="M8226" s="20">
        <v>0.91935483870967738</v>
      </c>
      <c r="N8226" s="20">
        <v>97</v>
      </c>
      <c r="P8226" s="20">
        <v>8</v>
      </c>
      <c r="Q8226" s="20">
        <v>15</v>
      </c>
      <c r="R8226" s="20">
        <v>0.53333333333333333</v>
      </c>
      <c r="S8226" s="20">
        <v>23</v>
      </c>
    </row>
    <row r="8227" spans="1:20" s="20" customFormat="1" x14ac:dyDescent="0.25">
      <c r="A8227" s="177" t="s">
        <v>11130</v>
      </c>
      <c r="B8227" s="20" t="s">
        <v>11131</v>
      </c>
      <c r="C8227" s="20" t="s">
        <v>228</v>
      </c>
      <c r="D8227" s="20" t="s">
        <v>1000</v>
      </c>
      <c r="E8227" s="26">
        <v>43282</v>
      </c>
      <c r="F8227" s="20">
        <v>0</v>
      </c>
      <c r="G8227" s="20">
        <v>0</v>
      </c>
      <c r="H8227" s="20" t="e">
        <v>#DIV/0!</v>
      </c>
      <c r="I8227" s="20">
        <v>0</v>
      </c>
      <c r="J8227" s="20">
        <v>0</v>
      </c>
      <c r="K8227" s="20" t="e">
        <v>#DIV/0!</v>
      </c>
      <c r="L8227" s="20">
        <v>0</v>
      </c>
      <c r="M8227" s="20" t="e">
        <v>#DIV/0!</v>
      </c>
      <c r="N8227" s="20">
        <v>0</v>
      </c>
      <c r="P8227" s="20">
        <v>0</v>
      </c>
      <c r="Q8227" s="20">
        <v>0</v>
      </c>
      <c r="R8227" s="20" t="e">
        <v>#DIV/0!</v>
      </c>
      <c r="S8227" s="20">
        <v>0</v>
      </c>
    </row>
    <row r="8228" spans="1:20" s="20" customFormat="1" x14ac:dyDescent="0.25">
      <c r="A8228" s="177" t="s">
        <v>9383</v>
      </c>
      <c r="B8228" s="20" t="s">
        <v>9384</v>
      </c>
      <c r="C8228" s="20" t="s">
        <v>211</v>
      </c>
      <c r="D8228" s="20" t="s">
        <v>1000</v>
      </c>
      <c r="E8228" s="26">
        <v>43282</v>
      </c>
      <c r="F8228" s="20">
        <v>0</v>
      </c>
      <c r="G8228" s="20">
        <v>0</v>
      </c>
      <c r="H8228" s="20" t="e">
        <v>#DIV/0!</v>
      </c>
      <c r="I8228" s="20">
        <v>0</v>
      </c>
      <c r="J8228" s="20">
        <v>0</v>
      </c>
      <c r="K8228" s="20" t="e">
        <v>#DIV/0!</v>
      </c>
      <c r="L8228" s="20">
        <v>0</v>
      </c>
      <c r="M8228" s="20" t="e">
        <v>#DIV/0!</v>
      </c>
      <c r="N8228" s="20">
        <v>0</v>
      </c>
      <c r="P8228" s="20">
        <v>0</v>
      </c>
      <c r="Q8228" s="20">
        <v>0</v>
      </c>
      <c r="R8228" s="20" t="e">
        <v>#DIV/0!</v>
      </c>
      <c r="S8228" s="20">
        <v>0</v>
      </c>
    </row>
    <row r="8229" spans="1:20" s="20" customFormat="1" x14ac:dyDescent="0.25">
      <c r="A8229" s="177" t="s">
        <v>8544</v>
      </c>
      <c r="B8229" s="20" t="s">
        <v>8545</v>
      </c>
      <c r="C8229" s="20" t="s">
        <v>213</v>
      </c>
      <c r="D8229" s="20" t="s">
        <v>1000</v>
      </c>
      <c r="E8229" s="26">
        <v>43282</v>
      </c>
      <c r="F8229" s="20">
        <v>0</v>
      </c>
      <c r="G8229" s="20">
        <v>0</v>
      </c>
      <c r="H8229" s="20" t="e">
        <v>#DIV/0!</v>
      </c>
      <c r="I8229" s="20">
        <v>0</v>
      </c>
      <c r="J8229" s="20">
        <v>0</v>
      </c>
      <c r="K8229" s="20" t="e">
        <v>#DIV/0!</v>
      </c>
      <c r="L8229" s="20">
        <v>0</v>
      </c>
      <c r="M8229" s="20" t="e">
        <v>#DIV/0!</v>
      </c>
      <c r="N8229" s="20">
        <v>0</v>
      </c>
      <c r="P8229" s="20">
        <v>0</v>
      </c>
      <c r="Q8229" s="20">
        <v>0</v>
      </c>
      <c r="R8229" s="20" t="e">
        <v>#DIV/0!</v>
      </c>
      <c r="S8229" s="20">
        <v>0</v>
      </c>
    </row>
    <row r="8230" spans="1:20" s="20" customFormat="1" x14ac:dyDescent="0.25">
      <c r="A8230" s="177" t="s">
        <v>5120</v>
      </c>
      <c r="B8230" s="20" t="s">
        <v>5121</v>
      </c>
      <c r="C8230" s="20" t="s">
        <v>229</v>
      </c>
      <c r="D8230" s="20" t="s">
        <v>1000</v>
      </c>
      <c r="E8230" s="26">
        <v>43282</v>
      </c>
      <c r="F8230" s="20">
        <v>0</v>
      </c>
      <c r="G8230" s="20">
        <v>0</v>
      </c>
      <c r="H8230" s="20" t="e">
        <v>#DIV/0!</v>
      </c>
      <c r="I8230" s="20">
        <v>0</v>
      </c>
      <c r="J8230" s="20">
        <v>0</v>
      </c>
      <c r="K8230" s="20" t="e">
        <v>#DIV/0!</v>
      </c>
      <c r="L8230" s="20">
        <v>0</v>
      </c>
      <c r="M8230" s="20" t="e">
        <v>#DIV/0!</v>
      </c>
      <c r="N8230" s="20">
        <v>0</v>
      </c>
      <c r="P8230" s="20">
        <v>0</v>
      </c>
      <c r="Q8230" s="20">
        <v>0</v>
      </c>
      <c r="R8230" s="20" t="e">
        <v>#DIV/0!</v>
      </c>
      <c r="S8230" s="20">
        <v>0</v>
      </c>
    </row>
    <row r="8231" spans="1:20" s="20" customFormat="1" x14ac:dyDescent="0.25">
      <c r="A8231" s="177" t="s">
        <v>13249</v>
      </c>
      <c r="B8231" s="20" t="s">
        <v>13161</v>
      </c>
      <c r="C8231" s="20" t="s">
        <v>1051</v>
      </c>
      <c r="D8231" s="20" t="s">
        <v>1002</v>
      </c>
      <c r="E8231" s="26">
        <v>43282</v>
      </c>
      <c r="F8231" s="20">
        <v>0</v>
      </c>
      <c r="G8231" s="20">
        <v>0</v>
      </c>
      <c r="H8231" s="20" t="e">
        <v>#DIV/0!</v>
      </c>
      <c r="I8231" s="20">
        <v>0</v>
      </c>
      <c r="J8231" s="20">
        <v>0</v>
      </c>
      <c r="K8231" s="20" t="e">
        <v>#DIV/0!</v>
      </c>
      <c r="L8231" s="20">
        <v>0</v>
      </c>
      <c r="M8231" s="20" t="e">
        <v>#DIV/0!</v>
      </c>
      <c r="N8231" s="20">
        <v>0</v>
      </c>
      <c r="P8231" s="20">
        <v>0</v>
      </c>
      <c r="Q8231" s="20">
        <v>0</v>
      </c>
      <c r="R8231" s="20" t="e">
        <v>#DIV/0!</v>
      </c>
      <c r="S8231" s="20">
        <v>0</v>
      </c>
    </row>
    <row r="8232" spans="1:20" s="20" customFormat="1" x14ac:dyDescent="0.25">
      <c r="A8232" s="177" t="s">
        <v>7455</v>
      </c>
      <c r="B8232" s="20" t="s">
        <v>7456</v>
      </c>
      <c r="C8232" s="20" t="s">
        <v>1048</v>
      </c>
      <c r="D8232" s="20" t="s">
        <v>1000</v>
      </c>
      <c r="E8232" s="26">
        <v>43282</v>
      </c>
      <c r="F8232" s="20">
        <v>0</v>
      </c>
      <c r="G8232" s="20">
        <v>0</v>
      </c>
      <c r="H8232" s="20" t="e">
        <v>#DIV/0!</v>
      </c>
      <c r="I8232" s="20">
        <v>0</v>
      </c>
      <c r="J8232" s="20">
        <v>0</v>
      </c>
      <c r="K8232" s="20" t="e">
        <v>#DIV/0!</v>
      </c>
      <c r="L8232" s="20">
        <v>0</v>
      </c>
      <c r="M8232" s="20" t="e">
        <v>#DIV/0!</v>
      </c>
      <c r="N8232" s="20">
        <v>0</v>
      </c>
      <c r="P8232" s="20">
        <v>0</v>
      </c>
      <c r="Q8232" s="20">
        <v>0</v>
      </c>
      <c r="R8232" s="20" t="e">
        <v>#DIV/0!</v>
      </c>
      <c r="S8232" s="20">
        <v>0</v>
      </c>
    </row>
    <row r="8233" spans="1:20" s="20" customFormat="1" x14ac:dyDescent="0.25">
      <c r="A8233" s="177" t="s">
        <v>5744</v>
      </c>
      <c r="B8233" s="20" t="s">
        <v>5745</v>
      </c>
      <c r="C8233" s="20" t="s">
        <v>1047</v>
      </c>
      <c r="D8233" s="20" t="s">
        <v>1000</v>
      </c>
      <c r="E8233" s="26">
        <v>43282</v>
      </c>
      <c r="F8233" s="20">
        <v>3.5</v>
      </c>
      <c r="G8233" s="20">
        <v>3.5</v>
      </c>
      <c r="H8233" s="20">
        <v>1</v>
      </c>
      <c r="I8233" s="20">
        <v>13</v>
      </c>
      <c r="J8233" s="20">
        <v>21</v>
      </c>
      <c r="K8233" s="20">
        <v>0.61904761904761907</v>
      </c>
      <c r="L8233" s="20">
        <v>21</v>
      </c>
      <c r="M8233" s="20">
        <v>1</v>
      </c>
      <c r="N8233" s="20">
        <v>12</v>
      </c>
      <c r="P8233" s="20">
        <v>1</v>
      </c>
      <c r="Q8233" s="20">
        <v>1</v>
      </c>
      <c r="R8233" s="20">
        <v>1</v>
      </c>
      <c r="S8233" s="20">
        <v>1</v>
      </c>
    </row>
    <row r="8234" spans="1:20" s="20" customFormat="1" x14ac:dyDescent="0.25">
      <c r="A8234" s="177" t="s">
        <v>12354</v>
      </c>
      <c r="B8234" s="20" t="s">
        <v>12355</v>
      </c>
      <c r="C8234" s="20" t="s">
        <v>1050</v>
      </c>
      <c r="D8234" s="20" t="s">
        <v>1001</v>
      </c>
      <c r="E8234" s="26">
        <v>43282</v>
      </c>
      <c r="F8234" s="20">
        <v>2.5</v>
      </c>
      <c r="G8234" s="20">
        <v>2.5</v>
      </c>
      <c r="H8234" s="20">
        <v>1</v>
      </c>
      <c r="I8234" s="20">
        <v>6</v>
      </c>
      <c r="J8234" s="20">
        <v>15</v>
      </c>
      <c r="K8234" s="20">
        <v>0.4</v>
      </c>
      <c r="L8234" s="20">
        <v>15</v>
      </c>
      <c r="M8234" s="20">
        <v>1</v>
      </c>
      <c r="N8234" s="20">
        <v>6</v>
      </c>
      <c r="P8234" s="20">
        <v>0</v>
      </c>
      <c r="Q8234" s="20">
        <v>2</v>
      </c>
      <c r="R8234" s="20">
        <v>0</v>
      </c>
      <c r="S8234" s="20">
        <v>0</v>
      </c>
    </row>
    <row r="8235" spans="1:20" s="20" customFormat="1" x14ac:dyDescent="0.25">
      <c r="A8235" s="177" t="s">
        <v>10093</v>
      </c>
      <c r="B8235" s="20" t="s">
        <v>10094</v>
      </c>
      <c r="C8235" s="20" t="s">
        <v>1049</v>
      </c>
      <c r="D8235" s="20" t="s">
        <v>1001</v>
      </c>
      <c r="E8235" s="26">
        <v>43282</v>
      </c>
      <c r="F8235" s="20">
        <v>0</v>
      </c>
      <c r="G8235" s="20">
        <v>0</v>
      </c>
      <c r="H8235" s="20" t="e">
        <v>#DIV/0!</v>
      </c>
      <c r="I8235" s="20">
        <v>0</v>
      </c>
      <c r="J8235" s="20">
        <v>0</v>
      </c>
      <c r="K8235" s="20" t="e">
        <v>#DIV/0!</v>
      </c>
      <c r="L8235" s="20">
        <v>0</v>
      </c>
      <c r="M8235" s="20" t="e">
        <v>#DIV/0!</v>
      </c>
      <c r="N8235" s="20">
        <v>0</v>
      </c>
      <c r="P8235" s="20">
        <v>0</v>
      </c>
      <c r="Q8235" s="20">
        <v>0</v>
      </c>
      <c r="R8235" s="20" t="e">
        <v>#DIV/0!</v>
      </c>
      <c r="S8235" s="20">
        <v>0</v>
      </c>
    </row>
    <row r="8236" spans="1:20" s="20" customFormat="1" x14ac:dyDescent="0.25">
      <c r="A8236" s="177" t="s">
        <v>7425</v>
      </c>
      <c r="B8236" s="20" t="s">
        <v>7426</v>
      </c>
      <c r="C8236" s="20" t="s">
        <v>1048</v>
      </c>
      <c r="D8236" s="20" t="s">
        <v>1001</v>
      </c>
      <c r="E8236" s="26">
        <v>43282</v>
      </c>
      <c r="F8236" s="20">
        <v>1.5</v>
      </c>
      <c r="G8236" s="20">
        <v>2.5</v>
      </c>
      <c r="H8236" s="20">
        <v>0.6</v>
      </c>
      <c r="I8236" s="20">
        <v>6</v>
      </c>
      <c r="J8236" s="20">
        <v>9</v>
      </c>
      <c r="K8236" s="20">
        <v>0.66666666666666663</v>
      </c>
      <c r="L8236" s="20">
        <v>15</v>
      </c>
      <c r="M8236" s="20">
        <v>0.6</v>
      </c>
      <c r="N8236" s="20">
        <v>6</v>
      </c>
      <c r="P8236" s="20">
        <v>2</v>
      </c>
      <c r="Q8236" s="20">
        <v>2</v>
      </c>
      <c r="R8236" s="20">
        <v>1</v>
      </c>
      <c r="S8236" s="20">
        <v>0</v>
      </c>
      <c r="T8236" s="20">
        <v>0.79</v>
      </c>
    </row>
    <row r="8237" spans="1:20" s="20" customFormat="1" x14ac:dyDescent="0.25">
      <c r="A8237" s="177" t="s">
        <v>5569</v>
      </c>
      <c r="B8237" s="20" t="s">
        <v>5570</v>
      </c>
      <c r="C8237" s="20" t="s">
        <v>1047</v>
      </c>
      <c r="D8237" s="20" t="s">
        <v>1001</v>
      </c>
      <c r="E8237" s="26">
        <v>43282</v>
      </c>
      <c r="F8237" s="20">
        <v>0</v>
      </c>
      <c r="G8237" s="20">
        <v>0</v>
      </c>
      <c r="H8237" s="20" t="e">
        <v>#DIV/0!</v>
      </c>
      <c r="I8237" s="20">
        <v>0</v>
      </c>
      <c r="J8237" s="20">
        <v>0</v>
      </c>
      <c r="K8237" s="20" t="e">
        <v>#DIV/0!</v>
      </c>
      <c r="L8237" s="20">
        <v>0</v>
      </c>
      <c r="M8237" s="20" t="e">
        <v>#DIV/0!</v>
      </c>
      <c r="N8237" s="20">
        <v>0</v>
      </c>
      <c r="P8237" s="20">
        <v>0</v>
      </c>
      <c r="Q8237" s="20">
        <v>0</v>
      </c>
      <c r="R8237" s="20" t="e">
        <v>#DIV/0!</v>
      </c>
      <c r="S8237" s="20">
        <v>0</v>
      </c>
      <c r="T8237" s="20">
        <v>0.79</v>
      </c>
    </row>
    <row r="8238" spans="1:20" s="20" customFormat="1" x14ac:dyDescent="0.25">
      <c r="A8238" s="177" t="s">
        <v>10621</v>
      </c>
      <c r="B8238" s="20" t="s">
        <v>10622</v>
      </c>
      <c r="C8238" s="20" t="s">
        <v>205</v>
      </c>
      <c r="D8238" s="20" t="s">
        <v>1000</v>
      </c>
      <c r="E8238" s="26">
        <v>43282</v>
      </c>
      <c r="F8238" s="20">
        <v>0</v>
      </c>
      <c r="G8238" s="20">
        <v>0</v>
      </c>
      <c r="H8238" s="20" t="e">
        <v>#DIV/0!</v>
      </c>
      <c r="I8238" s="20">
        <v>0</v>
      </c>
      <c r="J8238" s="20">
        <v>0</v>
      </c>
      <c r="K8238" s="20" t="e">
        <v>#DIV/0!</v>
      </c>
      <c r="L8238" s="20">
        <v>0</v>
      </c>
      <c r="M8238" s="20" t="e">
        <v>#DIV/0!</v>
      </c>
      <c r="N8238" s="20">
        <v>0</v>
      </c>
      <c r="P8238" s="20">
        <v>0</v>
      </c>
      <c r="Q8238" s="20">
        <v>0</v>
      </c>
      <c r="R8238" s="20" t="e">
        <v>#DIV/0!</v>
      </c>
      <c r="S8238" s="20">
        <v>0</v>
      </c>
      <c r="T8238" s="20">
        <v>0.25</v>
      </c>
    </row>
    <row r="8239" spans="1:20" s="20" customFormat="1" x14ac:dyDescent="0.25">
      <c r="A8239" s="177" t="s">
        <v>10027</v>
      </c>
      <c r="B8239" s="20" t="s">
        <v>10028</v>
      </c>
      <c r="C8239" s="20" t="s">
        <v>384</v>
      </c>
      <c r="D8239" s="20" t="s">
        <v>1000</v>
      </c>
      <c r="E8239" s="26">
        <v>43282</v>
      </c>
      <c r="F8239" s="20">
        <v>0</v>
      </c>
      <c r="G8239" s="20">
        <v>0</v>
      </c>
      <c r="H8239" s="20" t="e">
        <v>#DIV/0!</v>
      </c>
      <c r="I8239" s="20">
        <v>0</v>
      </c>
      <c r="J8239" s="20">
        <v>0</v>
      </c>
      <c r="K8239" s="20" t="e">
        <v>#DIV/0!</v>
      </c>
      <c r="L8239" s="20">
        <v>0</v>
      </c>
      <c r="M8239" s="20" t="e">
        <v>#DIV/0!</v>
      </c>
      <c r="N8239" s="20">
        <v>0</v>
      </c>
      <c r="P8239" s="20">
        <v>0</v>
      </c>
      <c r="Q8239" s="20">
        <v>0</v>
      </c>
      <c r="R8239" s="20" t="e">
        <v>#DIV/0!</v>
      </c>
      <c r="S8239" s="20">
        <v>0</v>
      </c>
      <c r="T8239" s="20">
        <v>0.25</v>
      </c>
    </row>
    <row r="8240" spans="1:20" s="20" customFormat="1" x14ac:dyDescent="0.25">
      <c r="A8240" s="177" t="s">
        <v>8968</v>
      </c>
      <c r="B8240" s="20" t="s">
        <v>8969</v>
      </c>
      <c r="C8240" s="20" t="s">
        <v>210</v>
      </c>
      <c r="D8240" s="20" t="s">
        <v>1000</v>
      </c>
      <c r="E8240" s="26">
        <v>43282</v>
      </c>
      <c r="F8240" s="20">
        <v>1</v>
      </c>
      <c r="G8240" s="20">
        <v>3</v>
      </c>
      <c r="H8240" s="20">
        <v>0.33333333333333331</v>
      </c>
      <c r="I8240" s="20">
        <v>3</v>
      </c>
      <c r="J8240" s="20">
        <v>10</v>
      </c>
      <c r="K8240" s="20">
        <v>0.3</v>
      </c>
      <c r="L8240" s="20">
        <v>30</v>
      </c>
      <c r="M8240" s="20">
        <v>0.33333333333333331</v>
      </c>
      <c r="N8240" s="20">
        <v>3</v>
      </c>
      <c r="O8240" s="20">
        <v>0.93</v>
      </c>
      <c r="P8240" s="20">
        <v>1</v>
      </c>
      <c r="Q8240" s="20">
        <v>2</v>
      </c>
      <c r="R8240" s="20">
        <v>0.5</v>
      </c>
      <c r="S8240" s="20">
        <v>0</v>
      </c>
      <c r="T8240" s="20">
        <v>0.25</v>
      </c>
    </row>
    <row r="8241" spans="1:20" s="20" customFormat="1" x14ac:dyDescent="0.25">
      <c r="A8241" s="177" t="s">
        <v>6163</v>
      </c>
      <c r="B8241" s="20" t="s">
        <v>6164</v>
      </c>
      <c r="C8241" s="20" t="s">
        <v>215</v>
      </c>
      <c r="D8241" s="20" t="s">
        <v>1000</v>
      </c>
      <c r="E8241" s="26">
        <v>43282</v>
      </c>
      <c r="F8241" s="20">
        <v>5</v>
      </c>
      <c r="G8241" s="20">
        <v>6</v>
      </c>
      <c r="H8241" s="20">
        <v>0.83333333333333337</v>
      </c>
      <c r="I8241" s="20">
        <v>25</v>
      </c>
      <c r="J8241" s="20">
        <v>40</v>
      </c>
      <c r="K8241" s="20">
        <v>0.625</v>
      </c>
      <c r="L8241" s="20">
        <v>48</v>
      </c>
      <c r="M8241" s="20">
        <v>0.83333333333333337</v>
      </c>
      <c r="N8241" s="20">
        <v>17</v>
      </c>
      <c r="O8241" s="20">
        <v>0.95</v>
      </c>
      <c r="P8241" s="20">
        <v>6</v>
      </c>
      <c r="Q8241" s="20">
        <v>6</v>
      </c>
      <c r="R8241" s="20">
        <v>1</v>
      </c>
      <c r="S8241" s="20">
        <v>8</v>
      </c>
      <c r="T8241" s="20">
        <v>0.25</v>
      </c>
    </row>
    <row r="8242" spans="1:20" s="20" customFormat="1" x14ac:dyDescent="0.25">
      <c r="A8242" s="177" t="s">
        <v>3463</v>
      </c>
      <c r="B8242" s="20" t="s">
        <v>3464</v>
      </c>
      <c r="C8242" s="20" t="s">
        <v>221</v>
      </c>
      <c r="D8242" s="20" t="s">
        <v>1000</v>
      </c>
      <c r="E8242" s="26">
        <v>43282</v>
      </c>
      <c r="F8242" s="20">
        <v>0</v>
      </c>
      <c r="G8242" s="20">
        <v>0</v>
      </c>
      <c r="H8242" s="20" t="e">
        <v>#DIV/0!</v>
      </c>
      <c r="I8242" s="20">
        <v>0</v>
      </c>
      <c r="J8242" s="20">
        <v>0</v>
      </c>
      <c r="K8242" s="20" t="e">
        <v>#DIV/0!</v>
      </c>
      <c r="L8242" s="20">
        <v>0</v>
      </c>
      <c r="M8242" s="20" t="e">
        <v>#DIV/0!</v>
      </c>
      <c r="N8242" s="20">
        <v>0</v>
      </c>
      <c r="P8242" s="20">
        <v>0</v>
      </c>
      <c r="Q8242" s="20">
        <v>0</v>
      </c>
      <c r="R8242" s="20" t="e">
        <v>#DIV/0!</v>
      </c>
      <c r="S8242" s="20">
        <v>0</v>
      </c>
      <c r="T8242" s="20">
        <v>0.25</v>
      </c>
    </row>
    <row r="8243" spans="1:20" s="20" customFormat="1" x14ac:dyDescent="0.25">
      <c r="A8243" s="177" t="s">
        <v>3288</v>
      </c>
      <c r="B8243" s="20" t="s">
        <v>3289</v>
      </c>
      <c r="C8243" s="20" t="s">
        <v>222</v>
      </c>
      <c r="D8243" s="20" t="s">
        <v>1000</v>
      </c>
      <c r="E8243" s="26">
        <v>43282</v>
      </c>
      <c r="F8243" s="20">
        <v>0</v>
      </c>
      <c r="G8243" s="20">
        <v>0</v>
      </c>
      <c r="H8243" s="20" t="e">
        <v>#DIV/0!</v>
      </c>
      <c r="I8243" s="20">
        <v>0</v>
      </c>
      <c r="J8243" s="20">
        <v>0</v>
      </c>
      <c r="K8243" s="20" t="e">
        <v>#DIV/0!</v>
      </c>
      <c r="L8243" s="20">
        <v>0</v>
      </c>
      <c r="M8243" s="20" t="e">
        <v>#DIV/0!</v>
      </c>
      <c r="N8243" s="20">
        <v>0</v>
      </c>
      <c r="P8243" s="20">
        <v>0</v>
      </c>
      <c r="Q8243" s="20">
        <v>0</v>
      </c>
      <c r="R8243" s="20" t="e">
        <v>#DIV/0!</v>
      </c>
      <c r="S8243" s="20">
        <v>0</v>
      </c>
    </row>
    <row r="8244" spans="1:20" s="20" customFormat="1" x14ac:dyDescent="0.25">
      <c r="A8244" s="177" t="s">
        <v>7333</v>
      </c>
      <c r="B8244" s="20" t="s">
        <v>7334</v>
      </c>
      <c r="C8244" s="20" t="s">
        <v>1052</v>
      </c>
      <c r="D8244" s="20" t="s">
        <v>1000</v>
      </c>
      <c r="E8244" s="26">
        <v>43282</v>
      </c>
      <c r="F8244" s="20">
        <v>3.5</v>
      </c>
      <c r="G8244" s="20">
        <v>4</v>
      </c>
      <c r="H8244" s="20">
        <v>0.875</v>
      </c>
      <c r="I8244" s="20">
        <v>32</v>
      </c>
      <c r="J8244" s="20">
        <v>21</v>
      </c>
      <c r="K8244" s="20">
        <v>1.5238095238095237</v>
      </c>
      <c r="L8244" s="20">
        <v>24</v>
      </c>
      <c r="M8244" s="20">
        <v>0.875</v>
      </c>
      <c r="N8244" s="20">
        <v>25</v>
      </c>
      <c r="P8244" s="20">
        <v>1</v>
      </c>
      <c r="Q8244" s="20">
        <v>6</v>
      </c>
      <c r="R8244" s="20">
        <v>0.16666666666666666</v>
      </c>
      <c r="S8244" s="20">
        <v>7</v>
      </c>
    </row>
    <row r="8245" spans="1:20" s="20" customFormat="1" x14ac:dyDescent="0.25">
      <c r="A8245" s="177" t="s">
        <v>5325</v>
      </c>
      <c r="B8245" s="20" t="s">
        <v>5326</v>
      </c>
      <c r="C8245" s="20" t="s">
        <v>1053</v>
      </c>
      <c r="D8245" s="20" t="s">
        <v>1000</v>
      </c>
      <c r="E8245" s="26">
        <v>43282</v>
      </c>
      <c r="F8245" s="20">
        <v>3</v>
      </c>
      <c r="G8245" s="20">
        <v>3</v>
      </c>
      <c r="H8245" s="20">
        <v>1</v>
      </c>
      <c r="I8245" s="20">
        <v>7</v>
      </c>
      <c r="J8245" s="20">
        <v>18</v>
      </c>
      <c r="K8245" s="20">
        <v>0.3888888888888889</v>
      </c>
      <c r="L8245" s="20">
        <v>18</v>
      </c>
      <c r="M8245" s="20">
        <v>1</v>
      </c>
      <c r="N8245" s="20">
        <v>6</v>
      </c>
      <c r="P8245" s="20">
        <v>0</v>
      </c>
      <c r="Q8245" s="20">
        <v>0</v>
      </c>
      <c r="R8245" s="20" t="e">
        <v>#DIV/0!</v>
      </c>
      <c r="S8245" s="20">
        <v>1</v>
      </c>
    </row>
    <row r="8246" spans="1:20" s="20" customFormat="1" x14ac:dyDescent="0.25">
      <c r="A8246" s="177" t="s">
        <v>7158</v>
      </c>
      <c r="B8246" s="20" t="s">
        <v>7159</v>
      </c>
      <c r="C8246" s="20" t="s">
        <v>1052</v>
      </c>
      <c r="D8246" s="20" t="s">
        <v>1001</v>
      </c>
      <c r="E8246" s="26">
        <v>43282</v>
      </c>
      <c r="F8246" s="20">
        <v>0</v>
      </c>
      <c r="G8246" s="20">
        <v>0.5</v>
      </c>
      <c r="H8246" s="20">
        <v>0</v>
      </c>
      <c r="I8246" s="20">
        <v>0</v>
      </c>
      <c r="J8246" s="20">
        <v>0</v>
      </c>
      <c r="K8246" s="20" t="e">
        <v>#DIV/0!</v>
      </c>
      <c r="L8246" s="20">
        <v>3</v>
      </c>
      <c r="M8246" s="20">
        <v>0</v>
      </c>
      <c r="N8246" s="20">
        <v>0</v>
      </c>
      <c r="P8246" s="20">
        <v>0</v>
      </c>
      <c r="Q8246" s="20">
        <v>0</v>
      </c>
      <c r="R8246" s="20" t="e">
        <v>#DIV/0!</v>
      </c>
      <c r="S8246" s="20">
        <v>0</v>
      </c>
    </row>
    <row r="8247" spans="1:20" s="20" customFormat="1" x14ac:dyDescent="0.25">
      <c r="A8247" s="177" t="s">
        <v>5150</v>
      </c>
      <c r="B8247" s="20" t="s">
        <v>5151</v>
      </c>
      <c r="C8247" s="20" t="s">
        <v>1053</v>
      </c>
      <c r="D8247" s="20" t="s">
        <v>1001</v>
      </c>
      <c r="E8247" s="26">
        <v>43282</v>
      </c>
      <c r="F8247" s="20">
        <v>0.5</v>
      </c>
      <c r="G8247" s="20">
        <v>0.5</v>
      </c>
      <c r="H8247" s="20">
        <v>1</v>
      </c>
      <c r="I8247" s="20">
        <v>1</v>
      </c>
      <c r="J8247" s="20">
        <v>3</v>
      </c>
      <c r="K8247" s="20">
        <v>0.33333333333333331</v>
      </c>
      <c r="L8247" s="20">
        <v>3</v>
      </c>
      <c r="M8247" s="20">
        <v>1</v>
      </c>
      <c r="N8247" s="20">
        <v>0</v>
      </c>
      <c r="P8247" s="20">
        <v>0</v>
      </c>
      <c r="Q8247" s="20">
        <v>0</v>
      </c>
      <c r="R8247" s="20" t="e">
        <v>#DIV/0!</v>
      </c>
      <c r="S8247" s="20">
        <v>1</v>
      </c>
    </row>
    <row r="8248" spans="1:20" s="20" customFormat="1" x14ac:dyDescent="0.25">
      <c r="A8248" s="177" t="s">
        <v>12648</v>
      </c>
      <c r="B8248" s="20" t="s">
        <v>12649</v>
      </c>
      <c r="C8248" s="20" t="s">
        <v>1054</v>
      </c>
      <c r="D8248" s="20" t="s">
        <v>1001</v>
      </c>
      <c r="E8248" s="26">
        <v>43282</v>
      </c>
      <c r="F8248" s="20">
        <v>1.5</v>
      </c>
      <c r="G8248" s="20">
        <v>1.5</v>
      </c>
      <c r="H8248" s="20">
        <v>1</v>
      </c>
      <c r="I8248" s="20">
        <v>4</v>
      </c>
      <c r="J8248" s="20">
        <v>9</v>
      </c>
      <c r="K8248" s="20">
        <v>0.44444444444444442</v>
      </c>
      <c r="L8248" s="20">
        <v>9</v>
      </c>
      <c r="M8248" s="20">
        <v>1</v>
      </c>
      <c r="N8248" s="20">
        <v>0</v>
      </c>
      <c r="P8248" s="20">
        <v>0</v>
      </c>
      <c r="Q8248" s="20">
        <v>0</v>
      </c>
      <c r="R8248" s="20" t="e">
        <v>#DIV/0!</v>
      </c>
      <c r="S8248" s="20">
        <v>4</v>
      </c>
    </row>
    <row r="8249" spans="1:20" s="20" customFormat="1" x14ac:dyDescent="0.25">
      <c r="A8249" s="177" t="s">
        <v>12324</v>
      </c>
      <c r="B8249" s="20" t="s">
        <v>12325</v>
      </c>
      <c r="C8249" s="20" t="s">
        <v>200</v>
      </c>
      <c r="D8249" s="20" t="s">
        <v>1000</v>
      </c>
      <c r="E8249" s="26">
        <v>43282</v>
      </c>
      <c r="F8249" s="20">
        <v>4</v>
      </c>
      <c r="G8249" s="20">
        <v>4.5</v>
      </c>
      <c r="H8249" s="20">
        <v>0.88888888888888884</v>
      </c>
      <c r="I8249" s="20">
        <v>18</v>
      </c>
      <c r="J8249" s="20">
        <v>24</v>
      </c>
      <c r="K8249" s="20">
        <v>0.75</v>
      </c>
      <c r="L8249" s="20">
        <v>27</v>
      </c>
      <c r="M8249" s="20">
        <v>0.88888888888888884</v>
      </c>
      <c r="N8249" s="20">
        <v>17</v>
      </c>
      <c r="P8249" s="20">
        <v>0</v>
      </c>
      <c r="Q8249" s="20">
        <v>0</v>
      </c>
      <c r="R8249" s="20" t="e">
        <v>#DIV/0!</v>
      </c>
      <c r="S8249" s="20">
        <v>1</v>
      </c>
    </row>
    <row r="8250" spans="1:20" s="20" customFormat="1" x14ac:dyDescent="0.25">
      <c r="A8250" s="177" t="s">
        <v>10445</v>
      </c>
      <c r="B8250" s="20" t="s">
        <v>10446</v>
      </c>
      <c r="C8250" s="20" t="s">
        <v>204</v>
      </c>
      <c r="D8250" s="20" t="s">
        <v>1000</v>
      </c>
      <c r="E8250" s="26">
        <v>43282</v>
      </c>
      <c r="F8250" s="20">
        <v>0</v>
      </c>
      <c r="G8250" s="20">
        <v>0</v>
      </c>
      <c r="H8250" s="20" t="e">
        <v>#DIV/0!</v>
      </c>
      <c r="I8250" s="20">
        <v>0</v>
      </c>
      <c r="J8250" s="20">
        <v>0</v>
      </c>
      <c r="K8250" s="20" t="e">
        <v>#DIV/0!</v>
      </c>
      <c r="L8250" s="20">
        <v>0</v>
      </c>
      <c r="M8250" s="20" t="e">
        <v>#DIV/0!</v>
      </c>
      <c r="N8250" s="20">
        <v>0</v>
      </c>
      <c r="P8250" s="20">
        <v>0</v>
      </c>
      <c r="Q8250" s="20">
        <v>0</v>
      </c>
      <c r="R8250" s="20" t="e">
        <v>#DIV/0!</v>
      </c>
      <c r="S8250" s="20">
        <v>0</v>
      </c>
    </row>
    <row r="8251" spans="1:20" s="20" customFormat="1" x14ac:dyDescent="0.25">
      <c r="A8251" s="177" t="s">
        <v>9989</v>
      </c>
      <c r="B8251" s="20" t="s">
        <v>9990</v>
      </c>
      <c r="C8251" s="20" t="s">
        <v>385</v>
      </c>
      <c r="D8251" s="20" t="s">
        <v>1000</v>
      </c>
      <c r="E8251" s="26">
        <v>43282</v>
      </c>
      <c r="F8251" s="20">
        <v>0</v>
      </c>
      <c r="G8251" s="20">
        <v>0</v>
      </c>
      <c r="H8251" s="20" t="e">
        <v>#DIV/0!</v>
      </c>
      <c r="I8251" s="20">
        <v>0</v>
      </c>
      <c r="J8251" s="20">
        <v>0</v>
      </c>
      <c r="K8251" s="20" t="e">
        <v>#DIV/0!</v>
      </c>
      <c r="L8251" s="20">
        <v>0</v>
      </c>
      <c r="M8251" s="20" t="e">
        <v>#DIV/0!</v>
      </c>
      <c r="N8251" s="20">
        <v>0</v>
      </c>
      <c r="P8251" s="20">
        <v>0</v>
      </c>
      <c r="Q8251" s="20">
        <v>0</v>
      </c>
      <c r="R8251" s="20" t="e">
        <v>#DIV/0!</v>
      </c>
      <c r="S8251" s="20">
        <v>0</v>
      </c>
      <c r="T8251" s="20">
        <v>0.9</v>
      </c>
    </row>
    <row r="8252" spans="1:20" s="20" customFormat="1" x14ac:dyDescent="0.25">
      <c r="A8252" s="177" t="s">
        <v>8793</v>
      </c>
      <c r="B8252" s="20" t="s">
        <v>8794</v>
      </c>
      <c r="C8252" s="20" t="s">
        <v>208</v>
      </c>
      <c r="D8252" s="20" t="s">
        <v>1000</v>
      </c>
      <c r="E8252" s="26">
        <v>43282</v>
      </c>
      <c r="F8252" s="20">
        <v>2</v>
      </c>
      <c r="G8252" s="20">
        <v>1.5</v>
      </c>
      <c r="H8252" s="20">
        <v>1.3333333333333333</v>
      </c>
      <c r="I8252" s="20">
        <v>9</v>
      </c>
      <c r="J8252" s="20">
        <v>12</v>
      </c>
      <c r="K8252" s="20">
        <v>0.75</v>
      </c>
      <c r="L8252" s="20">
        <v>9</v>
      </c>
      <c r="M8252" s="20">
        <v>1.3333333333333333</v>
      </c>
      <c r="N8252" s="20">
        <v>8</v>
      </c>
      <c r="P8252" s="20">
        <v>0</v>
      </c>
      <c r="Q8252" s="20">
        <v>0</v>
      </c>
      <c r="R8252" s="20" t="e">
        <v>#DIV/0!</v>
      </c>
      <c r="S8252" s="20">
        <v>1</v>
      </c>
      <c r="T8252" s="20">
        <v>0.9</v>
      </c>
    </row>
    <row r="8253" spans="1:20" s="20" customFormat="1" x14ac:dyDescent="0.25">
      <c r="A8253" s="177" t="s">
        <v>8128</v>
      </c>
      <c r="B8253" s="20" t="s">
        <v>8129</v>
      </c>
      <c r="C8253" s="20" t="s">
        <v>900</v>
      </c>
      <c r="D8253" s="20" t="s">
        <v>1000</v>
      </c>
      <c r="E8253" s="26">
        <v>43282</v>
      </c>
      <c r="F8253" s="20">
        <v>1</v>
      </c>
      <c r="G8253" s="20">
        <v>1.5</v>
      </c>
      <c r="H8253" s="20">
        <v>0.66666666666666663</v>
      </c>
      <c r="I8253" s="20">
        <v>6</v>
      </c>
      <c r="J8253" s="20">
        <v>6</v>
      </c>
      <c r="K8253" s="20">
        <v>1</v>
      </c>
      <c r="L8253" s="20">
        <v>9</v>
      </c>
      <c r="M8253" s="20">
        <v>0.66666666666666663</v>
      </c>
      <c r="N8253" s="20">
        <v>0</v>
      </c>
      <c r="P8253" s="20">
        <v>0</v>
      </c>
      <c r="Q8253" s="20">
        <v>0</v>
      </c>
      <c r="R8253" s="20" t="e">
        <v>#DIV/0!</v>
      </c>
      <c r="S8253" s="20">
        <v>6</v>
      </c>
      <c r="T8253" s="20">
        <v>0.9</v>
      </c>
    </row>
    <row r="8254" spans="1:20" s="20" customFormat="1" x14ac:dyDescent="0.25">
      <c r="A8254" s="177" t="s">
        <v>7893</v>
      </c>
      <c r="B8254" s="20" t="s">
        <v>7894</v>
      </c>
      <c r="C8254" s="20" t="s">
        <v>905</v>
      </c>
      <c r="D8254" s="20" t="s">
        <v>1000</v>
      </c>
      <c r="E8254" s="26">
        <v>43282</v>
      </c>
      <c r="F8254" s="20">
        <v>0</v>
      </c>
      <c r="G8254" s="20">
        <v>0</v>
      </c>
      <c r="H8254" s="20" t="e">
        <v>#DIV/0!</v>
      </c>
      <c r="I8254" s="20">
        <v>0</v>
      </c>
      <c r="J8254" s="20">
        <v>0</v>
      </c>
      <c r="K8254" s="20" t="e">
        <v>#DIV/0!</v>
      </c>
      <c r="L8254" s="20">
        <v>0</v>
      </c>
      <c r="M8254" s="20" t="e">
        <v>#DIV/0!</v>
      </c>
      <c r="N8254" s="20">
        <v>0</v>
      </c>
      <c r="P8254" s="20">
        <v>0</v>
      </c>
      <c r="Q8254" s="20">
        <v>0</v>
      </c>
      <c r="R8254" s="20" t="e">
        <v>#DIV/0!</v>
      </c>
      <c r="S8254" s="20">
        <v>0</v>
      </c>
      <c r="T8254" s="20">
        <v>0.9</v>
      </c>
    </row>
    <row r="8255" spans="1:20" s="20" customFormat="1" x14ac:dyDescent="0.25">
      <c r="A8255" s="177" t="s">
        <v>6587</v>
      </c>
      <c r="B8255" s="20" t="s">
        <v>6588</v>
      </c>
      <c r="C8255" s="20" t="s">
        <v>316</v>
      </c>
      <c r="D8255" s="20" t="s">
        <v>1000</v>
      </c>
      <c r="E8255" s="26">
        <v>43282</v>
      </c>
      <c r="F8255" s="20">
        <v>5.5</v>
      </c>
      <c r="G8255" s="20">
        <v>5.5</v>
      </c>
      <c r="H8255" s="20">
        <v>1</v>
      </c>
      <c r="I8255" s="20">
        <v>18</v>
      </c>
      <c r="J8255" s="20">
        <v>33</v>
      </c>
      <c r="K8255" s="20">
        <v>0.54545454545454541</v>
      </c>
      <c r="L8255" s="20">
        <v>33</v>
      </c>
      <c r="M8255" s="20">
        <v>1</v>
      </c>
      <c r="N8255" s="20">
        <v>17</v>
      </c>
      <c r="P8255" s="20">
        <v>4</v>
      </c>
      <c r="Q8255" s="20">
        <v>4</v>
      </c>
      <c r="R8255" s="20">
        <v>1</v>
      </c>
      <c r="S8255" s="20">
        <v>1</v>
      </c>
      <c r="T8255" s="20">
        <v>1</v>
      </c>
    </row>
    <row r="8256" spans="1:20" s="20" customFormat="1" x14ac:dyDescent="0.25">
      <c r="A8256" s="177" t="s">
        <v>4180</v>
      </c>
      <c r="B8256" s="20" t="s">
        <v>4181</v>
      </c>
      <c r="C8256" s="20" t="s">
        <v>218</v>
      </c>
      <c r="D8256" s="20" t="s">
        <v>1000</v>
      </c>
      <c r="E8256" s="26">
        <v>43282</v>
      </c>
      <c r="F8256" s="20">
        <v>0</v>
      </c>
      <c r="G8256" s="20">
        <v>0</v>
      </c>
      <c r="H8256" s="20" t="e">
        <v>#DIV/0!</v>
      </c>
      <c r="I8256" s="20">
        <v>0</v>
      </c>
      <c r="J8256" s="20">
        <v>0</v>
      </c>
      <c r="K8256" s="20" t="e">
        <v>#DIV/0!</v>
      </c>
      <c r="L8256" s="20">
        <v>0</v>
      </c>
      <c r="M8256" s="20" t="e">
        <v>#DIV/0!</v>
      </c>
      <c r="N8256" s="20">
        <v>0</v>
      </c>
      <c r="P8256" s="20">
        <v>0</v>
      </c>
      <c r="Q8256" s="20">
        <v>0</v>
      </c>
      <c r="R8256" s="20" t="e">
        <v>#DIV/0!</v>
      </c>
      <c r="S8256" s="20">
        <v>0</v>
      </c>
      <c r="T8256" s="20">
        <v>1</v>
      </c>
    </row>
    <row r="8257" spans="1:20" s="20" customFormat="1" x14ac:dyDescent="0.25">
      <c r="A8257" s="177" t="s">
        <v>12609</v>
      </c>
      <c r="B8257" s="20" t="s">
        <v>12610</v>
      </c>
      <c r="C8257" s="20" t="s">
        <v>202</v>
      </c>
      <c r="D8257" s="20" t="s">
        <v>1000</v>
      </c>
      <c r="E8257" s="26">
        <v>43282</v>
      </c>
      <c r="F8257" s="20">
        <v>2.5</v>
      </c>
      <c r="G8257" s="20">
        <v>5.5</v>
      </c>
      <c r="H8257" s="20">
        <v>0.45454545454545453</v>
      </c>
      <c r="I8257" s="20">
        <v>21</v>
      </c>
      <c r="J8257" s="20">
        <v>32</v>
      </c>
      <c r="K8257" s="20">
        <v>0.65625</v>
      </c>
      <c r="L8257" s="20">
        <v>77</v>
      </c>
      <c r="M8257" s="20">
        <v>0.41558441558441561</v>
      </c>
      <c r="N8257" s="20">
        <v>21</v>
      </c>
      <c r="P8257" s="20">
        <v>1</v>
      </c>
      <c r="Q8257" s="20">
        <v>1</v>
      </c>
      <c r="R8257" s="20">
        <v>1</v>
      </c>
      <c r="S8257" s="20">
        <v>0</v>
      </c>
      <c r="T8257" s="20">
        <v>1</v>
      </c>
    </row>
    <row r="8258" spans="1:20" s="20" customFormat="1" x14ac:dyDescent="0.25">
      <c r="A8258" s="177" t="s">
        <v>12434</v>
      </c>
      <c r="B8258" s="20" t="s">
        <v>12435</v>
      </c>
      <c r="C8258" s="20" t="s">
        <v>347</v>
      </c>
      <c r="D8258" s="20" t="s">
        <v>1000</v>
      </c>
      <c r="E8258" s="26">
        <v>43282</v>
      </c>
      <c r="F8258" s="20">
        <v>0</v>
      </c>
      <c r="G8258" s="20">
        <v>0</v>
      </c>
      <c r="H8258" s="20" t="e">
        <v>#DIV/0!</v>
      </c>
      <c r="I8258" s="20">
        <v>0</v>
      </c>
      <c r="J8258" s="20">
        <v>0</v>
      </c>
      <c r="K8258" s="20" t="e">
        <v>#DIV/0!</v>
      </c>
      <c r="L8258" s="20">
        <v>0</v>
      </c>
      <c r="M8258" s="20" t="e">
        <v>#DIV/0!</v>
      </c>
      <c r="N8258" s="20">
        <v>0</v>
      </c>
      <c r="P8258" s="20">
        <v>0</v>
      </c>
      <c r="Q8258" s="20">
        <v>0</v>
      </c>
      <c r="R8258" s="20" t="e">
        <v>#DIV/0!</v>
      </c>
      <c r="S8258" s="20">
        <v>0</v>
      </c>
      <c r="T8258" s="20">
        <v>1</v>
      </c>
    </row>
    <row r="8259" spans="1:20" s="20" customFormat="1" x14ac:dyDescent="0.25">
      <c r="A8259" s="177" t="s">
        <v>9774</v>
      </c>
      <c r="B8259" s="20" t="s">
        <v>9775</v>
      </c>
      <c r="C8259" s="20" t="s">
        <v>224</v>
      </c>
      <c r="D8259" s="20" t="s">
        <v>1000</v>
      </c>
      <c r="E8259" s="26">
        <v>43282</v>
      </c>
      <c r="F8259" s="20">
        <v>8</v>
      </c>
      <c r="G8259" s="20">
        <v>6</v>
      </c>
      <c r="H8259" s="20">
        <v>1.3333333333333333</v>
      </c>
      <c r="I8259" s="20">
        <v>45</v>
      </c>
      <c r="J8259" s="20">
        <v>88</v>
      </c>
      <c r="K8259" s="20">
        <v>0.51136363636363635</v>
      </c>
      <c r="L8259" s="20">
        <v>66</v>
      </c>
      <c r="M8259" s="20">
        <v>1.3333333333333333</v>
      </c>
      <c r="N8259" s="20">
        <v>45</v>
      </c>
      <c r="P8259" s="20">
        <v>0</v>
      </c>
      <c r="Q8259" s="20">
        <v>0</v>
      </c>
      <c r="R8259" s="20" t="e">
        <v>#DIV/0!</v>
      </c>
      <c r="S8259" s="20">
        <v>0</v>
      </c>
      <c r="T8259" s="20">
        <v>1</v>
      </c>
    </row>
    <row r="8260" spans="1:20" s="20" customFormat="1" x14ac:dyDescent="0.25">
      <c r="A8260" s="177" t="s">
        <v>9475</v>
      </c>
      <c r="B8260" s="20" t="s">
        <v>9476</v>
      </c>
      <c r="C8260" s="20" t="s">
        <v>345</v>
      </c>
      <c r="D8260" s="20" t="s">
        <v>1000</v>
      </c>
      <c r="E8260" s="26">
        <v>43282</v>
      </c>
      <c r="F8260" s="20">
        <v>0</v>
      </c>
      <c r="G8260" s="20">
        <v>0</v>
      </c>
      <c r="H8260" s="20" t="e">
        <v>#DIV/0!</v>
      </c>
      <c r="I8260" s="20">
        <v>0</v>
      </c>
      <c r="J8260" s="20">
        <v>0</v>
      </c>
      <c r="K8260" s="20" t="e">
        <v>#DIV/0!</v>
      </c>
      <c r="L8260" s="20">
        <v>0</v>
      </c>
      <c r="M8260" s="20" t="e">
        <v>#DIV/0!</v>
      </c>
      <c r="N8260" s="20">
        <v>0</v>
      </c>
      <c r="P8260" s="20">
        <v>0</v>
      </c>
      <c r="Q8260" s="20">
        <v>0</v>
      </c>
      <c r="R8260" s="20" t="e">
        <v>#DIV/0!</v>
      </c>
      <c r="S8260" s="20">
        <v>0</v>
      </c>
    </row>
    <row r="8261" spans="1:20" s="20" customFormat="1" x14ac:dyDescent="0.25">
      <c r="A8261" s="177" t="s">
        <v>7867</v>
      </c>
      <c r="B8261" s="20" t="s">
        <v>7868</v>
      </c>
      <c r="C8261" s="20" t="s">
        <v>226</v>
      </c>
      <c r="D8261" s="20" t="s">
        <v>1000</v>
      </c>
      <c r="E8261" s="26">
        <v>43282</v>
      </c>
      <c r="F8261" s="20">
        <v>6</v>
      </c>
      <c r="G8261" s="20">
        <v>5.5</v>
      </c>
      <c r="H8261" s="20">
        <v>1.0909090909090908</v>
      </c>
      <c r="I8261" s="20">
        <v>59</v>
      </c>
      <c r="J8261" s="20">
        <v>66</v>
      </c>
      <c r="K8261" s="20">
        <v>0.89393939393939392</v>
      </c>
      <c r="L8261" s="20">
        <v>62</v>
      </c>
      <c r="M8261" s="20">
        <v>1.064516129032258</v>
      </c>
      <c r="N8261" s="20">
        <v>59</v>
      </c>
      <c r="P8261" s="20">
        <v>1</v>
      </c>
      <c r="Q8261" s="20">
        <v>1</v>
      </c>
      <c r="R8261" s="20">
        <v>1</v>
      </c>
      <c r="S8261" s="20">
        <v>0</v>
      </c>
      <c r="T8261" s="20" t="e">
        <v>#DIV/0!</v>
      </c>
    </row>
    <row r="8262" spans="1:20" s="20" customFormat="1" x14ac:dyDescent="0.25">
      <c r="A8262" s="177" t="s">
        <v>6937</v>
      </c>
      <c r="B8262" s="20" t="s">
        <v>6938</v>
      </c>
      <c r="C8262" s="20" t="s">
        <v>231</v>
      </c>
      <c r="D8262" s="20" t="s">
        <v>1000</v>
      </c>
      <c r="E8262" s="26">
        <v>43282</v>
      </c>
      <c r="F8262" s="20">
        <v>9</v>
      </c>
      <c r="G8262" s="20">
        <v>7.5</v>
      </c>
      <c r="H8262" s="20">
        <v>1.2</v>
      </c>
      <c r="I8262" s="20">
        <v>100</v>
      </c>
      <c r="J8262" s="20">
        <v>102</v>
      </c>
      <c r="K8262" s="20">
        <v>0.98039215686274506</v>
      </c>
      <c r="L8262" s="20">
        <v>84</v>
      </c>
      <c r="M8262" s="20">
        <v>1.2142857142857142</v>
      </c>
      <c r="N8262" s="20">
        <v>89</v>
      </c>
      <c r="P8262" s="20">
        <v>1</v>
      </c>
      <c r="Q8262" s="20">
        <v>6</v>
      </c>
      <c r="R8262" s="20">
        <v>0.16666666666666666</v>
      </c>
      <c r="S8262" s="20">
        <v>11</v>
      </c>
      <c r="T8262" s="20" t="e">
        <v>#DIV/0!</v>
      </c>
    </row>
    <row r="8263" spans="1:20" s="20" customFormat="1" x14ac:dyDescent="0.25">
      <c r="A8263" s="177" t="s">
        <v>5988</v>
      </c>
      <c r="B8263" s="20" t="s">
        <v>5989</v>
      </c>
      <c r="C8263" s="20" t="s">
        <v>216</v>
      </c>
      <c r="D8263" s="20" t="s">
        <v>1000</v>
      </c>
      <c r="E8263" s="26">
        <v>43282</v>
      </c>
      <c r="F8263" s="20">
        <v>7.5</v>
      </c>
      <c r="G8263" s="20">
        <v>7.5</v>
      </c>
      <c r="H8263" s="20">
        <v>1</v>
      </c>
      <c r="I8263" s="20">
        <v>79</v>
      </c>
      <c r="J8263" s="20">
        <v>102</v>
      </c>
      <c r="K8263" s="20">
        <v>0.77450980392156865</v>
      </c>
      <c r="L8263" s="20">
        <v>102</v>
      </c>
      <c r="M8263" s="20">
        <v>1</v>
      </c>
      <c r="N8263" s="20">
        <v>50</v>
      </c>
      <c r="P8263" s="20">
        <v>4</v>
      </c>
      <c r="Q8263" s="20">
        <v>6</v>
      </c>
      <c r="R8263" s="20">
        <v>0.66666666666666663</v>
      </c>
      <c r="S8263" s="20">
        <v>29</v>
      </c>
      <c r="T8263" s="20">
        <v>0.72499999999999998</v>
      </c>
    </row>
    <row r="8264" spans="1:20" s="20" customFormat="1" x14ac:dyDescent="0.25">
      <c r="A8264" s="177" t="s">
        <v>4595</v>
      </c>
      <c r="B8264" s="20" t="s">
        <v>4596</v>
      </c>
      <c r="C8264" s="20" t="s">
        <v>233</v>
      </c>
      <c r="D8264" s="20" t="s">
        <v>1000</v>
      </c>
      <c r="E8264" s="26">
        <v>43282</v>
      </c>
      <c r="F8264" s="20">
        <v>3</v>
      </c>
      <c r="G8264" s="20">
        <v>4.5</v>
      </c>
      <c r="H8264" s="20">
        <v>0.66666666666666663</v>
      </c>
      <c r="I8264" s="20">
        <v>11</v>
      </c>
      <c r="J8264" s="20">
        <v>36</v>
      </c>
      <c r="K8264" s="20">
        <v>0.30555555555555558</v>
      </c>
      <c r="L8264" s="20">
        <v>63</v>
      </c>
      <c r="M8264" s="20">
        <v>0.5714285714285714</v>
      </c>
      <c r="N8264" s="20">
        <v>11</v>
      </c>
      <c r="P8264" s="20">
        <v>2</v>
      </c>
      <c r="Q8264" s="20">
        <v>3</v>
      </c>
      <c r="R8264" s="20">
        <v>0.66666666666666663</v>
      </c>
      <c r="S8264" s="20">
        <v>0</v>
      </c>
      <c r="T8264" s="20">
        <v>0.86250000000000004</v>
      </c>
    </row>
    <row r="8265" spans="1:20" s="20" customFormat="1" x14ac:dyDescent="0.25">
      <c r="A8265" s="177" t="s">
        <v>4005</v>
      </c>
      <c r="B8265" s="20" t="s">
        <v>4006</v>
      </c>
      <c r="C8265" s="20" t="s">
        <v>219</v>
      </c>
      <c r="D8265" s="20" t="s">
        <v>1000</v>
      </c>
      <c r="E8265" s="26">
        <v>43282</v>
      </c>
      <c r="F8265" s="20">
        <v>0</v>
      </c>
      <c r="G8265" s="20">
        <v>0</v>
      </c>
      <c r="H8265" s="20" t="e">
        <v>#DIV/0!</v>
      </c>
      <c r="I8265" s="20">
        <v>0</v>
      </c>
      <c r="J8265" s="20">
        <v>0</v>
      </c>
      <c r="K8265" s="20" t="e">
        <v>#DIV/0!</v>
      </c>
      <c r="L8265" s="20">
        <v>0</v>
      </c>
      <c r="M8265" s="20" t="e">
        <v>#DIV/0!</v>
      </c>
      <c r="N8265" s="20">
        <v>0</v>
      </c>
      <c r="P8265" s="20">
        <v>0</v>
      </c>
      <c r="Q8265" s="20">
        <v>0</v>
      </c>
      <c r="R8265" s="20" t="e">
        <v>#DIV/0!</v>
      </c>
      <c r="S8265" s="20">
        <v>0</v>
      </c>
      <c r="T8265" s="20">
        <v>0.69166666666666665</v>
      </c>
    </row>
    <row r="8266" spans="1:20" s="20" customFormat="1" x14ac:dyDescent="0.25">
      <c r="A8266" s="177" t="s">
        <v>3734</v>
      </c>
      <c r="B8266" s="20" t="s">
        <v>3735</v>
      </c>
      <c r="C8266" s="20" t="s">
        <v>340</v>
      </c>
      <c r="D8266" s="20" t="s">
        <v>1000</v>
      </c>
      <c r="E8266" s="26">
        <v>43282</v>
      </c>
      <c r="F8266" s="20">
        <v>0</v>
      </c>
      <c r="G8266" s="20">
        <v>0</v>
      </c>
      <c r="H8266" s="20" t="e">
        <v>#DIV/0!</v>
      </c>
      <c r="I8266" s="20">
        <v>0</v>
      </c>
      <c r="J8266" s="20">
        <v>0</v>
      </c>
      <c r="K8266" s="20" t="e">
        <v>#DIV/0!</v>
      </c>
      <c r="L8266" s="20">
        <v>0</v>
      </c>
      <c r="M8266" s="20" t="e">
        <v>#DIV/0!</v>
      </c>
      <c r="N8266" s="20">
        <v>0</v>
      </c>
      <c r="P8266" s="20">
        <v>0</v>
      </c>
      <c r="Q8266" s="20">
        <v>0</v>
      </c>
      <c r="R8266" s="20" t="e">
        <v>#DIV/0!</v>
      </c>
      <c r="S8266" s="20">
        <v>0</v>
      </c>
      <c r="T8266" s="20">
        <v>0.56666666666666665</v>
      </c>
    </row>
    <row r="8267" spans="1:20" s="20" customFormat="1" x14ac:dyDescent="0.25">
      <c r="A8267" s="177" t="s">
        <v>11326</v>
      </c>
      <c r="B8267" s="20" t="s">
        <v>11327</v>
      </c>
      <c r="C8267" s="20" t="s">
        <v>350</v>
      </c>
      <c r="D8267" s="20" t="s">
        <v>1000</v>
      </c>
      <c r="E8267" s="26">
        <v>43282</v>
      </c>
      <c r="F8267" s="20">
        <v>1</v>
      </c>
      <c r="G8267" s="20">
        <v>1</v>
      </c>
      <c r="H8267" s="20">
        <v>1</v>
      </c>
      <c r="I8267" s="20">
        <v>5</v>
      </c>
      <c r="J8267" s="20">
        <v>6</v>
      </c>
      <c r="K8267" s="20">
        <v>0.83333333333333337</v>
      </c>
      <c r="L8267" s="20">
        <v>6</v>
      </c>
      <c r="M8267" s="20">
        <v>1</v>
      </c>
      <c r="N8267" s="20">
        <v>5</v>
      </c>
      <c r="P8267" s="20">
        <v>0</v>
      </c>
      <c r="Q8267" s="20">
        <v>0</v>
      </c>
      <c r="R8267" s="20" t="e">
        <v>#DIV/0!</v>
      </c>
      <c r="S8267" s="20">
        <v>0</v>
      </c>
      <c r="T8267" s="20">
        <v>0.66666666666666663</v>
      </c>
    </row>
    <row r="8268" spans="1:20" s="20" customFormat="1" x14ac:dyDescent="0.25">
      <c r="A8268" s="177" t="s">
        <v>11328</v>
      </c>
      <c r="B8268" s="20" t="s">
        <v>11329</v>
      </c>
      <c r="C8268" s="20" t="s">
        <v>351</v>
      </c>
      <c r="D8268" s="20" t="s">
        <v>1000</v>
      </c>
      <c r="E8268" s="26">
        <v>43282</v>
      </c>
      <c r="F8268" s="20">
        <v>0</v>
      </c>
      <c r="G8268" s="20">
        <v>0</v>
      </c>
      <c r="H8268" s="20" t="e">
        <v>#DIV/0!</v>
      </c>
      <c r="I8268" s="20">
        <v>0</v>
      </c>
      <c r="J8268" s="20">
        <v>0</v>
      </c>
      <c r="K8268" s="20" t="e">
        <v>#DIV/0!</v>
      </c>
      <c r="L8268" s="20">
        <v>0</v>
      </c>
      <c r="M8268" s="20" t="e">
        <v>#DIV/0!</v>
      </c>
      <c r="N8268" s="20">
        <v>0</v>
      </c>
      <c r="P8268" s="20">
        <v>0</v>
      </c>
      <c r="Q8268" s="20">
        <v>0</v>
      </c>
      <c r="R8268" s="20" t="e">
        <v>#DIV/0!</v>
      </c>
      <c r="S8268" s="20">
        <v>0</v>
      </c>
      <c r="T8268" s="20">
        <v>0.6875</v>
      </c>
    </row>
    <row r="8269" spans="1:20" s="20" customFormat="1" x14ac:dyDescent="0.25">
      <c r="A8269" s="177" t="s">
        <v>11204</v>
      </c>
      <c r="B8269" s="20" t="s">
        <v>11205</v>
      </c>
      <c r="C8269" s="20" t="s">
        <v>352</v>
      </c>
      <c r="D8269" s="20" t="s">
        <v>1000</v>
      </c>
      <c r="E8269" s="26">
        <v>43282</v>
      </c>
      <c r="F8269" s="20">
        <v>0</v>
      </c>
      <c r="G8269" s="20">
        <v>0</v>
      </c>
      <c r="H8269" s="20" t="e">
        <v>#DIV/0!</v>
      </c>
      <c r="I8269" s="20">
        <v>0</v>
      </c>
      <c r="J8269" s="20">
        <v>0</v>
      </c>
      <c r="K8269" s="20" t="e">
        <v>#DIV/0!</v>
      </c>
      <c r="L8269" s="20">
        <v>0</v>
      </c>
      <c r="M8269" s="20" t="e">
        <v>#DIV/0!</v>
      </c>
      <c r="N8269" s="20">
        <v>0</v>
      </c>
      <c r="P8269" s="20">
        <v>0</v>
      </c>
      <c r="Q8269" s="20">
        <v>0</v>
      </c>
      <c r="R8269" s="20" t="e">
        <v>#DIV/0!</v>
      </c>
      <c r="S8269" s="20">
        <v>0</v>
      </c>
      <c r="T8269" s="20">
        <v>0.59166666666666667</v>
      </c>
    </row>
    <row r="8270" spans="1:20" s="20" customFormat="1" x14ac:dyDescent="0.25">
      <c r="A8270" s="177" t="s">
        <v>10205</v>
      </c>
      <c r="B8270" s="20" t="s">
        <v>10206</v>
      </c>
      <c r="C8270" s="20" t="s">
        <v>353</v>
      </c>
      <c r="D8270" s="20" t="s">
        <v>1000</v>
      </c>
      <c r="E8270" s="26">
        <v>43282</v>
      </c>
      <c r="F8270" s="20">
        <v>0</v>
      </c>
      <c r="G8270" s="20">
        <v>0</v>
      </c>
      <c r="H8270" s="20" t="e">
        <v>#DIV/0!</v>
      </c>
      <c r="I8270" s="20">
        <v>0</v>
      </c>
      <c r="J8270" s="20">
        <v>0</v>
      </c>
      <c r="K8270" s="20" t="e">
        <v>#DIV/0!</v>
      </c>
      <c r="L8270" s="20">
        <v>0</v>
      </c>
      <c r="M8270" s="20" t="e">
        <v>#DIV/0!</v>
      </c>
      <c r="N8270" s="20">
        <v>0</v>
      </c>
      <c r="P8270" s="20">
        <v>0</v>
      </c>
      <c r="Q8270" s="20">
        <v>0</v>
      </c>
      <c r="R8270" s="20" t="e">
        <v>#DIV/0!</v>
      </c>
      <c r="S8270" s="20">
        <v>0</v>
      </c>
      <c r="T8270" s="20">
        <v>0.56764705882352939</v>
      </c>
    </row>
    <row r="8271" spans="1:20" s="20" customFormat="1" x14ac:dyDescent="0.25">
      <c r="A8271" s="177" t="s">
        <v>10065</v>
      </c>
      <c r="B8271" s="20" t="s">
        <v>10066</v>
      </c>
      <c r="C8271" s="20" t="s">
        <v>386</v>
      </c>
      <c r="D8271" s="20" t="s">
        <v>1000</v>
      </c>
      <c r="E8271" s="26">
        <v>43282</v>
      </c>
      <c r="F8271" s="20">
        <v>0</v>
      </c>
      <c r="G8271" s="20">
        <v>0</v>
      </c>
      <c r="H8271" s="20" t="e">
        <v>#DIV/0!</v>
      </c>
      <c r="I8271" s="20">
        <v>0</v>
      </c>
      <c r="J8271" s="20">
        <v>0</v>
      </c>
      <c r="K8271" s="20" t="e">
        <v>#DIV/0!</v>
      </c>
      <c r="L8271" s="20">
        <v>0</v>
      </c>
      <c r="M8271" s="20" t="e">
        <v>#DIV/0!</v>
      </c>
      <c r="N8271" s="20">
        <v>0</v>
      </c>
      <c r="P8271" s="20">
        <v>0</v>
      </c>
      <c r="Q8271" s="20">
        <v>0</v>
      </c>
      <c r="R8271" s="20" t="e">
        <v>#DIV/0!</v>
      </c>
      <c r="S8271" s="20">
        <v>0</v>
      </c>
      <c r="T8271" s="20">
        <v>0.52573529411764708</v>
      </c>
    </row>
    <row r="8272" spans="1:20" s="20" customFormat="1" x14ac:dyDescent="0.25">
      <c r="A8272" s="177" t="s">
        <v>8618</v>
      </c>
      <c r="B8272" s="20" t="s">
        <v>8619</v>
      </c>
      <c r="C8272" s="20" t="s">
        <v>354</v>
      </c>
      <c r="D8272" s="20" t="s">
        <v>1000</v>
      </c>
      <c r="E8272" s="26">
        <v>43282</v>
      </c>
      <c r="F8272" s="20">
        <v>1</v>
      </c>
      <c r="G8272" s="20">
        <v>1.5</v>
      </c>
      <c r="H8272" s="20">
        <v>0.66666666666666663</v>
      </c>
      <c r="I8272" s="20">
        <v>6</v>
      </c>
      <c r="J8272" s="20">
        <v>6</v>
      </c>
      <c r="K8272" s="20">
        <v>1</v>
      </c>
      <c r="L8272" s="20">
        <v>9</v>
      </c>
      <c r="M8272" s="20">
        <v>0.66666666666666663</v>
      </c>
      <c r="N8272" s="20">
        <v>6</v>
      </c>
      <c r="P8272" s="20">
        <v>0</v>
      </c>
      <c r="Q8272" s="20">
        <v>0</v>
      </c>
      <c r="R8272" s="20" t="e">
        <v>#DIV/0!</v>
      </c>
      <c r="S8272" s="20">
        <v>0</v>
      </c>
      <c r="T8272" s="20">
        <v>1</v>
      </c>
    </row>
    <row r="8273" spans="1:20" s="20" customFormat="1" x14ac:dyDescent="0.25">
      <c r="A8273" s="177" t="s">
        <v>6412</v>
      </c>
      <c r="B8273" s="20" t="s">
        <v>6413</v>
      </c>
      <c r="C8273" s="20" t="s">
        <v>355</v>
      </c>
      <c r="D8273" s="20" t="s">
        <v>1000</v>
      </c>
      <c r="E8273" s="26">
        <v>43282</v>
      </c>
      <c r="F8273" s="20">
        <v>3.5</v>
      </c>
      <c r="G8273" s="20">
        <v>3.5</v>
      </c>
      <c r="H8273" s="20">
        <v>1</v>
      </c>
      <c r="I8273" s="20">
        <v>16</v>
      </c>
      <c r="J8273" s="20">
        <v>21</v>
      </c>
      <c r="K8273" s="20">
        <v>0.76190476190476186</v>
      </c>
      <c r="L8273" s="20">
        <v>21</v>
      </c>
      <c r="M8273" s="20">
        <v>1</v>
      </c>
      <c r="N8273" s="20">
        <v>15</v>
      </c>
      <c r="P8273" s="20">
        <v>0</v>
      </c>
      <c r="Q8273" s="20">
        <v>0</v>
      </c>
      <c r="R8273" s="20" t="e">
        <v>#DIV/0!</v>
      </c>
      <c r="S8273" s="20">
        <v>1</v>
      </c>
      <c r="T8273" s="20">
        <v>1</v>
      </c>
    </row>
    <row r="8274" spans="1:20" s="20" customFormat="1" x14ac:dyDescent="0.25">
      <c r="A8274" s="177" t="s">
        <v>12150</v>
      </c>
      <c r="B8274" s="20" t="s">
        <v>12151</v>
      </c>
      <c r="C8274" s="20" t="s">
        <v>1050</v>
      </c>
      <c r="D8274" s="20" t="s">
        <v>1002</v>
      </c>
      <c r="E8274" s="26">
        <v>43282</v>
      </c>
      <c r="F8274" s="20">
        <v>2.5</v>
      </c>
      <c r="G8274" s="20">
        <v>2.5</v>
      </c>
      <c r="H8274" s="20">
        <v>1</v>
      </c>
      <c r="I8274" s="20">
        <v>6</v>
      </c>
      <c r="J8274" s="20">
        <v>15</v>
      </c>
      <c r="K8274" s="20">
        <v>0.4</v>
      </c>
      <c r="L8274" s="20">
        <v>15</v>
      </c>
      <c r="M8274" s="20">
        <v>1</v>
      </c>
      <c r="N8274" s="20">
        <v>6</v>
      </c>
      <c r="P8274" s="20">
        <v>0</v>
      </c>
      <c r="Q8274" s="20">
        <v>2</v>
      </c>
      <c r="R8274" s="20">
        <v>0</v>
      </c>
      <c r="S8274" s="20">
        <v>0</v>
      </c>
      <c r="T8274" s="20">
        <v>0.5</v>
      </c>
    </row>
    <row r="8275" spans="1:20" s="20" customFormat="1" x14ac:dyDescent="0.25">
      <c r="A8275" s="177" t="s">
        <v>7485</v>
      </c>
      <c r="B8275" s="20" t="s">
        <v>7486</v>
      </c>
      <c r="C8275" s="20" t="s">
        <v>1048</v>
      </c>
      <c r="D8275" s="20" t="s">
        <v>1002</v>
      </c>
      <c r="E8275" s="26">
        <v>43282</v>
      </c>
      <c r="F8275" s="20">
        <v>1.5</v>
      </c>
      <c r="G8275" s="20">
        <v>2.5</v>
      </c>
      <c r="H8275" s="20">
        <v>0.6</v>
      </c>
      <c r="I8275" s="20">
        <v>6</v>
      </c>
      <c r="J8275" s="20">
        <v>9</v>
      </c>
      <c r="K8275" s="20">
        <v>0.66666666666666663</v>
      </c>
      <c r="L8275" s="20">
        <v>15</v>
      </c>
      <c r="M8275" s="20">
        <v>0.6</v>
      </c>
      <c r="N8275" s="20">
        <v>6</v>
      </c>
      <c r="P8275" s="20">
        <v>2</v>
      </c>
      <c r="Q8275" s="20">
        <v>2</v>
      </c>
      <c r="R8275" s="20">
        <v>1</v>
      </c>
      <c r="S8275" s="20">
        <v>0</v>
      </c>
      <c r="T8275" s="20">
        <v>1</v>
      </c>
    </row>
    <row r="8276" spans="1:20" s="20" customFormat="1" x14ac:dyDescent="0.25">
      <c r="A8276" s="177" t="s">
        <v>5774</v>
      </c>
      <c r="B8276" s="20" t="s">
        <v>5775</v>
      </c>
      <c r="C8276" s="20" t="s">
        <v>1047</v>
      </c>
      <c r="D8276" s="20" t="s">
        <v>1002</v>
      </c>
      <c r="E8276" s="26">
        <v>43282</v>
      </c>
      <c r="F8276" s="20">
        <v>3.5</v>
      </c>
      <c r="G8276" s="20">
        <v>3.5</v>
      </c>
      <c r="H8276" s="20">
        <v>1</v>
      </c>
      <c r="I8276" s="20">
        <v>13</v>
      </c>
      <c r="J8276" s="20">
        <v>21</v>
      </c>
      <c r="K8276" s="20">
        <v>0.61904761904761907</v>
      </c>
      <c r="L8276" s="20">
        <v>21</v>
      </c>
      <c r="M8276" s="20">
        <v>1</v>
      </c>
      <c r="N8276" s="20">
        <v>12</v>
      </c>
      <c r="P8276" s="20">
        <v>1</v>
      </c>
      <c r="Q8276" s="20">
        <v>1</v>
      </c>
      <c r="R8276" s="20">
        <v>1</v>
      </c>
      <c r="S8276" s="20">
        <v>1</v>
      </c>
      <c r="T8276" s="20">
        <v>1</v>
      </c>
    </row>
    <row r="8277" spans="1:20" s="20" customFormat="1" x14ac:dyDescent="0.25">
      <c r="A8277" s="177" t="s">
        <v>14801</v>
      </c>
      <c r="B8277" s="177" t="s">
        <v>14802</v>
      </c>
      <c r="C8277" s="20" t="s">
        <v>1054</v>
      </c>
      <c r="D8277" s="177" t="s">
        <v>1002</v>
      </c>
      <c r="E8277" s="26">
        <v>43282</v>
      </c>
      <c r="F8277" s="20">
        <v>1.5</v>
      </c>
      <c r="G8277" s="20">
        <v>1.5</v>
      </c>
      <c r="H8277" s="20">
        <v>1</v>
      </c>
      <c r="I8277" s="20">
        <v>4</v>
      </c>
      <c r="J8277" s="20">
        <v>9</v>
      </c>
      <c r="K8277" s="20">
        <v>0.44444444444444442</v>
      </c>
      <c r="L8277" s="20">
        <v>9</v>
      </c>
      <c r="M8277" s="20">
        <v>1</v>
      </c>
      <c r="N8277" s="20">
        <v>0</v>
      </c>
      <c r="P8277" s="20">
        <v>0</v>
      </c>
      <c r="Q8277" s="20">
        <v>0</v>
      </c>
      <c r="R8277" s="20" t="e">
        <v>#DIV/0!</v>
      </c>
      <c r="S8277" s="20">
        <v>4</v>
      </c>
      <c r="T8277" s="20">
        <v>1</v>
      </c>
    </row>
    <row r="8278" spans="1:20" s="20" customFormat="1" x14ac:dyDescent="0.25">
      <c r="A8278" s="177" t="s">
        <v>7363</v>
      </c>
      <c r="B8278" s="20" t="s">
        <v>7364</v>
      </c>
      <c r="C8278" s="20" t="s">
        <v>1052</v>
      </c>
      <c r="D8278" s="20" t="s">
        <v>1002</v>
      </c>
      <c r="E8278" s="26">
        <v>43282</v>
      </c>
      <c r="F8278" s="20">
        <v>3.5</v>
      </c>
      <c r="G8278" s="20">
        <v>4.5</v>
      </c>
      <c r="H8278" s="20">
        <v>0.77777777777777779</v>
      </c>
      <c r="I8278" s="20">
        <v>32</v>
      </c>
      <c r="J8278" s="20">
        <v>21</v>
      </c>
      <c r="K8278" s="20">
        <v>1.5238095238095237</v>
      </c>
      <c r="L8278" s="20">
        <v>27</v>
      </c>
      <c r="M8278" s="20">
        <v>0.77777777777777779</v>
      </c>
      <c r="N8278" s="20">
        <v>25</v>
      </c>
      <c r="P8278" s="20">
        <v>1</v>
      </c>
      <c r="Q8278" s="20">
        <v>6</v>
      </c>
      <c r="R8278" s="20">
        <v>0.16666666666666666</v>
      </c>
      <c r="S8278" s="20">
        <v>7</v>
      </c>
      <c r="T8278" s="20">
        <v>0</v>
      </c>
    </row>
    <row r="8279" spans="1:20" s="20" customFormat="1" x14ac:dyDescent="0.25">
      <c r="A8279" s="177" t="s">
        <v>5355</v>
      </c>
      <c r="B8279" s="20" t="s">
        <v>5356</v>
      </c>
      <c r="C8279" s="20" t="s">
        <v>1053</v>
      </c>
      <c r="D8279" s="20" t="s">
        <v>1002</v>
      </c>
      <c r="E8279" s="26">
        <v>43282</v>
      </c>
      <c r="F8279" s="20">
        <v>3.5</v>
      </c>
      <c r="G8279" s="20">
        <v>3.5</v>
      </c>
      <c r="H8279" s="20">
        <v>1</v>
      </c>
      <c r="I8279" s="20">
        <v>8</v>
      </c>
      <c r="J8279" s="20">
        <v>21</v>
      </c>
      <c r="K8279" s="20">
        <v>0.38095238095238093</v>
      </c>
      <c r="L8279" s="20">
        <v>21</v>
      </c>
      <c r="M8279" s="20">
        <v>1</v>
      </c>
      <c r="N8279" s="20">
        <v>6</v>
      </c>
      <c r="P8279" s="20">
        <v>0</v>
      </c>
      <c r="Q8279" s="20">
        <v>0</v>
      </c>
      <c r="R8279" s="20" t="e">
        <v>#DIV/0!</v>
      </c>
      <c r="S8279" s="20">
        <v>2</v>
      </c>
      <c r="T8279" s="20" t="e">
        <v>#DIV/0!</v>
      </c>
    </row>
    <row r="8280" spans="1:20" s="20" customFormat="1" x14ac:dyDescent="0.25">
      <c r="A8280" s="177" t="s">
        <v>7525</v>
      </c>
      <c r="B8280" s="20" t="s">
        <v>7526</v>
      </c>
      <c r="C8280" s="20" t="s">
        <v>901</v>
      </c>
      <c r="D8280" s="20" t="s">
        <v>1000</v>
      </c>
      <c r="E8280" s="26">
        <v>43282</v>
      </c>
      <c r="F8280" s="20">
        <v>3.5</v>
      </c>
      <c r="G8280" s="20">
        <v>3.5</v>
      </c>
      <c r="H8280" s="20">
        <v>1</v>
      </c>
      <c r="I8280" s="20">
        <v>8</v>
      </c>
      <c r="J8280" s="20">
        <v>21</v>
      </c>
      <c r="K8280" s="20">
        <v>0.38095238095238093</v>
      </c>
      <c r="L8280" s="20">
        <v>21</v>
      </c>
      <c r="M8280" s="20">
        <v>1</v>
      </c>
      <c r="N8280" s="20">
        <v>6</v>
      </c>
      <c r="P8280" s="20">
        <v>0</v>
      </c>
      <c r="Q8280" s="20">
        <v>0</v>
      </c>
      <c r="R8280" s="20" t="e">
        <v>#DIV/0!</v>
      </c>
      <c r="S8280" s="20">
        <v>2</v>
      </c>
      <c r="T8280" s="20" t="e">
        <v>#DIV/0!</v>
      </c>
    </row>
    <row r="8281" spans="1:20" s="20" customFormat="1" x14ac:dyDescent="0.25">
      <c r="A8281" s="177" t="s">
        <v>7392</v>
      </c>
      <c r="B8281" s="20" t="s">
        <v>7401</v>
      </c>
      <c r="C8281" s="20" t="s">
        <v>901</v>
      </c>
      <c r="D8281" s="20" t="s">
        <v>1001</v>
      </c>
      <c r="E8281" s="26">
        <v>43282</v>
      </c>
      <c r="F8281" s="20">
        <v>1.5</v>
      </c>
      <c r="G8281" s="20">
        <v>3.5</v>
      </c>
      <c r="H8281" s="20">
        <v>0.42857142857142855</v>
      </c>
      <c r="I8281" s="20">
        <v>8</v>
      </c>
      <c r="J8281" s="20">
        <v>21</v>
      </c>
      <c r="K8281" s="20">
        <v>0.38095238095238093</v>
      </c>
      <c r="L8281" s="20">
        <v>21</v>
      </c>
      <c r="M8281" s="20">
        <v>1</v>
      </c>
      <c r="N8281" s="20">
        <v>6</v>
      </c>
      <c r="P8281" s="20">
        <v>0</v>
      </c>
      <c r="Q8281" s="20">
        <v>0</v>
      </c>
      <c r="R8281" s="20" t="e">
        <v>#DIV/0!</v>
      </c>
      <c r="S8281" s="20">
        <v>2</v>
      </c>
      <c r="T8281" s="20" t="e">
        <v>#DIV/0!</v>
      </c>
    </row>
    <row r="8282" spans="1:20" s="20" customFormat="1" x14ac:dyDescent="0.25">
      <c r="A8282" s="177" t="s">
        <v>5819</v>
      </c>
      <c r="B8282" s="20" t="s">
        <v>5830</v>
      </c>
      <c r="C8282" s="20" t="s">
        <v>903</v>
      </c>
      <c r="D8282" s="20" t="s">
        <v>1000</v>
      </c>
      <c r="E8282" s="26">
        <v>43282</v>
      </c>
      <c r="F8282" s="20">
        <v>6.5</v>
      </c>
      <c r="G8282" s="20">
        <v>3.5</v>
      </c>
      <c r="H8282" s="20">
        <v>1.8571428571428572</v>
      </c>
      <c r="I8282" s="20">
        <v>8</v>
      </c>
      <c r="J8282" s="20">
        <v>21</v>
      </c>
      <c r="K8282" s="20">
        <v>0.38095238095238093</v>
      </c>
      <c r="L8282" s="20">
        <v>21</v>
      </c>
      <c r="M8282" s="20">
        <v>1</v>
      </c>
      <c r="N8282" s="20">
        <v>6</v>
      </c>
      <c r="P8282" s="20">
        <v>0</v>
      </c>
      <c r="Q8282" s="20">
        <v>0</v>
      </c>
      <c r="R8282" s="20" t="e">
        <v>#DIV/0!</v>
      </c>
      <c r="S8282" s="20">
        <v>2</v>
      </c>
      <c r="T8282" s="20" t="e">
        <v>#DIV/0!</v>
      </c>
    </row>
    <row r="8283" spans="1:20" s="20" customFormat="1" x14ac:dyDescent="0.25">
      <c r="A8283" s="177" t="s">
        <v>5383</v>
      </c>
      <c r="B8283" s="20" t="s">
        <v>5384</v>
      </c>
      <c r="C8283" s="20" t="s">
        <v>903</v>
      </c>
      <c r="D8283" s="20" t="s">
        <v>1001</v>
      </c>
      <c r="E8283" s="26">
        <v>43282</v>
      </c>
      <c r="F8283" s="20">
        <v>0.5</v>
      </c>
      <c r="G8283" s="20">
        <v>3.5</v>
      </c>
      <c r="H8283" s="20">
        <v>0.14285714285714285</v>
      </c>
      <c r="I8283" s="20">
        <v>8</v>
      </c>
      <c r="J8283" s="20">
        <v>21</v>
      </c>
      <c r="K8283" s="20">
        <v>0.38095238095238093</v>
      </c>
      <c r="L8283" s="20">
        <v>21</v>
      </c>
      <c r="M8283" s="20">
        <v>1</v>
      </c>
      <c r="N8283" s="20">
        <v>6</v>
      </c>
      <c r="P8283" s="20">
        <v>0</v>
      </c>
      <c r="Q8283" s="20">
        <v>0</v>
      </c>
      <c r="R8283" s="20" t="e">
        <v>#DIV/0!</v>
      </c>
      <c r="S8283" s="20">
        <v>2</v>
      </c>
      <c r="T8283" s="20" t="e">
        <v>#DIV/0!</v>
      </c>
    </row>
    <row r="8284" spans="1:20" s="20" customFormat="1" x14ac:dyDescent="0.25">
      <c r="A8284" s="177" t="s">
        <v>11853</v>
      </c>
      <c r="B8284" s="20" t="s">
        <v>11854</v>
      </c>
      <c r="C8284" s="20" t="s">
        <v>198</v>
      </c>
      <c r="D8284" s="20" t="s">
        <v>1002</v>
      </c>
      <c r="E8284" s="26">
        <v>43282</v>
      </c>
      <c r="F8284" s="20">
        <v>1</v>
      </c>
      <c r="G8284" s="20">
        <v>1</v>
      </c>
      <c r="H8284" s="20">
        <v>1</v>
      </c>
      <c r="I8284" s="20">
        <v>5</v>
      </c>
      <c r="J8284" s="20">
        <v>6</v>
      </c>
      <c r="K8284" s="20">
        <v>0.83333333333333337</v>
      </c>
      <c r="L8284" s="20">
        <v>6</v>
      </c>
      <c r="M8284" s="20">
        <v>1</v>
      </c>
      <c r="N8284" s="20">
        <v>5</v>
      </c>
      <c r="P8284" s="20">
        <v>0</v>
      </c>
      <c r="Q8284" s="20">
        <v>0</v>
      </c>
      <c r="R8284" s="20" t="e">
        <v>#DIV/0!</v>
      </c>
      <c r="S8284" s="20">
        <v>0</v>
      </c>
      <c r="T8284" s="20" t="e">
        <v>#DIV/0!</v>
      </c>
    </row>
    <row r="8285" spans="1:20" s="20" customFormat="1" x14ac:dyDescent="0.25">
      <c r="A8285" s="177" t="s">
        <v>11855</v>
      </c>
      <c r="B8285" s="20" t="s">
        <v>11856</v>
      </c>
      <c r="C8285" s="20" t="s">
        <v>199</v>
      </c>
      <c r="D8285" s="20" t="s">
        <v>1002</v>
      </c>
      <c r="E8285" s="26">
        <v>43282</v>
      </c>
      <c r="F8285" s="20">
        <v>10.5</v>
      </c>
      <c r="G8285" s="20">
        <v>14</v>
      </c>
      <c r="H8285" s="20">
        <v>0.75</v>
      </c>
      <c r="I8285" s="20">
        <v>49</v>
      </c>
      <c r="J8285" s="20">
        <v>80</v>
      </c>
      <c r="K8285" s="20">
        <v>0.61250000000000004</v>
      </c>
      <c r="L8285" s="20">
        <v>128</v>
      </c>
      <c r="M8285" s="20">
        <v>0.625</v>
      </c>
      <c r="N8285" s="20">
        <v>44</v>
      </c>
      <c r="P8285" s="20">
        <v>1</v>
      </c>
      <c r="Q8285" s="20">
        <v>3</v>
      </c>
      <c r="R8285" s="20">
        <v>0.33333333333333331</v>
      </c>
      <c r="S8285" s="20">
        <v>5</v>
      </c>
      <c r="T8285" s="20" t="e">
        <v>#DIV/0!</v>
      </c>
    </row>
    <row r="8286" spans="1:20" s="20" customFormat="1" x14ac:dyDescent="0.25">
      <c r="A8286" s="177" t="s">
        <v>11857</v>
      </c>
      <c r="B8286" s="20" t="s">
        <v>11858</v>
      </c>
      <c r="C8286" s="20" t="s">
        <v>348</v>
      </c>
      <c r="D8286" s="20" t="s">
        <v>1002</v>
      </c>
      <c r="E8286" s="26">
        <v>43282</v>
      </c>
      <c r="F8286" s="20">
        <v>0</v>
      </c>
      <c r="G8286" s="20">
        <v>0</v>
      </c>
      <c r="H8286" s="20" t="e">
        <v>#DIV/0!</v>
      </c>
      <c r="I8286" s="20">
        <v>0</v>
      </c>
      <c r="J8286" s="20">
        <v>0</v>
      </c>
      <c r="K8286" s="20" t="e">
        <v>#DIV/0!</v>
      </c>
      <c r="L8286" s="20">
        <v>0</v>
      </c>
      <c r="M8286" s="20" t="e">
        <v>#DIV/0!</v>
      </c>
      <c r="N8286" s="20">
        <v>0</v>
      </c>
      <c r="P8286" s="20">
        <v>0</v>
      </c>
      <c r="Q8286" s="20">
        <v>0</v>
      </c>
      <c r="R8286" s="20" t="e">
        <v>#DIV/0!</v>
      </c>
      <c r="S8286" s="20">
        <v>0</v>
      </c>
      <c r="T8286" s="20" t="e">
        <v>#DIV/0!</v>
      </c>
    </row>
    <row r="8287" spans="1:20" s="20" customFormat="1" x14ac:dyDescent="0.25">
      <c r="A8287" s="177" t="s">
        <v>11859</v>
      </c>
      <c r="B8287" s="20" t="s">
        <v>11860</v>
      </c>
      <c r="C8287" s="20" t="s">
        <v>357</v>
      </c>
      <c r="D8287" s="20" t="s">
        <v>1002</v>
      </c>
      <c r="E8287" s="26">
        <v>43282</v>
      </c>
      <c r="F8287" s="20">
        <v>0</v>
      </c>
      <c r="G8287" s="20">
        <v>0</v>
      </c>
      <c r="H8287" s="20" t="e">
        <v>#DIV/0!</v>
      </c>
      <c r="I8287" s="20">
        <v>0</v>
      </c>
      <c r="J8287" s="20">
        <v>0</v>
      </c>
      <c r="K8287" s="20" t="e">
        <v>#DIV/0!</v>
      </c>
      <c r="L8287" s="20">
        <v>0</v>
      </c>
      <c r="M8287" s="20" t="e">
        <v>#DIV/0!</v>
      </c>
      <c r="N8287" s="20">
        <v>0</v>
      </c>
      <c r="P8287" s="20">
        <v>0</v>
      </c>
      <c r="Q8287" s="20">
        <v>0</v>
      </c>
      <c r="R8287" s="20" t="e">
        <v>#DIV/0!</v>
      </c>
      <c r="S8287" s="20">
        <v>0</v>
      </c>
    </row>
    <row r="8288" spans="1:20" s="20" customFormat="1" x14ac:dyDescent="0.25">
      <c r="A8288" s="177" t="s">
        <v>10971</v>
      </c>
      <c r="B8288" s="20" t="s">
        <v>10972</v>
      </c>
      <c r="C8288" s="20" t="s">
        <v>227</v>
      </c>
      <c r="D8288" s="20" t="s">
        <v>1002</v>
      </c>
      <c r="E8288" s="26">
        <v>43282</v>
      </c>
      <c r="F8288" s="20">
        <v>0</v>
      </c>
      <c r="G8288" s="20">
        <v>0</v>
      </c>
      <c r="H8288" s="20" t="e">
        <v>#DIV/0!</v>
      </c>
      <c r="I8288" s="20">
        <v>0</v>
      </c>
      <c r="J8288" s="20">
        <v>0</v>
      </c>
      <c r="K8288" s="20" t="e">
        <v>#DIV/0!</v>
      </c>
      <c r="L8288" s="20">
        <v>0</v>
      </c>
      <c r="M8288" s="20" t="e">
        <v>#DIV/0!</v>
      </c>
      <c r="N8288" s="20">
        <v>0</v>
      </c>
      <c r="P8288" s="20">
        <v>0</v>
      </c>
      <c r="Q8288" s="20">
        <v>0</v>
      </c>
      <c r="R8288" s="20" t="e">
        <v>#DIV/0!</v>
      </c>
      <c r="S8288" s="20">
        <v>0</v>
      </c>
    </row>
    <row r="8289" spans="1:19" s="20" customFormat="1" x14ac:dyDescent="0.25">
      <c r="A8289" s="177" t="s">
        <v>10796</v>
      </c>
      <c r="B8289" s="20" t="s">
        <v>10797</v>
      </c>
      <c r="C8289" s="20" t="s">
        <v>203</v>
      </c>
      <c r="D8289" s="20" t="s">
        <v>1002</v>
      </c>
      <c r="E8289" s="26">
        <v>43282</v>
      </c>
      <c r="F8289" s="20">
        <v>0</v>
      </c>
      <c r="G8289" s="20">
        <v>0</v>
      </c>
      <c r="H8289" s="20" t="e">
        <v>#DIV/0!</v>
      </c>
      <c r="I8289" s="20">
        <v>0</v>
      </c>
      <c r="J8289" s="20">
        <v>0</v>
      </c>
      <c r="K8289" s="20" t="e">
        <v>#DIV/0!</v>
      </c>
      <c r="L8289" s="20">
        <v>0</v>
      </c>
      <c r="M8289" s="20" t="e">
        <v>#DIV/0!</v>
      </c>
      <c r="N8289" s="20">
        <v>0</v>
      </c>
      <c r="O8289" s="20" t="e">
        <v>#DIV/0!</v>
      </c>
      <c r="P8289" s="20">
        <v>0</v>
      </c>
      <c r="Q8289" s="20">
        <v>0</v>
      </c>
      <c r="R8289" s="20" t="e">
        <v>#DIV/0!</v>
      </c>
      <c r="S8289" s="20">
        <v>0</v>
      </c>
    </row>
    <row r="8290" spans="1:19" s="20" customFormat="1" x14ac:dyDescent="0.25">
      <c r="A8290" s="177" t="s">
        <v>10131</v>
      </c>
      <c r="B8290" s="20" t="s">
        <v>10132</v>
      </c>
      <c r="C8290" s="20" t="s">
        <v>387</v>
      </c>
      <c r="D8290" s="20" t="s">
        <v>1002</v>
      </c>
      <c r="E8290" s="26">
        <v>43282</v>
      </c>
      <c r="F8290" s="20">
        <v>0</v>
      </c>
      <c r="G8290" s="20">
        <v>0</v>
      </c>
      <c r="H8290" s="20" t="e">
        <v>#DIV/0!</v>
      </c>
      <c r="I8290" s="20">
        <v>0</v>
      </c>
      <c r="J8290" s="20">
        <v>0</v>
      </c>
      <c r="K8290" s="20" t="e">
        <v>#DIV/0!</v>
      </c>
      <c r="L8290" s="20">
        <v>0</v>
      </c>
      <c r="M8290" s="20" t="e">
        <v>#DIV/0!</v>
      </c>
      <c r="N8290" s="20">
        <v>0</v>
      </c>
      <c r="P8290" s="20">
        <v>0</v>
      </c>
      <c r="Q8290" s="20">
        <v>0</v>
      </c>
      <c r="R8290" s="20" t="e">
        <v>#DIV/0!</v>
      </c>
      <c r="S8290" s="20">
        <v>0</v>
      </c>
    </row>
    <row r="8291" spans="1:19" s="20" customFormat="1" x14ac:dyDescent="0.25">
      <c r="A8291" s="177" t="s">
        <v>9949</v>
      </c>
      <c r="B8291" s="20" t="s">
        <v>9950</v>
      </c>
      <c r="C8291" s="20" t="s">
        <v>223</v>
      </c>
      <c r="D8291" s="20" t="s">
        <v>1002</v>
      </c>
      <c r="E8291" s="26">
        <v>43282</v>
      </c>
      <c r="F8291" s="20">
        <v>8</v>
      </c>
      <c r="G8291" s="20">
        <v>6</v>
      </c>
      <c r="H8291" s="20">
        <v>1.3333333333333333</v>
      </c>
      <c r="I8291" s="20">
        <v>45</v>
      </c>
      <c r="J8291" s="20">
        <v>88</v>
      </c>
      <c r="K8291" s="20">
        <v>0.51136363636363635</v>
      </c>
      <c r="L8291" s="20">
        <v>66</v>
      </c>
      <c r="M8291" s="20">
        <v>1.3333333333333333</v>
      </c>
      <c r="N8291" s="20">
        <v>45</v>
      </c>
      <c r="P8291" s="20">
        <v>0</v>
      </c>
      <c r="Q8291" s="20">
        <v>0</v>
      </c>
      <c r="R8291" s="20" t="e">
        <v>#DIV/0!</v>
      </c>
      <c r="S8291" s="20">
        <v>0</v>
      </c>
    </row>
    <row r="8292" spans="1:19" s="20" customFormat="1" x14ac:dyDescent="0.25">
      <c r="A8292" s="177" t="s">
        <v>9567</v>
      </c>
      <c r="B8292" s="20" t="s">
        <v>9568</v>
      </c>
      <c r="C8292" s="20" t="s">
        <v>346</v>
      </c>
      <c r="D8292" s="20" t="s">
        <v>1002</v>
      </c>
      <c r="E8292" s="26">
        <v>43282</v>
      </c>
      <c r="F8292" s="20">
        <v>0</v>
      </c>
      <c r="G8292" s="20">
        <v>0</v>
      </c>
      <c r="H8292" s="20" t="e">
        <v>#DIV/0!</v>
      </c>
      <c r="I8292" s="20">
        <v>0</v>
      </c>
      <c r="J8292" s="20">
        <v>0</v>
      </c>
      <c r="K8292" s="20" t="e">
        <v>#DIV/0!</v>
      </c>
      <c r="L8292" s="20">
        <v>0</v>
      </c>
      <c r="M8292" s="20" t="e">
        <v>#DIV/0!</v>
      </c>
      <c r="N8292" s="20">
        <v>0</v>
      </c>
      <c r="P8292" s="20">
        <v>0</v>
      </c>
      <c r="Q8292" s="20">
        <v>0</v>
      </c>
      <c r="R8292" s="20" t="e">
        <v>#DIV/0!</v>
      </c>
      <c r="S8292" s="20">
        <v>0</v>
      </c>
    </row>
    <row r="8293" spans="1:19" s="20" customFormat="1" x14ac:dyDescent="0.25">
      <c r="A8293" s="177" t="s">
        <v>9208</v>
      </c>
      <c r="B8293" s="20" t="s">
        <v>9209</v>
      </c>
      <c r="C8293" s="20" t="s">
        <v>207</v>
      </c>
      <c r="D8293" s="20" t="s">
        <v>1002</v>
      </c>
      <c r="E8293" s="26">
        <v>43282</v>
      </c>
      <c r="F8293" s="20">
        <v>4</v>
      </c>
      <c r="G8293" s="20">
        <v>6</v>
      </c>
      <c r="H8293" s="20">
        <v>0.66666666666666663</v>
      </c>
      <c r="I8293" s="20">
        <v>18</v>
      </c>
      <c r="J8293" s="20">
        <v>28</v>
      </c>
      <c r="K8293" s="20">
        <v>0.6428571428571429</v>
      </c>
      <c r="L8293" s="20">
        <v>48</v>
      </c>
      <c r="M8293" s="20">
        <v>0.58333333333333337</v>
      </c>
      <c r="N8293" s="20">
        <v>17</v>
      </c>
      <c r="O8293" s="20">
        <v>0.93</v>
      </c>
      <c r="P8293" s="20">
        <v>1</v>
      </c>
      <c r="Q8293" s="20">
        <v>2</v>
      </c>
      <c r="R8293" s="20">
        <v>0.5</v>
      </c>
      <c r="S8293" s="20">
        <v>1</v>
      </c>
    </row>
    <row r="8294" spans="1:19" s="20" customFormat="1" x14ac:dyDescent="0.25">
      <c r="A8294" s="177" t="s">
        <v>8369</v>
      </c>
      <c r="B8294" s="20" t="s">
        <v>8370</v>
      </c>
      <c r="C8294" s="20" t="s">
        <v>212</v>
      </c>
      <c r="D8294" s="20" t="s">
        <v>1002</v>
      </c>
      <c r="E8294" s="26">
        <v>43282</v>
      </c>
      <c r="F8294" s="20">
        <v>1</v>
      </c>
      <c r="G8294" s="20">
        <v>1.5</v>
      </c>
      <c r="H8294" s="20">
        <v>0.66666666666666663</v>
      </c>
      <c r="I8294" s="20">
        <v>6</v>
      </c>
      <c r="J8294" s="20">
        <v>6</v>
      </c>
      <c r="K8294" s="20">
        <v>1</v>
      </c>
      <c r="L8294" s="20">
        <v>9</v>
      </c>
      <c r="M8294" s="20">
        <v>0.66666666666666663</v>
      </c>
      <c r="N8294" s="20">
        <v>0</v>
      </c>
      <c r="P8294" s="20">
        <v>0</v>
      </c>
      <c r="Q8294" s="20">
        <v>0</v>
      </c>
      <c r="R8294" s="20" t="e">
        <v>#DIV/0!</v>
      </c>
      <c r="S8294" s="20">
        <v>6</v>
      </c>
    </row>
    <row r="8295" spans="1:19" s="20" customFormat="1" x14ac:dyDescent="0.25">
      <c r="A8295" s="177" t="s">
        <v>8068</v>
      </c>
      <c r="B8295" s="20" t="s">
        <v>8069</v>
      </c>
      <c r="C8295" s="20" t="s">
        <v>225</v>
      </c>
      <c r="D8295" s="20" t="s">
        <v>1002</v>
      </c>
      <c r="E8295" s="26">
        <v>43282</v>
      </c>
      <c r="F8295" s="20">
        <v>6</v>
      </c>
      <c r="G8295" s="20">
        <v>5.5</v>
      </c>
      <c r="H8295" s="20">
        <v>1.0909090909090908</v>
      </c>
      <c r="I8295" s="20">
        <v>59</v>
      </c>
      <c r="J8295" s="20">
        <v>66</v>
      </c>
      <c r="K8295" s="20">
        <v>0.89393939393939392</v>
      </c>
      <c r="L8295" s="20">
        <v>62</v>
      </c>
      <c r="M8295" s="20">
        <v>1.064516129032258</v>
      </c>
      <c r="N8295" s="20">
        <v>59</v>
      </c>
      <c r="P8295" s="20">
        <v>1</v>
      </c>
      <c r="Q8295" s="20">
        <v>1</v>
      </c>
      <c r="R8295" s="20">
        <v>1</v>
      </c>
      <c r="S8295" s="20">
        <v>0</v>
      </c>
    </row>
    <row r="8296" spans="1:19" s="20" customFormat="1" x14ac:dyDescent="0.25">
      <c r="A8296" s="177" t="s">
        <v>7680</v>
      </c>
      <c r="B8296" s="20" t="s">
        <v>7681</v>
      </c>
      <c r="C8296" s="20" t="s">
        <v>901</v>
      </c>
      <c r="D8296" s="20" t="s">
        <v>1002</v>
      </c>
      <c r="E8296" s="26">
        <v>43282</v>
      </c>
      <c r="F8296" s="20">
        <v>5</v>
      </c>
      <c r="G8296" s="20">
        <v>7</v>
      </c>
      <c r="H8296" s="20">
        <v>0.7142857142857143</v>
      </c>
      <c r="I8296" s="20">
        <v>38</v>
      </c>
      <c r="J8296" s="20">
        <v>30</v>
      </c>
      <c r="K8296" s="20">
        <v>1.2666666666666666</v>
      </c>
      <c r="L8296" s="20">
        <v>42</v>
      </c>
      <c r="M8296" s="20">
        <v>0.7142857142857143</v>
      </c>
      <c r="N8296" s="20">
        <v>31</v>
      </c>
      <c r="P8296" s="20">
        <v>3</v>
      </c>
      <c r="Q8296" s="20">
        <v>8</v>
      </c>
      <c r="R8296" s="20">
        <v>0.375</v>
      </c>
      <c r="S8296" s="20">
        <v>7</v>
      </c>
    </row>
    <row r="8297" spans="1:19" s="20" customFormat="1" x14ac:dyDescent="0.25">
      <c r="A8297" s="177" t="s">
        <v>7128</v>
      </c>
      <c r="B8297" s="20" t="s">
        <v>7129</v>
      </c>
      <c r="C8297" s="20" t="s">
        <v>232</v>
      </c>
      <c r="D8297" s="20" t="s">
        <v>1002</v>
      </c>
      <c r="E8297" s="26">
        <v>43282</v>
      </c>
      <c r="F8297" s="20">
        <v>9</v>
      </c>
      <c r="G8297" s="20">
        <v>7.5</v>
      </c>
      <c r="H8297" s="20">
        <v>1.2</v>
      </c>
      <c r="I8297" s="20">
        <v>100</v>
      </c>
      <c r="J8297" s="20">
        <v>102</v>
      </c>
      <c r="K8297" s="20">
        <v>0.98039215686274506</v>
      </c>
      <c r="L8297" s="20">
        <v>84</v>
      </c>
      <c r="M8297" s="20">
        <v>1.2142857142857142</v>
      </c>
      <c r="N8297" s="20">
        <v>89</v>
      </c>
      <c r="P8297" s="20">
        <v>1</v>
      </c>
      <c r="Q8297" s="20">
        <v>6</v>
      </c>
      <c r="R8297" s="20">
        <v>0.16666666666666666</v>
      </c>
      <c r="S8297" s="20">
        <v>11</v>
      </c>
    </row>
    <row r="8298" spans="1:19" s="20" customFormat="1" x14ac:dyDescent="0.25">
      <c r="A8298" s="177" t="s">
        <v>6762</v>
      </c>
      <c r="B8298" s="20" t="s">
        <v>6763</v>
      </c>
      <c r="C8298" s="20" t="s">
        <v>317</v>
      </c>
      <c r="D8298" s="20" t="s">
        <v>1002</v>
      </c>
      <c r="E8298" s="26">
        <v>43282</v>
      </c>
      <c r="F8298" s="20">
        <v>9</v>
      </c>
      <c r="G8298" s="20">
        <v>9</v>
      </c>
      <c r="H8298" s="20">
        <v>1</v>
      </c>
      <c r="I8298" s="20">
        <v>34</v>
      </c>
      <c r="J8298" s="20">
        <v>54</v>
      </c>
      <c r="K8298" s="20">
        <v>0.62962962962962965</v>
      </c>
      <c r="L8298" s="20">
        <v>54</v>
      </c>
      <c r="M8298" s="20">
        <v>1</v>
      </c>
      <c r="N8298" s="20">
        <v>32</v>
      </c>
      <c r="P8298" s="20">
        <v>4</v>
      </c>
      <c r="Q8298" s="20">
        <v>4</v>
      </c>
      <c r="R8298" s="20">
        <v>1</v>
      </c>
      <c r="S8298" s="20">
        <v>2</v>
      </c>
    </row>
    <row r="8299" spans="1:19" s="20" customFormat="1" x14ac:dyDescent="0.25">
      <c r="A8299" s="177" t="s">
        <v>6338</v>
      </c>
      <c r="B8299" s="20" t="s">
        <v>6339</v>
      </c>
      <c r="C8299" s="20" t="s">
        <v>214</v>
      </c>
      <c r="D8299" s="20" t="s">
        <v>1002</v>
      </c>
      <c r="E8299" s="26">
        <v>43282</v>
      </c>
      <c r="F8299" s="20">
        <v>12.5</v>
      </c>
      <c r="G8299" s="20">
        <v>13.5</v>
      </c>
      <c r="H8299" s="20">
        <v>0.92592592592592593</v>
      </c>
      <c r="I8299" s="20">
        <v>104</v>
      </c>
      <c r="J8299" s="20">
        <v>142</v>
      </c>
      <c r="K8299" s="20">
        <v>0.73239436619718312</v>
      </c>
      <c r="L8299" s="20">
        <v>150</v>
      </c>
      <c r="M8299" s="20">
        <v>0.94666666666666666</v>
      </c>
      <c r="N8299" s="20">
        <v>67</v>
      </c>
      <c r="O8299" s="20">
        <v>0.95</v>
      </c>
      <c r="P8299" s="20">
        <v>10</v>
      </c>
      <c r="Q8299" s="20">
        <v>12</v>
      </c>
      <c r="R8299" s="20">
        <v>0.83333333333333337</v>
      </c>
      <c r="S8299" s="20">
        <v>37</v>
      </c>
    </row>
    <row r="8300" spans="1:19" s="20" customFormat="1" x14ac:dyDescent="0.25">
      <c r="A8300" s="177" t="s">
        <v>909</v>
      </c>
      <c r="B8300" s="20" t="s">
        <v>906</v>
      </c>
      <c r="C8300" s="20" t="s">
        <v>903</v>
      </c>
      <c r="D8300" s="20" t="s">
        <v>1002</v>
      </c>
      <c r="E8300" s="26">
        <v>43282</v>
      </c>
      <c r="F8300" s="20">
        <v>7</v>
      </c>
      <c r="G8300" s="20">
        <v>7</v>
      </c>
      <c r="H8300" s="20">
        <v>1</v>
      </c>
      <c r="I8300" s="20">
        <v>21</v>
      </c>
      <c r="J8300" s="20">
        <v>42</v>
      </c>
      <c r="K8300" s="20">
        <v>0.5</v>
      </c>
      <c r="L8300" s="20">
        <v>42</v>
      </c>
      <c r="M8300" s="20">
        <v>1</v>
      </c>
      <c r="N8300" s="20">
        <v>18</v>
      </c>
      <c r="P8300" s="20">
        <v>1</v>
      </c>
      <c r="Q8300" s="20">
        <v>1</v>
      </c>
      <c r="R8300" s="20">
        <v>1</v>
      </c>
      <c r="S8300" s="20">
        <v>3</v>
      </c>
    </row>
    <row r="8301" spans="1:19" s="20" customFormat="1" x14ac:dyDescent="0.25">
      <c r="A8301" s="177" t="s">
        <v>4945</v>
      </c>
      <c r="B8301" s="20" t="s">
        <v>4946</v>
      </c>
      <c r="C8301" s="20" t="s">
        <v>230</v>
      </c>
      <c r="D8301" s="20" t="s">
        <v>1002</v>
      </c>
      <c r="E8301" s="26">
        <v>43282</v>
      </c>
      <c r="F8301" s="20">
        <v>0</v>
      </c>
      <c r="G8301" s="20">
        <v>0</v>
      </c>
      <c r="H8301" s="20" t="e">
        <v>#DIV/0!</v>
      </c>
      <c r="I8301" s="20">
        <v>0</v>
      </c>
      <c r="J8301" s="20">
        <v>0</v>
      </c>
      <c r="K8301" s="20" t="e">
        <v>#DIV/0!</v>
      </c>
      <c r="L8301" s="20">
        <v>0</v>
      </c>
      <c r="M8301" s="20" t="e">
        <v>#DIV/0!</v>
      </c>
      <c r="N8301" s="20">
        <v>0</v>
      </c>
      <c r="P8301" s="20">
        <v>0</v>
      </c>
      <c r="Q8301" s="20">
        <v>0</v>
      </c>
      <c r="R8301" s="20" t="e">
        <v>#DIV/0!</v>
      </c>
      <c r="S8301" s="20">
        <v>0</v>
      </c>
    </row>
    <row r="8302" spans="1:19" s="20" customFormat="1" x14ac:dyDescent="0.25">
      <c r="A8302" s="177" t="s">
        <v>4770</v>
      </c>
      <c r="B8302" s="20" t="s">
        <v>4771</v>
      </c>
      <c r="C8302" s="20" t="s">
        <v>234</v>
      </c>
      <c r="D8302" s="20" t="s">
        <v>1002</v>
      </c>
      <c r="E8302" s="26">
        <v>43282</v>
      </c>
      <c r="F8302" s="20">
        <v>3</v>
      </c>
      <c r="G8302" s="20">
        <v>4.5</v>
      </c>
      <c r="H8302" s="20">
        <v>0.66666666666666663</v>
      </c>
      <c r="I8302" s="20">
        <v>11</v>
      </c>
      <c r="J8302" s="20">
        <v>36</v>
      </c>
      <c r="K8302" s="20">
        <v>0.30555555555555558</v>
      </c>
      <c r="L8302" s="20">
        <v>63</v>
      </c>
      <c r="M8302" s="20">
        <v>0.5714285714285714</v>
      </c>
      <c r="N8302" s="20">
        <v>11</v>
      </c>
      <c r="P8302" s="20">
        <v>2</v>
      </c>
      <c r="Q8302" s="20">
        <v>3</v>
      </c>
      <c r="R8302" s="20">
        <v>0.66666666666666663</v>
      </c>
      <c r="S8302" s="20">
        <v>0</v>
      </c>
    </row>
    <row r="8303" spans="1:19" s="20" customFormat="1" x14ac:dyDescent="0.25">
      <c r="A8303" s="177" t="s">
        <v>4420</v>
      </c>
      <c r="B8303" s="20" t="s">
        <v>4421</v>
      </c>
      <c r="C8303" s="20" t="s">
        <v>217</v>
      </c>
      <c r="D8303" s="20" t="s">
        <v>1002</v>
      </c>
      <c r="E8303" s="26">
        <v>43282</v>
      </c>
      <c r="F8303" s="20">
        <v>0</v>
      </c>
      <c r="G8303" s="20">
        <v>0</v>
      </c>
      <c r="H8303" s="20" t="e">
        <v>#DIV/0!</v>
      </c>
      <c r="I8303" s="20">
        <v>0</v>
      </c>
      <c r="J8303" s="20">
        <v>0</v>
      </c>
      <c r="K8303" s="20" t="e">
        <v>#DIV/0!</v>
      </c>
      <c r="L8303" s="20">
        <v>0</v>
      </c>
      <c r="M8303" s="20" t="e">
        <v>#DIV/0!</v>
      </c>
      <c r="N8303" s="20">
        <v>0</v>
      </c>
      <c r="P8303" s="20">
        <v>0</v>
      </c>
      <c r="Q8303" s="20">
        <v>0</v>
      </c>
      <c r="R8303" s="20" t="e">
        <v>#DIV/0!</v>
      </c>
      <c r="S8303" s="20">
        <v>0</v>
      </c>
    </row>
    <row r="8304" spans="1:19" s="20" customFormat="1" x14ac:dyDescent="0.25">
      <c r="A8304" s="177" t="s">
        <v>3830</v>
      </c>
      <c r="B8304" s="20" t="s">
        <v>3831</v>
      </c>
      <c r="C8304" s="20" t="s">
        <v>342</v>
      </c>
      <c r="D8304" s="20" t="s">
        <v>1002</v>
      </c>
      <c r="E8304" s="26">
        <v>43282</v>
      </c>
      <c r="F8304" s="20">
        <v>0</v>
      </c>
      <c r="G8304" s="20">
        <v>0</v>
      </c>
      <c r="H8304" s="20" t="e">
        <v>#DIV/0!</v>
      </c>
      <c r="I8304" s="20">
        <v>0</v>
      </c>
      <c r="J8304" s="20">
        <v>0</v>
      </c>
      <c r="K8304" s="20" t="e">
        <v>#DIV/0!</v>
      </c>
      <c r="L8304" s="20">
        <v>0</v>
      </c>
      <c r="M8304" s="20" t="e">
        <v>#DIV/0!</v>
      </c>
      <c r="N8304" s="20">
        <v>0</v>
      </c>
      <c r="P8304" s="20">
        <v>0</v>
      </c>
      <c r="Q8304" s="20">
        <v>0</v>
      </c>
      <c r="R8304" s="20" t="e">
        <v>#DIV/0!</v>
      </c>
      <c r="S8304" s="20">
        <v>0</v>
      </c>
    </row>
    <row r="8305" spans="1:19" s="20" customFormat="1" x14ac:dyDescent="0.25">
      <c r="A8305" s="177" t="s">
        <v>3638</v>
      </c>
      <c r="B8305" s="20" t="s">
        <v>3639</v>
      </c>
      <c r="C8305" s="20" t="s">
        <v>220</v>
      </c>
      <c r="D8305" s="20" t="s">
        <v>1002</v>
      </c>
      <c r="E8305" s="26">
        <v>43282</v>
      </c>
      <c r="F8305" s="20">
        <v>0</v>
      </c>
      <c r="G8305" s="20">
        <v>0</v>
      </c>
      <c r="H8305" s="20" t="e">
        <v>#DIV/0!</v>
      </c>
      <c r="I8305" s="20">
        <v>0</v>
      </c>
      <c r="J8305" s="20">
        <v>0</v>
      </c>
      <c r="K8305" s="20" t="e">
        <v>#DIV/0!</v>
      </c>
      <c r="L8305" s="20">
        <v>0</v>
      </c>
      <c r="M8305" s="20" t="e">
        <v>#DIV/0!</v>
      </c>
      <c r="N8305" s="20">
        <v>0</v>
      </c>
      <c r="P8305" s="20">
        <v>0</v>
      </c>
      <c r="Q8305" s="20">
        <v>0</v>
      </c>
      <c r="R8305" s="20" t="e">
        <v>#DIV/0!</v>
      </c>
      <c r="S8305" s="20">
        <v>0</v>
      </c>
    </row>
    <row r="8306" spans="1:19" s="20" customFormat="1" x14ac:dyDescent="0.25">
      <c r="A8306" s="177" t="s">
        <v>3113</v>
      </c>
      <c r="B8306" s="20" t="s">
        <v>3114</v>
      </c>
      <c r="C8306" s="20" t="s">
        <v>242</v>
      </c>
      <c r="D8306" s="20" t="s">
        <v>1000</v>
      </c>
      <c r="E8306" s="26">
        <v>43282</v>
      </c>
      <c r="F8306" s="20">
        <v>0</v>
      </c>
      <c r="G8306" s="20">
        <v>0</v>
      </c>
      <c r="H8306" s="20" t="e">
        <v>#DIV/0!</v>
      </c>
      <c r="I8306" s="20">
        <v>0</v>
      </c>
      <c r="J8306" s="20">
        <v>0</v>
      </c>
      <c r="K8306" s="20" t="e">
        <v>#DIV/0!</v>
      </c>
      <c r="L8306" s="20">
        <v>0</v>
      </c>
      <c r="M8306" s="20" t="e">
        <v>#DIV/0!</v>
      </c>
      <c r="N8306" s="20">
        <v>0</v>
      </c>
      <c r="P8306" s="20">
        <v>0</v>
      </c>
      <c r="Q8306" s="20">
        <v>0</v>
      </c>
      <c r="R8306" s="20" t="e">
        <v>#DIV/0!</v>
      </c>
      <c r="S8306" s="20">
        <v>0</v>
      </c>
    </row>
    <row r="8307" spans="1:19" s="20" customFormat="1" x14ac:dyDescent="0.25">
      <c r="A8307" s="177" t="s">
        <v>2938</v>
      </c>
      <c r="B8307" s="20" t="s">
        <v>2939</v>
      </c>
      <c r="C8307" s="20" t="s">
        <v>2724</v>
      </c>
      <c r="D8307" s="20" t="s">
        <v>1000</v>
      </c>
      <c r="E8307" s="26">
        <v>43282</v>
      </c>
      <c r="F8307" s="20">
        <v>3.5</v>
      </c>
      <c r="G8307" s="20">
        <v>3.5</v>
      </c>
      <c r="H8307" s="20">
        <v>1</v>
      </c>
      <c r="I8307" s="20">
        <v>13</v>
      </c>
      <c r="J8307" s="20">
        <v>21</v>
      </c>
      <c r="K8307" s="20">
        <v>0.61904761904761907</v>
      </c>
      <c r="L8307" s="20">
        <v>21</v>
      </c>
      <c r="M8307" s="20">
        <v>1</v>
      </c>
      <c r="N8307" s="20">
        <v>12</v>
      </c>
      <c r="P8307" s="20">
        <v>1</v>
      </c>
      <c r="Q8307" s="20">
        <v>1</v>
      </c>
      <c r="R8307" s="20">
        <v>1</v>
      </c>
      <c r="S8307" s="20">
        <v>1</v>
      </c>
    </row>
    <row r="8308" spans="1:19" s="20" customFormat="1" x14ac:dyDescent="0.25">
      <c r="A8308" s="177" t="s">
        <v>2765</v>
      </c>
      <c r="B8308" s="20" t="s">
        <v>2766</v>
      </c>
      <c r="C8308" s="20" t="s">
        <v>2724</v>
      </c>
      <c r="D8308" s="20" t="s">
        <v>1001</v>
      </c>
      <c r="E8308" s="26">
        <v>43282</v>
      </c>
      <c r="F8308" s="20">
        <v>4</v>
      </c>
      <c r="G8308" s="20">
        <v>5</v>
      </c>
      <c r="H8308" s="20">
        <v>0.8</v>
      </c>
      <c r="I8308" s="20">
        <v>12</v>
      </c>
      <c r="J8308" s="20">
        <v>24</v>
      </c>
      <c r="K8308" s="20">
        <v>0.5</v>
      </c>
      <c r="L8308" s="20">
        <v>30</v>
      </c>
      <c r="M8308" s="20">
        <v>0.8</v>
      </c>
      <c r="N8308" s="20">
        <v>12</v>
      </c>
      <c r="P8308" s="20">
        <v>2</v>
      </c>
      <c r="Q8308" s="20">
        <v>4</v>
      </c>
      <c r="R8308" s="20">
        <v>0.5</v>
      </c>
      <c r="S8308" s="20">
        <v>0</v>
      </c>
    </row>
    <row r="8309" spans="1:19" s="20" customFormat="1" x14ac:dyDescent="0.25">
      <c r="A8309" s="177" t="s">
        <v>2731</v>
      </c>
      <c r="B8309" s="20" t="s">
        <v>2732</v>
      </c>
      <c r="C8309" s="20" t="s">
        <v>2724</v>
      </c>
      <c r="D8309" s="20" t="s">
        <v>1002</v>
      </c>
      <c r="E8309" s="26">
        <v>43282</v>
      </c>
      <c r="F8309" s="20">
        <v>7.5</v>
      </c>
      <c r="G8309" s="20">
        <v>8.5</v>
      </c>
      <c r="H8309" s="20">
        <v>0.88235294117647056</v>
      </c>
      <c r="I8309" s="20">
        <v>25</v>
      </c>
      <c r="J8309" s="20">
        <v>45</v>
      </c>
      <c r="K8309" s="20">
        <v>0.55555555555555558</v>
      </c>
      <c r="L8309" s="20">
        <v>51</v>
      </c>
      <c r="M8309" s="20">
        <v>0.88235294117647056</v>
      </c>
      <c r="N8309" s="20">
        <v>24</v>
      </c>
      <c r="P8309" s="20">
        <v>3</v>
      </c>
      <c r="Q8309" s="20">
        <v>5</v>
      </c>
      <c r="R8309" s="20">
        <v>0.6</v>
      </c>
      <c r="S8309" s="20">
        <v>1</v>
      </c>
    </row>
    <row r="8310" spans="1:19" s="20" customFormat="1" x14ac:dyDescent="0.25">
      <c r="A8310" s="177" t="s">
        <v>2693</v>
      </c>
      <c r="B8310" s="20" t="s">
        <v>2694</v>
      </c>
      <c r="C8310" s="20" t="s">
        <v>237</v>
      </c>
      <c r="D8310" s="20" t="s">
        <v>1000</v>
      </c>
      <c r="E8310" s="26">
        <v>43282</v>
      </c>
      <c r="F8310" s="20">
        <v>6</v>
      </c>
      <c r="G8310" s="20">
        <v>9</v>
      </c>
      <c r="H8310" s="20">
        <v>0.66666666666666663</v>
      </c>
      <c r="I8310" s="20">
        <v>28</v>
      </c>
      <c r="J8310" s="20">
        <v>50</v>
      </c>
      <c r="K8310" s="20">
        <v>0.56000000000000005</v>
      </c>
      <c r="L8310" s="20">
        <v>78</v>
      </c>
      <c r="M8310" s="20">
        <v>0.64102564102564108</v>
      </c>
      <c r="N8310" s="20">
        <v>20</v>
      </c>
      <c r="O8310" s="20">
        <v>0.94</v>
      </c>
      <c r="P8310" s="20">
        <v>7</v>
      </c>
      <c r="Q8310" s="20">
        <v>8</v>
      </c>
      <c r="R8310" s="20">
        <v>0.875</v>
      </c>
      <c r="S8310" s="20">
        <v>8</v>
      </c>
    </row>
    <row r="8311" spans="1:19" s="20" customFormat="1" x14ac:dyDescent="0.25">
      <c r="A8311" s="177" t="s">
        <v>2518</v>
      </c>
      <c r="B8311" s="20" t="s">
        <v>2519</v>
      </c>
      <c r="C8311" s="20" t="s">
        <v>238</v>
      </c>
      <c r="D8311" s="20" t="s">
        <v>1000</v>
      </c>
      <c r="E8311" s="26">
        <v>43282</v>
      </c>
      <c r="F8311" s="20">
        <v>0</v>
      </c>
      <c r="G8311" s="20">
        <v>0</v>
      </c>
      <c r="H8311" s="20" t="e">
        <v>#DIV/0!</v>
      </c>
      <c r="I8311" s="20">
        <v>0</v>
      </c>
      <c r="J8311" s="20">
        <v>0</v>
      </c>
      <c r="K8311" s="20" t="e">
        <v>#DIV/0!</v>
      </c>
      <c r="L8311" s="20">
        <v>0</v>
      </c>
      <c r="M8311" s="20" t="e">
        <v>#DIV/0!</v>
      </c>
      <c r="N8311" s="20">
        <v>0</v>
      </c>
      <c r="P8311" s="20">
        <v>0</v>
      </c>
      <c r="Q8311" s="20">
        <v>0</v>
      </c>
      <c r="R8311" s="20" t="e">
        <v>#DIV/0!</v>
      </c>
      <c r="S8311" s="20">
        <v>0</v>
      </c>
    </row>
    <row r="8312" spans="1:19" s="20" customFormat="1" x14ac:dyDescent="0.25">
      <c r="A8312" s="177" t="s">
        <v>2345</v>
      </c>
      <c r="B8312" s="20" t="s">
        <v>2346</v>
      </c>
      <c r="C8312" s="20" t="s">
        <v>239</v>
      </c>
      <c r="D8312" s="20" t="s">
        <v>1000</v>
      </c>
      <c r="E8312" s="26">
        <v>43282</v>
      </c>
      <c r="F8312" s="20">
        <v>0</v>
      </c>
      <c r="G8312" s="20">
        <v>0</v>
      </c>
      <c r="H8312" s="20" t="e">
        <v>#DIV/0!</v>
      </c>
      <c r="I8312" s="20">
        <v>0</v>
      </c>
      <c r="J8312" s="20">
        <v>0</v>
      </c>
      <c r="K8312" s="20" t="e">
        <v>#DIV/0!</v>
      </c>
      <c r="L8312" s="20">
        <v>0</v>
      </c>
      <c r="M8312" s="20" t="e">
        <v>#DIV/0!</v>
      </c>
      <c r="N8312" s="20">
        <v>0</v>
      </c>
      <c r="P8312" s="20">
        <v>0</v>
      </c>
      <c r="Q8312" s="20">
        <v>0</v>
      </c>
      <c r="R8312" s="20" t="e">
        <v>#DIV/0!</v>
      </c>
      <c r="S8312" s="20">
        <v>0</v>
      </c>
    </row>
    <row r="8313" spans="1:19" s="20" customFormat="1" x14ac:dyDescent="0.25">
      <c r="A8313" s="177" t="s">
        <v>2170</v>
      </c>
      <c r="B8313" s="20" t="s">
        <v>2171</v>
      </c>
      <c r="C8313" s="20" t="s">
        <v>1988</v>
      </c>
      <c r="D8313" s="20" t="s">
        <v>1000</v>
      </c>
      <c r="E8313" s="26">
        <v>43282</v>
      </c>
      <c r="F8313" s="20">
        <v>6.5</v>
      </c>
      <c r="G8313" s="20">
        <v>7</v>
      </c>
      <c r="H8313" s="20">
        <v>0.9285714285714286</v>
      </c>
      <c r="I8313" s="20">
        <v>39</v>
      </c>
      <c r="J8313" s="20">
        <v>39</v>
      </c>
      <c r="K8313" s="20">
        <v>1</v>
      </c>
      <c r="L8313" s="20">
        <v>42</v>
      </c>
      <c r="M8313" s="20">
        <v>0.9285714285714286</v>
      </c>
      <c r="N8313" s="20">
        <v>31</v>
      </c>
      <c r="P8313" s="20">
        <v>1</v>
      </c>
      <c r="Q8313" s="20">
        <v>6</v>
      </c>
      <c r="R8313" s="20">
        <v>0.16666666666666666</v>
      </c>
      <c r="S8313" s="20">
        <v>8</v>
      </c>
    </row>
    <row r="8314" spans="1:19" s="20" customFormat="1" x14ac:dyDescent="0.25">
      <c r="A8314" s="177" t="s">
        <v>1995</v>
      </c>
      <c r="B8314" s="20" t="s">
        <v>1996</v>
      </c>
      <c r="C8314" s="20" t="s">
        <v>1988</v>
      </c>
      <c r="D8314" s="20" t="s">
        <v>1001</v>
      </c>
      <c r="E8314" s="26">
        <v>43282</v>
      </c>
      <c r="F8314" s="20">
        <v>2</v>
      </c>
      <c r="G8314" s="20">
        <v>2.5</v>
      </c>
      <c r="H8314" s="20">
        <v>0.8</v>
      </c>
      <c r="I8314" s="20">
        <v>5</v>
      </c>
      <c r="J8314" s="20">
        <v>12</v>
      </c>
      <c r="K8314" s="20">
        <v>0.41666666666666669</v>
      </c>
      <c r="L8314" s="20">
        <v>15</v>
      </c>
      <c r="M8314" s="20">
        <v>0.8</v>
      </c>
      <c r="N8314" s="20">
        <v>0</v>
      </c>
      <c r="P8314" s="20">
        <v>0</v>
      </c>
      <c r="Q8314" s="20">
        <v>0</v>
      </c>
      <c r="R8314" s="20" t="e">
        <v>#DIV/0!</v>
      </c>
      <c r="S8314" s="20">
        <v>5</v>
      </c>
    </row>
    <row r="8315" spans="1:19" s="20" customFormat="1" x14ac:dyDescent="0.25">
      <c r="A8315" s="177" t="s">
        <v>1962</v>
      </c>
      <c r="B8315" s="20" t="s">
        <v>1963</v>
      </c>
      <c r="C8315" s="20" t="s">
        <v>1988</v>
      </c>
      <c r="D8315" s="20" t="s">
        <v>1002</v>
      </c>
      <c r="E8315" s="26">
        <v>43282</v>
      </c>
      <c r="F8315" s="20">
        <v>8.5</v>
      </c>
      <c r="G8315" s="20">
        <v>9.5</v>
      </c>
      <c r="H8315" s="20">
        <v>0.89473684210526316</v>
      </c>
      <c r="I8315" s="20">
        <v>44</v>
      </c>
      <c r="J8315" s="20">
        <v>51</v>
      </c>
      <c r="K8315" s="20">
        <v>0.86274509803921573</v>
      </c>
      <c r="L8315" s="20">
        <v>57</v>
      </c>
      <c r="M8315" s="20">
        <v>0.89473684210526316</v>
      </c>
      <c r="N8315" s="20">
        <v>31</v>
      </c>
      <c r="P8315" s="20">
        <v>1</v>
      </c>
      <c r="Q8315" s="20">
        <v>6</v>
      </c>
      <c r="R8315" s="20">
        <v>0.16666666666666666</v>
      </c>
      <c r="S8315" s="20">
        <v>13</v>
      </c>
    </row>
    <row r="8316" spans="1:19" s="20" customFormat="1" x14ac:dyDescent="0.25">
      <c r="A8316" s="177" t="s">
        <v>1922</v>
      </c>
      <c r="B8316" s="20" t="s">
        <v>1923</v>
      </c>
      <c r="C8316" s="20" t="s">
        <v>240</v>
      </c>
      <c r="D8316" s="20" t="s">
        <v>1000</v>
      </c>
      <c r="E8316" s="26">
        <v>43282</v>
      </c>
      <c r="F8316" s="20">
        <v>12.5</v>
      </c>
      <c r="G8316" s="20">
        <v>13</v>
      </c>
      <c r="H8316" s="20">
        <v>0.96153846153846156</v>
      </c>
      <c r="I8316" s="20">
        <v>51</v>
      </c>
      <c r="J8316" s="20">
        <v>75</v>
      </c>
      <c r="K8316" s="20">
        <v>0.68</v>
      </c>
      <c r="L8316" s="20">
        <v>78</v>
      </c>
      <c r="M8316" s="20">
        <v>0.96153846153846156</v>
      </c>
      <c r="N8316" s="20">
        <v>42</v>
      </c>
      <c r="P8316" s="20">
        <v>4</v>
      </c>
      <c r="Q8316" s="20">
        <v>4</v>
      </c>
      <c r="R8316" s="20">
        <v>1</v>
      </c>
      <c r="S8316" s="20">
        <v>9</v>
      </c>
    </row>
    <row r="8317" spans="1:19" s="20" customFormat="1" x14ac:dyDescent="0.25">
      <c r="A8317" s="177" t="s">
        <v>1747</v>
      </c>
      <c r="B8317" s="20" t="s">
        <v>1748</v>
      </c>
      <c r="C8317" s="20" t="s">
        <v>241</v>
      </c>
      <c r="D8317" s="20" t="s">
        <v>1000</v>
      </c>
      <c r="E8317" s="26">
        <v>43282</v>
      </c>
      <c r="F8317" s="20">
        <v>36</v>
      </c>
      <c r="G8317" s="20">
        <v>36.5</v>
      </c>
      <c r="H8317" s="20">
        <v>0.98630136986301364</v>
      </c>
      <c r="I8317" s="20">
        <v>315</v>
      </c>
      <c r="J8317" s="20">
        <v>426</v>
      </c>
      <c r="K8317" s="20">
        <v>0.73943661971830987</v>
      </c>
      <c r="L8317" s="20">
        <v>454</v>
      </c>
      <c r="M8317" s="20">
        <v>0.93832599118942728</v>
      </c>
      <c r="N8317" s="20">
        <v>275</v>
      </c>
      <c r="P8317" s="20">
        <v>9</v>
      </c>
      <c r="Q8317" s="20">
        <v>17</v>
      </c>
      <c r="R8317" s="20">
        <v>0.52941176470588236</v>
      </c>
      <c r="S8317" s="20">
        <v>40</v>
      </c>
    </row>
    <row r="8318" spans="1:19" s="20" customFormat="1" x14ac:dyDescent="0.25">
      <c r="A8318" s="177" t="s">
        <v>1572</v>
      </c>
      <c r="B8318" s="20" t="s">
        <v>1573</v>
      </c>
      <c r="C8318" s="20" t="s">
        <v>318</v>
      </c>
      <c r="D8318" s="20" t="s">
        <v>1000</v>
      </c>
      <c r="E8318" s="26">
        <v>43282</v>
      </c>
      <c r="F8318" s="20">
        <v>5.5</v>
      </c>
      <c r="G8318" s="20">
        <v>6</v>
      </c>
      <c r="H8318" s="20">
        <v>0.91666666666666663</v>
      </c>
      <c r="I8318" s="20">
        <v>27</v>
      </c>
      <c r="J8318" s="20">
        <v>33</v>
      </c>
      <c r="K8318" s="20">
        <v>0.81818181818181823</v>
      </c>
      <c r="L8318" s="20">
        <v>36</v>
      </c>
      <c r="M8318" s="20">
        <v>0.91666666666666663</v>
      </c>
      <c r="N8318" s="20">
        <v>26</v>
      </c>
      <c r="P8318" s="20">
        <v>0</v>
      </c>
      <c r="Q8318" s="20">
        <v>0</v>
      </c>
      <c r="R8318" s="20" t="e">
        <v>#DIV/0!</v>
      </c>
      <c r="S8318" s="20">
        <v>1</v>
      </c>
    </row>
    <row r="8319" spans="1:19" s="20" customFormat="1" x14ac:dyDescent="0.25">
      <c r="A8319" s="177" t="s">
        <v>1462</v>
      </c>
      <c r="B8319" s="20" t="s">
        <v>1463</v>
      </c>
      <c r="C8319" s="20" t="s">
        <v>896</v>
      </c>
      <c r="D8319" s="20" t="s">
        <v>1000</v>
      </c>
      <c r="E8319" s="26">
        <v>43282</v>
      </c>
      <c r="F8319" s="20">
        <v>70</v>
      </c>
      <c r="G8319" s="20">
        <v>75</v>
      </c>
      <c r="H8319" s="20">
        <v>0.93333333333333335</v>
      </c>
      <c r="I8319" s="20">
        <v>473</v>
      </c>
      <c r="J8319" s="20">
        <v>644</v>
      </c>
      <c r="K8319" s="20">
        <v>0.73447204968944102</v>
      </c>
      <c r="L8319" s="20">
        <v>709</v>
      </c>
      <c r="M8319" s="20">
        <v>0.90832157968970384</v>
      </c>
      <c r="N8319" s="20">
        <v>406</v>
      </c>
      <c r="P8319" s="20">
        <v>22</v>
      </c>
      <c r="Q8319" s="20">
        <v>36</v>
      </c>
      <c r="R8319" s="20">
        <v>0.61111111111111116</v>
      </c>
      <c r="S8319" s="20">
        <v>67</v>
      </c>
    </row>
    <row r="8320" spans="1:19" s="20" customFormat="1" x14ac:dyDescent="0.25">
      <c r="A8320" s="177" t="s">
        <v>1421</v>
      </c>
      <c r="B8320" s="20" t="s">
        <v>1422</v>
      </c>
      <c r="C8320" s="20" t="s">
        <v>899</v>
      </c>
      <c r="D8320" s="20" t="s">
        <v>1001</v>
      </c>
      <c r="E8320" s="26">
        <v>43282</v>
      </c>
      <c r="F8320" s="20">
        <v>6</v>
      </c>
      <c r="G8320" s="20">
        <v>7.5</v>
      </c>
      <c r="H8320" s="20">
        <v>0.8</v>
      </c>
      <c r="I8320" s="20">
        <v>17</v>
      </c>
      <c r="J8320" s="20">
        <v>36</v>
      </c>
      <c r="K8320" s="20">
        <v>0.47222222222222221</v>
      </c>
      <c r="L8320" s="20">
        <v>45</v>
      </c>
      <c r="M8320" s="20">
        <v>0.8</v>
      </c>
      <c r="N8320" s="20">
        <v>12</v>
      </c>
      <c r="O8320" s="20" t="s">
        <v>904</v>
      </c>
      <c r="P8320" s="20">
        <v>2</v>
      </c>
      <c r="Q8320" s="20">
        <v>4</v>
      </c>
      <c r="R8320" s="20">
        <v>0.5</v>
      </c>
      <c r="S8320" s="20">
        <v>5</v>
      </c>
    </row>
    <row r="8321" spans="1:19" s="20" customFormat="1" x14ac:dyDescent="0.25">
      <c r="A8321" s="177" t="s">
        <v>1135</v>
      </c>
      <c r="B8321" s="20" t="s">
        <v>1223</v>
      </c>
      <c r="C8321" s="20" t="s">
        <v>235</v>
      </c>
      <c r="D8321" s="20" t="s">
        <v>1002</v>
      </c>
      <c r="E8321" s="26">
        <v>43282</v>
      </c>
      <c r="F8321" s="20">
        <v>76</v>
      </c>
      <c r="G8321" s="20">
        <v>82.5</v>
      </c>
      <c r="H8321" s="20">
        <v>0.92121212121212126</v>
      </c>
      <c r="I8321" s="20">
        <v>490</v>
      </c>
      <c r="J8321" s="20">
        <v>680</v>
      </c>
      <c r="K8321" s="20">
        <v>0.72058823529411764</v>
      </c>
      <c r="L8321" s="20">
        <v>754</v>
      </c>
      <c r="M8321" s="20">
        <v>0.90185676392572944</v>
      </c>
      <c r="N8321" s="20">
        <v>418</v>
      </c>
      <c r="P8321" s="20">
        <v>24</v>
      </c>
      <c r="Q8321" s="20">
        <v>40</v>
      </c>
      <c r="R8321" s="20">
        <v>0.6</v>
      </c>
      <c r="S8321" s="20">
        <v>72</v>
      </c>
    </row>
    <row r="8322" spans="1:19" s="20" customFormat="1" x14ac:dyDescent="0.25">
      <c r="A8322" s="177" t="s">
        <v>1410</v>
      </c>
      <c r="B8322" s="20" t="s">
        <v>1409</v>
      </c>
      <c r="C8322" s="20" t="s">
        <v>1237</v>
      </c>
      <c r="D8322" s="20" t="s">
        <v>1001</v>
      </c>
      <c r="E8322" s="26">
        <v>43282</v>
      </c>
      <c r="F8322" s="20">
        <v>6</v>
      </c>
      <c r="G8322" s="20">
        <v>7.5</v>
      </c>
      <c r="H8322" s="20">
        <v>0.8</v>
      </c>
      <c r="I8322" s="20">
        <v>17</v>
      </c>
      <c r="J8322" s="20">
        <v>36</v>
      </c>
      <c r="K8322" s="20">
        <v>0.47222222222222221</v>
      </c>
      <c r="L8322" s="20">
        <v>45</v>
      </c>
      <c r="M8322" s="20">
        <v>0.8</v>
      </c>
      <c r="N8322" s="20">
        <v>12</v>
      </c>
      <c r="P8322" s="20">
        <v>2</v>
      </c>
      <c r="Q8322" s="20">
        <v>4</v>
      </c>
      <c r="R8322" s="20">
        <v>0.5</v>
      </c>
      <c r="S8322" s="20">
        <v>5</v>
      </c>
    </row>
    <row r="8323" spans="1:19" s="20" customFormat="1" x14ac:dyDescent="0.25">
      <c r="A8323" s="177" t="s">
        <v>1361</v>
      </c>
      <c r="B8323" s="20" t="s">
        <v>1362</v>
      </c>
      <c r="C8323" s="20" t="s">
        <v>1237</v>
      </c>
      <c r="D8323" s="20" t="s">
        <v>1000</v>
      </c>
      <c r="E8323" s="26">
        <v>43282</v>
      </c>
      <c r="F8323" s="20">
        <v>22.5</v>
      </c>
      <c r="G8323" s="20">
        <v>23.5</v>
      </c>
      <c r="H8323" s="20">
        <v>0.95744680851063835</v>
      </c>
      <c r="I8323" s="20">
        <v>103</v>
      </c>
      <c r="J8323" s="20">
        <v>135</v>
      </c>
      <c r="K8323" s="20">
        <v>0.76296296296296295</v>
      </c>
      <c r="L8323" s="20">
        <v>141</v>
      </c>
      <c r="M8323" s="20">
        <v>0.95744680851063835</v>
      </c>
      <c r="N8323" s="20">
        <v>85</v>
      </c>
      <c r="P8323" s="20">
        <v>6</v>
      </c>
      <c r="Q8323" s="20">
        <v>11</v>
      </c>
      <c r="R8323" s="20">
        <v>0.54545454545454541</v>
      </c>
      <c r="S8323" s="20">
        <v>18</v>
      </c>
    </row>
    <row r="8324" spans="1:19" s="20" customFormat="1" x14ac:dyDescent="0.25">
      <c r="A8324" s="177" t="s">
        <v>12122</v>
      </c>
      <c r="B8324" s="20" t="s">
        <v>12123</v>
      </c>
      <c r="C8324" s="20" t="s">
        <v>1051</v>
      </c>
      <c r="D8324" s="20" t="s">
        <v>1000</v>
      </c>
      <c r="E8324" s="26">
        <v>43282</v>
      </c>
      <c r="F8324" s="20">
        <v>0</v>
      </c>
      <c r="G8324" s="20">
        <v>0</v>
      </c>
      <c r="H8324" s="20" t="e">
        <v>#DIV/0!</v>
      </c>
      <c r="I8324" s="20">
        <v>0</v>
      </c>
      <c r="J8324" s="20">
        <v>0</v>
      </c>
      <c r="K8324" s="20" t="e">
        <v>#DIV/0!</v>
      </c>
      <c r="L8324" s="20">
        <v>0</v>
      </c>
      <c r="M8324" s="20" t="e">
        <v>#DIV/0!</v>
      </c>
      <c r="N8324" s="20">
        <v>0</v>
      </c>
      <c r="P8324" s="20">
        <v>0</v>
      </c>
      <c r="Q8324" s="20">
        <v>0</v>
      </c>
      <c r="R8324" s="20" t="e">
        <v>#DIV/0!</v>
      </c>
      <c r="S8324" s="20">
        <v>0</v>
      </c>
    </row>
    <row r="8325" spans="1:19" s="20" customFormat="1" x14ac:dyDescent="0.25">
      <c r="A8325" s="177" t="s">
        <v>13311</v>
      </c>
      <c r="B8325" s="20" t="s">
        <v>13312</v>
      </c>
      <c r="C8325" s="20" t="s">
        <v>350</v>
      </c>
      <c r="D8325" s="20" t="s">
        <v>1002</v>
      </c>
      <c r="E8325" s="26">
        <v>43282</v>
      </c>
      <c r="F8325" s="20">
        <v>1</v>
      </c>
      <c r="G8325" s="20">
        <v>1</v>
      </c>
      <c r="H8325" s="20">
        <v>1</v>
      </c>
      <c r="I8325" s="20">
        <v>5</v>
      </c>
      <c r="J8325" s="20">
        <v>6</v>
      </c>
      <c r="K8325" s="20">
        <v>0.83333333333333337</v>
      </c>
      <c r="L8325" s="20">
        <v>6</v>
      </c>
      <c r="M8325" s="20">
        <v>1</v>
      </c>
      <c r="N8325" s="20">
        <v>5</v>
      </c>
      <c r="P8325" s="20">
        <v>0</v>
      </c>
      <c r="Q8325" s="20">
        <v>0</v>
      </c>
      <c r="R8325" s="20" t="e">
        <v>#DIV/0!</v>
      </c>
      <c r="S8325" s="20">
        <v>0</v>
      </c>
    </row>
    <row r="8326" spans="1:19" s="20" customFormat="1" x14ac:dyDescent="0.25">
      <c r="A8326" s="177" t="s">
        <v>13488</v>
      </c>
      <c r="B8326" s="20" t="s">
        <v>13489</v>
      </c>
      <c r="C8326" s="20" t="s">
        <v>242</v>
      </c>
      <c r="D8326" s="20" t="s">
        <v>1002</v>
      </c>
      <c r="E8326" s="26">
        <v>43282</v>
      </c>
      <c r="F8326" s="20">
        <v>0</v>
      </c>
      <c r="G8326" s="20">
        <v>0</v>
      </c>
      <c r="H8326" s="20" t="e">
        <v>#DIV/0!</v>
      </c>
      <c r="I8326" s="20">
        <v>0</v>
      </c>
      <c r="J8326" s="20">
        <v>0</v>
      </c>
      <c r="K8326" s="20" t="e">
        <v>#DIV/0!</v>
      </c>
      <c r="L8326" s="20">
        <v>0</v>
      </c>
      <c r="M8326" s="20" t="e">
        <v>#DIV/0!</v>
      </c>
      <c r="N8326" s="20">
        <v>0</v>
      </c>
      <c r="P8326" s="20">
        <v>0</v>
      </c>
      <c r="Q8326" s="20">
        <v>0</v>
      </c>
      <c r="R8326" s="20" t="e">
        <v>#DIV/0!</v>
      </c>
      <c r="S8326" s="20">
        <v>0</v>
      </c>
    </row>
    <row r="8327" spans="1:19" s="20" customFormat="1" x14ac:dyDescent="0.25">
      <c r="A8327" s="177" t="s">
        <v>13665</v>
      </c>
      <c r="B8327" s="20" t="s">
        <v>13666</v>
      </c>
      <c r="C8327" s="20" t="s">
        <v>237</v>
      </c>
      <c r="D8327" s="20" t="s">
        <v>1002</v>
      </c>
      <c r="E8327" s="26">
        <v>43282</v>
      </c>
      <c r="F8327" s="20">
        <v>6</v>
      </c>
      <c r="G8327" s="20">
        <v>9</v>
      </c>
      <c r="H8327" s="20">
        <v>0.66666666666666663</v>
      </c>
      <c r="I8327" s="20">
        <v>28</v>
      </c>
      <c r="J8327" s="20">
        <v>50</v>
      </c>
      <c r="K8327" s="20">
        <v>0.56000000000000005</v>
      </c>
      <c r="L8327" s="20">
        <v>78</v>
      </c>
      <c r="M8327" s="20">
        <v>0.64102564102564108</v>
      </c>
      <c r="N8327" s="20">
        <v>20</v>
      </c>
      <c r="O8327" s="20">
        <v>0.94</v>
      </c>
      <c r="P8327" s="20">
        <v>7</v>
      </c>
      <c r="Q8327" s="20">
        <v>8</v>
      </c>
      <c r="R8327" s="20">
        <v>0.875</v>
      </c>
      <c r="S8327" s="20">
        <v>8</v>
      </c>
    </row>
    <row r="8328" spans="1:19" s="20" customFormat="1" x14ac:dyDescent="0.25">
      <c r="A8328" s="177" t="s">
        <v>13840</v>
      </c>
      <c r="B8328" s="20" t="s">
        <v>13841</v>
      </c>
      <c r="C8328" s="20" t="s">
        <v>238</v>
      </c>
      <c r="D8328" s="20" t="s">
        <v>1002</v>
      </c>
      <c r="E8328" s="26">
        <v>43282</v>
      </c>
      <c r="F8328" s="20">
        <v>0</v>
      </c>
      <c r="G8328" s="20">
        <v>0</v>
      </c>
      <c r="H8328" s="20" t="e">
        <v>#DIV/0!</v>
      </c>
      <c r="I8328" s="20">
        <v>0</v>
      </c>
      <c r="J8328" s="20">
        <v>0</v>
      </c>
      <c r="K8328" s="20" t="e">
        <v>#DIV/0!</v>
      </c>
      <c r="L8328" s="20">
        <v>0</v>
      </c>
      <c r="M8328" s="20" t="e">
        <v>#DIV/0!</v>
      </c>
      <c r="N8328" s="20">
        <v>0</v>
      </c>
      <c r="P8328" s="20">
        <v>0</v>
      </c>
      <c r="Q8328" s="20">
        <v>0</v>
      </c>
      <c r="R8328" s="20" t="e">
        <v>#DIV/0!</v>
      </c>
      <c r="S8328" s="20">
        <v>0</v>
      </c>
    </row>
    <row r="8329" spans="1:19" s="20" customFormat="1" x14ac:dyDescent="0.25">
      <c r="A8329" s="177" t="s">
        <v>14017</v>
      </c>
      <c r="B8329" s="20" t="s">
        <v>14018</v>
      </c>
      <c r="C8329" s="20" t="s">
        <v>239</v>
      </c>
      <c r="D8329" s="20" t="s">
        <v>1002</v>
      </c>
      <c r="E8329" s="26">
        <v>43282</v>
      </c>
      <c r="F8329" s="20">
        <v>0</v>
      </c>
      <c r="G8329" s="20">
        <v>0</v>
      </c>
      <c r="H8329" s="20" t="e">
        <v>#DIV/0!</v>
      </c>
      <c r="I8329" s="20">
        <v>0</v>
      </c>
      <c r="J8329" s="20">
        <v>0</v>
      </c>
      <c r="K8329" s="20" t="e">
        <v>#DIV/0!</v>
      </c>
      <c r="L8329" s="20">
        <v>0</v>
      </c>
      <c r="M8329" s="20" t="e">
        <v>#DIV/0!</v>
      </c>
      <c r="N8329" s="20">
        <v>0</v>
      </c>
      <c r="P8329" s="20">
        <v>0</v>
      </c>
      <c r="Q8329" s="20">
        <v>0</v>
      </c>
      <c r="R8329" s="20" t="e">
        <v>#DIV/0!</v>
      </c>
      <c r="S8329" s="20">
        <v>0</v>
      </c>
    </row>
    <row r="8330" spans="1:19" s="20" customFormat="1" x14ac:dyDescent="0.25">
      <c r="A8330" s="177" t="s">
        <v>14204</v>
      </c>
      <c r="B8330" s="20" t="s">
        <v>14205</v>
      </c>
      <c r="C8330" s="20" t="s">
        <v>240</v>
      </c>
      <c r="D8330" s="20" t="s">
        <v>1002</v>
      </c>
      <c r="E8330" s="26">
        <v>43282</v>
      </c>
      <c r="F8330" s="20">
        <v>12.5</v>
      </c>
      <c r="G8330" s="20">
        <v>13</v>
      </c>
      <c r="H8330" s="20">
        <v>0.96153846153846156</v>
      </c>
      <c r="I8330" s="20">
        <v>51</v>
      </c>
      <c r="J8330" s="20">
        <v>75</v>
      </c>
      <c r="K8330" s="20">
        <v>0.68</v>
      </c>
      <c r="L8330" s="20">
        <v>78</v>
      </c>
      <c r="M8330" s="20">
        <v>0.96153846153846156</v>
      </c>
      <c r="N8330" s="20">
        <v>42</v>
      </c>
      <c r="P8330" s="20">
        <v>4</v>
      </c>
      <c r="Q8330" s="20">
        <v>4</v>
      </c>
      <c r="R8330" s="20">
        <v>1</v>
      </c>
      <c r="S8330" s="20">
        <v>9</v>
      </c>
    </row>
    <row r="8331" spans="1:19" s="20" customFormat="1" x14ac:dyDescent="0.25">
      <c r="A8331" s="177" t="s">
        <v>14381</v>
      </c>
      <c r="B8331" s="20" t="s">
        <v>14382</v>
      </c>
      <c r="C8331" s="20" t="s">
        <v>241</v>
      </c>
      <c r="D8331" s="20" t="s">
        <v>1002</v>
      </c>
      <c r="E8331" s="26">
        <v>43282</v>
      </c>
      <c r="F8331" s="20">
        <v>36</v>
      </c>
      <c r="G8331" s="20">
        <v>36.5</v>
      </c>
      <c r="H8331" s="20">
        <v>0.98630136986301364</v>
      </c>
      <c r="I8331" s="20">
        <v>315</v>
      </c>
      <c r="J8331" s="20">
        <v>426</v>
      </c>
      <c r="K8331" s="20">
        <v>0.73943661971830987</v>
      </c>
      <c r="L8331" s="20">
        <v>454</v>
      </c>
      <c r="M8331" s="20">
        <v>0.93832599118942728</v>
      </c>
      <c r="N8331" s="20">
        <v>275</v>
      </c>
      <c r="P8331" s="20">
        <v>9</v>
      </c>
      <c r="Q8331" s="20">
        <v>17</v>
      </c>
      <c r="R8331" s="20">
        <v>0.52941176470588236</v>
      </c>
      <c r="S8331" s="20">
        <v>40</v>
      </c>
    </row>
    <row r="8332" spans="1:19" s="20" customFormat="1" x14ac:dyDescent="0.25">
      <c r="A8332" s="177" t="s">
        <v>14493</v>
      </c>
      <c r="B8332" s="20" t="s">
        <v>14494</v>
      </c>
      <c r="C8332" s="20" t="s">
        <v>318</v>
      </c>
      <c r="D8332" s="20" t="s">
        <v>1002</v>
      </c>
      <c r="E8332" s="26">
        <v>43282</v>
      </c>
      <c r="F8332" s="20">
        <v>5.5</v>
      </c>
      <c r="G8332" s="20">
        <v>6</v>
      </c>
      <c r="H8332" s="20">
        <v>0.91666666666666663</v>
      </c>
      <c r="I8332" s="20">
        <v>27</v>
      </c>
      <c r="J8332" s="20">
        <v>33</v>
      </c>
      <c r="K8332" s="20">
        <v>0.81818181818181823</v>
      </c>
      <c r="L8332" s="20">
        <v>36</v>
      </c>
      <c r="M8332" s="20">
        <v>0.91666666666666663</v>
      </c>
      <c r="N8332" s="20">
        <v>26</v>
      </c>
      <c r="P8332" s="20">
        <v>0</v>
      </c>
      <c r="Q8332" s="20">
        <v>0</v>
      </c>
      <c r="R8332" s="20" t="e">
        <v>#DIV/0!</v>
      </c>
      <c r="S8332" s="20">
        <v>1</v>
      </c>
    </row>
    <row r="8333" spans="1:19" s="20" customFormat="1" x14ac:dyDescent="0.25">
      <c r="A8333" s="177" t="s">
        <v>14710</v>
      </c>
      <c r="B8333" s="20" t="s">
        <v>14711</v>
      </c>
      <c r="C8333" s="20" t="s">
        <v>199</v>
      </c>
      <c r="D8333" s="20" t="s">
        <v>1000</v>
      </c>
      <c r="E8333" s="26">
        <v>43282</v>
      </c>
      <c r="F8333" s="20">
        <v>10.5</v>
      </c>
      <c r="G8333" s="20">
        <v>14</v>
      </c>
      <c r="H8333" s="20">
        <v>0.75</v>
      </c>
      <c r="I8333" s="20">
        <v>49</v>
      </c>
      <c r="J8333" s="20">
        <v>80</v>
      </c>
      <c r="K8333" s="20">
        <v>0.61250000000000004</v>
      </c>
      <c r="L8333" s="20">
        <v>128</v>
      </c>
      <c r="M8333" s="20">
        <v>0.625</v>
      </c>
      <c r="N8333" s="20">
        <v>44</v>
      </c>
      <c r="P8333" s="20">
        <v>1</v>
      </c>
      <c r="Q8333" s="20">
        <v>3</v>
      </c>
      <c r="R8333" s="20">
        <v>0.33333333333333331</v>
      </c>
      <c r="S8333" s="20">
        <v>5</v>
      </c>
    </row>
    <row r="8334" spans="1:19" s="20" customFormat="1" x14ac:dyDescent="0.25">
      <c r="A8334" s="177" t="s">
        <v>14976</v>
      </c>
      <c r="B8334" s="20" t="s">
        <v>14977</v>
      </c>
      <c r="C8334" s="20" t="s">
        <v>200</v>
      </c>
      <c r="D8334" s="20" t="s">
        <v>1002</v>
      </c>
      <c r="E8334" s="26">
        <v>43282</v>
      </c>
      <c r="F8334" s="20">
        <v>4</v>
      </c>
      <c r="G8334" s="20">
        <v>4.5</v>
      </c>
      <c r="H8334" s="20">
        <v>0.88888888888888884</v>
      </c>
      <c r="I8334" s="20">
        <v>18</v>
      </c>
      <c r="J8334" s="20">
        <v>24</v>
      </c>
      <c r="K8334" s="20">
        <v>0.75</v>
      </c>
      <c r="L8334" s="20">
        <v>27</v>
      </c>
      <c r="M8334" s="20">
        <v>0.88888888888888884</v>
      </c>
      <c r="N8334" s="20">
        <v>17</v>
      </c>
      <c r="P8334" s="20">
        <v>0</v>
      </c>
      <c r="Q8334" s="20">
        <v>0</v>
      </c>
      <c r="R8334" s="20" t="e">
        <v>#DIV/0!</v>
      </c>
      <c r="S8334" s="20">
        <v>1</v>
      </c>
    </row>
    <row r="8335" spans="1:19" s="20" customFormat="1" x14ac:dyDescent="0.25">
      <c r="A8335" s="177" t="s">
        <v>15153</v>
      </c>
      <c r="B8335" s="20" t="s">
        <v>15154</v>
      </c>
      <c r="C8335" s="20" t="s">
        <v>202</v>
      </c>
      <c r="D8335" s="20" t="s">
        <v>1002</v>
      </c>
      <c r="E8335" s="26">
        <v>43282</v>
      </c>
      <c r="F8335" s="20">
        <v>2.5</v>
      </c>
      <c r="G8335" s="20">
        <v>5.5</v>
      </c>
      <c r="H8335" s="20">
        <v>0.45454545454545453</v>
      </c>
      <c r="I8335" s="20">
        <v>21</v>
      </c>
      <c r="J8335" s="20">
        <v>32</v>
      </c>
      <c r="K8335" s="20">
        <v>0.65625</v>
      </c>
      <c r="L8335" s="20">
        <v>77</v>
      </c>
      <c r="M8335" s="20">
        <v>0.41558441558441561</v>
      </c>
      <c r="N8335" s="20">
        <v>21</v>
      </c>
      <c r="P8335" s="20">
        <v>1</v>
      </c>
      <c r="Q8335" s="20">
        <v>1</v>
      </c>
      <c r="R8335" s="20">
        <v>1</v>
      </c>
      <c r="S8335" s="20">
        <v>0</v>
      </c>
    </row>
    <row r="8336" spans="1:19" s="20" customFormat="1" x14ac:dyDescent="0.25">
      <c r="A8336" s="177" t="s">
        <v>15235</v>
      </c>
      <c r="B8336" s="20" t="s">
        <v>15236</v>
      </c>
      <c r="C8336" s="20" t="s">
        <v>348</v>
      </c>
      <c r="D8336" s="20" t="s">
        <v>1000</v>
      </c>
      <c r="E8336" s="26">
        <v>43282</v>
      </c>
      <c r="F8336" s="20">
        <v>0</v>
      </c>
      <c r="G8336" s="20">
        <v>0</v>
      </c>
      <c r="H8336" s="20" t="e">
        <v>#DIV/0!</v>
      </c>
      <c r="I8336" s="20">
        <v>0</v>
      </c>
      <c r="J8336" s="20">
        <v>0</v>
      </c>
      <c r="K8336" s="20" t="e">
        <v>#DIV/0!</v>
      </c>
      <c r="L8336" s="20">
        <v>0</v>
      </c>
      <c r="M8336" s="20" t="e">
        <v>#DIV/0!</v>
      </c>
      <c r="N8336" s="20">
        <v>0</v>
      </c>
      <c r="P8336" s="20">
        <v>0</v>
      </c>
      <c r="Q8336" s="20">
        <v>0</v>
      </c>
      <c r="R8336" s="20" t="e">
        <v>#DIV/0!</v>
      </c>
      <c r="S8336" s="20">
        <v>0</v>
      </c>
    </row>
    <row r="8337" spans="1:20" s="20" customFormat="1" x14ac:dyDescent="0.25">
      <c r="A8337" s="177" t="s">
        <v>15319</v>
      </c>
      <c r="B8337" s="20" t="s">
        <v>15320</v>
      </c>
      <c r="C8337" s="20" t="s">
        <v>347</v>
      </c>
      <c r="D8337" s="20" t="s">
        <v>1002</v>
      </c>
      <c r="E8337" s="26">
        <v>43282</v>
      </c>
      <c r="F8337" s="20">
        <v>0</v>
      </c>
      <c r="G8337" s="20">
        <v>0</v>
      </c>
      <c r="H8337" s="20" t="e">
        <v>#DIV/0!</v>
      </c>
      <c r="I8337" s="20">
        <v>0</v>
      </c>
      <c r="J8337" s="20">
        <v>0</v>
      </c>
      <c r="K8337" s="20" t="e">
        <v>#DIV/0!</v>
      </c>
      <c r="L8337" s="20">
        <v>0</v>
      </c>
      <c r="M8337" s="20" t="e">
        <v>#DIV/0!</v>
      </c>
      <c r="N8337" s="20">
        <v>0</v>
      </c>
      <c r="P8337" s="20">
        <v>0</v>
      </c>
      <c r="Q8337" s="20">
        <v>0</v>
      </c>
      <c r="R8337" s="20" t="e">
        <v>#DIV/0!</v>
      </c>
      <c r="S8337" s="20">
        <v>0</v>
      </c>
    </row>
    <row r="8338" spans="1:20" s="20" customFormat="1" x14ac:dyDescent="0.25">
      <c r="A8338" s="177" t="s">
        <v>15395</v>
      </c>
      <c r="B8338" s="20" t="s">
        <v>15396</v>
      </c>
      <c r="C8338" s="20" t="s">
        <v>351</v>
      </c>
      <c r="D8338" s="20" t="s">
        <v>1002</v>
      </c>
      <c r="E8338" s="26">
        <v>43282</v>
      </c>
      <c r="F8338" s="20">
        <v>0</v>
      </c>
      <c r="G8338" s="20">
        <v>0</v>
      </c>
      <c r="H8338" s="20" t="e">
        <v>#DIV/0!</v>
      </c>
      <c r="I8338" s="20">
        <v>0</v>
      </c>
      <c r="J8338" s="20">
        <v>0</v>
      </c>
      <c r="K8338" s="20" t="e">
        <v>#DIV/0!</v>
      </c>
      <c r="L8338" s="20">
        <v>0</v>
      </c>
      <c r="M8338" s="20" t="e">
        <v>#DIV/0!</v>
      </c>
      <c r="N8338" s="20">
        <v>0</v>
      </c>
      <c r="P8338" s="20">
        <v>0</v>
      </c>
      <c r="Q8338" s="20">
        <v>0</v>
      </c>
      <c r="R8338" s="20" t="e">
        <v>#DIV/0!</v>
      </c>
      <c r="S8338" s="20">
        <v>0</v>
      </c>
    </row>
    <row r="8339" spans="1:20" s="20" customFormat="1" x14ac:dyDescent="0.25">
      <c r="A8339" s="177" t="s">
        <v>15441</v>
      </c>
      <c r="B8339" s="20" t="s">
        <v>15442</v>
      </c>
      <c r="C8339" s="20" t="s">
        <v>357</v>
      </c>
      <c r="D8339" s="20" t="s">
        <v>1000</v>
      </c>
      <c r="E8339" s="26">
        <v>43282</v>
      </c>
      <c r="F8339" s="20">
        <v>0</v>
      </c>
      <c r="G8339" s="20">
        <v>0</v>
      </c>
      <c r="H8339" s="20" t="e">
        <v>#DIV/0!</v>
      </c>
      <c r="I8339" s="20">
        <v>0</v>
      </c>
      <c r="J8339" s="20">
        <v>0</v>
      </c>
      <c r="K8339" s="20" t="e">
        <v>#DIV/0!</v>
      </c>
      <c r="L8339" s="20">
        <v>0</v>
      </c>
      <c r="M8339" s="20" t="e">
        <v>#DIV/0!</v>
      </c>
      <c r="N8339" s="20">
        <v>0</v>
      </c>
      <c r="P8339" s="20">
        <v>0</v>
      </c>
      <c r="Q8339" s="20">
        <v>0</v>
      </c>
      <c r="R8339" s="20" t="e">
        <v>#DIV/0!</v>
      </c>
      <c r="S8339" s="20">
        <v>0</v>
      </c>
    </row>
    <row r="8340" spans="1:20" s="20" customFormat="1" x14ac:dyDescent="0.25">
      <c r="A8340" s="177" t="s">
        <v>15519</v>
      </c>
      <c r="B8340" s="20" t="s">
        <v>15520</v>
      </c>
      <c r="C8340" s="20" t="s">
        <v>352</v>
      </c>
      <c r="D8340" s="20" t="s">
        <v>1002</v>
      </c>
      <c r="E8340" s="26">
        <v>43282</v>
      </c>
      <c r="F8340" s="20">
        <v>0</v>
      </c>
      <c r="G8340" s="20">
        <v>0</v>
      </c>
      <c r="H8340" s="20" t="e">
        <v>#DIV/0!</v>
      </c>
      <c r="I8340" s="20">
        <v>0</v>
      </c>
      <c r="J8340" s="20">
        <v>0</v>
      </c>
      <c r="K8340" s="20" t="e">
        <v>#DIV/0!</v>
      </c>
      <c r="L8340" s="20">
        <v>0</v>
      </c>
      <c r="M8340" s="20" t="e">
        <v>#DIV/0!</v>
      </c>
      <c r="N8340" s="20">
        <v>0</v>
      </c>
      <c r="P8340" s="20">
        <v>0</v>
      </c>
      <c r="Q8340" s="20">
        <v>0</v>
      </c>
      <c r="R8340" s="20" t="e">
        <v>#DIV/0!</v>
      </c>
      <c r="S8340" s="20">
        <v>0</v>
      </c>
    </row>
    <row r="8341" spans="1:20" s="20" customFormat="1" x14ac:dyDescent="0.25">
      <c r="A8341" s="177" t="s">
        <v>15680</v>
      </c>
      <c r="B8341" s="20" t="s">
        <v>15681</v>
      </c>
      <c r="C8341" s="20" t="s">
        <v>228</v>
      </c>
      <c r="D8341" s="20" t="s">
        <v>1002</v>
      </c>
      <c r="E8341" s="26">
        <v>43282</v>
      </c>
      <c r="F8341" s="20">
        <v>0</v>
      </c>
      <c r="G8341" s="20">
        <v>0</v>
      </c>
      <c r="H8341" s="20" t="e">
        <v>#DIV/0!</v>
      </c>
      <c r="I8341" s="20">
        <v>0</v>
      </c>
      <c r="J8341" s="20">
        <v>0</v>
      </c>
      <c r="K8341" s="20" t="e">
        <v>#DIV/0!</v>
      </c>
      <c r="L8341" s="20">
        <v>0</v>
      </c>
      <c r="M8341" s="20" t="e">
        <v>#DIV/0!</v>
      </c>
      <c r="N8341" s="20">
        <v>0</v>
      </c>
      <c r="P8341" s="20">
        <v>0</v>
      </c>
      <c r="Q8341" s="20">
        <v>0</v>
      </c>
      <c r="R8341" s="20" t="e">
        <v>#DIV/0!</v>
      </c>
      <c r="S8341" s="20">
        <v>0</v>
      </c>
    </row>
    <row r="8342" spans="1:20" s="20" customFormat="1" x14ac:dyDescent="0.25">
      <c r="A8342" s="177" t="s">
        <v>15857</v>
      </c>
      <c r="B8342" s="20" t="s">
        <v>15858</v>
      </c>
      <c r="C8342" s="20" t="s">
        <v>227</v>
      </c>
      <c r="D8342" s="20" t="s">
        <v>1000</v>
      </c>
      <c r="E8342" s="26">
        <v>43282</v>
      </c>
      <c r="F8342" s="20">
        <v>0</v>
      </c>
      <c r="G8342" s="20">
        <v>0</v>
      </c>
      <c r="H8342" s="20" t="e">
        <v>#DIV/0!</v>
      </c>
      <c r="I8342" s="20">
        <v>0</v>
      </c>
      <c r="J8342" s="20">
        <v>0</v>
      </c>
      <c r="K8342" s="20" t="e">
        <v>#DIV/0!</v>
      </c>
      <c r="L8342" s="20">
        <v>0</v>
      </c>
      <c r="M8342" s="20" t="e">
        <v>#DIV/0!</v>
      </c>
      <c r="N8342" s="20">
        <v>0</v>
      </c>
      <c r="P8342" s="20">
        <v>0</v>
      </c>
      <c r="Q8342" s="20">
        <v>0</v>
      </c>
      <c r="R8342" s="20" t="e">
        <v>#DIV/0!</v>
      </c>
      <c r="S8342" s="20">
        <v>0</v>
      </c>
    </row>
    <row r="8343" spans="1:20" s="20" customFormat="1" x14ac:dyDescent="0.25">
      <c r="A8343" s="177" t="s">
        <v>16034</v>
      </c>
      <c r="B8343" s="20" t="s">
        <v>16035</v>
      </c>
      <c r="C8343" s="20" t="s">
        <v>203</v>
      </c>
      <c r="D8343" s="20" t="s">
        <v>1000</v>
      </c>
      <c r="E8343" s="26">
        <v>43282</v>
      </c>
      <c r="F8343" s="20">
        <v>0</v>
      </c>
      <c r="G8343" s="20">
        <v>0</v>
      </c>
      <c r="H8343" s="20" t="e">
        <v>#DIV/0!</v>
      </c>
      <c r="I8343" s="20">
        <v>0</v>
      </c>
      <c r="J8343" s="20">
        <v>0</v>
      </c>
      <c r="K8343" s="20" t="e">
        <v>#DIV/0!</v>
      </c>
      <c r="L8343" s="20">
        <v>0</v>
      </c>
      <c r="M8343" s="20" t="e">
        <v>#DIV/0!</v>
      </c>
      <c r="N8343" s="20">
        <v>0</v>
      </c>
      <c r="O8343" s="20" t="e">
        <v>#DIV/0!</v>
      </c>
      <c r="P8343" s="20">
        <v>0</v>
      </c>
      <c r="Q8343" s="20">
        <v>0</v>
      </c>
      <c r="R8343" s="20" t="e">
        <v>#DIV/0!</v>
      </c>
      <c r="S8343" s="20">
        <v>0</v>
      </c>
    </row>
    <row r="8344" spans="1:20" s="20" customFormat="1" x14ac:dyDescent="0.25">
      <c r="A8344" s="177" t="s">
        <v>16213</v>
      </c>
      <c r="B8344" s="20" t="s">
        <v>16214</v>
      </c>
      <c r="C8344" s="20" t="s">
        <v>205</v>
      </c>
      <c r="D8344" s="20" t="s">
        <v>1002</v>
      </c>
      <c r="E8344" s="26">
        <v>43282</v>
      </c>
      <c r="F8344" s="20">
        <v>0</v>
      </c>
      <c r="G8344" s="20">
        <v>0</v>
      </c>
      <c r="H8344" s="20" t="e">
        <v>#DIV/0!</v>
      </c>
      <c r="I8344" s="20">
        <v>0</v>
      </c>
      <c r="J8344" s="20">
        <v>0</v>
      </c>
      <c r="K8344" s="20" t="e">
        <v>#DIV/0!</v>
      </c>
      <c r="L8344" s="20">
        <v>0</v>
      </c>
      <c r="M8344" s="20" t="e">
        <v>#DIV/0!</v>
      </c>
      <c r="N8344" s="20">
        <v>0</v>
      </c>
      <c r="P8344" s="20">
        <v>0</v>
      </c>
      <c r="Q8344" s="20">
        <v>0</v>
      </c>
      <c r="R8344" s="20" t="e">
        <v>#DIV/0!</v>
      </c>
      <c r="S8344" s="20">
        <v>0</v>
      </c>
    </row>
    <row r="8345" spans="1:20" s="20" customFormat="1" x14ac:dyDescent="0.25">
      <c r="A8345" s="177" t="s">
        <v>16390</v>
      </c>
      <c r="B8345" s="20" t="s">
        <v>16391</v>
      </c>
      <c r="C8345" s="20" t="s">
        <v>204</v>
      </c>
      <c r="D8345" s="20" t="s">
        <v>1002</v>
      </c>
      <c r="E8345" s="26">
        <v>43282</v>
      </c>
      <c r="F8345" s="20">
        <v>0</v>
      </c>
      <c r="G8345" s="20">
        <v>0</v>
      </c>
      <c r="H8345" s="20" t="e">
        <v>#DIV/0!</v>
      </c>
      <c r="I8345" s="20">
        <v>0</v>
      </c>
      <c r="J8345" s="20">
        <v>0</v>
      </c>
      <c r="K8345" s="20" t="e">
        <v>#DIV/0!</v>
      </c>
      <c r="L8345" s="20">
        <v>0</v>
      </c>
      <c r="M8345" s="20" t="e">
        <v>#DIV/0!</v>
      </c>
      <c r="N8345" s="20">
        <v>0</v>
      </c>
      <c r="P8345" s="20">
        <v>0</v>
      </c>
      <c r="Q8345" s="20">
        <v>0</v>
      </c>
      <c r="R8345" s="20" t="e">
        <v>#DIV/0!</v>
      </c>
      <c r="S8345" s="20">
        <v>0</v>
      </c>
    </row>
    <row r="8346" spans="1:20" s="20" customFormat="1" x14ac:dyDescent="0.25">
      <c r="A8346" s="177" t="s">
        <v>16531</v>
      </c>
      <c r="B8346" s="20" t="s">
        <v>16532</v>
      </c>
      <c r="C8346" s="20" t="s">
        <v>353</v>
      </c>
      <c r="D8346" s="20" t="s">
        <v>1002</v>
      </c>
      <c r="E8346" s="26">
        <v>43282</v>
      </c>
      <c r="F8346" s="20">
        <v>0</v>
      </c>
      <c r="G8346" s="20">
        <v>0</v>
      </c>
      <c r="H8346" s="20" t="e">
        <v>#DIV/0!</v>
      </c>
      <c r="I8346" s="20">
        <v>0</v>
      </c>
      <c r="J8346" s="20">
        <v>0</v>
      </c>
      <c r="K8346" s="20" t="e">
        <v>#DIV/0!</v>
      </c>
      <c r="L8346" s="20">
        <v>0</v>
      </c>
      <c r="M8346" s="20" t="e">
        <v>#DIV/0!</v>
      </c>
      <c r="N8346" s="20">
        <v>0</v>
      </c>
      <c r="P8346" s="20">
        <v>0</v>
      </c>
      <c r="Q8346" s="20">
        <v>0</v>
      </c>
      <c r="R8346" s="20" t="e">
        <v>#DIV/0!</v>
      </c>
      <c r="S8346" s="20">
        <v>0</v>
      </c>
    </row>
    <row r="8347" spans="1:20" s="20" customFormat="1" x14ac:dyDescent="0.25">
      <c r="A8347" s="177" t="s">
        <v>16708</v>
      </c>
      <c r="B8347" s="20" t="s">
        <v>16709</v>
      </c>
      <c r="C8347" s="20" t="s">
        <v>223</v>
      </c>
      <c r="D8347" s="20" t="s">
        <v>1000</v>
      </c>
      <c r="E8347" s="26">
        <v>43282</v>
      </c>
      <c r="F8347" s="20">
        <v>8</v>
      </c>
      <c r="G8347" s="20">
        <v>6</v>
      </c>
      <c r="H8347" s="20">
        <v>1.3333333333333333</v>
      </c>
      <c r="I8347" s="20">
        <v>45</v>
      </c>
      <c r="J8347" s="20">
        <v>88</v>
      </c>
      <c r="K8347" s="20">
        <v>0.51136363636363635</v>
      </c>
      <c r="L8347" s="20">
        <v>66</v>
      </c>
      <c r="M8347" s="20">
        <v>1.3333333333333333</v>
      </c>
      <c r="N8347" s="20">
        <v>45</v>
      </c>
      <c r="P8347" s="20">
        <v>0</v>
      </c>
      <c r="Q8347" s="20">
        <v>0</v>
      </c>
      <c r="R8347" s="20" t="e">
        <v>#DIV/0!</v>
      </c>
      <c r="S8347" s="20">
        <v>0</v>
      </c>
    </row>
    <row r="8348" spans="1:20" s="20" customFormat="1" x14ac:dyDescent="0.25">
      <c r="A8348" s="177" t="s">
        <v>16887</v>
      </c>
      <c r="B8348" s="20" t="s">
        <v>16888</v>
      </c>
      <c r="C8348" s="20" t="s">
        <v>224</v>
      </c>
      <c r="D8348" s="20" t="s">
        <v>1002</v>
      </c>
      <c r="E8348" s="26">
        <v>43282</v>
      </c>
      <c r="F8348" s="20">
        <v>8</v>
      </c>
      <c r="G8348" s="20">
        <v>6</v>
      </c>
      <c r="H8348" s="20">
        <v>1.3333333333333333</v>
      </c>
      <c r="I8348" s="20">
        <v>45</v>
      </c>
      <c r="J8348" s="20">
        <v>88</v>
      </c>
      <c r="K8348" s="20">
        <v>0.51136363636363635</v>
      </c>
      <c r="L8348" s="20">
        <v>66</v>
      </c>
      <c r="M8348" s="20">
        <v>1.3333333333333333</v>
      </c>
      <c r="N8348" s="20">
        <v>45</v>
      </c>
      <c r="P8348" s="20">
        <v>0</v>
      </c>
      <c r="Q8348" s="20">
        <v>0</v>
      </c>
      <c r="R8348" s="20" t="e">
        <v>#DIV/0!</v>
      </c>
      <c r="S8348" s="20">
        <v>0</v>
      </c>
    </row>
    <row r="8349" spans="1:20" s="20" customFormat="1" x14ac:dyDescent="0.25">
      <c r="A8349" s="177" t="s">
        <v>17013</v>
      </c>
      <c r="B8349" s="20" t="s">
        <v>17014</v>
      </c>
      <c r="C8349" s="20" t="s">
        <v>346</v>
      </c>
      <c r="D8349" s="20" t="s">
        <v>1000</v>
      </c>
      <c r="E8349" s="26">
        <v>43282</v>
      </c>
      <c r="F8349" s="20">
        <v>0</v>
      </c>
      <c r="G8349" s="20">
        <v>0</v>
      </c>
      <c r="H8349" s="20" t="e">
        <v>#DIV/0!</v>
      </c>
      <c r="I8349" s="20">
        <v>0</v>
      </c>
      <c r="J8349" s="20">
        <v>0</v>
      </c>
      <c r="K8349" s="20" t="e">
        <v>#DIV/0!</v>
      </c>
      <c r="L8349" s="20">
        <v>0</v>
      </c>
      <c r="M8349" s="20" t="e">
        <v>#DIV/0!</v>
      </c>
      <c r="N8349" s="20">
        <v>0</v>
      </c>
      <c r="P8349" s="20">
        <v>0</v>
      </c>
      <c r="Q8349" s="20">
        <v>0</v>
      </c>
      <c r="R8349" s="20" t="e">
        <v>#DIV/0!</v>
      </c>
      <c r="S8349" s="20">
        <v>0</v>
      </c>
    </row>
    <row r="8350" spans="1:20" s="20" customFormat="1" x14ac:dyDescent="0.25">
      <c r="A8350" s="177" t="s">
        <v>17109</v>
      </c>
      <c r="B8350" s="20" t="s">
        <v>17110</v>
      </c>
      <c r="C8350" s="20" t="s">
        <v>345</v>
      </c>
      <c r="D8350" s="20" t="s">
        <v>1002</v>
      </c>
      <c r="E8350" s="26">
        <v>43282</v>
      </c>
      <c r="F8350" s="20">
        <v>0</v>
      </c>
      <c r="G8350" s="20">
        <v>0</v>
      </c>
      <c r="H8350" s="20" t="e">
        <v>#DIV/0!</v>
      </c>
      <c r="I8350" s="20">
        <v>0</v>
      </c>
      <c r="J8350" s="20">
        <v>0</v>
      </c>
      <c r="K8350" s="20" t="e">
        <v>#DIV/0!</v>
      </c>
      <c r="L8350" s="20">
        <v>0</v>
      </c>
      <c r="M8350" s="20" t="e">
        <v>#DIV/0!</v>
      </c>
      <c r="N8350" s="20">
        <v>0</v>
      </c>
      <c r="P8350" s="20">
        <v>0</v>
      </c>
      <c r="Q8350" s="20">
        <v>0</v>
      </c>
      <c r="R8350" s="20" t="e">
        <v>#DIV/0!</v>
      </c>
      <c r="S8350" s="20">
        <v>0</v>
      </c>
      <c r="T8350" s="20">
        <v>0.77146277811386688</v>
      </c>
    </row>
    <row r="8351" spans="1:20" s="20" customFormat="1" x14ac:dyDescent="0.25">
      <c r="A8351" s="177" t="s">
        <v>17324</v>
      </c>
      <c r="B8351" s="20" t="s">
        <v>17325</v>
      </c>
      <c r="C8351" s="20" t="s">
        <v>225</v>
      </c>
      <c r="D8351" s="20" t="s">
        <v>1000</v>
      </c>
      <c r="E8351" s="26">
        <v>43282</v>
      </c>
      <c r="F8351" s="20">
        <v>6</v>
      </c>
      <c r="G8351" s="20">
        <v>5.5</v>
      </c>
      <c r="H8351" s="20">
        <v>1.0909090909090908</v>
      </c>
      <c r="I8351" s="20">
        <v>59</v>
      </c>
      <c r="J8351" s="20">
        <v>66</v>
      </c>
      <c r="K8351" s="20">
        <v>0.89393939393939392</v>
      </c>
      <c r="L8351" s="20">
        <v>62</v>
      </c>
      <c r="M8351" s="20">
        <v>1.064516129032258</v>
      </c>
      <c r="N8351" s="20">
        <v>59</v>
      </c>
      <c r="P8351" s="20">
        <v>1</v>
      </c>
      <c r="Q8351" s="20">
        <v>1</v>
      </c>
      <c r="R8351" s="20">
        <v>1</v>
      </c>
      <c r="S8351" s="20">
        <v>0</v>
      </c>
      <c r="T8351" s="20">
        <v>0.81250647148498023</v>
      </c>
    </row>
    <row r="8352" spans="1:20" s="20" customFormat="1" x14ac:dyDescent="0.25">
      <c r="A8352" s="177" t="s">
        <v>17354</v>
      </c>
      <c r="B8352" s="20" t="s">
        <v>17355</v>
      </c>
      <c r="C8352" s="20" t="s">
        <v>905</v>
      </c>
      <c r="D8352" s="20" t="s">
        <v>1002</v>
      </c>
      <c r="E8352" s="26">
        <v>43282</v>
      </c>
      <c r="F8352" s="20">
        <v>0</v>
      </c>
      <c r="G8352" s="20">
        <v>0</v>
      </c>
      <c r="H8352" s="20" t="e">
        <v>#DIV/0!</v>
      </c>
      <c r="I8352" s="20">
        <v>0</v>
      </c>
      <c r="J8352" s="20">
        <v>0</v>
      </c>
      <c r="K8352" s="20" t="e">
        <v>#DIV/0!</v>
      </c>
      <c r="L8352" s="20">
        <v>0</v>
      </c>
      <c r="M8352" s="20" t="e">
        <v>#DIV/0!</v>
      </c>
      <c r="N8352" s="20">
        <v>0</v>
      </c>
      <c r="P8352" s="20">
        <v>0</v>
      </c>
      <c r="Q8352" s="20">
        <v>0</v>
      </c>
      <c r="R8352" s="20" t="e">
        <v>#DIV/0!</v>
      </c>
      <c r="S8352" s="20">
        <v>0</v>
      </c>
      <c r="T8352" s="20">
        <v>0.81788803448013969</v>
      </c>
    </row>
    <row r="8353" spans="1:20" s="20" customFormat="1" x14ac:dyDescent="0.25">
      <c r="A8353" s="177" t="s">
        <v>17531</v>
      </c>
      <c r="B8353" s="20" t="s">
        <v>17532</v>
      </c>
      <c r="C8353" s="20" t="s">
        <v>226</v>
      </c>
      <c r="D8353" s="20" t="s">
        <v>1002</v>
      </c>
      <c r="E8353" s="26">
        <v>43282</v>
      </c>
      <c r="F8353" s="20">
        <v>6</v>
      </c>
      <c r="G8353" s="20">
        <v>5.5</v>
      </c>
      <c r="H8353" s="20">
        <v>1.0909090909090908</v>
      </c>
      <c r="I8353" s="20">
        <v>59</v>
      </c>
      <c r="J8353" s="20">
        <v>66</v>
      </c>
      <c r="K8353" s="20">
        <v>0.89393939393939392</v>
      </c>
      <c r="L8353" s="20">
        <v>62</v>
      </c>
      <c r="M8353" s="20">
        <v>1.064516129032258</v>
      </c>
      <c r="N8353" s="20">
        <v>59</v>
      </c>
      <c r="P8353" s="20">
        <v>1</v>
      </c>
      <c r="Q8353" s="20">
        <v>1</v>
      </c>
      <c r="R8353" s="20">
        <v>1</v>
      </c>
      <c r="S8353" s="20">
        <v>0</v>
      </c>
      <c r="T8353" s="20">
        <v>0.79389713064713063</v>
      </c>
    </row>
    <row r="8354" spans="1:20" s="20" customFormat="1" x14ac:dyDescent="0.25">
      <c r="A8354" s="177" t="s">
        <v>17708</v>
      </c>
      <c r="B8354" s="20" t="s">
        <v>17709</v>
      </c>
      <c r="C8354" s="20" t="s">
        <v>232</v>
      </c>
      <c r="D8354" s="20" t="s">
        <v>1000</v>
      </c>
      <c r="E8354" s="26">
        <v>43282</v>
      </c>
      <c r="F8354" s="20">
        <v>9</v>
      </c>
      <c r="G8354" s="20">
        <v>7.5</v>
      </c>
      <c r="H8354" s="20">
        <v>1.2</v>
      </c>
      <c r="I8354" s="20">
        <v>100</v>
      </c>
      <c r="J8354" s="20">
        <v>102</v>
      </c>
      <c r="K8354" s="20">
        <v>0.98039215686274506</v>
      </c>
      <c r="L8354" s="20">
        <v>84</v>
      </c>
      <c r="M8354" s="20">
        <v>1.2142857142857142</v>
      </c>
      <c r="N8354" s="20">
        <v>89</v>
      </c>
      <c r="P8354" s="20">
        <v>1</v>
      </c>
      <c r="Q8354" s="20">
        <v>6</v>
      </c>
      <c r="R8354" s="20">
        <v>0.16666666666666666</v>
      </c>
      <c r="S8354" s="20">
        <v>11</v>
      </c>
      <c r="T8354" s="20">
        <v>0.73235551745907357</v>
      </c>
    </row>
    <row r="8355" spans="1:20" s="20" customFormat="1" x14ac:dyDescent="0.25">
      <c r="A8355" s="177" t="s">
        <v>17905</v>
      </c>
      <c r="B8355" s="20" t="s">
        <v>17906</v>
      </c>
      <c r="C8355" s="20" t="s">
        <v>231</v>
      </c>
      <c r="D8355" s="20" t="s">
        <v>1002</v>
      </c>
      <c r="E8355" s="26">
        <v>43282</v>
      </c>
      <c r="F8355" s="20">
        <v>9</v>
      </c>
      <c r="G8355" s="20">
        <v>7.5</v>
      </c>
      <c r="H8355" s="20">
        <v>1.2</v>
      </c>
      <c r="I8355" s="20">
        <v>100</v>
      </c>
      <c r="J8355" s="20">
        <v>102</v>
      </c>
      <c r="K8355" s="20">
        <v>0.98039215686274506</v>
      </c>
      <c r="L8355" s="20">
        <v>84</v>
      </c>
      <c r="M8355" s="20">
        <v>1.2142857142857142</v>
      </c>
      <c r="N8355" s="20">
        <v>89</v>
      </c>
      <c r="P8355" s="20">
        <v>1</v>
      </c>
      <c r="Q8355" s="20">
        <v>6</v>
      </c>
      <c r="R8355" s="20">
        <v>0.16666666666666666</v>
      </c>
      <c r="S8355" s="20">
        <v>11</v>
      </c>
      <c r="T8355" s="20">
        <v>0.77516566951566945</v>
      </c>
    </row>
    <row r="8356" spans="1:20" s="20" customFormat="1" x14ac:dyDescent="0.25">
      <c r="A8356" s="177" t="s">
        <v>18082</v>
      </c>
      <c r="B8356" s="20" t="s">
        <v>18083</v>
      </c>
      <c r="C8356" s="20" t="s">
        <v>317</v>
      </c>
      <c r="D8356" s="20" t="s">
        <v>1000</v>
      </c>
      <c r="E8356" s="26">
        <v>43282</v>
      </c>
      <c r="F8356" s="20">
        <v>9</v>
      </c>
      <c r="G8356" s="20">
        <v>9</v>
      </c>
      <c r="H8356" s="20">
        <v>1</v>
      </c>
      <c r="I8356" s="20">
        <v>34</v>
      </c>
      <c r="J8356" s="20">
        <v>54</v>
      </c>
      <c r="K8356" s="20">
        <v>0.62962962962962965</v>
      </c>
      <c r="L8356" s="20">
        <v>54</v>
      </c>
      <c r="M8356" s="20">
        <v>1</v>
      </c>
      <c r="N8356" s="20">
        <v>32</v>
      </c>
      <c r="P8356" s="20">
        <v>4</v>
      </c>
      <c r="Q8356" s="20">
        <v>4</v>
      </c>
      <c r="R8356" s="20">
        <v>1</v>
      </c>
      <c r="S8356" s="20">
        <v>2</v>
      </c>
      <c r="T8356" s="20">
        <v>0.76456728503504745</v>
      </c>
    </row>
    <row r="8357" spans="1:20" s="20" customFormat="1" x14ac:dyDescent="0.25">
      <c r="A8357" s="177" t="s">
        <v>18261</v>
      </c>
      <c r="B8357" s="20" t="s">
        <v>18262</v>
      </c>
      <c r="C8357" s="20" t="s">
        <v>316</v>
      </c>
      <c r="D8357" s="20" t="s">
        <v>1002</v>
      </c>
      <c r="E8357" s="26">
        <v>43282</v>
      </c>
      <c r="F8357" s="20">
        <v>5.5</v>
      </c>
      <c r="G8357" s="20">
        <v>5.5</v>
      </c>
      <c r="H8357" s="20">
        <v>1</v>
      </c>
      <c r="I8357" s="20">
        <v>18</v>
      </c>
      <c r="J8357" s="20">
        <v>33</v>
      </c>
      <c r="K8357" s="20">
        <v>0.54545454545454541</v>
      </c>
      <c r="L8357" s="20">
        <v>33</v>
      </c>
      <c r="M8357" s="20">
        <v>1</v>
      </c>
      <c r="N8357" s="20">
        <v>17</v>
      </c>
      <c r="P8357" s="20">
        <v>4</v>
      </c>
      <c r="Q8357" s="20">
        <v>4</v>
      </c>
      <c r="R8357" s="20">
        <v>1</v>
      </c>
      <c r="S8357" s="20">
        <v>1</v>
      </c>
      <c r="T8357" s="20">
        <v>0.78581700399731358</v>
      </c>
    </row>
    <row r="8358" spans="1:20" s="20" customFormat="1" x14ac:dyDescent="0.25">
      <c r="A8358" s="177" t="s">
        <v>18337</v>
      </c>
      <c r="B8358" s="20" t="s">
        <v>18338</v>
      </c>
      <c r="C8358" s="20" t="s">
        <v>355</v>
      </c>
      <c r="D8358" s="20" t="s">
        <v>1002</v>
      </c>
      <c r="E8358" s="26">
        <v>43282</v>
      </c>
      <c r="F8358" s="20">
        <v>3.5</v>
      </c>
      <c r="G8358" s="20">
        <v>3.5</v>
      </c>
      <c r="H8358" s="20">
        <v>1</v>
      </c>
      <c r="I8358" s="20">
        <v>16</v>
      </c>
      <c r="J8358" s="20">
        <v>21</v>
      </c>
      <c r="K8358" s="20">
        <v>0.76190476190476186</v>
      </c>
      <c r="L8358" s="20">
        <v>21</v>
      </c>
      <c r="M8358" s="20">
        <v>1</v>
      </c>
      <c r="N8358" s="20">
        <v>15</v>
      </c>
      <c r="P8358" s="20">
        <v>0</v>
      </c>
      <c r="Q8358" s="20">
        <v>0</v>
      </c>
      <c r="R8358" s="20" t="e">
        <v>#DIV/0!</v>
      </c>
      <c r="S8358" s="20">
        <v>1</v>
      </c>
      <c r="T8358" s="20">
        <v>0.75836660018344215</v>
      </c>
    </row>
    <row r="8359" spans="1:20" s="20" customFormat="1" x14ac:dyDescent="0.25">
      <c r="A8359" s="177" t="s">
        <v>18514</v>
      </c>
      <c r="B8359" s="20" t="s">
        <v>18515</v>
      </c>
      <c r="C8359" s="20" t="s">
        <v>214</v>
      </c>
      <c r="D8359" s="20" t="s">
        <v>1000</v>
      </c>
      <c r="E8359" s="26">
        <v>43282</v>
      </c>
      <c r="F8359" s="20">
        <v>12.5</v>
      </c>
      <c r="G8359" s="20">
        <v>13.5</v>
      </c>
      <c r="H8359" s="20">
        <v>0.92592592592592593</v>
      </c>
      <c r="I8359" s="20">
        <v>104</v>
      </c>
      <c r="J8359" s="20">
        <v>142</v>
      </c>
      <c r="K8359" s="20">
        <v>0.73239436619718312</v>
      </c>
      <c r="L8359" s="20">
        <v>150</v>
      </c>
      <c r="M8359" s="20">
        <v>0.94666666666666666</v>
      </c>
      <c r="N8359" s="20">
        <v>67</v>
      </c>
      <c r="O8359" s="20">
        <v>0.95</v>
      </c>
      <c r="P8359" s="20">
        <v>10</v>
      </c>
      <c r="Q8359" s="20">
        <v>12</v>
      </c>
      <c r="R8359" s="20">
        <v>0.83333333333333337</v>
      </c>
      <c r="S8359" s="20">
        <v>37</v>
      </c>
      <c r="T8359" s="20">
        <v>0.77021669938878545</v>
      </c>
    </row>
    <row r="8360" spans="1:20" s="20" customFormat="1" x14ac:dyDescent="0.25">
      <c r="A8360" s="177" t="s">
        <v>18693</v>
      </c>
      <c r="B8360" s="20" t="s">
        <v>18694</v>
      </c>
      <c r="C8360" s="20" t="s">
        <v>215</v>
      </c>
      <c r="D8360" s="20" t="s">
        <v>1002</v>
      </c>
      <c r="E8360" s="26">
        <v>43282</v>
      </c>
      <c r="F8360" s="20">
        <v>5</v>
      </c>
      <c r="G8360" s="20">
        <v>6</v>
      </c>
      <c r="H8360" s="20">
        <v>0.83333333333333337</v>
      </c>
      <c r="I8360" s="20">
        <v>25</v>
      </c>
      <c r="J8360" s="20">
        <v>40</v>
      </c>
      <c r="K8360" s="20">
        <v>0.625</v>
      </c>
      <c r="L8360" s="20">
        <v>48</v>
      </c>
      <c r="M8360" s="20">
        <v>0.83333333333333337</v>
      </c>
      <c r="N8360" s="20">
        <v>17</v>
      </c>
      <c r="O8360" s="20">
        <v>0.95</v>
      </c>
      <c r="P8360" s="20">
        <v>6</v>
      </c>
      <c r="Q8360" s="20">
        <v>6</v>
      </c>
      <c r="R8360" s="20">
        <v>1</v>
      </c>
      <c r="S8360" s="20">
        <v>8</v>
      </c>
      <c r="T8360" s="20">
        <v>0.77644630579504537</v>
      </c>
    </row>
    <row r="8361" spans="1:20" s="20" customFormat="1" x14ac:dyDescent="0.25">
      <c r="A8361" s="177" t="s">
        <v>18870</v>
      </c>
      <c r="B8361" s="20" t="s">
        <v>18871</v>
      </c>
      <c r="C8361" s="20" t="s">
        <v>216</v>
      </c>
      <c r="D8361" s="20" t="s">
        <v>1002</v>
      </c>
      <c r="E8361" s="26">
        <v>43282</v>
      </c>
      <c r="F8361" s="20">
        <v>7.5</v>
      </c>
      <c r="G8361" s="20">
        <v>7.5</v>
      </c>
      <c r="H8361" s="20">
        <v>1</v>
      </c>
      <c r="I8361" s="20">
        <v>79</v>
      </c>
      <c r="J8361" s="20">
        <v>102</v>
      </c>
      <c r="K8361" s="20">
        <v>0.77450980392156865</v>
      </c>
      <c r="L8361" s="20">
        <v>102</v>
      </c>
      <c r="M8361" s="20">
        <v>1</v>
      </c>
      <c r="N8361" s="20">
        <v>50</v>
      </c>
      <c r="P8361" s="20">
        <v>4</v>
      </c>
      <c r="Q8361" s="20">
        <v>6</v>
      </c>
      <c r="R8361" s="20">
        <v>0.66666666666666663</v>
      </c>
      <c r="S8361" s="20">
        <v>29</v>
      </c>
      <c r="T8361" s="20">
        <v>0.7228</v>
      </c>
    </row>
    <row r="8362" spans="1:20" s="20" customFormat="1" x14ac:dyDescent="0.25">
      <c r="A8362" s="177" t="s">
        <v>19047</v>
      </c>
      <c r="B8362" s="20" t="s">
        <v>19048</v>
      </c>
      <c r="C8362" s="20" t="s">
        <v>229</v>
      </c>
      <c r="D8362" s="20" t="s">
        <v>1002</v>
      </c>
      <c r="E8362" s="26">
        <v>43282</v>
      </c>
      <c r="F8362" s="20">
        <v>0</v>
      </c>
      <c r="G8362" s="20">
        <v>0</v>
      </c>
      <c r="H8362" s="20" t="e">
        <v>#DIV/0!</v>
      </c>
      <c r="I8362" s="20">
        <v>0</v>
      </c>
      <c r="J8362" s="20">
        <v>0</v>
      </c>
      <c r="K8362" s="20" t="e">
        <v>#DIV/0!</v>
      </c>
      <c r="L8362" s="20">
        <v>0</v>
      </c>
      <c r="M8362" s="20" t="e">
        <v>#DIV/0!</v>
      </c>
      <c r="N8362" s="20">
        <v>0</v>
      </c>
      <c r="P8362" s="20">
        <v>0</v>
      </c>
      <c r="Q8362" s="20">
        <v>0</v>
      </c>
      <c r="R8362" s="20" t="e">
        <v>#DIV/0!</v>
      </c>
      <c r="S8362" s="20">
        <v>0</v>
      </c>
      <c r="T8362" s="20">
        <v>0.62427272727272731</v>
      </c>
    </row>
    <row r="8363" spans="1:20" s="20" customFormat="1" x14ac:dyDescent="0.25">
      <c r="A8363" s="177" t="s">
        <v>19224</v>
      </c>
      <c r="B8363" s="20" t="s">
        <v>19225</v>
      </c>
      <c r="C8363" s="20" t="s">
        <v>230</v>
      </c>
      <c r="D8363" s="20" t="s">
        <v>1000</v>
      </c>
      <c r="E8363" s="26">
        <v>43282</v>
      </c>
      <c r="F8363" s="20">
        <v>0</v>
      </c>
      <c r="G8363" s="20">
        <v>0</v>
      </c>
      <c r="H8363" s="20" t="e">
        <v>#DIV/0!</v>
      </c>
      <c r="I8363" s="20">
        <v>0</v>
      </c>
      <c r="J8363" s="20">
        <v>0</v>
      </c>
      <c r="K8363" s="20" t="e">
        <v>#DIV/0!</v>
      </c>
      <c r="L8363" s="20">
        <v>0</v>
      </c>
      <c r="M8363" s="20" t="e">
        <v>#DIV/0!</v>
      </c>
      <c r="N8363" s="20">
        <v>0</v>
      </c>
      <c r="P8363" s="20">
        <v>0</v>
      </c>
      <c r="Q8363" s="20">
        <v>0</v>
      </c>
      <c r="R8363" s="20" t="e">
        <v>#DIV/0!</v>
      </c>
      <c r="S8363" s="20">
        <v>0</v>
      </c>
      <c r="T8363" s="20">
        <v>0.74316666666666664</v>
      </c>
    </row>
    <row r="8364" spans="1:20" s="20" customFormat="1" x14ac:dyDescent="0.25">
      <c r="A8364" s="177" t="s">
        <v>19403</v>
      </c>
      <c r="B8364" s="20" t="s">
        <v>19404</v>
      </c>
      <c r="C8364" s="20" t="s">
        <v>234</v>
      </c>
      <c r="D8364" s="20" t="s">
        <v>1000</v>
      </c>
      <c r="E8364" s="26">
        <v>43282</v>
      </c>
      <c r="F8364" s="20">
        <v>3</v>
      </c>
      <c r="G8364" s="20">
        <v>4.5</v>
      </c>
      <c r="H8364" s="20">
        <v>0.66666666666666663</v>
      </c>
      <c r="I8364" s="20">
        <v>11</v>
      </c>
      <c r="J8364" s="20">
        <v>36</v>
      </c>
      <c r="K8364" s="20">
        <v>0.30555555555555558</v>
      </c>
      <c r="L8364" s="20">
        <v>63</v>
      </c>
      <c r="M8364" s="20">
        <v>0.5714285714285714</v>
      </c>
      <c r="N8364" s="20">
        <v>11</v>
      </c>
      <c r="P8364" s="20">
        <v>2</v>
      </c>
      <c r="Q8364" s="20">
        <v>3</v>
      </c>
      <c r="R8364" s="20">
        <v>0.66666666666666663</v>
      </c>
      <c r="S8364" s="20">
        <v>0</v>
      </c>
      <c r="T8364" s="20">
        <v>0.85214285714285709</v>
      </c>
    </row>
    <row r="8365" spans="1:20" s="20" customFormat="1" x14ac:dyDescent="0.25">
      <c r="A8365" s="177" t="s">
        <v>19582</v>
      </c>
      <c r="B8365" s="20" t="s">
        <v>19583</v>
      </c>
      <c r="C8365" s="20" t="s">
        <v>233</v>
      </c>
      <c r="D8365" s="20" t="s">
        <v>1002</v>
      </c>
      <c r="E8365" s="26">
        <v>43282</v>
      </c>
      <c r="F8365" s="20">
        <v>3</v>
      </c>
      <c r="G8365" s="20">
        <v>4.5</v>
      </c>
      <c r="H8365" s="20">
        <v>0.66666666666666663</v>
      </c>
      <c r="I8365" s="20">
        <v>11</v>
      </c>
      <c r="J8365" s="20">
        <v>36</v>
      </c>
      <c r="K8365" s="20">
        <v>0.30555555555555558</v>
      </c>
      <c r="L8365" s="20">
        <v>63</v>
      </c>
      <c r="M8365" s="20">
        <v>0.5714285714285714</v>
      </c>
      <c r="N8365" s="20">
        <v>11</v>
      </c>
      <c r="P8365" s="20">
        <v>2</v>
      </c>
      <c r="Q8365" s="20">
        <v>3</v>
      </c>
      <c r="R8365" s="20">
        <v>0.66666666666666663</v>
      </c>
      <c r="S8365" s="20">
        <v>0</v>
      </c>
      <c r="T8365" s="20" t="e">
        <v>#DIV/0!</v>
      </c>
    </row>
    <row r="8366" spans="1:20" s="20" customFormat="1" x14ac:dyDescent="0.25">
      <c r="A8366" s="177" t="s">
        <v>19680</v>
      </c>
      <c r="B8366" s="20" t="s">
        <v>19681</v>
      </c>
      <c r="C8366" s="20" t="s">
        <v>342</v>
      </c>
      <c r="D8366" s="20" t="s">
        <v>1000</v>
      </c>
      <c r="E8366" s="26">
        <v>43282</v>
      </c>
      <c r="F8366" s="20">
        <v>0</v>
      </c>
      <c r="G8366" s="20">
        <v>0</v>
      </c>
      <c r="H8366" s="20" t="e">
        <v>#DIV/0!</v>
      </c>
      <c r="I8366" s="20">
        <v>0</v>
      </c>
      <c r="J8366" s="20">
        <v>0</v>
      </c>
      <c r="K8366" s="20" t="e">
        <v>#DIV/0!</v>
      </c>
      <c r="L8366" s="20">
        <v>0</v>
      </c>
      <c r="M8366" s="20" t="e">
        <v>#DIV/0!</v>
      </c>
      <c r="N8366" s="20">
        <v>0</v>
      </c>
      <c r="P8366" s="20">
        <v>0</v>
      </c>
      <c r="Q8366" s="20">
        <v>0</v>
      </c>
      <c r="R8366" s="20" t="e">
        <v>#DIV/0!</v>
      </c>
      <c r="S8366" s="20">
        <v>0</v>
      </c>
    </row>
    <row r="8367" spans="1:20" s="20" customFormat="1" x14ac:dyDescent="0.25">
      <c r="A8367" s="177" t="s">
        <v>19780</v>
      </c>
      <c r="B8367" s="20" t="s">
        <v>19781</v>
      </c>
      <c r="C8367" s="20" t="s">
        <v>340</v>
      </c>
      <c r="D8367" s="20" t="s">
        <v>1002</v>
      </c>
      <c r="E8367" s="26">
        <v>43282</v>
      </c>
      <c r="F8367" s="20">
        <v>0</v>
      </c>
      <c r="G8367" s="20">
        <v>0</v>
      </c>
      <c r="H8367" s="20" t="e">
        <v>#DIV/0!</v>
      </c>
      <c r="I8367" s="20">
        <v>0</v>
      </c>
      <c r="J8367" s="20">
        <v>0</v>
      </c>
      <c r="K8367" s="20" t="e">
        <v>#DIV/0!</v>
      </c>
      <c r="L8367" s="20">
        <v>0</v>
      </c>
      <c r="M8367" s="20" t="e">
        <v>#DIV/0!</v>
      </c>
      <c r="N8367" s="20">
        <v>0</v>
      </c>
      <c r="P8367" s="20">
        <v>0</v>
      </c>
      <c r="Q8367" s="20">
        <v>0</v>
      </c>
      <c r="R8367" s="20" t="e">
        <v>#DIV/0!</v>
      </c>
      <c r="S8367" s="20">
        <v>0</v>
      </c>
    </row>
    <row r="8368" spans="1:20" s="20" customFormat="1" x14ac:dyDescent="0.25">
      <c r="A8368" s="177" t="s">
        <v>19957</v>
      </c>
      <c r="B8368" s="20" t="s">
        <v>19958</v>
      </c>
      <c r="C8368" s="20" t="s">
        <v>220</v>
      </c>
      <c r="D8368" s="20" t="s">
        <v>1000</v>
      </c>
      <c r="E8368" s="26">
        <v>43282</v>
      </c>
      <c r="F8368" s="20">
        <v>0</v>
      </c>
      <c r="G8368" s="20">
        <v>0</v>
      </c>
      <c r="H8368" s="20" t="e">
        <v>#DIV/0!</v>
      </c>
      <c r="I8368" s="20">
        <v>0</v>
      </c>
      <c r="J8368" s="20">
        <v>0</v>
      </c>
      <c r="K8368" s="20" t="e">
        <v>#DIV/0!</v>
      </c>
      <c r="L8368" s="20">
        <v>0</v>
      </c>
      <c r="M8368" s="20" t="e">
        <v>#DIV/0!</v>
      </c>
      <c r="N8368" s="20">
        <v>0</v>
      </c>
      <c r="P8368" s="20">
        <v>0</v>
      </c>
      <c r="Q8368" s="20">
        <v>0</v>
      </c>
      <c r="R8368" s="20" t="e">
        <v>#DIV/0!</v>
      </c>
      <c r="S8368" s="20">
        <v>0</v>
      </c>
    </row>
    <row r="8369" spans="1:20" s="20" customFormat="1" x14ac:dyDescent="0.25">
      <c r="A8369" s="177" t="s">
        <v>20136</v>
      </c>
      <c r="B8369" s="20" t="s">
        <v>20137</v>
      </c>
      <c r="C8369" s="20" t="s">
        <v>221</v>
      </c>
      <c r="D8369" s="20" t="s">
        <v>1002</v>
      </c>
      <c r="E8369" s="26">
        <v>43282</v>
      </c>
      <c r="F8369" s="20">
        <v>0</v>
      </c>
      <c r="G8369" s="20">
        <v>0</v>
      </c>
      <c r="H8369" s="20" t="e">
        <v>#DIV/0!</v>
      </c>
      <c r="I8369" s="20">
        <v>0</v>
      </c>
      <c r="J8369" s="20">
        <v>0</v>
      </c>
      <c r="K8369" s="20" t="e">
        <v>#DIV/0!</v>
      </c>
      <c r="L8369" s="20">
        <v>0</v>
      </c>
      <c r="M8369" s="20" t="e">
        <v>#DIV/0!</v>
      </c>
      <c r="N8369" s="20">
        <v>0</v>
      </c>
      <c r="P8369" s="20">
        <v>0</v>
      </c>
      <c r="Q8369" s="20">
        <v>0</v>
      </c>
      <c r="R8369" s="20" t="e">
        <v>#DIV/0!</v>
      </c>
      <c r="S8369" s="20">
        <v>0</v>
      </c>
      <c r="T8369" s="20">
        <v>0.73</v>
      </c>
    </row>
    <row r="8370" spans="1:20" s="20" customFormat="1" x14ac:dyDescent="0.25">
      <c r="A8370" s="177" t="s">
        <v>20313</v>
      </c>
      <c r="B8370" s="20" t="s">
        <v>20314</v>
      </c>
      <c r="C8370" s="20" t="s">
        <v>222</v>
      </c>
      <c r="D8370" s="20" t="s">
        <v>1002</v>
      </c>
      <c r="E8370" s="26">
        <v>43282</v>
      </c>
      <c r="F8370" s="20">
        <v>0</v>
      </c>
      <c r="G8370" s="20">
        <v>0</v>
      </c>
      <c r="H8370" s="20" t="e">
        <v>#DIV/0!</v>
      </c>
      <c r="I8370" s="20">
        <v>0</v>
      </c>
      <c r="J8370" s="20">
        <v>0</v>
      </c>
      <c r="K8370" s="20" t="e">
        <v>#DIV/0!</v>
      </c>
      <c r="L8370" s="20">
        <v>0</v>
      </c>
      <c r="M8370" s="20" t="e">
        <v>#DIV/0!</v>
      </c>
      <c r="N8370" s="20">
        <v>0</v>
      </c>
      <c r="P8370" s="20">
        <v>0</v>
      </c>
      <c r="Q8370" s="20">
        <v>0</v>
      </c>
      <c r="R8370" s="20" t="e">
        <v>#DIV/0!</v>
      </c>
      <c r="S8370" s="20">
        <v>0</v>
      </c>
      <c r="T8370" s="20">
        <v>0.84</v>
      </c>
    </row>
    <row r="8371" spans="1:20" s="20" customFormat="1" x14ac:dyDescent="0.25">
      <c r="A8371" s="177" t="s">
        <v>20490</v>
      </c>
      <c r="B8371" s="20" t="s">
        <v>20491</v>
      </c>
      <c r="C8371" s="20" t="s">
        <v>211</v>
      </c>
      <c r="D8371" s="20" t="s">
        <v>1002</v>
      </c>
      <c r="E8371" s="26">
        <v>43282</v>
      </c>
      <c r="F8371" s="20">
        <v>0</v>
      </c>
      <c r="G8371" s="20">
        <v>0</v>
      </c>
      <c r="H8371" s="20" t="e">
        <v>#DIV/0!</v>
      </c>
      <c r="I8371" s="20">
        <v>0</v>
      </c>
      <c r="J8371" s="20">
        <v>0</v>
      </c>
      <c r="K8371" s="20" t="e">
        <v>#DIV/0!</v>
      </c>
      <c r="L8371" s="20">
        <v>0</v>
      </c>
      <c r="M8371" s="20" t="e">
        <v>#DIV/0!</v>
      </c>
      <c r="N8371" s="20">
        <v>0</v>
      </c>
      <c r="P8371" s="20">
        <v>0</v>
      </c>
      <c r="Q8371" s="20">
        <v>0</v>
      </c>
      <c r="R8371" s="20" t="e">
        <v>#DIV/0!</v>
      </c>
      <c r="S8371" s="20">
        <v>0</v>
      </c>
      <c r="T8371" s="20">
        <v>0.82</v>
      </c>
    </row>
    <row r="8372" spans="1:20" s="20" customFormat="1" x14ac:dyDescent="0.25">
      <c r="A8372" s="177" t="s">
        <v>20667</v>
      </c>
      <c r="B8372" s="20" t="s">
        <v>20668</v>
      </c>
      <c r="C8372" s="20" t="s">
        <v>207</v>
      </c>
      <c r="D8372" s="20" t="s">
        <v>1000</v>
      </c>
      <c r="E8372" s="26">
        <v>43282</v>
      </c>
      <c r="F8372" s="20">
        <v>4</v>
      </c>
      <c r="G8372" s="20">
        <v>6</v>
      </c>
      <c r="H8372" s="20">
        <v>0.66666666666666663</v>
      </c>
      <c r="I8372" s="20">
        <v>18</v>
      </c>
      <c r="J8372" s="20">
        <v>28</v>
      </c>
      <c r="K8372" s="20">
        <v>0.6428571428571429</v>
      </c>
      <c r="L8372" s="20">
        <v>48</v>
      </c>
      <c r="M8372" s="20">
        <v>0.58333333333333337</v>
      </c>
      <c r="N8372" s="20">
        <v>17</v>
      </c>
      <c r="O8372" s="20">
        <v>0.93</v>
      </c>
      <c r="P8372" s="20">
        <v>1</v>
      </c>
      <c r="Q8372" s="20">
        <v>2</v>
      </c>
      <c r="R8372" s="20">
        <v>0.5</v>
      </c>
      <c r="S8372" s="20">
        <v>1</v>
      </c>
      <c r="T8372" s="20">
        <v>0.96</v>
      </c>
    </row>
    <row r="8373" spans="1:20" s="20" customFormat="1" x14ac:dyDescent="0.25">
      <c r="A8373" s="177" t="s">
        <v>20911</v>
      </c>
      <c r="B8373" s="20" t="s">
        <v>20912</v>
      </c>
      <c r="C8373" s="20" t="s">
        <v>210</v>
      </c>
      <c r="D8373" s="20" t="s">
        <v>1002</v>
      </c>
      <c r="E8373" s="26">
        <v>43282</v>
      </c>
      <c r="F8373" s="20">
        <v>1</v>
      </c>
      <c r="G8373" s="20">
        <v>3</v>
      </c>
      <c r="H8373" s="20">
        <v>0.33333333333333331</v>
      </c>
      <c r="I8373" s="20">
        <v>3</v>
      </c>
      <c r="J8373" s="20">
        <v>10</v>
      </c>
      <c r="K8373" s="20">
        <v>0.3</v>
      </c>
      <c r="L8373" s="20">
        <v>30</v>
      </c>
      <c r="M8373" s="20">
        <v>0.33333333333333331</v>
      </c>
      <c r="N8373" s="20">
        <v>3</v>
      </c>
      <c r="O8373" s="20">
        <v>0.93</v>
      </c>
      <c r="P8373" s="20">
        <v>1</v>
      </c>
      <c r="Q8373" s="20">
        <v>2</v>
      </c>
      <c r="R8373" s="20">
        <v>0.5</v>
      </c>
      <c r="S8373" s="20">
        <v>0</v>
      </c>
    </row>
    <row r="8374" spans="1:20" s="20" customFormat="1" x14ac:dyDescent="0.25">
      <c r="A8374" s="177" t="s">
        <v>21088</v>
      </c>
      <c r="B8374" s="20" t="s">
        <v>21089</v>
      </c>
      <c r="C8374" s="20" t="s">
        <v>208</v>
      </c>
      <c r="D8374" s="20" t="s">
        <v>1002</v>
      </c>
      <c r="E8374" s="26">
        <v>43282</v>
      </c>
      <c r="F8374" s="20">
        <v>2</v>
      </c>
      <c r="G8374" s="20">
        <v>1.5</v>
      </c>
      <c r="H8374" s="20">
        <v>1.3333333333333333</v>
      </c>
      <c r="I8374" s="20">
        <v>9</v>
      </c>
      <c r="J8374" s="20">
        <v>12</v>
      </c>
      <c r="K8374" s="20">
        <v>0.75</v>
      </c>
      <c r="L8374" s="20">
        <v>9</v>
      </c>
      <c r="M8374" s="20">
        <v>1.3333333333333333</v>
      </c>
      <c r="N8374" s="20">
        <v>8</v>
      </c>
      <c r="P8374" s="20">
        <v>0</v>
      </c>
      <c r="Q8374" s="20">
        <v>0</v>
      </c>
      <c r="R8374" s="20" t="e">
        <v>#DIV/0!</v>
      </c>
      <c r="S8374" s="20">
        <v>1</v>
      </c>
    </row>
    <row r="8375" spans="1:20" s="20" customFormat="1" x14ac:dyDescent="0.25">
      <c r="A8375" s="177" t="s">
        <v>21164</v>
      </c>
      <c r="B8375" s="20" t="s">
        <v>21165</v>
      </c>
      <c r="C8375" s="20" t="s">
        <v>354</v>
      </c>
      <c r="D8375" s="20" t="s">
        <v>1002</v>
      </c>
      <c r="E8375" s="26">
        <v>43282</v>
      </c>
      <c r="F8375" s="20">
        <v>1</v>
      </c>
      <c r="G8375" s="20">
        <v>1.5</v>
      </c>
      <c r="H8375" s="20">
        <v>0.66666666666666663</v>
      </c>
      <c r="I8375" s="20">
        <v>6</v>
      </c>
      <c r="J8375" s="20">
        <v>6</v>
      </c>
      <c r="K8375" s="20">
        <v>1</v>
      </c>
      <c r="L8375" s="20">
        <v>9</v>
      </c>
      <c r="M8375" s="20">
        <v>0.66666666666666663</v>
      </c>
      <c r="N8375" s="20">
        <v>6</v>
      </c>
      <c r="P8375" s="20">
        <v>0</v>
      </c>
      <c r="Q8375" s="20">
        <v>0</v>
      </c>
      <c r="R8375" s="20" t="e">
        <v>#DIV/0!</v>
      </c>
      <c r="S8375" s="20">
        <v>0</v>
      </c>
    </row>
    <row r="8376" spans="1:20" s="20" customFormat="1" x14ac:dyDescent="0.25">
      <c r="A8376" s="177" t="s">
        <v>21343</v>
      </c>
      <c r="B8376" s="20" t="s">
        <v>21344</v>
      </c>
      <c r="C8376" s="20" t="s">
        <v>213</v>
      </c>
      <c r="D8376" s="20" t="s">
        <v>1002</v>
      </c>
      <c r="E8376" s="26">
        <v>43282</v>
      </c>
      <c r="F8376" s="20">
        <v>0</v>
      </c>
      <c r="G8376" s="20">
        <v>0</v>
      </c>
      <c r="H8376" s="20" t="e">
        <v>#DIV/0!</v>
      </c>
      <c r="I8376" s="20">
        <v>0</v>
      </c>
      <c r="J8376" s="20">
        <v>0</v>
      </c>
      <c r="K8376" s="20" t="e">
        <v>#DIV/0!</v>
      </c>
      <c r="L8376" s="20">
        <v>0</v>
      </c>
      <c r="M8376" s="20" t="e">
        <v>#DIV/0!</v>
      </c>
      <c r="N8376" s="20">
        <v>0</v>
      </c>
      <c r="P8376" s="20">
        <v>0</v>
      </c>
      <c r="Q8376" s="20">
        <v>0</v>
      </c>
      <c r="R8376" s="20" t="e">
        <v>#DIV/0!</v>
      </c>
      <c r="S8376" s="20">
        <v>0</v>
      </c>
    </row>
    <row r="8377" spans="1:20" s="20" customFormat="1" x14ac:dyDescent="0.25">
      <c r="A8377" s="177" t="s">
        <v>21585</v>
      </c>
      <c r="B8377" s="20" t="s">
        <v>21586</v>
      </c>
      <c r="C8377" s="20" t="s">
        <v>212</v>
      </c>
      <c r="D8377" s="20" t="s">
        <v>1000</v>
      </c>
      <c r="E8377" s="26">
        <v>43282</v>
      </c>
      <c r="F8377" s="20">
        <v>1</v>
      </c>
      <c r="G8377" s="20">
        <v>1.5</v>
      </c>
      <c r="H8377" s="20">
        <v>0.66666666666666663</v>
      </c>
      <c r="I8377" s="20">
        <v>6</v>
      </c>
      <c r="J8377" s="20">
        <v>6</v>
      </c>
      <c r="K8377" s="20">
        <v>1</v>
      </c>
      <c r="L8377" s="20">
        <v>9</v>
      </c>
      <c r="M8377" s="20">
        <v>0.66666666666666663</v>
      </c>
      <c r="N8377" s="20">
        <v>0</v>
      </c>
      <c r="P8377" s="20">
        <v>0</v>
      </c>
      <c r="Q8377" s="20">
        <v>0</v>
      </c>
      <c r="R8377" s="20" t="e">
        <v>#DIV/0!</v>
      </c>
      <c r="S8377" s="20">
        <v>6</v>
      </c>
    </row>
    <row r="8378" spans="1:20" s="20" customFormat="1" x14ac:dyDescent="0.25">
      <c r="A8378" s="177" t="s">
        <v>21617</v>
      </c>
      <c r="B8378" s="20" t="s">
        <v>21618</v>
      </c>
      <c r="C8378" s="20" t="s">
        <v>900</v>
      </c>
      <c r="D8378" s="20" t="s">
        <v>1002</v>
      </c>
      <c r="E8378" s="26">
        <v>43282</v>
      </c>
      <c r="F8378" s="20">
        <v>1</v>
      </c>
      <c r="G8378" s="20">
        <v>1.5</v>
      </c>
      <c r="H8378" s="20">
        <v>0.66666666666666663</v>
      </c>
      <c r="I8378" s="20">
        <v>6</v>
      </c>
      <c r="J8378" s="20">
        <v>6</v>
      </c>
      <c r="K8378" s="20">
        <v>1</v>
      </c>
      <c r="L8378" s="20">
        <v>9</v>
      </c>
      <c r="M8378" s="20">
        <v>0.66666666666666663</v>
      </c>
      <c r="N8378" s="20">
        <v>0</v>
      </c>
      <c r="P8378" s="20">
        <v>0</v>
      </c>
      <c r="Q8378" s="20">
        <v>0</v>
      </c>
      <c r="R8378" s="20" t="e">
        <v>#DIV/0!</v>
      </c>
      <c r="S8378" s="20">
        <v>6</v>
      </c>
    </row>
    <row r="8379" spans="1:20" s="20" customFormat="1" x14ac:dyDescent="0.25">
      <c r="A8379" s="177" t="s">
        <v>21794</v>
      </c>
      <c r="B8379" s="20" t="s">
        <v>21795</v>
      </c>
      <c r="C8379" s="20" t="s">
        <v>217</v>
      </c>
      <c r="D8379" s="20" t="s">
        <v>1000</v>
      </c>
      <c r="E8379" s="26">
        <v>43282</v>
      </c>
      <c r="F8379" s="20">
        <v>0</v>
      </c>
      <c r="G8379" s="20">
        <v>0</v>
      </c>
      <c r="H8379" s="20" t="e">
        <v>#DIV/0!</v>
      </c>
      <c r="I8379" s="20">
        <v>0</v>
      </c>
      <c r="J8379" s="20">
        <v>0</v>
      </c>
      <c r="K8379" s="20" t="e">
        <v>#DIV/0!</v>
      </c>
      <c r="L8379" s="20">
        <v>0</v>
      </c>
      <c r="M8379" s="20" t="e">
        <v>#DIV/0!</v>
      </c>
      <c r="N8379" s="20">
        <v>0</v>
      </c>
      <c r="P8379" s="20">
        <v>0</v>
      </c>
      <c r="Q8379" s="20">
        <v>0</v>
      </c>
      <c r="R8379" s="20" t="e">
        <v>#DIV/0!</v>
      </c>
      <c r="S8379" s="20">
        <v>0</v>
      </c>
    </row>
    <row r="8380" spans="1:20" s="20" customFormat="1" x14ac:dyDescent="0.25">
      <c r="A8380" s="177" t="s">
        <v>22038</v>
      </c>
      <c r="B8380" s="20" t="s">
        <v>22039</v>
      </c>
      <c r="C8380" s="20" t="s">
        <v>218</v>
      </c>
      <c r="D8380" s="20" t="s">
        <v>1002</v>
      </c>
      <c r="E8380" s="26">
        <v>43282</v>
      </c>
      <c r="F8380" s="20">
        <v>0</v>
      </c>
      <c r="G8380" s="20">
        <v>0</v>
      </c>
      <c r="H8380" s="20" t="e">
        <v>#DIV/0!</v>
      </c>
      <c r="I8380" s="20">
        <v>0</v>
      </c>
      <c r="J8380" s="20">
        <v>0</v>
      </c>
      <c r="K8380" s="20" t="e">
        <v>#DIV/0!</v>
      </c>
      <c r="L8380" s="20">
        <v>0</v>
      </c>
      <c r="M8380" s="20" t="e">
        <v>#DIV/0!</v>
      </c>
      <c r="N8380" s="20">
        <v>0</v>
      </c>
      <c r="P8380" s="20">
        <v>0</v>
      </c>
      <c r="Q8380" s="20">
        <v>0</v>
      </c>
      <c r="R8380" s="20" t="e">
        <v>#DIV/0!</v>
      </c>
      <c r="S8380" s="20">
        <v>0</v>
      </c>
    </row>
    <row r="8381" spans="1:20" s="20" customFormat="1" x14ac:dyDescent="0.25">
      <c r="A8381" s="177" t="s">
        <v>22215</v>
      </c>
      <c r="B8381" s="20" t="s">
        <v>22216</v>
      </c>
      <c r="C8381" s="20" t="s">
        <v>219</v>
      </c>
      <c r="D8381" s="20" t="s">
        <v>1002</v>
      </c>
      <c r="E8381" s="26">
        <v>43282</v>
      </c>
      <c r="F8381" s="20">
        <v>0</v>
      </c>
      <c r="G8381" s="20">
        <v>0</v>
      </c>
      <c r="H8381" s="20" t="e">
        <v>#DIV/0!</v>
      </c>
      <c r="I8381" s="20">
        <v>0</v>
      </c>
      <c r="J8381" s="20">
        <v>0</v>
      </c>
      <c r="K8381" s="20" t="e">
        <v>#DIV/0!</v>
      </c>
      <c r="L8381" s="20">
        <v>0</v>
      </c>
      <c r="M8381" s="20" t="e">
        <v>#DIV/0!</v>
      </c>
      <c r="N8381" s="20">
        <v>0</v>
      </c>
      <c r="P8381" s="20">
        <v>0</v>
      </c>
      <c r="Q8381" s="20">
        <v>0</v>
      </c>
      <c r="R8381" s="20" t="e">
        <v>#DIV/0!</v>
      </c>
      <c r="S8381" s="20">
        <v>0</v>
      </c>
    </row>
    <row r="8382" spans="1:20" s="20" customFormat="1" x14ac:dyDescent="0.25">
      <c r="A8382" s="177" t="s">
        <v>22255</v>
      </c>
      <c r="B8382" s="20" t="s">
        <v>22256</v>
      </c>
      <c r="C8382" s="20" t="s">
        <v>384</v>
      </c>
      <c r="D8382" s="20" t="s">
        <v>1002</v>
      </c>
      <c r="E8382" s="26">
        <v>43282</v>
      </c>
      <c r="F8382" s="20">
        <v>0</v>
      </c>
      <c r="G8382" s="20">
        <v>0</v>
      </c>
      <c r="H8382" s="20" t="e">
        <v>#DIV/0!</v>
      </c>
      <c r="I8382" s="20">
        <v>0</v>
      </c>
      <c r="J8382" s="20">
        <v>0</v>
      </c>
      <c r="K8382" s="20" t="e">
        <v>#DIV/0!</v>
      </c>
      <c r="L8382" s="20">
        <v>0</v>
      </c>
      <c r="M8382" s="20" t="e">
        <v>#DIV/0!</v>
      </c>
      <c r="N8382" s="20">
        <v>0</v>
      </c>
      <c r="P8382" s="20">
        <v>0</v>
      </c>
      <c r="Q8382" s="20">
        <v>0</v>
      </c>
      <c r="R8382" s="20" t="e">
        <v>#DIV/0!</v>
      </c>
      <c r="S8382" s="20">
        <v>0</v>
      </c>
    </row>
    <row r="8383" spans="1:20" s="20" customFormat="1" x14ac:dyDescent="0.25">
      <c r="A8383" s="177" t="s">
        <v>22295</v>
      </c>
      <c r="B8383" s="20" t="s">
        <v>22296</v>
      </c>
      <c r="C8383" s="20" t="s">
        <v>387</v>
      </c>
      <c r="D8383" s="20" t="s">
        <v>1000</v>
      </c>
      <c r="E8383" s="26">
        <v>43282</v>
      </c>
      <c r="F8383" s="20">
        <v>0</v>
      </c>
      <c r="G8383" s="20">
        <v>0</v>
      </c>
      <c r="H8383" s="20" t="e">
        <v>#DIV/0!</v>
      </c>
      <c r="I8383" s="20">
        <v>0</v>
      </c>
      <c r="J8383" s="20">
        <v>0</v>
      </c>
      <c r="K8383" s="20" t="e">
        <v>#DIV/0!</v>
      </c>
      <c r="L8383" s="20">
        <v>0</v>
      </c>
      <c r="M8383" s="20" t="e">
        <v>#DIV/0!</v>
      </c>
      <c r="N8383" s="20">
        <v>0</v>
      </c>
      <c r="P8383" s="20">
        <v>0</v>
      </c>
      <c r="Q8383" s="20">
        <v>0</v>
      </c>
      <c r="R8383" s="20" t="e">
        <v>#DIV/0!</v>
      </c>
      <c r="S8383" s="20">
        <v>0</v>
      </c>
    </row>
    <row r="8384" spans="1:20" s="20" customFormat="1" x14ac:dyDescent="0.25">
      <c r="A8384" s="177" t="s">
        <v>22329</v>
      </c>
      <c r="B8384" s="20" t="s">
        <v>22330</v>
      </c>
      <c r="C8384" s="20" t="s">
        <v>1049</v>
      </c>
      <c r="D8384" s="20" t="s">
        <v>1002</v>
      </c>
      <c r="E8384" s="26">
        <v>43282</v>
      </c>
      <c r="F8384" s="20">
        <v>0</v>
      </c>
      <c r="G8384" s="20">
        <v>0</v>
      </c>
      <c r="H8384" s="20" t="e">
        <v>#DIV/0!</v>
      </c>
      <c r="I8384" s="20">
        <v>0</v>
      </c>
      <c r="J8384" s="20">
        <v>0</v>
      </c>
      <c r="K8384" s="20" t="e">
        <v>#DIV/0!</v>
      </c>
      <c r="L8384" s="20">
        <v>0</v>
      </c>
      <c r="M8384" s="20" t="e">
        <v>#DIV/0!</v>
      </c>
      <c r="N8384" s="20">
        <v>0</v>
      </c>
      <c r="P8384" s="20">
        <v>0</v>
      </c>
      <c r="Q8384" s="20">
        <v>0</v>
      </c>
      <c r="R8384" s="20" t="e">
        <v>#DIV/0!</v>
      </c>
      <c r="S8384" s="20">
        <v>0</v>
      </c>
    </row>
    <row r="8385" spans="1:19" s="20" customFormat="1" x14ac:dyDescent="0.25">
      <c r="A8385" s="177" t="s">
        <v>22369</v>
      </c>
      <c r="B8385" s="20" t="s">
        <v>22370</v>
      </c>
      <c r="C8385" s="20" t="s">
        <v>385</v>
      </c>
      <c r="D8385" s="20" t="s">
        <v>1002</v>
      </c>
      <c r="E8385" s="26">
        <v>43282</v>
      </c>
      <c r="F8385" s="20">
        <v>0</v>
      </c>
      <c r="G8385" s="20">
        <v>0</v>
      </c>
      <c r="H8385" s="20" t="e">
        <v>#DIV/0!</v>
      </c>
      <c r="I8385" s="20">
        <v>0</v>
      </c>
      <c r="J8385" s="20">
        <v>0</v>
      </c>
      <c r="K8385" s="20" t="e">
        <v>#DIV/0!</v>
      </c>
      <c r="L8385" s="20">
        <v>0</v>
      </c>
      <c r="M8385" s="20" t="e">
        <v>#DIV/0!</v>
      </c>
      <c r="N8385" s="20">
        <v>0</v>
      </c>
      <c r="P8385" s="20">
        <v>0</v>
      </c>
      <c r="Q8385" s="20">
        <v>0</v>
      </c>
      <c r="R8385" s="20" t="e">
        <v>#DIV/0!</v>
      </c>
      <c r="S8385" s="20">
        <v>0</v>
      </c>
    </row>
    <row r="8386" spans="1:19" s="20" customFormat="1" x14ac:dyDescent="0.25">
      <c r="A8386" s="177" t="s">
        <v>1328</v>
      </c>
      <c r="B8386" s="20" t="s">
        <v>1329</v>
      </c>
      <c r="C8386" s="20" t="s">
        <v>1237</v>
      </c>
      <c r="D8386" s="20" t="s">
        <v>1002</v>
      </c>
      <c r="E8386" s="26">
        <v>43313</v>
      </c>
      <c r="F8386" s="20">
        <v>29</v>
      </c>
      <c r="G8386" s="20">
        <v>31</v>
      </c>
      <c r="I8386" s="20">
        <v>129</v>
      </c>
      <c r="J8386" s="20">
        <v>174</v>
      </c>
      <c r="L8386" s="20">
        <v>186</v>
      </c>
      <c r="N8386" s="20">
        <v>106</v>
      </c>
      <c r="P8386" s="20">
        <v>6</v>
      </c>
      <c r="Q8386" s="20">
        <v>12</v>
      </c>
      <c r="S8386" s="20">
        <v>23</v>
      </c>
    </row>
    <row r="8387" spans="1:19" s="20" customFormat="1" x14ac:dyDescent="0.25">
      <c r="A8387" s="177" t="s">
        <v>11132</v>
      </c>
      <c r="B8387" s="20" t="s">
        <v>11133</v>
      </c>
      <c r="C8387" s="20" t="s">
        <v>228</v>
      </c>
      <c r="D8387" s="20" t="s">
        <v>1000</v>
      </c>
      <c r="E8387" s="26">
        <v>43313</v>
      </c>
      <c r="F8387" s="20">
        <v>0</v>
      </c>
      <c r="G8387" s="20">
        <v>0</v>
      </c>
      <c r="I8387" s="20">
        <v>0</v>
      </c>
      <c r="J8387" s="20">
        <v>0</v>
      </c>
      <c r="L8387" s="20">
        <v>0</v>
      </c>
      <c r="N8387" s="20">
        <v>0</v>
      </c>
      <c r="P8387" s="20">
        <v>0</v>
      </c>
      <c r="Q8387" s="20">
        <v>0</v>
      </c>
      <c r="S8387" s="20">
        <v>0</v>
      </c>
    </row>
    <row r="8388" spans="1:19" s="20" customFormat="1" x14ac:dyDescent="0.25">
      <c r="A8388" s="177" t="s">
        <v>9385</v>
      </c>
      <c r="B8388" s="20" t="s">
        <v>9386</v>
      </c>
      <c r="C8388" s="20" t="s">
        <v>211</v>
      </c>
      <c r="D8388" s="20" t="s">
        <v>1000</v>
      </c>
      <c r="E8388" s="26">
        <v>43313</v>
      </c>
      <c r="F8388" s="20">
        <v>0</v>
      </c>
      <c r="G8388" s="20">
        <v>0</v>
      </c>
      <c r="I8388" s="20">
        <v>0</v>
      </c>
      <c r="J8388" s="20">
        <v>0</v>
      </c>
      <c r="L8388" s="20">
        <v>0</v>
      </c>
      <c r="N8388" s="20">
        <v>0</v>
      </c>
      <c r="P8388" s="20">
        <v>0</v>
      </c>
      <c r="Q8388" s="20">
        <v>0</v>
      </c>
      <c r="S8388" s="20">
        <v>0</v>
      </c>
    </row>
    <row r="8389" spans="1:19" s="20" customFormat="1" x14ac:dyDescent="0.25">
      <c r="A8389" s="177" t="s">
        <v>8546</v>
      </c>
      <c r="B8389" s="20" t="s">
        <v>8547</v>
      </c>
      <c r="C8389" s="20" t="s">
        <v>213</v>
      </c>
      <c r="D8389" s="20" t="s">
        <v>1000</v>
      </c>
      <c r="E8389" s="26">
        <v>43313</v>
      </c>
      <c r="F8389" s="20">
        <v>0</v>
      </c>
      <c r="G8389" s="20">
        <v>0</v>
      </c>
      <c r="I8389" s="20">
        <v>0</v>
      </c>
      <c r="J8389" s="20">
        <v>0</v>
      </c>
      <c r="L8389" s="20">
        <v>0</v>
      </c>
      <c r="N8389" s="20">
        <v>0</v>
      </c>
      <c r="P8389" s="20">
        <v>0</v>
      </c>
      <c r="Q8389" s="20">
        <v>0</v>
      </c>
      <c r="S8389" s="20">
        <v>0</v>
      </c>
    </row>
    <row r="8390" spans="1:19" s="20" customFormat="1" x14ac:dyDescent="0.25">
      <c r="A8390" s="177" t="s">
        <v>5122</v>
      </c>
      <c r="B8390" s="20" t="s">
        <v>5123</v>
      </c>
      <c r="C8390" s="20" t="s">
        <v>229</v>
      </c>
      <c r="D8390" s="20" t="s">
        <v>1000</v>
      </c>
      <c r="E8390" s="26">
        <v>43313</v>
      </c>
      <c r="F8390" s="20">
        <v>0</v>
      </c>
      <c r="G8390" s="20">
        <v>0</v>
      </c>
      <c r="I8390" s="20">
        <v>0</v>
      </c>
      <c r="J8390" s="20">
        <v>0</v>
      </c>
      <c r="L8390" s="20">
        <v>0</v>
      </c>
      <c r="N8390" s="20">
        <v>0</v>
      </c>
      <c r="P8390" s="20">
        <v>0</v>
      </c>
      <c r="Q8390" s="20">
        <v>0</v>
      </c>
      <c r="S8390" s="20">
        <v>0</v>
      </c>
    </row>
    <row r="8391" spans="1:19" s="20" customFormat="1" x14ac:dyDescent="0.25">
      <c r="A8391" s="177" t="s">
        <v>13250</v>
      </c>
      <c r="B8391" s="20" t="s">
        <v>13162</v>
      </c>
      <c r="C8391" s="20" t="s">
        <v>1051</v>
      </c>
      <c r="D8391" s="20" t="s">
        <v>1002</v>
      </c>
      <c r="E8391" s="26">
        <v>43313</v>
      </c>
      <c r="F8391" s="20">
        <v>0</v>
      </c>
      <c r="G8391" s="20">
        <v>0</v>
      </c>
      <c r="I8391" s="20">
        <v>0</v>
      </c>
      <c r="J8391" s="20">
        <v>0</v>
      </c>
      <c r="L8391" s="20">
        <v>0</v>
      </c>
      <c r="N8391" s="20">
        <v>0</v>
      </c>
      <c r="P8391" s="20">
        <v>0</v>
      </c>
      <c r="Q8391" s="20">
        <v>0</v>
      </c>
      <c r="S8391" s="20">
        <v>0</v>
      </c>
    </row>
    <row r="8392" spans="1:19" s="20" customFormat="1" x14ac:dyDescent="0.25">
      <c r="A8392" s="177" t="s">
        <v>7457</v>
      </c>
      <c r="B8392" s="20" t="s">
        <v>7458</v>
      </c>
      <c r="C8392" s="20" t="s">
        <v>1048</v>
      </c>
      <c r="D8392" s="20" t="s">
        <v>1000</v>
      </c>
      <c r="E8392" s="26">
        <v>43313</v>
      </c>
      <c r="F8392" s="20">
        <v>0</v>
      </c>
      <c r="G8392" s="20">
        <v>0</v>
      </c>
      <c r="I8392" s="20">
        <v>0</v>
      </c>
      <c r="J8392" s="20">
        <v>0</v>
      </c>
      <c r="L8392" s="20">
        <v>0</v>
      </c>
      <c r="N8392" s="20">
        <v>0</v>
      </c>
      <c r="P8392" s="20">
        <v>0</v>
      </c>
      <c r="Q8392" s="20">
        <v>0</v>
      </c>
      <c r="S8392" s="20">
        <v>0</v>
      </c>
    </row>
    <row r="8393" spans="1:19" s="20" customFormat="1" x14ac:dyDescent="0.25">
      <c r="A8393" s="177" t="s">
        <v>5746</v>
      </c>
      <c r="B8393" s="20" t="s">
        <v>5747</v>
      </c>
      <c r="C8393" s="20" t="s">
        <v>1047</v>
      </c>
      <c r="D8393" s="20" t="s">
        <v>1000</v>
      </c>
      <c r="E8393" s="26">
        <v>43313</v>
      </c>
      <c r="F8393" s="20">
        <v>3.5</v>
      </c>
      <c r="G8393" s="20">
        <v>3.5</v>
      </c>
      <c r="I8393" s="20">
        <v>13</v>
      </c>
      <c r="J8393" s="20">
        <v>21</v>
      </c>
      <c r="L8393" s="20">
        <v>21</v>
      </c>
      <c r="N8393" s="20">
        <v>13</v>
      </c>
      <c r="P8393" s="20">
        <v>0</v>
      </c>
      <c r="Q8393" s="20">
        <v>0</v>
      </c>
      <c r="S8393" s="20">
        <v>0</v>
      </c>
    </row>
    <row r="8394" spans="1:19" s="20" customFormat="1" x14ac:dyDescent="0.25">
      <c r="A8394" s="177" t="s">
        <v>12356</v>
      </c>
      <c r="B8394" s="20" t="s">
        <v>12357</v>
      </c>
      <c r="C8394" s="20" t="s">
        <v>1050</v>
      </c>
      <c r="D8394" s="20" t="s">
        <v>1001</v>
      </c>
      <c r="E8394" s="26">
        <v>43313</v>
      </c>
      <c r="F8394" s="20">
        <v>2</v>
      </c>
      <c r="G8394" s="20">
        <v>2.5</v>
      </c>
      <c r="I8394" s="20">
        <v>6</v>
      </c>
      <c r="J8394" s="20">
        <v>12</v>
      </c>
      <c r="L8394" s="20">
        <v>15</v>
      </c>
      <c r="N8394" s="20">
        <v>6</v>
      </c>
      <c r="P8394" s="20">
        <v>0</v>
      </c>
      <c r="Q8394" s="20">
        <v>0</v>
      </c>
      <c r="S8394" s="20">
        <v>0</v>
      </c>
    </row>
    <row r="8395" spans="1:19" s="20" customFormat="1" x14ac:dyDescent="0.25">
      <c r="A8395" s="177" t="s">
        <v>10095</v>
      </c>
      <c r="B8395" s="20" t="s">
        <v>10096</v>
      </c>
      <c r="C8395" s="20" t="s">
        <v>1049</v>
      </c>
      <c r="D8395" s="20" t="s">
        <v>1001</v>
      </c>
      <c r="E8395" s="26">
        <v>43313</v>
      </c>
      <c r="F8395" s="20">
        <v>0</v>
      </c>
      <c r="G8395" s="20">
        <v>0</v>
      </c>
      <c r="I8395" s="20">
        <v>0</v>
      </c>
      <c r="J8395" s="20">
        <v>0</v>
      </c>
      <c r="L8395" s="20">
        <v>0</v>
      </c>
      <c r="N8395" s="20">
        <v>0</v>
      </c>
      <c r="P8395" s="20">
        <v>0</v>
      </c>
      <c r="Q8395" s="20">
        <v>0</v>
      </c>
      <c r="S8395" s="20">
        <v>0</v>
      </c>
    </row>
    <row r="8396" spans="1:19" s="20" customFormat="1" x14ac:dyDescent="0.25">
      <c r="A8396" s="177" t="s">
        <v>7427</v>
      </c>
      <c r="B8396" s="20" t="s">
        <v>7428</v>
      </c>
      <c r="C8396" s="20" t="s">
        <v>1048</v>
      </c>
      <c r="D8396" s="20" t="s">
        <v>1001</v>
      </c>
      <c r="E8396" s="26">
        <v>43313</v>
      </c>
      <c r="F8396" s="20">
        <v>2</v>
      </c>
      <c r="G8396" s="20">
        <v>2.5</v>
      </c>
      <c r="I8396" s="20">
        <v>9</v>
      </c>
      <c r="J8396" s="20">
        <v>12</v>
      </c>
      <c r="L8396" s="20">
        <v>15</v>
      </c>
      <c r="N8396" s="20">
        <v>4</v>
      </c>
      <c r="P8396" s="20">
        <v>1</v>
      </c>
      <c r="Q8396" s="20">
        <v>2</v>
      </c>
      <c r="S8396" s="20">
        <v>5</v>
      </c>
    </row>
    <row r="8397" spans="1:19" s="20" customFormat="1" x14ac:dyDescent="0.25">
      <c r="A8397" s="177" t="s">
        <v>5571</v>
      </c>
      <c r="B8397" s="20" t="s">
        <v>5572</v>
      </c>
      <c r="C8397" s="20" t="s">
        <v>1047</v>
      </c>
      <c r="D8397" s="20" t="s">
        <v>1001</v>
      </c>
      <c r="E8397" s="26">
        <v>43313</v>
      </c>
      <c r="F8397" s="20">
        <v>0</v>
      </c>
      <c r="G8397" s="20">
        <v>0</v>
      </c>
      <c r="I8397" s="20">
        <v>0</v>
      </c>
      <c r="J8397" s="20">
        <v>0</v>
      </c>
      <c r="L8397" s="20">
        <v>0</v>
      </c>
      <c r="N8397" s="20">
        <v>0</v>
      </c>
      <c r="P8397" s="20">
        <v>0</v>
      </c>
      <c r="Q8397" s="20">
        <v>0</v>
      </c>
      <c r="S8397" s="20">
        <v>0</v>
      </c>
    </row>
    <row r="8398" spans="1:19" s="20" customFormat="1" x14ac:dyDescent="0.25">
      <c r="A8398" s="177" t="s">
        <v>10623</v>
      </c>
      <c r="B8398" s="20" t="s">
        <v>10624</v>
      </c>
      <c r="C8398" s="20" t="s">
        <v>205</v>
      </c>
      <c r="D8398" s="20" t="s">
        <v>1000</v>
      </c>
      <c r="E8398" s="26">
        <v>43313</v>
      </c>
      <c r="F8398" s="20">
        <v>0</v>
      </c>
      <c r="G8398" s="20">
        <v>0</v>
      </c>
      <c r="I8398" s="20">
        <v>0</v>
      </c>
      <c r="J8398" s="20">
        <v>0</v>
      </c>
      <c r="L8398" s="20">
        <v>0</v>
      </c>
      <c r="N8398" s="20">
        <v>0</v>
      </c>
      <c r="P8398" s="20">
        <v>0</v>
      </c>
      <c r="Q8398" s="20">
        <v>0</v>
      </c>
      <c r="S8398" s="20">
        <v>0</v>
      </c>
    </row>
    <row r="8399" spans="1:19" s="20" customFormat="1" x14ac:dyDescent="0.25">
      <c r="A8399" s="177" t="s">
        <v>10029</v>
      </c>
      <c r="B8399" s="20" t="s">
        <v>10030</v>
      </c>
      <c r="C8399" s="20" t="s">
        <v>384</v>
      </c>
      <c r="D8399" s="20" t="s">
        <v>1000</v>
      </c>
      <c r="E8399" s="26">
        <v>43313</v>
      </c>
      <c r="F8399" s="20">
        <v>0</v>
      </c>
      <c r="G8399" s="20">
        <v>0</v>
      </c>
      <c r="I8399" s="20">
        <v>0</v>
      </c>
      <c r="J8399" s="20">
        <v>0</v>
      </c>
      <c r="L8399" s="20">
        <v>0</v>
      </c>
      <c r="N8399" s="20">
        <v>0</v>
      </c>
      <c r="P8399" s="20">
        <v>0</v>
      </c>
      <c r="Q8399" s="20">
        <v>0</v>
      </c>
      <c r="S8399" s="20">
        <v>0</v>
      </c>
    </row>
    <row r="8400" spans="1:19" s="20" customFormat="1" x14ac:dyDescent="0.25">
      <c r="A8400" s="177" t="s">
        <v>8970</v>
      </c>
      <c r="B8400" s="20" t="s">
        <v>8971</v>
      </c>
      <c r="C8400" s="20" t="s">
        <v>210</v>
      </c>
      <c r="D8400" s="20" t="s">
        <v>1000</v>
      </c>
      <c r="E8400" s="26">
        <v>43313</v>
      </c>
      <c r="F8400" s="20">
        <v>1</v>
      </c>
      <c r="G8400" s="20">
        <v>3</v>
      </c>
      <c r="I8400" s="20">
        <v>1</v>
      </c>
      <c r="J8400" s="20">
        <v>10</v>
      </c>
      <c r="L8400" s="20">
        <v>30</v>
      </c>
      <c r="N8400" s="20">
        <v>1</v>
      </c>
      <c r="O8400" s="20">
        <v>0</v>
      </c>
      <c r="P8400" s="20">
        <v>0</v>
      </c>
      <c r="Q8400" s="20">
        <v>1</v>
      </c>
      <c r="S8400" s="20">
        <v>0</v>
      </c>
    </row>
    <row r="8401" spans="1:19" s="20" customFormat="1" x14ac:dyDescent="0.25">
      <c r="A8401" s="177" t="s">
        <v>6165</v>
      </c>
      <c r="B8401" s="20" t="s">
        <v>6166</v>
      </c>
      <c r="C8401" s="20" t="s">
        <v>215</v>
      </c>
      <c r="D8401" s="20" t="s">
        <v>1000</v>
      </c>
      <c r="E8401" s="26">
        <v>43313</v>
      </c>
      <c r="F8401" s="20">
        <v>5</v>
      </c>
      <c r="G8401" s="20">
        <v>6</v>
      </c>
      <c r="I8401" s="20">
        <v>24</v>
      </c>
      <c r="J8401" s="20">
        <v>40</v>
      </c>
      <c r="L8401" s="20">
        <v>48</v>
      </c>
      <c r="N8401" s="20">
        <v>17</v>
      </c>
      <c r="O8401" s="20">
        <v>0.98</v>
      </c>
      <c r="P8401" s="20">
        <v>6</v>
      </c>
      <c r="Q8401" s="20">
        <v>8</v>
      </c>
      <c r="S8401" s="20">
        <v>7</v>
      </c>
    </row>
    <row r="8402" spans="1:19" s="20" customFormat="1" x14ac:dyDescent="0.25">
      <c r="A8402" s="177" t="s">
        <v>3465</v>
      </c>
      <c r="B8402" s="20" t="s">
        <v>3466</v>
      </c>
      <c r="C8402" s="20" t="s">
        <v>221</v>
      </c>
      <c r="D8402" s="20" t="s">
        <v>1000</v>
      </c>
      <c r="E8402" s="26">
        <v>43313</v>
      </c>
      <c r="F8402" s="20">
        <v>0</v>
      </c>
      <c r="G8402" s="20">
        <v>0</v>
      </c>
      <c r="I8402" s="20">
        <v>0</v>
      </c>
      <c r="J8402" s="20">
        <v>0</v>
      </c>
      <c r="L8402" s="20">
        <v>0</v>
      </c>
      <c r="N8402" s="20">
        <v>0</v>
      </c>
      <c r="P8402" s="20">
        <v>0</v>
      </c>
      <c r="Q8402" s="20">
        <v>0</v>
      </c>
      <c r="S8402" s="20">
        <v>0</v>
      </c>
    </row>
    <row r="8403" spans="1:19" s="20" customFormat="1" x14ac:dyDescent="0.25">
      <c r="A8403" s="177" t="s">
        <v>3290</v>
      </c>
      <c r="B8403" s="20" t="s">
        <v>3291</v>
      </c>
      <c r="C8403" s="20" t="s">
        <v>222</v>
      </c>
      <c r="D8403" s="20" t="s">
        <v>1000</v>
      </c>
      <c r="E8403" s="26">
        <v>43313</v>
      </c>
      <c r="F8403" s="20">
        <v>0</v>
      </c>
      <c r="G8403" s="20">
        <v>0</v>
      </c>
      <c r="I8403" s="20">
        <v>0</v>
      </c>
      <c r="J8403" s="20">
        <v>0</v>
      </c>
      <c r="L8403" s="20">
        <v>0</v>
      </c>
      <c r="N8403" s="20">
        <v>0</v>
      </c>
      <c r="P8403" s="20">
        <v>0</v>
      </c>
      <c r="Q8403" s="20">
        <v>0</v>
      </c>
      <c r="S8403" s="20">
        <v>0</v>
      </c>
    </row>
    <row r="8404" spans="1:19" s="20" customFormat="1" x14ac:dyDescent="0.25">
      <c r="A8404" s="177" t="s">
        <v>7335</v>
      </c>
      <c r="B8404" s="20" t="s">
        <v>7336</v>
      </c>
      <c r="C8404" s="20" t="s">
        <v>1052</v>
      </c>
      <c r="D8404" s="20" t="s">
        <v>1000</v>
      </c>
      <c r="E8404" s="26">
        <v>43313</v>
      </c>
      <c r="F8404" s="20">
        <v>4</v>
      </c>
      <c r="G8404" s="20">
        <v>4</v>
      </c>
      <c r="I8404" s="20">
        <v>34</v>
      </c>
      <c r="J8404" s="20">
        <v>24</v>
      </c>
      <c r="L8404" s="20">
        <v>24</v>
      </c>
      <c r="N8404" s="20">
        <v>27</v>
      </c>
      <c r="P8404" s="20">
        <v>1</v>
      </c>
      <c r="Q8404" s="20">
        <v>4</v>
      </c>
      <c r="S8404" s="20">
        <v>7</v>
      </c>
    </row>
    <row r="8405" spans="1:19" s="20" customFormat="1" x14ac:dyDescent="0.25">
      <c r="A8405" s="177" t="s">
        <v>5327</v>
      </c>
      <c r="B8405" s="20" t="s">
        <v>5328</v>
      </c>
      <c r="C8405" s="20" t="s">
        <v>1053</v>
      </c>
      <c r="D8405" s="20" t="s">
        <v>1000</v>
      </c>
      <c r="E8405" s="26">
        <v>43313</v>
      </c>
      <c r="F8405" s="20">
        <v>2</v>
      </c>
      <c r="G8405" s="20">
        <v>3</v>
      </c>
      <c r="I8405" s="20">
        <v>7</v>
      </c>
      <c r="J8405" s="20">
        <v>12</v>
      </c>
      <c r="L8405" s="20">
        <v>18</v>
      </c>
      <c r="N8405" s="20">
        <v>7</v>
      </c>
      <c r="P8405" s="20">
        <v>0</v>
      </c>
      <c r="Q8405" s="20">
        <v>0</v>
      </c>
      <c r="S8405" s="20">
        <v>0</v>
      </c>
    </row>
    <row r="8406" spans="1:19" s="20" customFormat="1" x14ac:dyDescent="0.25">
      <c r="A8406" s="177" t="s">
        <v>7160</v>
      </c>
      <c r="B8406" s="20" t="s">
        <v>7161</v>
      </c>
      <c r="C8406" s="20" t="s">
        <v>1052</v>
      </c>
      <c r="D8406" s="20" t="s">
        <v>1001</v>
      </c>
      <c r="E8406" s="26">
        <v>43313</v>
      </c>
      <c r="F8406" s="20">
        <v>0</v>
      </c>
      <c r="G8406" s="20">
        <v>0.5</v>
      </c>
      <c r="I8406" s="20">
        <v>0</v>
      </c>
      <c r="J8406" s="20">
        <v>0</v>
      </c>
      <c r="L8406" s="20">
        <v>3</v>
      </c>
      <c r="N8406" s="20">
        <v>0</v>
      </c>
      <c r="P8406" s="20">
        <v>0</v>
      </c>
      <c r="Q8406" s="20">
        <v>0</v>
      </c>
      <c r="S8406" s="20">
        <v>0</v>
      </c>
    </row>
    <row r="8407" spans="1:19" s="20" customFormat="1" x14ac:dyDescent="0.25">
      <c r="A8407" s="177" t="s">
        <v>5152</v>
      </c>
      <c r="B8407" s="20" t="s">
        <v>5153</v>
      </c>
      <c r="C8407" s="20" t="s">
        <v>1053</v>
      </c>
      <c r="D8407" s="20" t="s">
        <v>1001</v>
      </c>
      <c r="E8407" s="26">
        <v>43313</v>
      </c>
      <c r="F8407" s="20">
        <v>0.5</v>
      </c>
      <c r="G8407" s="20">
        <v>0.5</v>
      </c>
      <c r="I8407" s="20">
        <v>1</v>
      </c>
      <c r="J8407" s="20">
        <v>3</v>
      </c>
      <c r="L8407" s="20">
        <v>3</v>
      </c>
      <c r="N8407" s="20">
        <v>1</v>
      </c>
      <c r="P8407" s="20">
        <v>0</v>
      </c>
      <c r="Q8407" s="20">
        <v>0</v>
      </c>
      <c r="S8407" s="20">
        <v>0</v>
      </c>
    </row>
    <row r="8408" spans="1:19" s="20" customFormat="1" x14ac:dyDescent="0.25">
      <c r="A8408" s="177" t="s">
        <v>12650</v>
      </c>
      <c r="B8408" s="20" t="s">
        <v>12651</v>
      </c>
      <c r="C8408" s="20" t="s">
        <v>1054</v>
      </c>
      <c r="D8408" s="20" t="s">
        <v>1001</v>
      </c>
      <c r="E8408" s="26">
        <v>43313</v>
      </c>
      <c r="F8408" s="20">
        <v>2</v>
      </c>
      <c r="G8408" s="20">
        <v>1.5</v>
      </c>
      <c r="I8408" s="20">
        <v>8</v>
      </c>
      <c r="J8408" s="20">
        <v>12</v>
      </c>
      <c r="L8408" s="20">
        <v>9</v>
      </c>
      <c r="N8408" s="20">
        <v>4</v>
      </c>
      <c r="P8408" s="20">
        <v>0</v>
      </c>
      <c r="Q8408" s="20">
        <v>0</v>
      </c>
      <c r="S8408" s="20">
        <v>4</v>
      </c>
    </row>
    <row r="8409" spans="1:19" s="20" customFormat="1" x14ac:dyDescent="0.25">
      <c r="A8409" s="177" t="s">
        <v>12326</v>
      </c>
      <c r="B8409" s="20" t="s">
        <v>12327</v>
      </c>
      <c r="C8409" s="20" t="s">
        <v>200</v>
      </c>
      <c r="D8409" s="20" t="s">
        <v>1000</v>
      </c>
      <c r="E8409" s="26">
        <v>43313</v>
      </c>
      <c r="F8409" s="20">
        <v>4</v>
      </c>
      <c r="G8409" s="20">
        <v>4.5</v>
      </c>
      <c r="I8409" s="20">
        <v>15</v>
      </c>
      <c r="J8409" s="20">
        <v>24</v>
      </c>
      <c r="L8409" s="20">
        <v>27</v>
      </c>
      <c r="N8409" s="20">
        <v>14</v>
      </c>
      <c r="P8409" s="20">
        <v>3</v>
      </c>
      <c r="Q8409" s="20">
        <v>4</v>
      </c>
      <c r="S8409" s="20">
        <v>1</v>
      </c>
    </row>
    <row r="8410" spans="1:19" s="20" customFormat="1" x14ac:dyDescent="0.25">
      <c r="A8410" s="177" t="s">
        <v>10447</v>
      </c>
      <c r="B8410" s="20" t="s">
        <v>10448</v>
      </c>
      <c r="C8410" s="20" t="s">
        <v>204</v>
      </c>
      <c r="D8410" s="20" t="s">
        <v>1000</v>
      </c>
      <c r="E8410" s="26">
        <v>43313</v>
      </c>
      <c r="F8410" s="20">
        <v>0</v>
      </c>
      <c r="G8410" s="20">
        <v>0</v>
      </c>
      <c r="I8410" s="20">
        <v>0</v>
      </c>
      <c r="J8410" s="20">
        <v>0</v>
      </c>
      <c r="L8410" s="20">
        <v>0</v>
      </c>
      <c r="N8410" s="20">
        <v>0</v>
      </c>
      <c r="P8410" s="20">
        <v>0</v>
      </c>
      <c r="Q8410" s="20">
        <v>0</v>
      </c>
      <c r="S8410" s="20">
        <v>0</v>
      </c>
    </row>
    <row r="8411" spans="1:19" s="20" customFormat="1" x14ac:dyDescent="0.25">
      <c r="A8411" s="177" t="s">
        <v>9991</v>
      </c>
      <c r="B8411" s="20" t="s">
        <v>9992</v>
      </c>
      <c r="C8411" s="20" t="s">
        <v>385</v>
      </c>
      <c r="D8411" s="20" t="s">
        <v>1000</v>
      </c>
      <c r="E8411" s="26">
        <v>43313</v>
      </c>
      <c r="F8411" s="20">
        <v>0</v>
      </c>
      <c r="G8411" s="20">
        <v>0</v>
      </c>
      <c r="I8411" s="20">
        <v>0</v>
      </c>
      <c r="J8411" s="20">
        <v>0</v>
      </c>
      <c r="L8411" s="20">
        <v>0</v>
      </c>
      <c r="N8411" s="20">
        <v>0</v>
      </c>
      <c r="P8411" s="20">
        <v>0</v>
      </c>
      <c r="Q8411" s="20">
        <v>0</v>
      </c>
      <c r="S8411" s="20">
        <v>0</v>
      </c>
    </row>
    <row r="8412" spans="1:19" s="20" customFormat="1" x14ac:dyDescent="0.25">
      <c r="A8412" s="177" t="s">
        <v>8795</v>
      </c>
      <c r="B8412" s="20" t="s">
        <v>8796</v>
      </c>
      <c r="C8412" s="20" t="s">
        <v>208</v>
      </c>
      <c r="D8412" s="20" t="s">
        <v>1000</v>
      </c>
      <c r="E8412" s="26">
        <v>43313</v>
      </c>
      <c r="F8412" s="20">
        <v>2</v>
      </c>
      <c r="G8412" s="20">
        <v>1.5</v>
      </c>
      <c r="I8412" s="20">
        <v>9</v>
      </c>
      <c r="J8412" s="20">
        <v>12</v>
      </c>
      <c r="L8412" s="20">
        <v>9</v>
      </c>
      <c r="N8412" s="20">
        <v>9</v>
      </c>
      <c r="P8412" s="20">
        <v>0</v>
      </c>
      <c r="Q8412" s="20">
        <v>0</v>
      </c>
      <c r="S8412" s="20">
        <v>0</v>
      </c>
    </row>
    <row r="8413" spans="1:19" s="20" customFormat="1" x14ac:dyDescent="0.25">
      <c r="A8413" s="177" t="s">
        <v>8130</v>
      </c>
      <c r="B8413" s="20" t="s">
        <v>8131</v>
      </c>
      <c r="C8413" s="20" t="s">
        <v>900</v>
      </c>
      <c r="D8413" s="20" t="s">
        <v>1000</v>
      </c>
      <c r="E8413" s="26">
        <v>43313</v>
      </c>
      <c r="F8413" s="20">
        <v>1</v>
      </c>
      <c r="G8413" s="20">
        <v>1.5</v>
      </c>
      <c r="I8413" s="20">
        <v>6</v>
      </c>
      <c r="J8413" s="20">
        <v>6</v>
      </c>
      <c r="L8413" s="20">
        <v>9</v>
      </c>
      <c r="N8413" s="20">
        <v>5</v>
      </c>
      <c r="P8413" s="20">
        <v>0</v>
      </c>
      <c r="Q8413" s="20">
        <v>1</v>
      </c>
      <c r="S8413" s="20">
        <v>1</v>
      </c>
    </row>
    <row r="8414" spans="1:19" s="20" customFormat="1" x14ac:dyDescent="0.25">
      <c r="A8414" s="177" t="s">
        <v>7895</v>
      </c>
      <c r="B8414" s="20" t="s">
        <v>7896</v>
      </c>
      <c r="C8414" s="20" t="s">
        <v>905</v>
      </c>
      <c r="D8414" s="20" t="s">
        <v>1000</v>
      </c>
      <c r="E8414" s="26">
        <v>43313</v>
      </c>
      <c r="F8414" s="20">
        <v>0</v>
      </c>
      <c r="G8414" s="20">
        <v>0</v>
      </c>
      <c r="I8414" s="20">
        <v>0</v>
      </c>
      <c r="J8414" s="20">
        <v>0</v>
      </c>
      <c r="L8414" s="20">
        <v>0</v>
      </c>
      <c r="N8414" s="20">
        <v>0</v>
      </c>
      <c r="P8414" s="20">
        <v>0</v>
      </c>
      <c r="Q8414" s="20">
        <v>0</v>
      </c>
      <c r="S8414" s="20">
        <v>0</v>
      </c>
    </row>
    <row r="8415" spans="1:19" s="20" customFormat="1" x14ac:dyDescent="0.25">
      <c r="A8415" s="177" t="s">
        <v>6589</v>
      </c>
      <c r="B8415" s="20" t="s">
        <v>6590</v>
      </c>
      <c r="C8415" s="20" t="s">
        <v>316</v>
      </c>
      <c r="D8415" s="20" t="s">
        <v>1000</v>
      </c>
      <c r="E8415" s="26">
        <v>43313</v>
      </c>
      <c r="F8415" s="20">
        <v>6</v>
      </c>
      <c r="G8415" s="20">
        <v>5.5</v>
      </c>
      <c r="I8415" s="20">
        <v>21</v>
      </c>
      <c r="J8415" s="20">
        <v>36</v>
      </c>
      <c r="L8415" s="20">
        <v>33</v>
      </c>
      <c r="N8415" s="20">
        <v>16</v>
      </c>
      <c r="P8415" s="20">
        <v>1</v>
      </c>
      <c r="Q8415" s="20">
        <v>1</v>
      </c>
      <c r="S8415" s="20">
        <v>5</v>
      </c>
    </row>
    <row r="8416" spans="1:19" s="20" customFormat="1" x14ac:dyDescent="0.25">
      <c r="A8416" s="177" t="s">
        <v>4182</v>
      </c>
      <c r="B8416" s="20" t="s">
        <v>4183</v>
      </c>
      <c r="C8416" s="20" t="s">
        <v>218</v>
      </c>
      <c r="D8416" s="20" t="s">
        <v>1000</v>
      </c>
      <c r="E8416" s="26">
        <v>43313</v>
      </c>
      <c r="F8416" s="20">
        <v>0</v>
      </c>
      <c r="G8416" s="20">
        <v>0</v>
      </c>
      <c r="I8416" s="20">
        <v>0</v>
      </c>
      <c r="J8416" s="20">
        <v>0</v>
      </c>
      <c r="L8416" s="20">
        <v>0</v>
      </c>
      <c r="N8416" s="20">
        <v>0</v>
      </c>
      <c r="P8416" s="20">
        <v>0</v>
      </c>
      <c r="Q8416" s="20">
        <v>0</v>
      </c>
      <c r="S8416" s="20">
        <v>0</v>
      </c>
    </row>
    <row r="8417" spans="1:19" s="20" customFormat="1" x14ac:dyDescent="0.25">
      <c r="A8417" s="177" t="s">
        <v>12611</v>
      </c>
      <c r="B8417" s="20" t="s">
        <v>12612</v>
      </c>
      <c r="C8417" s="20" t="s">
        <v>202</v>
      </c>
      <c r="D8417" s="20" t="s">
        <v>1000</v>
      </c>
      <c r="E8417" s="26">
        <v>43313</v>
      </c>
      <c r="F8417" s="20">
        <v>3</v>
      </c>
      <c r="G8417" s="20">
        <v>5.5</v>
      </c>
      <c r="I8417" s="20">
        <v>33</v>
      </c>
      <c r="J8417" s="20">
        <v>36</v>
      </c>
      <c r="L8417" s="20">
        <v>77</v>
      </c>
      <c r="N8417" s="20">
        <v>21</v>
      </c>
      <c r="P8417" s="20">
        <v>0</v>
      </c>
      <c r="Q8417" s="20">
        <v>0</v>
      </c>
      <c r="S8417" s="20">
        <v>12</v>
      </c>
    </row>
    <row r="8418" spans="1:19" s="20" customFormat="1" x14ac:dyDescent="0.25">
      <c r="A8418" s="177" t="s">
        <v>12436</v>
      </c>
      <c r="B8418" s="20" t="s">
        <v>12437</v>
      </c>
      <c r="C8418" s="20" t="s">
        <v>347</v>
      </c>
      <c r="D8418" s="20" t="s">
        <v>1000</v>
      </c>
      <c r="E8418" s="26">
        <v>43313</v>
      </c>
      <c r="F8418" s="20">
        <v>0</v>
      </c>
      <c r="G8418" s="20">
        <v>0</v>
      </c>
      <c r="I8418" s="20">
        <v>0</v>
      </c>
      <c r="J8418" s="20">
        <v>0</v>
      </c>
      <c r="L8418" s="20">
        <v>0</v>
      </c>
      <c r="N8418" s="20">
        <v>0</v>
      </c>
      <c r="P8418" s="20">
        <v>0</v>
      </c>
      <c r="Q8418" s="20">
        <v>0</v>
      </c>
      <c r="S8418" s="20">
        <v>0</v>
      </c>
    </row>
    <row r="8419" spans="1:19" s="20" customFormat="1" x14ac:dyDescent="0.25">
      <c r="A8419" s="177" t="s">
        <v>9776</v>
      </c>
      <c r="B8419" s="20" t="s">
        <v>9777</v>
      </c>
      <c r="C8419" s="20" t="s">
        <v>224</v>
      </c>
      <c r="D8419" s="20" t="s">
        <v>1000</v>
      </c>
      <c r="E8419" s="26">
        <v>43313</v>
      </c>
      <c r="F8419" s="20">
        <v>8</v>
      </c>
      <c r="G8419" s="20">
        <v>6</v>
      </c>
      <c r="I8419" s="20">
        <v>44</v>
      </c>
      <c r="J8419" s="20">
        <v>88</v>
      </c>
      <c r="L8419" s="20">
        <v>66</v>
      </c>
      <c r="N8419" s="20">
        <v>44</v>
      </c>
      <c r="P8419" s="20">
        <v>0</v>
      </c>
      <c r="Q8419" s="20">
        <v>0</v>
      </c>
      <c r="S8419" s="20">
        <v>0</v>
      </c>
    </row>
    <row r="8420" spans="1:19" s="20" customFormat="1" x14ac:dyDescent="0.25">
      <c r="A8420" s="177" t="s">
        <v>9477</v>
      </c>
      <c r="B8420" s="20" t="s">
        <v>9478</v>
      </c>
      <c r="C8420" s="20" t="s">
        <v>345</v>
      </c>
      <c r="D8420" s="20" t="s">
        <v>1000</v>
      </c>
      <c r="E8420" s="26">
        <v>43313</v>
      </c>
      <c r="F8420" s="20">
        <v>0</v>
      </c>
      <c r="G8420" s="20">
        <v>0</v>
      </c>
      <c r="I8420" s="20">
        <v>0</v>
      </c>
      <c r="J8420" s="20">
        <v>0</v>
      </c>
      <c r="L8420" s="20">
        <v>0</v>
      </c>
      <c r="N8420" s="20">
        <v>0</v>
      </c>
      <c r="P8420" s="20">
        <v>0</v>
      </c>
      <c r="Q8420" s="20">
        <v>0</v>
      </c>
      <c r="S8420" s="20">
        <v>0</v>
      </c>
    </row>
    <row r="8421" spans="1:19" s="20" customFormat="1" x14ac:dyDescent="0.25">
      <c r="A8421" s="177" t="s">
        <v>7869</v>
      </c>
      <c r="B8421" s="20" t="s">
        <v>7870</v>
      </c>
      <c r="C8421" s="20" t="s">
        <v>226</v>
      </c>
      <c r="D8421" s="20" t="s">
        <v>1000</v>
      </c>
      <c r="E8421" s="26">
        <v>43313</v>
      </c>
      <c r="F8421" s="20">
        <v>6</v>
      </c>
      <c r="G8421" s="20">
        <v>5.5</v>
      </c>
      <c r="I8421" s="20">
        <v>60</v>
      </c>
      <c r="J8421" s="20">
        <v>66</v>
      </c>
      <c r="L8421" s="20">
        <v>62</v>
      </c>
      <c r="N8421" s="20">
        <v>57</v>
      </c>
      <c r="P8421" s="20">
        <v>0</v>
      </c>
      <c r="Q8421" s="20">
        <v>0</v>
      </c>
      <c r="S8421" s="20">
        <v>3</v>
      </c>
    </row>
    <row r="8422" spans="1:19" s="20" customFormat="1" x14ac:dyDescent="0.25">
      <c r="A8422" s="177" t="s">
        <v>6939</v>
      </c>
      <c r="B8422" s="20" t="s">
        <v>6940</v>
      </c>
      <c r="C8422" s="20" t="s">
        <v>231</v>
      </c>
      <c r="D8422" s="20" t="s">
        <v>1000</v>
      </c>
      <c r="E8422" s="26">
        <v>43313</v>
      </c>
      <c r="F8422" s="20">
        <v>8</v>
      </c>
      <c r="G8422" s="20">
        <v>7.5</v>
      </c>
      <c r="I8422" s="20">
        <v>105</v>
      </c>
      <c r="J8422" s="20">
        <v>91</v>
      </c>
      <c r="L8422" s="20">
        <v>84</v>
      </c>
      <c r="N8422" s="20">
        <v>92</v>
      </c>
      <c r="P8422" s="20">
        <v>0</v>
      </c>
      <c r="Q8422" s="20">
        <v>8</v>
      </c>
      <c r="S8422" s="20">
        <v>13</v>
      </c>
    </row>
    <row r="8423" spans="1:19" s="20" customFormat="1" x14ac:dyDescent="0.25">
      <c r="A8423" s="177" t="s">
        <v>5990</v>
      </c>
      <c r="B8423" s="20" t="s">
        <v>5991</v>
      </c>
      <c r="C8423" s="20" t="s">
        <v>216</v>
      </c>
      <c r="D8423" s="20" t="s">
        <v>1000</v>
      </c>
      <c r="E8423" s="26">
        <v>43313</v>
      </c>
      <c r="F8423" s="20">
        <v>6.5</v>
      </c>
      <c r="G8423" s="20">
        <v>7.5</v>
      </c>
      <c r="I8423" s="20">
        <v>48</v>
      </c>
      <c r="J8423" s="20">
        <v>85</v>
      </c>
      <c r="L8423" s="20">
        <v>102</v>
      </c>
      <c r="N8423" s="20">
        <v>46</v>
      </c>
      <c r="P8423" s="20">
        <v>6</v>
      </c>
      <c r="Q8423" s="20">
        <v>8</v>
      </c>
      <c r="S8423" s="20">
        <v>2</v>
      </c>
    </row>
    <row r="8424" spans="1:19" s="20" customFormat="1" x14ac:dyDescent="0.25">
      <c r="A8424" s="177" t="s">
        <v>4597</v>
      </c>
      <c r="B8424" s="20" t="s">
        <v>4598</v>
      </c>
      <c r="C8424" s="20" t="s">
        <v>233</v>
      </c>
      <c r="D8424" s="20" t="s">
        <v>1000</v>
      </c>
      <c r="E8424" s="26">
        <v>43313</v>
      </c>
      <c r="F8424" s="20">
        <v>2.5</v>
      </c>
      <c r="G8424" s="20">
        <v>4.5</v>
      </c>
      <c r="I8424" s="20">
        <v>17</v>
      </c>
      <c r="J8424" s="20">
        <v>29</v>
      </c>
      <c r="L8424" s="20">
        <v>63</v>
      </c>
      <c r="N8424" s="20">
        <v>12</v>
      </c>
      <c r="P8424" s="20">
        <v>0</v>
      </c>
      <c r="Q8424" s="20">
        <v>0</v>
      </c>
      <c r="S8424" s="20">
        <v>5</v>
      </c>
    </row>
    <row r="8425" spans="1:19" s="20" customFormat="1" x14ac:dyDescent="0.25">
      <c r="A8425" s="177" t="s">
        <v>4007</v>
      </c>
      <c r="B8425" s="20" t="s">
        <v>4008</v>
      </c>
      <c r="C8425" s="20" t="s">
        <v>219</v>
      </c>
      <c r="D8425" s="20" t="s">
        <v>1000</v>
      </c>
      <c r="E8425" s="26">
        <v>43313</v>
      </c>
      <c r="F8425" s="20">
        <v>0</v>
      </c>
      <c r="G8425" s="20">
        <v>0</v>
      </c>
      <c r="I8425" s="20">
        <v>0</v>
      </c>
      <c r="J8425" s="20">
        <v>0</v>
      </c>
      <c r="L8425" s="20">
        <v>0</v>
      </c>
      <c r="N8425" s="20">
        <v>0</v>
      </c>
      <c r="P8425" s="20">
        <v>0</v>
      </c>
      <c r="Q8425" s="20">
        <v>0</v>
      </c>
      <c r="S8425" s="20">
        <v>0</v>
      </c>
    </row>
    <row r="8426" spans="1:19" s="20" customFormat="1" x14ac:dyDescent="0.25">
      <c r="A8426" s="177" t="s">
        <v>3736</v>
      </c>
      <c r="B8426" s="20" t="s">
        <v>3737</v>
      </c>
      <c r="C8426" s="20" t="s">
        <v>340</v>
      </c>
      <c r="D8426" s="20" t="s">
        <v>1000</v>
      </c>
      <c r="E8426" s="26">
        <v>43313</v>
      </c>
      <c r="F8426" s="20">
        <v>0</v>
      </c>
      <c r="G8426" s="20">
        <v>0</v>
      </c>
      <c r="I8426" s="20">
        <v>0</v>
      </c>
      <c r="J8426" s="20">
        <v>0</v>
      </c>
      <c r="L8426" s="20">
        <v>0</v>
      </c>
      <c r="N8426" s="20">
        <v>0</v>
      </c>
      <c r="P8426" s="20">
        <v>0</v>
      </c>
      <c r="Q8426" s="20">
        <v>0</v>
      </c>
      <c r="S8426" s="20">
        <v>0</v>
      </c>
    </row>
    <row r="8427" spans="1:19" s="20" customFormat="1" x14ac:dyDescent="0.25">
      <c r="A8427" s="177" t="s">
        <v>11330</v>
      </c>
      <c r="B8427" s="20" t="s">
        <v>11331</v>
      </c>
      <c r="C8427" s="20" t="s">
        <v>350</v>
      </c>
      <c r="D8427" s="20" t="s">
        <v>1000</v>
      </c>
      <c r="E8427" s="26">
        <v>43313</v>
      </c>
      <c r="F8427" s="20">
        <v>1</v>
      </c>
      <c r="G8427" s="20">
        <v>1</v>
      </c>
      <c r="I8427" s="20">
        <v>4</v>
      </c>
      <c r="J8427" s="20">
        <v>6</v>
      </c>
      <c r="L8427" s="20">
        <v>6</v>
      </c>
      <c r="N8427" s="20">
        <v>4</v>
      </c>
      <c r="P8427" s="20">
        <v>0</v>
      </c>
      <c r="Q8427" s="20">
        <v>0</v>
      </c>
      <c r="S8427" s="20">
        <v>0</v>
      </c>
    </row>
    <row r="8428" spans="1:19" s="20" customFormat="1" x14ac:dyDescent="0.25">
      <c r="A8428" s="177" t="s">
        <v>11332</v>
      </c>
      <c r="B8428" s="20" t="s">
        <v>11333</v>
      </c>
      <c r="C8428" s="20" t="s">
        <v>351</v>
      </c>
      <c r="D8428" s="20" t="s">
        <v>1000</v>
      </c>
      <c r="E8428" s="26">
        <v>43313</v>
      </c>
      <c r="F8428" s="20">
        <v>0</v>
      </c>
      <c r="G8428" s="20">
        <v>0</v>
      </c>
      <c r="I8428" s="20">
        <v>0</v>
      </c>
      <c r="J8428" s="20">
        <v>0</v>
      </c>
      <c r="L8428" s="20">
        <v>0</v>
      </c>
      <c r="N8428" s="20">
        <v>0</v>
      </c>
      <c r="P8428" s="20">
        <v>0</v>
      </c>
      <c r="Q8428" s="20">
        <v>0</v>
      </c>
      <c r="S8428" s="20">
        <v>0</v>
      </c>
    </row>
    <row r="8429" spans="1:19" s="20" customFormat="1" x14ac:dyDescent="0.25">
      <c r="A8429" s="177" t="s">
        <v>11206</v>
      </c>
      <c r="B8429" s="20" t="s">
        <v>11207</v>
      </c>
      <c r="C8429" s="20" t="s">
        <v>352</v>
      </c>
      <c r="D8429" s="20" t="s">
        <v>1000</v>
      </c>
      <c r="E8429" s="26">
        <v>43313</v>
      </c>
      <c r="F8429" s="20">
        <v>0</v>
      </c>
      <c r="G8429" s="20">
        <v>0</v>
      </c>
      <c r="I8429" s="20">
        <v>0</v>
      </c>
      <c r="J8429" s="20">
        <v>0</v>
      </c>
      <c r="L8429" s="20">
        <v>0</v>
      </c>
      <c r="N8429" s="20">
        <v>0</v>
      </c>
      <c r="P8429" s="20">
        <v>0</v>
      </c>
      <c r="Q8429" s="20">
        <v>0</v>
      </c>
      <c r="S8429" s="20">
        <v>0</v>
      </c>
    </row>
    <row r="8430" spans="1:19" s="20" customFormat="1" x14ac:dyDescent="0.25">
      <c r="A8430" s="177" t="s">
        <v>10207</v>
      </c>
      <c r="B8430" s="20" t="s">
        <v>10208</v>
      </c>
      <c r="C8430" s="20" t="s">
        <v>353</v>
      </c>
      <c r="D8430" s="20" t="s">
        <v>1000</v>
      </c>
      <c r="E8430" s="26">
        <v>43313</v>
      </c>
      <c r="F8430" s="20">
        <v>0</v>
      </c>
      <c r="G8430" s="20">
        <v>0</v>
      </c>
      <c r="I8430" s="20">
        <v>0</v>
      </c>
      <c r="J8430" s="20">
        <v>0</v>
      </c>
      <c r="L8430" s="20">
        <v>0</v>
      </c>
      <c r="N8430" s="20">
        <v>0</v>
      </c>
      <c r="P8430" s="20">
        <v>0</v>
      </c>
      <c r="Q8430" s="20">
        <v>0</v>
      </c>
      <c r="S8430" s="20">
        <v>0</v>
      </c>
    </row>
    <row r="8431" spans="1:19" s="20" customFormat="1" x14ac:dyDescent="0.25">
      <c r="A8431" s="177" t="s">
        <v>10067</v>
      </c>
      <c r="B8431" s="20" t="s">
        <v>10068</v>
      </c>
      <c r="C8431" s="20" t="s">
        <v>386</v>
      </c>
      <c r="D8431" s="20" t="s">
        <v>1000</v>
      </c>
      <c r="E8431" s="26">
        <v>43313</v>
      </c>
      <c r="F8431" s="20">
        <v>0</v>
      </c>
      <c r="G8431" s="20">
        <v>0</v>
      </c>
      <c r="I8431" s="20">
        <v>0</v>
      </c>
      <c r="J8431" s="20">
        <v>0</v>
      </c>
      <c r="L8431" s="20">
        <v>0</v>
      </c>
      <c r="N8431" s="20">
        <v>0</v>
      </c>
      <c r="P8431" s="20">
        <v>0</v>
      </c>
      <c r="Q8431" s="20">
        <v>0</v>
      </c>
      <c r="S8431" s="20">
        <v>0</v>
      </c>
    </row>
    <row r="8432" spans="1:19" s="20" customFormat="1" x14ac:dyDescent="0.25">
      <c r="A8432" s="177" t="s">
        <v>8620</v>
      </c>
      <c r="B8432" s="20" t="s">
        <v>8621</v>
      </c>
      <c r="C8432" s="20" t="s">
        <v>354</v>
      </c>
      <c r="D8432" s="20" t="s">
        <v>1000</v>
      </c>
      <c r="E8432" s="26">
        <v>43313</v>
      </c>
      <c r="F8432" s="20">
        <v>1</v>
      </c>
      <c r="G8432" s="20">
        <v>1.5</v>
      </c>
      <c r="I8432" s="20">
        <v>6</v>
      </c>
      <c r="J8432" s="20">
        <v>6</v>
      </c>
      <c r="L8432" s="20">
        <v>9</v>
      </c>
      <c r="N8432" s="20">
        <v>6</v>
      </c>
      <c r="P8432" s="20">
        <v>0</v>
      </c>
      <c r="Q8432" s="20">
        <v>0</v>
      </c>
      <c r="S8432" s="20">
        <v>0</v>
      </c>
    </row>
    <row r="8433" spans="1:20" s="20" customFormat="1" x14ac:dyDescent="0.25">
      <c r="A8433" s="177" t="s">
        <v>6414</v>
      </c>
      <c r="B8433" s="20" t="s">
        <v>6415</v>
      </c>
      <c r="C8433" s="20" t="s">
        <v>355</v>
      </c>
      <c r="D8433" s="20" t="s">
        <v>1000</v>
      </c>
      <c r="E8433" s="26">
        <v>43313</v>
      </c>
      <c r="F8433" s="20">
        <v>4</v>
      </c>
      <c r="G8433" s="20">
        <v>3.5</v>
      </c>
      <c r="I8433" s="20">
        <v>18</v>
      </c>
      <c r="J8433" s="20">
        <v>24</v>
      </c>
      <c r="L8433" s="20">
        <v>21</v>
      </c>
      <c r="N8433" s="20">
        <v>16</v>
      </c>
      <c r="P8433" s="20">
        <v>0</v>
      </c>
      <c r="Q8433" s="20">
        <v>0</v>
      </c>
      <c r="S8433" s="20">
        <v>2</v>
      </c>
    </row>
    <row r="8434" spans="1:20" s="20" customFormat="1" x14ac:dyDescent="0.25">
      <c r="A8434" s="177" t="s">
        <v>12152</v>
      </c>
      <c r="B8434" s="20" t="s">
        <v>12153</v>
      </c>
      <c r="C8434" s="20" t="s">
        <v>1050</v>
      </c>
      <c r="D8434" s="20" t="s">
        <v>1002</v>
      </c>
      <c r="E8434" s="26">
        <v>43313</v>
      </c>
      <c r="F8434" s="20">
        <v>2</v>
      </c>
      <c r="G8434" s="20">
        <v>2.5</v>
      </c>
      <c r="I8434" s="20">
        <v>6</v>
      </c>
      <c r="J8434" s="20">
        <v>12</v>
      </c>
      <c r="L8434" s="20">
        <v>15</v>
      </c>
      <c r="N8434" s="20">
        <v>6</v>
      </c>
      <c r="P8434" s="20">
        <v>0</v>
      </c>
      <c r="Q8434" s="20">
        <v>0</v>
      </c>
      <c r="S8434" s="20">
        <v>0</v>
      </c>
    </row>
    <row r="8435" spans="1:20" s="20" customFormat="1" x14ac:dyDescent="0.25">
      <c r="A8435" s="177" t="s">
        <v>7487</v>
      </c>
      <c r="B8435" s="20" t="s">
        <v>7488</v>
      </c>
      <c r="C8435" s="20" t="s">
        <v>1048</v>
      </c>
      <c r="D8435" s="20" t="s">
        <v>1002</v>
      </c>
      <c r="E8435" s="26">
        <v>43313</v>
      </c>
      <c r="F8435" s="20">
        <v>2</v>
      </c>
      <c r="G8435" s="20">
        <v>2.5</v>
      </c>
      <c r="I8435" s="20">
        <v>9</v>
      </c>
      <c r="J8435" s="20">
        <v>12</v>
      </c>
      <c r="L8435" s="20">
        <v>15</v>
      </c>
      <c r="N8435" s="20">
        <v>4</v>
      </c>
      <c r="P8435" s="20">
        <v>1</v>
      </c>
      <c r="Q8435" s="20">
        <v>2</v>
      </c>
      <c r="S8435" s="20">
        <v>5</v>
      </c>
    </row>
    <row r="8436" spans="1:20" s="20" customFormat="1" x14ac:dyDescent="0.25">
      <c r="A8436" s="177" t="s">
        <v>5776</v>
      </c>
      <c r="B8436" s="20" t="s">
        <v>5777</v>
      </c>
      <c r="C8436" s="20" t="s">
        <v>1047</v>
      </c>
      <c r="D8436" s="20" t="s">
        <v>1002</v>
      </c>
      <c r="E8436" s="26">
        <v>43313</v>
      </c>
      <c r="F8436" s="20">
        <v>3.5</v>
      </c>
      <c r="G8436" s="20">
        <v>3.5</v>
      </c>
      <c r="I8436" s="20">
        <v>13</v>
      </c>
      <c r="J8436" s="20">
        <v>21</v>
      </c>
      <c r="L8436" s="20">
        <v>21</v>
      </c>
      <c r="N8436" s="20">
        <v>13</v>
      </c>
      <c r="P8436" s="20">
        <v>0</v>
      </c>
      <c r="Q8436" s="20">
        <v>0</v>
      </c>
      <c r="S8436" s="20">
        <v>0</v>
      </c>
    </row>
    <row r="8437" spans="1:20" s="20" customFormat="1" x14ac:dyDescent="0.25">
      <c r="A8437" s="177" t="s">
        <v>14803</v>
      </c>
      <c r="B8437" s="177" t="s">
        <v>14804</v>
      </c>
      <c r="C8437" s="20" t="s">
        <v>1054</v>
      </c>
      <c r="D8437" s="177" t="s">
        <v>1002</v>
      </c>
      <c r="E8437" s="26">
        <v>43313</v>
      </c>
      <c r="F8437" s="20">
        <v>2</v>
      </c>
      <c r="G8437" s="20">
        <v>1.5</v>
      </c>
      <c r="I8437" s="20">
        <v>8</v>
      </c>
      <c r="J8437" s="20">
        <v>12</v>
      </c>
      <c r="L8437" s="20">
        <v>9</v>
      </c>
      <c r="N8437" s="20">
        <v>4</v>
      </c>
      <c r="P8437" s="20">
        <v>0</v>
      </c>
      <c r="Q8437" s="20">
        <v>0</v>
      </c>
      <c r="S8437" s="20">
        <v>4</v>
      </c>
    </row>
    <row r="8438" spans="1:20" s="20" customFormat="1" x14ac:dyDescent="0.25">
      <c r="A8438" s="177" t="s">
        <v>7365</v>
      </c>
      <c r="B8438" s="20" t="s">
        <v>7366</v>
      </c>
      <c r="C8438" s="20" t="s">
        <v>1052</v>
      </c>
      <c r="D8438" s="20" t="s">
        <v>1002</v>
      </c>
      <c r="E8438" s="26">
        <v>43313</v>
      </c>
      <c r="F8438" s="20">
        <v>4</v>
      </c>
      <c r="G8438" s="20">
        <v>4.5</v>
      </c>
      <c r="I8438" s="20">
        <v>34</v>
      </c>
      <c r="J8438" s="20">
        <v>24</v>
      </c>
      <c r="L8438" s="20">
        <v>27</v>
      </c>
      <c r="N8438" s="20">
        <v>27</v>
      </c>
      <c r="P8438" s="20">
        <v>1</v>
      </c>
      <c r="Q8438" s="20">
        <v>4</v>
      </c>
      <c r="S8438" s="20">
        <v>7</v>
      </c>
    </row>
    <row r="8439" spans="1:20" s="20" customFormat="1" x14ac:dyDescent="0.25">
      <c r="A8439" s="177" t="s">
        <v>5357</v>
      </c>
      <c r="B8439" s="20" t="s">
        <v>5358</v>
      </c>
      <c r="C8439" s="20" t="s">
        <v>1053</v>
      </c>
      <c r="D8439" s="20" t="s">
        <v>1002</v>
      </c>
      <c r="E8439" s="26">
        <v>43313</v>
      </c>
      <c r="F8439" s="20">
        <v>2.5</v>
      </c>
      <c r="G8439" s="20">
        <v>3.5</v>
      </c>
      <c r="I8439" s="20">
        <v>8</v>
      </c>
      <c r="J8439" s="20">
        <v>15</v>
      </c>
      <c r="L8439" s="20">
        <v>21</v>
      </c>
      <c r="N8439" s="20">
        <v>8</v>
      </c>
      <c r="P8439" s="20">
        <v>0</v>
      </c>
      <c r="Q8439" s="20">
        <v>0</v>
      </c>
      <c r="S8439" s="20">
        <v>0</v>
      </c>
    </row>
    <row r="8440" spans="1:20" s="20" customFormat="1" x14ac:dyDescent="0.25">
      <c r="A8440" s="177" t="s">
        <v>7527</v>
      </c>
      <c r="B8440" s="20" t="s">
        <v>7528</v>
      </c>
      <c r="C8440" s="20" t="s">
        <v>901</v>
      </c>
      <c r="D8440" s="20" t="s">
        <v>1000</v>
      </c>
      <c r="E8440" s="26">
        <v>43313</v>
      </c>
      <c r="F8440" s="20">
        <v>4</v>
      </c>
      <c r="G8440" s="20">
        <v>3.5</v>
      </c>
      <c r="I8440" s="20">
        <v>8</v>
      </c>
      <c r="J8440" s="20">
        <v>15</v>
      </c>
      <c r="L8440" s="20">
        <v>21</v>
      </c>
      <c r="N8440" s="20">
        <v>8</v>
      </c>
      <c r="P8440" s="20">
        <v>0</v>
      </c>
      <c r="Q8440" s="20">
        <v>0</v>
      </c>
      <c r="S8440" s="20">
        <v>0</v>
      </c>
    </row>
    <row r="8441" spans="1:20" s="20" customFormat="1" x14ac:dyDescent="0.25">
      <c r="A8441" s="177" t="s">
        <v>7393</v>
      </c>
      <c r="B8441" s="20" t="s">
        <v>7402</v>
      </c>
      <c r="C8441" s="20" t="s">
        <v>901</v>
      </c>
      <c r="D8441" s="20" t="s">
        <v>1001</v>
      </c>
      <c r="E8441" s="26">
        <v>43313</v>
      </c>
      <c r="F8441" s="20">
        <v>2</v>
      </c>
      <c r="G8441" s="20">
        <v>3.5</v>
      </c>
      <c r="I8441" s="20">
        <v>8</v>
      </c>
      <c r="J8441" s="20">
        <v>15</v>
      </c>
      <c r="L8441" s="20">
        <v>21</v>
      </c>
      <c r="N8441" s="20">
        <v>8</v>
      </c>
      <c r="P8441" s="20">
        <v>0</v>
      </c>
      <c r="Q8441" s="20">
        <v>0</v>
      </c>
      <c r="S8441" s="20">
        <v>0</v>
      </c>
    </row>
    <row r="8442" spans="1:20" s="20" customFormat="1" x14ac:dyDescent="0.25">
      <c r="A8442" s="177" t="s">
        <v>5820</v>
      </c>
      <c r="B8442" s="20" t="s">
        <v>5831</v>
      </c>
      <c r="C8442" s="20" t="s">
        <v>903</v>
      </c>
      <c r="D8442" s="20" t="s">
        <v>1000</v>
      </c>
      <c r="E8442" s="26">
        <v>43313</v>
      </c>
      <c r="F8442" s="20">
        <v>5.5</v>
      </c>
      <c r="G8442" s="20">
        <v>3.5</v>
      </c>
      <c r="I8442" s="20">
        <v>8</v>
      </c>
      <c r="J8442" s="20">
        <v>15</v>
      </c>
      <c r="L8442" s="20">
        <v>21</v>
      </c>
      <c r="N8442" s="20">
        <v>8</v>
      </c>
      <c r="P8442" s="20">
        <v>0</v>
      </c>
      <c r="Q8442" s="20">
        <v>0</v>
      </c>
      <c r="S8442" s="20">
        <v>0</v>
      </c>
    </row>
    <row r="8443" spans="1:20" s="20" customFormat="1" x14ac:dyDescent="0.25">
      <c r="A8443" s="177" t="s">
        <v>5385</v>
      </c>
      <c r="B8443" s="20" t="s">
        <v>5386</v>
      </c>
      <c r="C8443" s="20" t="s">
        <v>903</v>
      </c>
      <c r="D8443" s="20" t="s">
        <v>1001</v>
      </c>
      <c r="E8443" s="26">
        <v>43313</v>
      </c>
      <c r="F8443" s="20">
        <v>0.5</v>
      </c>
      <c r="G8443" s="20">
        <v>3.5</v>
      </c>
      <c r="I8443" s="20">
        <v>8</v>
      </c>
      <c r="J8443" s="20">
        <v>15</v>
      </c>
      <c r="L8443" s="20">
        <v>21</v>
      </c>
      <c r="N8443" s="20">
        <v>8</v>
      </c>
      <c r="P8443" s="20">
        <v>0</v>
      </c>
      <c r="Q8443" s="20">
        <v>0</v>
      </c>
      <c r="S8443" s="20">
        <v>0</v>
      </c>
      <c r="T8443" s="20">
        <v>1</v>
      </c>
    </row>
    <row r="8444" spans="1:20" s="20" customFormat="1" x14ac:dyDescent="0.25">
      <c r="A8444" s="177" t="s">
        <v>11861</v>
      </c>
      <c r="B8444" s="20" t="s">
        <v>11862</v>
      </c>
      <c r="C8444" s="20" t="s">
        <v>198</v>
      </c>
      <c r="D8444" s="20" t="s">
        <v>1002</v>
      </c>
      <c r="E8444" s="26">
        <v>43313</v>
      </c>
      <c r="F8444" s="20">
        <v>1</v>
      </c>
      <c r="G8444" s="20">
        <v>1</v>
      </c>
      <c r="I8444" s="20">
        <v>4</v>
      </c>
      <c r="J8444" s="20">
        <v>6</v>
      </c>
      <c r="L8444" s="20">
        <v>6</v>
      </c>
      <c r="N8444" s="20">
        <v>4</v>
      </c>
      <c r="P8444" s="20">
        <v>0</v>
      </c>
      <c r="Q8444" s="20">
        <v>0</v>
      </c>
      <c r="S8444" s="20">
        <v>0</v>
      </c>
      <c r="T8444" s="20">
        <v>1.0375000000000001</v>
      </c>
    </row>
    <row r="8445" spans="1:20" s="20" customFormat="1" x14ac:dyDescent="0.25">
      <c r="A8445" s="177" t="s">
        <v>11863</v>
      </c>
      <c r="B8445" s="20" t="s">
        <v>11864</v>
      </c>
      <c r="C8445" s="20" t="s">
        <v>199</v>
      </c>
      <c r="D8445" s="20" t="s">
        <v>1002</v>
      </c>
      <c r="E8445" s="26">
        <v>43313</v>
      </c>
      <c r="F8445" s="20">
        <v>11</v>
      </c>
      <c r="G8445" s="20">
        <v>14</v>
      </c>
      <c r="I8445" s="20">
        <v>62</v>
      </c>
      <c r="J8445" s="20">
        <v>84</v>
      </c>
      <c r="L8445" s="20">
        <v>128</v>
      </c>
      <c r="N8445" s="20">
        <v>45</v>
      </c>
      <c r="P8445" s="20">
        <v>3</v>
      </c>
      <c r="Q8445" s="20">
        <v>4</v>
      </c>
      <c r="S8445" s="20">
        <v>17</v>
      </c>
      <c r="T8445" s="20">
        <v>1.0625</v>
      </c>
    </row>
    <row r="8446" spans="1:20" s="20" customFormat="1" x14ac:dyDescent="0.25">
      <c r="A8446" s="177" t="s">
        <v>11865</v>
      </c>
      <c r="B8446" s="20" t="s">
        <v>11866</v>
      </c>
      <c r="C8446" s="20" t="s">
        <v>348</v>
      </c>
      <c r="D8446" s="20" t="s">
        <v>1002</v>
      </c>
      <c r="E8446" s="26">
        <v>43313</v>
      </c>
      <c r="F8446" s="20">
        <v>0</v>
      </c>
      <c r="G8446" s="20">
        <v>0</v>
      </c>
      <c r="I8446" s="20">
        <v>0</v>
      </c>
      <c r="J8446" s="20">
        <v>0</v>
      </c>
      <c r="L8446" s="20">
        <v>0</v>
      </c>
      <c r="N8446" s="20">
        <v>0</v>
      </c>
      <c r="P8446" s="20">
        <v>0</v>
      </c>
      <c r="Q8446" s="20">
        <v>0</v>
      </c>
      <c r="S8446" s="20">
        <v>0</v>
      </c>
      <c r="T8446" s="20">
        <v>1.1499999999999999</v>
      </c>
    </row>
    <row r="8447" spans="1:20" s="20" customFormat="1" x14ac:dyDescent="0.25">
      <c r="A8447" s="177" t="s">
        <v>11867</v>
      </c>
      <c r="B8447" s="20" t="s">
        <v>11868</v>
      </c>
      <c r="C8447" s="20" t="s">
        <v>357</v>
      </c>
      <c r="D8447" s="20" t="s">
        <v>1002</v>
      </c>
      <c r="E8447" s="26">
        <v>43313</v>
      </c>
      <c r="F8447" s="20">
        <v>0</v>
      </c>
      <c r="G8447" s="20">
        <v>0</v>
      </c>
      <c r="I8447" s="20">
        <v>0</v>
      </c>
      <c r="J8447" s="20">
        <v>0</v>
      </c>
      <c r="L8447" s="20">
        <v>0</v>
      </c>
      <c r="N8447" s="20">
        <v>0</v>
      </c>
      <c r="P8447" s="20">
        <v>0</v>
      </c>
      <c r="Q8447" s="20">
        <v>0</v>
      </c>
      <c r="S8447" s="20">
        <v>0</v>
      </c>
    </row>
    <row r="8448" spans="1:20" s="20" customFormat="1" x14ac:dyDescent="0.25">
      <c r="A8448" s="177" t="s">
        <v>10973</v>
      </c>
      <c r="B8448" s="20" t="s">
        <v>10974</v>
      </c>
      <c r="C8448" s="20" t="s">
        <v>227</v>
      </c>
      <c r="D8448" s="20" t="s">
        <v>1002</v>
      </c>
      <c r="E8448" s="26">
        <v>43313</v>
      </c>
      <c r="F8448" s="20">
        <v>0</v>
      </c>
      <c r="G8448" s="20">
        <v>0</v>
      </c>
      <c r="I8448" s="20">
        <v>0</v>
      </c>
      <c r="J8448" s="20">
        <v>0</v>
      </c>
      <c r="L8448" s="20">
        <v>0</v>
      </c>
      <c r="N8448" s="20">
        <v>0</v>
      </c>
      <c r="P8448" s="20">
        <v>0</v>
      </c>
      <c r="Q8448" s="20">
        <v>0</v>
      </c>
      <c r="S8448" s="20">
        <v>0</v>
      </c>
      <c r="T8448" s="20">
        <v>0.82499999999999996</v>
      </c>
    </row>
    <row r="8449" spans="1:20" s="20" customFormat="1" x14ac:dyDescent="0.25">
      <c r="A8449" s="177" t="s">
        <v>10798</v>
      </c>
      <c r="B8449" s="20" t="s">
        <v>10799</v>
      </c>
      <c r="C8449" s="20" t="s">
        <v>203</v>
      </c>
      <c r="D8449" s="20" t="s">
        <v>1002</v>
      </c>
      <c r="E8449" s="26">
        <v>43313</v>
      </c>
      <c r="F8449" s="20">
        <v>0</v>
      </c>
      <c r="G8449" s="20">
        <v>0</v>
      </c>
      <c r="I8449" s="20">
        <v>0</v>
      </c>
      <c r="J8449" s="20">
        <v>0</v>
      </c>
      <c r="L8449" s="20">
        <v>0</v>
      </c>
      <c r="N8449" s="20">
        <v>0</v>
      </c>
      <c r="O8449" s="20" t="e">
        <v>#DIV/0!</v>
      </c>
      <c r="P8449" s="20">
        <v>0</v>
      </c>
      <c r="Q8449" s="20">
        <v>0</v>
      </c>
      <c r="S8449" s="20">
        <v>0</v>
      </c>
      <c r="T8449" s="20" t="e">
        <v>#DIV/0!</v>
      </c>
    </row>
    <row r="8450" spans="1:20" s="20" customFormat="1" x14ac:dyDescent="0.25">
      <c r="A8450" s="177" t="s">
        <v>10133</v>
      </c>
      <c r="B8450" s="20" t="s">
        <v>10134</v>
      </c>
      <c r="C8450" s="20" t="s">
        <v>387</v>
      </c>
      <c r="D8450" s="20" t="s">
        <v>1002</v>
      </c>
      <c r="E8450" s="26">
        <v>43313</v>
      </c>
      <c r="F8450" s="20">
        <v>0</v>
      </c>
      <c r="G8450" s="20">
        <v>0</v>
      </c>
      <c r="I8450" s="20">
        <v>0</v>
      </c>
      <c r="J8450" s="20">
        <v>0</v>
      </c>
      <c r="L8450" s="20">
        <v>0</v>
      </c>
      <c r="N8450" s="20">
        <v>0</v>
      </c>
      <c r="P8450" s="20">
        <v>0</v>
      </c>
      <c r="Q8450" s="20">
        <v>0</v>
      </c>
      <c r="S8450" s="20">
        <v>0</v>
      </c>
      <c r="T8450" s="20" t="e">
        <v>#DIV/0!</v>
      </c>
    </row>
    <row r="8451" spans="1:20" s="20" customFormat="1" x14ac:dyDescent="0.25">
      <c r="A8451" s="177" t="s">
        <v>9951</v>
      </c>
      <c r="B8451" s="20" t="s">
        <v>9952</v>
      </c>
      <c r="C8451" s="20" t="s">
        <v>223</v>
      </c>
      <c r="D8451" s="20" t="s">
        <v>1002</v>
      </c>
      <c r="E8451" s="26">
        <v>43313</v>
      </c>
      <c r="F8451" s="20">
        <v>8</v>
      </c>
      <c r="G8451" s="20">
        <v>6</v>
      </c>
      <c r="I8451" s="20">
        <v>44</v>
      </c>
      <c r="J8451" s="20">
        <v>88</v>
      </c>
      <c r="L8451" s="20">
        <v>66</v>
      </c>
      <c r="N8451" s="20">
        <v>44</v>
      </c>
      <c r="P8451" s="20">
        <v>0</v>
      </c>
      <c r="Q8451" s="20">
        <v>0</v>
      </c>
      <c r="S8451" s="20">
        <v>0</v>
      </c>
    </row>
    <row r="8452" spans="1:20" s="20" customFormat="1" x14ac:dyDescent="0.25">
      <c r="A8452" s="177" t="s">
        <v>9569</v>
      </c>
      <c r="B8452" s="20" t="s">
        <v>9570</v>
      </c>
      <c r="C8452" s="20" t="s">
        <v>346</v>
      </c>
      <c r="D8452" s="20" t="s">
        <v>1002</v>
      </c>
      <c r="E8452" s="26">
        <v>43313</v>
      </c>
      <c r="F8452" s="20">
        <v>0</v>
      </c>
      <c r="G8452" s="20">
        <v>0</v>
      </c>
      <c r="I8452" s="20">
        <v>0</v>
      </c>
      <c r="J8452" s="20">
        <v>0</v>
      </c>
      <c r="L8452" s="20">
        <v>0</v>
      </c>
      <c r="N8452" s="20">
        <v>0</v>
      </c>
      <c r="P8452" s="20">
        <v>0</v>
      </c>
      <c r="Q8452" s="20">
        <v>0</v>
      </c>
      <c r="S8452" s="20">
        <v>0</v>
      </c>
    </row>
    <row r="8453" spans="1:20" s="20" customFormat="1" x14ac:dyDescent="0.25">
      <c r="A8453" s="177" t="s">
        <v>9210</v>
      </c>
      <c r="B8453" s="20" t="s">
        <v>9211</v>
      </c>
      <c r="C8453" s="20" t="s">
        <v>207</v>
      </c>
      <c r="D8453" s="20" t="s">
        <v>1002</v>
      </c>
      <c r="E8453" s="26">
        <v>43313</v>
      </c>
      <c r="F8453" s="20">
        <v>4</v>
      </c>
      <c r="G8453" s="20">
        <v>6</v>
      </c>
      <c r="I8453" s="20">
        <v>16</v>
      </c>
      <c r="J8453" s="20">
        <v>28</v>
      </c>
      <c r="L8453" s="20">
        <v>48</v>
      </c>
      <c r="N8453" s="20">
        <v>16</v>
      </c>
      <c r="O8453" s="20">
        <v>0</v>
      </c>
      <c r="P8453" s="20">
        <v>0</v>
      </c>
      <c r="Q8453" s="20">
        <v>1</v>
      </c>
      <c r="S8453" s="20">
        <v>0</v>
      </c>
    </row>
    <row r="8454" spans="1:20" s="20" customFormat="1" x14ac:dyDescent="0.25">
      <c r="A8454" s="177" t="s">
        <v>8371</v>
      </c>
      <c r="B8454" s="20" t="s">
        <v>8372</v>
      </c>
      <c r="C8454" s="20" t="s">
        <v>212</v>
      </c>
      <c r="D8454" s="20" t="s">
        <v>1002</v>
      </c>
      <c r="E8454" s="26">
        <v>43313</v>
      </c>
      <c r="F8454" s="20">
        <v>1</v>
      </c>
      <c r="G8454" s="20">
        <v>1.5</v>
      </c>
      <c r="I8454" s="20">
        <v>6</v>
      </c>
      <c r="J8454" s="20">
        <v>6</v>
      </c>
      <c r="L8454" s="20">
        <v>9</v>
      </c>
      <c r="N8454" s="20">
        <v>5</v>
      </c>
      <c r="P8454" s="20">
        <v>0</v>
      </c>
      <c r="Q8454" s="20">
        <v>1</v>
      </c>
      <c r="S8454" s="20">
        <v>1</v>
      </c>
    </row>
    <row r="8455" spans="1:20" s="20" customFormat="1" x14ac:dyDescent="0.25">
      <c r="A8455" s="177" t="s">
        <v>8070</v>
      </c>
      <c r="B8455" s="20" t="s">
        <v>8071</v>
      </c>
      <c r="C8455" s="20" t="s">
        <v>225</v>
      </c>
      <c r="D8455" s="20" t="s">
        <v>1002</v>
      </c>
      <c r="E8455" s="26">
        <v>43313</v>
      </c>
      <c r="F8455" s="20">
        <v>6</v>
      </c>
      <c r="G8455" s="20">
        <v>5.5</v>
      </c>
      <c r="I8455" s="20">
        <v>60</v>
      </c>
      <c r="J8455" s="20">
        <v>66</v>
      </c>
      <c r="L8455" s="20">
        <v>62</v>
      </c>
      <c r="N8455" s="20">
        <v>57</v>
      </c>
      <c r="P8455" s="20">
        <v>0</v>
      </c>
      <c r="Q8455" s="20">
        <v>0</v>
      </c>
      <c r="S8455" s="20">
        <v>3</v>
      </c>
    </row>
    <row r="8456" spans="1:20" s="20" customFormat="1" x14ac:dyDescent="0.25">
      <c r="A8456" s="177" t="s">
        <v>7682</v>
      </c>
      <c r="B8456" s="20" t="s">
        <v>7683</v>
      </c>
      <c r="C8456" s="20" t="s">
        <v>901</v>
      </c>
      <c r="D8456" s="20" t="s">
        <v>1002</v>
      </c>
      <c r="E8456" s="26">
        <v>43313</v>
      </c>
      <c r="F8456" s="20">
        <v>6</v>
      </c>
      <c r="G8456" s="20">
        <v>7</v>
      </c>
      <c r="I8456" s="20">
        <v>43</v>
      </c>
      <c r="J8456" s="20">
        <v>36</v>
      </c>
      <c r="L8456" s="20">
        <v>42</v>
      </c>
      <c r="N8456" s="20">
        <v>31</v>
      </c>
      <c r="P8456" s="20">
        <v>2</v>
      </c>
      <c r="Q8456" s="20">
        <v>6</v>
      </c>
      <c r="S8456" s="20">
        <v>12</v>
      </c>
    </row>
    <row r="8457" spans="1:20" s="20" customFormat="1" x14ac:dyDescent="0.25">
      <c r="A8457" s="177" t="s">
        <v>7130</v>
      </c>
      <c r="B8457" s="20" t="s">
        <v>7131</v>
      </c>
      <c r="C8457" s="20" t="s">
        <v>232</v>
      </c>
      <c r="D8457" s="20" t="s">
        <v>1002</v>
      </c>
      <c r="E8457" s="26">
        <v>43313</v>
      </c>
      <c r="F8457" s="20">
        <v>8</v>
      </c>
      <c r="G8457" s="20">
        <v>7.5</v>
      </c>
      <c r="I8457" s="20">
        <v>105</v>
      </c>
      <c r="J8457" s="20">
        <v>91</v>
      </c>
      <c r="L8457" s="20">
        <v>84</v>
      </c>
      <c r="N8457" s="20">
        <v>92</v>
      </c>
      <c r="P8457" s="20">
        <v>0</v>
      </c>
      <c r="Q8457" s="20">
        <v>8</v>
      </c>
      <c r="S8457" s="20">
        <v>13</v>
      </c>
      <c r="T8457" s="20" t="e">
        <v>#DIV/0!</v>
      </c>
    </row>
    <row r="8458" spans="1:20" s="20" customFormat="1" x14ac:dyDescent="0.25">
      <c r="A8458" s="177" t="s">
        <v>6764</v>
      </c>
      <c r="B8458" s="20" t="s">
        <v>6765</v>
      </c>
      <c r="C8458" s="20" t="s">
        <v>317</v>
      </c>
      <c r="D8458" s="20" t="s">
        <v>1002</v>
      </c>
      <c r="E8458" s="26">
        <v>43313</v>
      </c>
      <c r="F8458" s="20">
        <v>10</v>
      </c>
      <c r="G8458" s="20">
        <v>9</v>
      </c>
      <c r="I8458" s="20">
        <v>39</v>
      </c>
      <c r="J8458" s="20">
        <v>60</v>
      </c>
      <c r="L8458" s="20">
        <v>54</v>
      </c>
      <c r="N8458" s="20">
        <v>32</v>
      </c>
      <c r="P8458" s="20">
        <v>1</v>
      </c>
      <c r="Q8458" s="20">
        <v>1</v>
      </c>
      <c r="S8458" s="20">
        <v>7</v>
      </c>
      <c r="T8458" s="20" t="e">
        <v>#DIV/0!</v>
      </c>
    </row>
    <row r="8459" spans="1:20" s="20" customFormat="1" x14ac:dyDescent="0.25">
      <c r="A8459" s="177" t="s">
        <v>6340</v>
      </c>
      <c r="B8459" s="20" t="s">
        <v>6341</v>
      </c>
      <c r="C8459" s="20" t="s">
        <v>214</v>
      </c>
      <c r="D8459" s="20" t="s">
        <v>1002</v>
      </c>
      <c r="E8459" s="26">
        <v>43313</v>
      </c>
      <c r="F8459" s="20">
        <v>11.5</v>
      </c>
      <c r="G8459" s="20">
        <v>13.5</v>
      </c>
      <c r="I8459" s="20">
        <v>72</v>
      </c>
      <c r="J8459" s="20">
        <v>125</v>
      </c>
      <c r="L8459" s="20">
        <v>150</v>
      </c>
      <c r="N8459" s="20">
        <v>63</v>
      </c>
      <c r="O8459" s="20">
        <v>0.98</v>
      </c>
      <c r="P8459" s="20">
        <v>12</v>
      </c>
      <c r="Q8459" s="20">
        <v>16</v>
      </c>
      <c r="S8459" s="20">
        <v>9</v>
      </c>
      <c r="T8459" s="20" t="e">
        <v>#DIV/0!</v>
      </c>
    </row>
    <row r="8460" spans="1:20" s="20" customFormat="1" x14ac:dyDescent="0.25">
      <c r="A8460" s="177" t="s">
        <v>910</v>
      </c>
      <c r="B8460" s="20" t="s">
        <v>907</v>
      </c>
      <c r="C8460" s="20" t="s">
        <v>903</v>
      </c>
      <c r="D8460" s="20" t="s">
        <v>1002</v>
      </c>
      <c r="E8460" s="26">
        <v>43313</v>
      </c>
      <c r="F8460" s="20">
        <v>6</v>
      </c>
      <c r="G8460" s="20">
        <v>7</v>
      </c>
      <c r="I8460" s="20">
        <v>21</v>
      </c>
      <c r="J8460" s="20">
        <v>36</v>
      </c>
      <c r="L8460" s="20">
        <v>42</v>
      </c>
      <c r="N8460" s="20">
        <v>21</v>
      </c>
      <c r="P8460" s="20">
        <v>0</v>
      </c>
      <c r="Q8460" s="20">
        <v>0</v>
      </c>
      <c r="S8460" s="20">
        <v>0</v>
      </c>
      <c r="T8460" s="20">
        <v>0.54583333333333339</v>
      </c>
    </row>
    <row r="8461" spans="1:20" s="20" customFormat="1" x14ac:dyDescent="0.25">
      <c r="A8461" s="177" t="s">
        <v>4947</v>
      </c>
      <c r="B8461" s="20" t="s">
        <v>4948</v>
      </c>
      <c r="C8461" s="20" t="s">
        <v>230</v>
      </c>
      <c r="D8461" s="20" t="s">
        <v>1002</v>
      </c>
      <c r="E8461" s="26">
        <v>43313</v>
      </c>
      <c r="F8461" s="20">
        <v>0</v>
      </c>
      <c r="G8461" s="20">
        <v>0</v>
      </c>
      <c r="I8461" s="20">
        <v>0</v>
      </c>
      <c r="J8461" s="20">
        <v>0</v>
      </c>
      <c r="L8461" s="20">
        <v>0</v>
      </c>
      <c r="N8461" s="20">
        <v>0</v>
      </c>
      <c r="P8461" s="20">
        <v>0</v>
      </c>
      <c r="Q8461" s="20">
        <v>0</v>
      </c>
      <c r="S8461" s="20">
        <v>0</v>
      </c>
      <c r="T8461" s="20">
        <v>0.42016806722689076</v>
      </c>
    </row>
    <row r="8462" spans="1:20" s="20" customFormat="1" x14ac:dyDescent="0.25">
      <c r="A8462" s="177" t="s">
        <v>4772</v>
      </c>
      <c r="B8462" s="20" t="s">
        <v>4773</v>
      </c>
      <c r="C8462" s="20" t="s">
        <v>234</v>
      </c>
      <c r="D8462" s="20" t="s">
        <v>1002</v>
      </c>
      <c r="E8462" s="26">
        <v>43313</v>
      </c>
      <c r="F8462" s="20">
        <v>2.5</v>
      </c>
      <c r="G8462" s="20">
        <v>4.5</v>
      </c>
      <c r="I8462" s="20">
        <v>17</v>
      </c>
      <c r="J8462" s="20">
        <v>29</v>
      </c>
      <c r="L8462" s="20">
        <v>63</v>
      </c>
      <c r="N8462" s="20">
        <v>12</v>
      </c>
      <c r="P8462" s="20">
        <v>0</v>
      </c>
      <c r="Q8462" s="20">
        <v>0</v>
      </c>
      <c r="S8462" s="20">
        <v>5</v>
      </c>
      <c r="T8462" s="20">
        <v>0.57276119402985071</v>
      </c>
    </row>
    <row r="8463" spans="1:20" s="20" customFormat="1" x14ac:dyDescent="0.25">
      <c r="A8463" s="177" t="s">
        <v>4422</v>
      </c>
      <c r="B8463" s="20" t="s">
        <v>4423</v>
      </c>
      <c r="C8463" s="20" t="s">
        <v>217</v>
      </c>
      <c r="D8463" s="20" t="s">
        <v>1002</v>
      </c>
      <c r="E8463" s="26">
        <v>43313</v>
      </c>
      <c r="F8463" s="20">
        <v>0</v>
      </c>
      <c r="G8463" s="20">
        <v>0</v>
      </c>
      <c r="I8463" s="20">
        <v>0</v>
      </c>
      <c r="J8463" s="20">
        <v>0</v>
      </c>
      <c r="L8463" s="20">
        <v>0</v>
      </c>
      <c r="N8463" s="20">
        <v>0</v>
      </c>
      <c r="P8463" s="20">
        <v>0</v>
      </c>
      <c r="Q8463" s="20">
        <v>0</v>
      </c>
      <c r="S8463" s="20">
        <v>0</v>
      </c>
      <c r="T8463" s="20">
        <v>0.17434210526315788</v>
      </c>
    </row>
    <row r="8464" spans="1:20" s="20" customFormat="1" x14ac:dyDescent="0.25">
      <c r="A8464" s="177" t="s">
        <v>3832</v>
      </c>
      <c r="B8464" s="20" t="s">
        <v>3833</v>
      </c>
      <c r="C8464" s="20" t="s">
        <v>342</v>
      </c>
      <c r="D8464" s="20" t="s">
        <v>1002</v>
      </c>
      <c r="E8464" s="26">
        <v>43313</v>
      </c>
      <c r="F8464" s="20">
        <v>0</v>
      </c>
      <c r="G8464" s="20">
        <v>0</v>
      </c>
      <c r="I8464" s="20">
        <v>0</v>
      </c>
      <c r="J8464" s="20">
        <v>0</v>
      </c>
      <c r="L8464" s="20">
        <v>0</v>
      </c>
      <c r="N8464" s="20">
        <v>0</v>
      </c>
      <c r="P8464" s="20">
        <v>0</v>
      </c>
      <c r="Q8464" s="20">
        <v>0</v>
      </c>
      <c r="S8464" s="20">
        <v>0</v>
      </c>
      <c r="T8464" s="20">
        <v>0.79666666666666663</v>
      </c>
    </row>
    <row r="8465" spans="1:20" s="20" customFormat="1" x14ac:dyDescent="0.25">
      <c r="A8465" s="177" t="s">
        <v>3640</v>
      </c>
      <c r="B8465" s="20" t="s">
        <v>3641</v>
      </c>
      <c r="C8465" s="20" t="s">
        <v>220</v>
      </c>
      <c r="D8465" s="20" t="s">
        <v>1002</v>
      </c>
      <c r="E8465" s="26">
        <v>43313</v>
      </c>
      <c r="F8465" s="20">
        <v>0</v>
      </c>
      <c r="G8465" s="20">
        <v>0</v>
      </c>
      <c r="I8465" s="20">
        <v>0</v>
      </c>
      <c r="J8465" s="20">
        <v>0</v>
      </c>
      <c r="L8465" s="20">
        <v>0</v>
      </c>
      <c r="N8465" s="20">
        <v>0</v>
      </c>
      <c r="P8465" s="20">
        <v>0</v>
      </c>
      <c r="Q8465" s="20">
        <v>0</v>
      </c>
      <c r="S8465" s="20">
        <v>0</v>
      </c>
      <c r="T8465" s="20">
        <v>0.77173913043478259</v>
      </c>
    </row>
    <row r="8466" spans="1:20" s="20" customFormat="1" x14ac:dyDescent="0.25">
      <c r="A8466" s="177" t="s">
        <v>3115</v>
      </c>
      <c r="B8466" s="20" t="s">
        <v>3116</v>
      </c>
      <c r="C8466" s="20" t="s">
        <v>242</v>
      </c>
      <c r="D8466" s="20" t="s">
        <v>1000</v>
      </c>
      <c r="E8466" s="26">
        <v>43313</v>
      </c>
      <c r="F8466" s="20">
        <v>0</v>
      </c>
      <c r="G8466" s="20">
        <v>0</v>
      </c>
      <c r="I8466" s="20">
        <v>0</v>
      </c>
      <c r="J8466" s="20">
        <v>0</v>
      </c>
      <c r="L8466" s="20">
        <v>0</v>
      </c>
      <c r="N8466" s="20">
        <v>0</v>
      </c>
      <c r="P8466" s="20">
        <v>0</v>
      </c>
      <c r="Q8466" s="20">
        <v>0</v>
      </c>
      <c r="S8466" s="20">
        <v>0</v>
      </c>
      <c r="T8466" s="20">
        <v>0.54347826086956519</v>
      </c>
    </row>
    <row r="8467" spans="1:20" s="20" customFormat="1" x14ac:dyDescent="0.25">
      <c r="A8467" s="177" t="s">
        <v>2940</v>
      </c>
      <c r="B8467" s="20" t="s">
        <v>2941</v>
      </c>
      <c r="C8467" s="20" t="s">
        <v>2724</v>
      </c>
      <c r="D8467" s="20" t="s">
        <v>1000</v>
      </c>
      <c r="E8467" s="26">
        <v>43313</v>
      </c>
      <c r="F8467" s="20">
        <v>3.5</v>
      </c>
      <c r="G8467" s="20">
        <v>3.5</v>
      </c>
      <c r="I8467" s="20">
        <v>13</v>
      </c>
      <c r="J8467" s="20">
        <v>21</v>
      </c>
      <c r="L8467" s="20">
        <v>21</v>
      </c>
      <c r="N8467" s="20">
        <v>13</v>
      </c>
      <c r="P8467" s="20">
        <v>0</v>
      </c>
      <c r="Q8467" s="20">
        <v>0</v>
      </c>
      <c r="S8467" s="20">
        <v>0</v>
      </c>
      <c r="T8467" s="20">
        <v>0.65</v>
      </c>
    </row>
    <row r="8468" spans="1:20" s="20" customFormat="1" x14ac:dyDescent="0.25">
      <c r="A8468" s="177" t="s">
        <v>2767</v>
      </c>
      <c r="B8468" s="20" t="s">
        <v>2768</v>
      </c>
      <c r="C8468" s="20" t="s">
        <v>2724</v>
      </c>
      <c r="D8468" s="20" t="s">
        <v>1001</v>
      </c>
      <c r="E8468" s="26">
        <v>43313</v>
      </c>
      <c r="F8468" s="20">
        <v>4</v>
      </c>
      <c r="G8468" s="20">
        <v>5</v>
      </c>
      <c r="I8468" s="20">
        <v>15</v>
      </c>
      <c r="J8468" s="20">
        <v>24</v>
      </c>
      <c r="L8468" s="20">
        <v>30</v>
      </c>
      <c r="N8468" s="20">
        <v>10</v>
      </c>
      <c r="P8468" s="20">
        <v>1</v>
      </c>
      <c r="Q8468" s="20">
        <v>2</v>
      </c>
      <c r="S8468" s="20">
        <v>5</v>
      </c>
      <c r="T8468" s="20">
        <v>0.56499999999999995</v>
      </c>
    </row>
    <row r="8469" spans="1:20" s="20" customFormat="1" x14ac:dyDescent="0.25">
      <c r="A8469" s="177" t="s">
        <v>2733</v>
      </c>
      <c r="B8469" s="20" t="s">
        <v>2734</v>
      </c>
      <c r="C8469" s="20" t="s">
        <v>2724</v>
      </c>
      <c r="D8469" s="20" t="s">
        <v>1002</v>
      </c>
      <c r="E8469" s="26">
        <v>43313</v>
      </c>
      <c r="F8469" s="20">
        <v>7.5</v>
      </c>
      <c r="G8469" s="20">
        <v>8.5</v>
      </c>
      <c r="I8469" s="20">
        <v>28</v>
      </c>
      <c r="J8469" s="20">
        <v>45</v>
      </c>
      <c r="L8469" s="20">
        <v>51</v>
      </c>
      <c r="N8469" s="20">
        <v>23</v>
      </c>
      <c r="P8469" s="20">
        <v>1</v>
      </c>
      <c r="Q8469" s="20">
        <v>2</v>
      </c>
      <c r="S8469" s="20">
        <v>5</v>
      </c>
      <c r="T8469" s="20">
        <v>0.56999999999999995</v>
      </c>
    </row>
    <row r="8470" spans="1:20" s="20" customFormat="1" x14ac:dyDescent="0.25">
      <c r="A8470" s="177" t="s">
        <v>2695</v>
      </c>
      <c r="B8470" s="20" t="s">
        <v>2696</v>
      </c>
      <c r="C8470" s="20" t="s">
        <v>237</v>
      </c>
      <c r="D8470" s="20" t="s">
        <v>1000</v>
      </c>
      <c r="E8470" s="26">
        <v>43313</v>
      </c>
      <c r="F8470" s="20">
        <v>6</v>
      </c>
      <c r="G8470" s="20">
        <v>9</v>
      </c>
      <c r="I8470" s="20">
        <v>25</v>
      </c>
      <c r="J8470" s="20">
        <v>50</v>
      </c>
      <c r="L8470" s="20">
        <v>78</v>
      </c>
      <c r="N8470" s="20">
        <v>18</v>
      </c>
      <c r="O8470" s="20">
        <v>0.49</v>
      </c>
      <c r="P8470" s="20">
        <v>6</v>
      </c>
      <c r="Q8470" s="20">
        <v>9</v>
      </c>
      <c r="S8470" s="20">
        <v>7</v>
      </c>
      <c r="T8470" s="20">
        <v>0.43</v>
      </c>
    </row>
    <row r="8471" spans="1:20" s="20" customFormat="1" x14ac:dyDescent="0.25">
      <c r="A8471" s="177" t="s">
        <v>2520</v>
      </c>
      <c r="B8471" s="20" t="s">
        <v>2521</v>
      </c>
      <c r="C8471" s="20" t="s">
        <v>238</v>
      </c>
      <c r="D8471" s="20" t="s">
        <v>1000</v>
      </c>
      <c r="E8471" s="26">
        <v>43313</v>
      </c>
      <c r="F8471" s="20">
        <v>0</v>
      </c>
      <c r="G8471" s="20">
        <v>0</v>
      </c>
      <c r="I8471" s="20">
        <v>0</v>
      </c>
      <c r="J8471" s="20">
        <v>0</v>
      </c>
      <c r="L8471" s="20">
        <v>0</v>
      </c>
      <c r="N8471" s="20">
        <v>0</v>
      </c>
      <c r="P8471" s="20">
        <v>0</v>
      </c>
      <c r="Q8471" s="20">
        <v>0</v>
      </c>
      <c r="S8471" s="20">
        <v>0</v>
      </c>
      <c r="T8471" s="20">
        <v>0.48</v>
      </c>
    </row>
    <row r="8472" spans="1:20" s="20" customFormat="1" x14ac:dyDescent="0.25">
      <c r="A8472" s="177" t="s">
        <v>2347</v>
      </c>
      <c r="B8472" s="20" t="s">
        <v>2348</v>
      </c>
      <c r="C8472" s="20" t="s">
        <v>239</v>
      </c>
      <c r="D8472" s="20" t="s">
        <v>1000</v>
      </c>
      <c r="E8472" s="26">
        <v>43313</v>
      </c>
      <c r="F8472" s="20">
        <v>0</v>
      </c>
      <c r="G8472" s="20">
        <v>0</v>
      </c>
      <c r="I8472" s="20">
        <v>0</v>
      </c>
      <c r="J8472" s="20">
        <v>0</v>
      </c>
      <c r="L8472" s="20">
        <v>0</v>
      </c>
      <c r="N8472" s="20">
        <v>0</v>
      </c>
      <c r="P8472" s="20">
        <v>0</v>
      </c>
      <c r="Q8472" s="20">
        <v>0</v>
      </c>
      <c r="S8472" s="20">
        <v>0</v>
      </c>
      <c r="T8472" s="20">
        <v>0.43500000000000005</v>
      </c>
    </row>
    <row r="8473" spans="1:20" s="20" customFormat="1" x14ac:dyDescent="0.25">
      <c r="A8473" s="177" t="s">
        <v>2172</v>
      </c>
      <c r="B8473" s="20" t="s">
        <v>2173</v>
      </c>
      <c r="C8473" s="20" t="s">
        <v>1988</v>
      </c>
      <c r="D8473" s="20" t="s">
        <v>1000</v>
      </c>
      <c r="E8473" s="26">
        <v>43313</v>
      </c>
      <c r="F8473" s="20">
        <v>6</v>
      </c>
      <c r="G8473" s="20">
        <v>7</v>
      </c>
      <c r="I8473" s="20">
        <v>41</v>
      </c>
      <c r="J8473" s="20">
        <v>36</v>
      </c>
      <c r="L8473" s="20">
        <v>42</v>
      </c>
      <c r="N8473" s="20">
        <v>34</v>
      </c>
      <c r="P8473" s="20">
        <v>1</v>
      </c>
      <c r="Q8473" s="20">
        <v>4</v>
      </c>
      <c r="S8473" s="20">
        <v>7</v>
      </c>
      <c r="T8473" s="20">
        <v>0.46499999999999997</v>
      </c>
    </row>
    <row r="8474" spans="1:20" s="20" customFormat="1" x14ac:dyDescent="0.25">
      <c r="A8474" s="177" t="s">
        <v>1997</v>
      </c>
      <c r="B8474" s="20" t="s">
        <v>1998</v>
      </c>
      <c r="C8474" s="20" t="s">
        <v>1988</v>
      </c>
      <c r="D8474" s="20" t="s">
        <v>1001</v>
      </c>
      <c r="E8474" s="26">
        <v>43313</v>
      </c>
      <c r="F8474" s="20">
        <v>2.5</v>
      </c>
      <c r="G8474" s="20">
        <v>2.5</v>
      </c>
      <c r="I8474" s="20">
        <v>9</v>
      </c>
      <c r="J8474" s="20">
        <v>15</v>
      </c>
      <c r="L8474" s="20">
        <v>15</v>
      </c>
      <c r="N8474" s="20">
        <v>5</v>
      </c>
      <c r="P8474" s="20">
        <v>0</v>
      </c>
      <c r="Q8474" s="20">
        <v>0</v>
      </c>
      <c r="S8474" s="20">
        <v>4</v>
      </c>
      <c r="T8474" s="20">
        <v>0.59499999999999997</v>
      </c>
    </row>
    <row r="8475" spans="1:20" s="20" customFormat="1" x14ac:dyDescent="0.25">
      <c r="A8475" s="177" t="s">
        <v>1964</v>
      </c>
      <c r="B8475" s="20" t="s">
        <v>1965</v>
      </c>
      <c r="C8475" s="20" t="s">
        <v>1988</v>
      </c>
      <c r="D8475" s="20" t="s">
        <v>1002</v>
      </c>
      <c r="E8475" s="26">
        <v>43313</v>
      </c>
      <c r="F8475" s="20">
        <v>8.5</v>
      </c>
      <c r="G8475" s="20">
        <v>9.5</v>
      </c>
      <c r="I8475" s="20">
        <v>50</v>
      </c>
      <c r="J8475" s="20">
        <v>51</v>
      </c>
      <c r="L8475" s="20">
        <v>57</v>
      </c>
      <c r="N8475" s="20">
        <v>39</v>
      </c>
      <c r="P8475" s="20">
        <v>1</v>
      </c>
      <c r="Q8475" s="20">
        <v>4</v>
      </c>
      <c r="S8475" s="20">
        <v>11</v>
      </c>
    </row>
    <row r="8476" spans="1:20" s="20" customFormat="1" x14ac:dyDescent="0.25">
      <c r="A8476" s="177" t="s">
        <v>1924</v>
      </c>
      <c r="B8476" s="20" t="s">
        <v>1925</v>
      </c>
      <c r="C8476" s="20" t="s">
        <v>240</v>
      </c>
      <c r="D8476" s="20" t="s">
        <v>1000</v>
      </c>
      <c r="E8476" s="26">
        <v>43313</v>
      </c>
      <c r="F8476" s="20">
        <v>13</v>
      </c>
      <c r="G8476" s="20">
        <v>13</v>
      </c>
      <c r="I8476" s="20">
        <v>51</v>
      </c>
      <c r="J8476" s="20">
        <v>78</v>
      </c>
      <c r="L8476" s="20">
        <v>78</v>
      </c>
      <c r="N8476" s="20">
        <v>44</v>
      </c>
      <c r="P8476" s="20">
        <v>4</v>
      </c>
      <c r="Q8476" s="20">
        <v>6</v>
      </c>
      <c r="S8476" s="20">
        <v>7</v>
      </c>
    </row>
    <row r="8477" spans="1:20" s="20" customFormat="1" x14ac:dyDescent="0.25">
      <c r="A8477" s="177" t="s">
        <v>1749</v>
      </c>
      <c r="B8477" s="20" t="s">
        <v>1750</v>
      </c>
      <c r="C8477" s="20" t="s">
        <v>241</v>
      </c>
      <c r="D8477" s="20" t="s">
        <v>1000</v>
      </c>
      <c r="E8477" s="26">
        <v>43313</v>
      </c>
      <c r="F8477" s="20">
        <v>34</v>
      </c>
      <c r="G8477" s="20">
        <v>36.5</v>
      </c>
      <c r="I8477" s="20">
        <v>307</v>
      </c>
      <c r="J8477" s="20">
        <v>395</v>
      </c>
      <c r="L8477" s="20">
        <v>454</v>
      </c>
      <c r="N8477" s="20">
        <v>272</v>
      </c>
      <c r="P8477" s="20">
        <v>6</v>
      </c>
      <c r="Q8477" s="20">
        <v>16</v>
      </c>
      <c r="S8477" s="20">
        <v>35</v>
      </c>
    </row>
    <row r="8478" spans="1:20" s="20" customFormat="1" x14ac:dyDescent="0.25">
      <c r="A8478" s="177" t="s">
        <v>1574</v>
      </c>
      <c r="B8478" s="20" t="s">
        <v>1575</v>
      </c>
      <c r="C8478" s="20" t="s">
        <v>318</v>
      </c>
      <c r="D8478" s="20" t="s">
        <v>1000</v>
      </c>
      <c r="E8478" s="26">
        <v>43313</v>
      </c>
      <c r="F8478" s="20">
        <v>6</v>
      </c>
      <c r="G8478" s="20">
        <v>6</v>
      </c>
      <c r="I8478" s="20">
        <v>28</v>
      </c>
      <c r="J8478" s="20">
        <v>36</v>
      </c>
      <c r="L8478" s="20">
        <v>36</v>
      </c>
      <c r="N8478" s="20">
        <v>26</v>
      </c>
      <c r="P8478" s="20">
        <v>0</v>
      </c>
      <c r="Q8478" s="20">
        <v>0</v>
      </c>
      <c r="S8478" s="20">
        <v>2</v>
      </c>
    </row>
    <row r="8479" spans="1:20" s="20" customFormat="1" x14ac:dyDescent="0.25">
      <c r="A8479" s="177" t="s">
        <v>1464</v>
      </c>
      <c r="B8479" s="20" t="s">
        <v>1465</v>
      </c>
      <c r="C8479" s="20" t="s">
        <v>896</v>
      </c>
      <c r="D8479" s="20" t="s">
        <v>1000</v>
      </c>
      <c r="E8479" s="26">
        <v>43313</v>
      </c>
      <c r="F8479" s="20">
        <v>68.5</v>
      </c>
      <c r="G8479" s="20">
        <v>75</v>
      </c>
      <c r="I8479" s="20">
        <v>465</v>
      </c>
      <c r="J8479" s="20">
        <v>616</v>
      </c>
      <c r="L8479" s="20">
        <v>709</v>
      </c>
      <c r="N8479" s="20">
        <v>407</v>
      </c>
      <c r="O8479" s="20">
        <v>0.49</v>
      </c>
      <c r="P8479" s="20">
        <v>17</v>
      </c>
      <c r="Q8479" s="20">
        <v>35</v>
      </c>
      <c r="S8479" s="20">
        <v>58</v>
      </c>
    </row>
    <row r="8480" spans="1:20" s="20" customFormat="1" x14ac:dyDescent="0.25">
      <c r="A8480" s="177" t="s">
        <v>1423</v>
      </c>
      <c r="B8480" s="20" t="s">
        <v>1424</v>
      </c>
      <c r="C8480" s="20" t="s">
        <v>899</v>
      </c>
      <c r="D8480" s="20" t="s">
        <v>1001</v>
      </c>
      <c r="E8480" s="26">
        <v>43313</v>
      </c>
      <c r="F8480" s="20">
        <v>6.5</v>
      </c>
      <c r="G8480" s="20">
        <v>7.5</v>
      </c>
      <c r="I8480" s="20">
        <v>24</v>
      </c>
      <c r="J8480" s="20">
        <v>39</v>
      </c>
      <c r="L8480" s="20">
        <v>45</v>
      </c>
      <c r="N8480" s="20">
        <v>15</v>
      </c>
      <c r="O8480" s="20" t="s">
        <v>904</v>
      </c>
      <c r="P8480" s="20">
        <v>1</v>
      </c>
      <c r="Q8480" s="20">
        <v>2</v>
      </c>
      <c r="S8480" s="20">
        <v>9</v>
      </c>
    </row>
    <row r="8481" spans="1:19" s="20" customFormat="1" x14ac:dyDescent="0.25">
      <c r="A8481" s="177" t="s">
        <v>1136</v>
      </c>
      <c r="B8481" s="20" t="s">
        <v>1224</v>
      </c>
      <c r="C8481" s="20" t="s">
        <v>235</v>
      </c>
      <c r="D8481" s="20" t="s">
        <v>1002</v>
      </c>
      <c r="E8481" s="26">
        <v>43313</v>
      </c>
      <c r="F8481" s="20">
        <v>75</v>
      </c>
      <c r="G8481" s="20">
        <v>82.5</v>
      </c>
      <c r="H8481" s="20">
        <v>0</v>
      </c>
      <c r="I8481" s="20">
        <v>489</v>
      </c>
      <c r="J8481" s="20">
        <v>655</v>
      </c>
      <c r="L8481" s="20">
        <v>754</v>
      </c>
      <c r="M8481" s="20">
        <v>0</v>
      </c>
      <c r="N8481" s="20">
        <v>422</v>
      </c>
      <c r="O8481" s="20">
        <v>0.49</v>
      </c>
      <c r="P8481" s="20">
        <v>18</v>
      </c>
      <c r="Q8481" s="20">
        <v>37</v>
      </c>
      <c r="R8481" s="20">
        <v>0</v>
      </c>
      <c r="S8481" s="20">
        <v>67</v>
      </c>
    </row>
    <row r="8482" spans="1:19" s="20" customFormat="1" x14ac:dyDescent="0.25">
      <c r="A8482" s="177" t="s">
        <v>1408</v>
      </c>
      <c r="B8482" s="20" t="s">
        <v>1407</v>
      </c>
      <c r="C8482" s="20" t="s">
        <v>1237</v>
      </c>
      <c r="D8482" s="20" t="s">
        <v>1001</v>
      </c>
      <c r="E8482" s="26">
        <v>43313</v>
      </c>
      <c r="F8482" s="20">
        <v>6.5</v>
      </c>
      <c r="G8482" s="20">
        <v>7.5</v>
      </c>
      <c r="I8482" s="20">
        <v>24</v>
      </c>
      <c r="J8482" s="20">
        <v>39</v>
      </c>
      <c r="L8482" s="20">
        <v>45</v>
      </c>
      <c r="N8482" s="20">
        <v>15</v>
      </c>
      <c r="P8482" s="20">
        <v>1</v>
      </c>
      <c r="Q8482" s="20">
        <v>2</v>
      </c>
      <c r="S8482" s="20">
        <v>9</v>
      </c>
    </row>
    <row r="8483" spans="1:19" s="20" customFormat="1" x14ac:dyDescent="0.25">
      <c r="A8483" s="177" t="s">
        <v>1363</v>
      </c>
      <c r="B8483" s="20" t="s">
        <v>1364</v>
      </c>
      <c r="C8483" s="20" t="s">
        <v>1237</v>
      </c>
      <c r="D8483" s="20" t="s">
        <v>1000</v>
      </c>
      <c r="E8483" s="26">
        <v>43313</v>
      </c>
      <c r="F8483" s="20">
        <v>22.5</v>
      </c>
      <c r="G8483" s="20">
        <v>23.5</v>
      </c>
      <c r="I8483" s="20">
        <v>105</v>
      </c>
      <c r="J8483" s="20">
        <v>135</v>
      </c>
      <c r="L8483" s="20">
        <v>141</v>
      </c>
      <c r="N8483" s="20">
        <v>91</v>
      </c>
      <c r="P8483" s="20">
        <v>5</v>
      </c>
      <c r="Q8483" s="20">
        <v>10</v>
      </c>
      <c r="S8483" s="20">
        <v>14</v>
      </c>
    </row>
    <row r="8484" spans="1:19" s="20" customFormat="1" x14ac:dyDescent="0.25">
      <c r="A8484" s="177" t="s">
        <v>12124</v>
      </c>
      <c r="B8484" s="20" t="s">
        <v>12125</v>
      </c>
      <c r="C8484" s="20" t="s">
        <v>1051</v>
      </c>
      <c r="D8484" s="20" t="s">
        <v>1000</v>
      </c>
      <c r="E8484" s="26">
        <v>43313</v>
      </c>
      <c r="F8484" s="20">
        <v>0</v>
      </c>
      <c r="G8484" s="20">
        <v>0</v>
      </c>
      <c r="I8484" s="20">
        <v>0</v>
      </c>
      <c r="J8484" s="20">
        <v>0</v>
      </c>
      <c r="L8484" s="20">
        <v>0</v>
      </c>
      <c r="N8484" s="20">
        <v>0</v>
      </c>
      <c r="P8484" s="20">
        <v>0</v>
      </c>
      <c r="Q8484" s="20">
        <v>0</v>
      </c>
      <c r="S8484" s="20">
        <v>0</v>
      </c>
    </row>
    <row r="8485" spans="1:19" s="20" customFormat="1" x14ac:dyDescent="0.25">
      <c r="A8485" s="177" t="s">
        <v>13313</v>
      </c>
      <c r="B8485" s="20" t="s">
        <v>13314</v>
      </c>
      <c r="C8485" s="20" t="s">
        <v>350</v>
      </c>
      <c r="D8485" s="20" t="s">
        <v>1002</v>
      </c>
      <c r="E8485" s="26">
        <v>43313</v>
      </c>
      <c r="F8485" s="20">
        <v>1</v>
      </c>
      <c r="G8485" s="20">
        <v>1</v>
      </c>
      <c r="I8485" s="20">
        <v>4</v>
      </c>
      <c r="J8485" s="20">
        <v>6</v>
      </c>
      <c r="L8485" s="20">
        <v>6</v>
      </c>
      <c r="N8485" s="20">
        <v>4</v>
      </c>
      <c r="P8485" s="20">
        <v>0</v>
      </c>
      <c r="Q8485" s="20">
        <v>0</v>
      </c>
      <c r="S8485" s="20">
        <v>0</v>
      </c>
    </row>
    <row r="8486" spans="1:19" s="20" customFormat="1" x14ac:dyDescent="0.25">
      <c r="A8486" s="177" t="s">
        <v>13490</v>
      </c>
      <c r="B8486" s="20" t="s">
        <v>13491</v>
      </c>
      <c r="C8486" s="20" t="s">
        <v>242</v>
      </c>
      <c r="D8486" s="20" t="s">
        <v>1002</v>
      </c>
      <c r="E8486" s="26">
        <v>43313</v>
      </c>
      <c r="F8486" s="20">
        <v>0</v>
      </c>
      <c r="G8486" s="20">
        <v>0</v>
      </c>
      <c r="I8486" s="20">
        <v>0</v>
      </c>
      <c r="J8486" s="20">
        <v>0</v>
      </c>
      <c r="L8486" s="20">
        <v>0</v>
      </c>
      <c r="N8486" s="20">
        <v>0</v>
      </c>
      <c r="P8486" s="20">
        <v>0</v>
      </c>
      <c r="Q8486" s="20">
        <v>0</v>
      </c>
      <c r="S8486" s="20">
        <v>0</v>
      </c>
    </row>
    <row r="8487" spans="1:19" s="20" customFormat="1" x14ac:dyDescent="0.25">
      <c r="A8487" s="177" t="s">
        <v>13667</v>
      </c>
      <c r="B8487" s="20" t="s">
        <v>13668</v>
      </c>
      <c r="C8487" s="20" t="s">
        <v>237</v>
      </c>
      <c r="D8487" s="20" t="s">
        <v>1002</v>
      </c>
      <c r="E8487" s="26">
        <v>43313</v>
      </c>
      <c r="F8487" s="20">
        <v>6</v>
      </c>
      <c r="G8487" s="20">
        <v>9</v>
      </c>
      <c r="I8487" s="20">
        <v>25</v>
      </c>
      <c r="J8487" s="20">
        <v>50</v>
      </c>
      <c r="L8487" s="20">
        <v>78</v>
      </c>
      <c r="N8487" s="20">
        <v>18</v>
      </c>
      <c r="O8487" s="20">
        <v>0.49</v>
      </c>
      <c r="P8487" s="20">
        <v>6</v>
      </c>
      <c r="Q8487" s="20">
        <v>9</v>
      </c>
      <c r="S8487" s="20">
        <v>7</v>
      </c>
    </row>
    <row r="8488" spans="1:19" s="20" customFormat="1" x14ac:dyDescent="0.25">
      <c r="A8488" s="177" t="s">
        <v>13842</v>
      </c>
      <c r="B8488" s="20" t="s">
        <v>13843</v>
      </c>
      <c r="C8488" s="20" t="s">
        <v>238</v>
      </c>
      <c r="D8488" s="20" t="s">
        <v>1002</v>
      </c>
      <c r="E8488" s="26">
        <v>43313</v>
      </c>
      <c r="F8488" s="20">
        <v>0</v>
      </c>
      <c r="G8488" s="20">
        <v>0</v>
      </c>
      <c r="I8488" s="20">
        <v>0</v>
      </c>
      <c r="J8488" s="20">
        <v>0</v>
      </c>
      <c r="L8488" s="20">
        <v>0</v>
      </c>
      <c r="N8488" s="20">
        <v>0</v>
      </c>
      <c r="P8488" s="20">
        <v>0</v>
      </c>
      <c r="Q8488" s="20">
        <v>0</v>
      </c>
      <c r="S8488" s="20">
        <v>0</v>
      </c>
    </row>
    <row r="8489" spans="1:19" s="20" customFormat="1" x14ac:dyDescent="0.25">
      <c r="A8489" s="177" t="s">
        <v>14019</v>
      </c>
      <c r="B8489" s="20" t="s">
        <v>14020</v>
      </c>
      <c r="C8489" s="20" t="s">
        <v>239</v>
      </c>
      <c r="D8489" s="20" t="s">
        <v>1002</v>
      </c>
      <c r="E8489" s="26">
        <v>43313</v>
      </c>
      <c r="F8489" s="20">
        <v>0</v>
      </c>
      <c r="G8489" s="20">
        <v>0</v>
      </c>
      <c r="I8489" s="20">
        <v>0</v>
      </c>
      <c r="J8489" s="20">
        <v>0</v>
      </c>
      <c r="L8489" s="20">
        <v>0</v>
      </c>
      <c r="N8489" s="20">
        <v>0</v>
      </c>
      <c r="P8489" s="20">
        <v>0</v>
      </c>
      <c r="Q8489" s="20">
        <v>0</v>
      </c>
      <c r="S8489" s="20">
        <v>0</v>
      </c>
    </row>
    <row r="8490" spans="1:19" s="20" customFormat="1" x14ac:dyDescent="0.25">
      <c r="A8490" s="177" t="s">
        <v>14206</v>
      </c>
      <c r="B8490" s="20" t="s">
        <v>14207</v>
      </c>
      <c r="C8490" s="20" t="s">
        <v>240</v>
      </c>
      <c r="D8490" s="20" t="s">
        <v>1002</v>
      </c>
      <c r="E8490" s="26">
        <v>43313</v>
      </c>
      <c r="F8490" s="20">
        <v>13</v>
      </c>
      <c r="G8490" s="20">
        <v>13</v>
      </c>
      <c r="I8490" s="20">
        <v>51</v>
      </c>
      <c r="J8490" s="20">
        <v>78</v>
      </c>
      <c r="L8490" s="20">
        <v>78</v>
      </c>
      <c r="N8490" s="20">
        <v>44</v>
      </c>
      <c r="P8490" s="20">
        <v>4</v>
      </c>
      <c r="Q8490" s="20">
        <v>6</v>
      </c>
      <c r="S8490" s="20">
        <v>7</v>
      </c>
    </row>
    <row r="8491" spans="1:19" s="20" customFormat="1" x14ac:dyDescent="0.25">
      <c r="A8491" s="177" t="s">
        <v>14383</v>
      </c>
      <c r="B8491" s="20" t="s">
        <v>14384</v>
      </c>
      <c r="C8491" s="20" t="s">
        <v>241</v>
      </c>
      <c r="D8491" s="20" t="s">
        <v>1002</v>
      </c>
      <c r="E8491" s="26">
        <v>43313</v>
      </c>
      <c r="F8491" s="20">
        <v>34</v>
      </c>
      <c r="G8491" s="20">
        <v>36.5</v>
      </c>
      <c r="I8491" s="20">
        <v>307</v>
      </c>
      <c r="J8491" s="20">
        <v>395</v>
      </c>
      <c r="L8491" s="20">
        <v>454</v>
      </c>
      <c r="N8491" s="20">
        <v>272</v>
      </c>
      <c r="P8491" s="20">
        <v>6</v>
      </c>
      <c r="Q8491" s="20">
        <v>16</v>
      </c>
      <c r="S8491" s="20">
        <v>35</v>
      </c>
    </row>
    <row r="8492" spans="1:19" s="20" customFormat="1" x14ac:dyDescent="0.25">
      <c r="A8492" s="177" t="s">
        <v>14495</v>
      </c>
      <c r="B8492" s="20" t="s">
        <v>14496</v>
      </c>
      <c r="C8492" s="20" t="s">
        <v>318</v>
      </c>
      <c r="D8492" s="20" t="s">
        <v>1002</v>
      </c>
      <c r="E8492" s="26">
        <v>43313</v>
      </c>
      <c r="F8492" s="20">
        <v>6</v>
      </c>
      <c r="G8492" s="20">
        <v>6</v>
      </c>
      <c r="I8492" s="20">
        <v>28</v>
      </c>
      <c r="J8492" s="20">
        <v>36</v>
      </c>
      <c r="L8492" s="20">
        <v>36</v>
      </c>
      <c r="N8492" s="20">
        <v>26</v>
      </c>
      <c r="P8492" s="20">
        <v>0</v>
      </c>
      <c r="Q8492" s="20">
        <v>0</v>
      </c>
      <c r="S8492" s="20">
        <v>2</v>
      </c>
    </row>
    <row r="8493" spans="1:19" s="20" customFormat="1" x14ac:dyDescent="0.25">
      <c r="A8493" s="177" t="s">
        <v>14712</v>
      </c>
      <c r="B8493" s="20" t="s">
        <v>14713</v>
      </c>
      <c r="C8493" s="20" t="s">
        <v>199</v>
      </c>
      <c r="D8493" s="20" t="s">
        <v>1000</v>
      </c>
      <c r="E8493" s="26">
        <v>43313</v>
      </c>
      <c r="F8493" s="20">
        <v>11</v>
      </c>
      <c r="G8493" s="20">
        <v>14</v>
      </c>
      <c r="I8493" s="20">
        <v>62</v>
      </c>
      <c r="J8493" s="20">
        <v>84</v>
      </c>
      <c r="L8493" s="20">
        <v>128</v>
      </c>
      <c r="N8493" s="20">
        <v>45</v>
      </c>
      <c r="P8493" s="20">
        <v>3</v>
      </c>
      <c r="Q8493" s="20">
        <v>4</v>
      </c>
      <c r="S8493" s="20">
        <v>17</v>
      </c>
    </row>
    <row r="8494" spans="1:19" s="20" customFormat="1" x14ac:dyDescent="0.25">
      <c r="A8494" s="177" t="s">
        <v>14978</v>
      </c>
      <c r="B8494" s="20" t="s">
        <v>14979</v>
      </c>
      <c r="C8494" s="20" t="s">
        <v>200</v>
      </c>
      <c r="D8494" s="20" t="s">
        <v>1002</v>
      </c>
      <c r="E8494" s="26">
        <v>43313</v>
      </c>
      <c r="F8494" s="20">
        <v>4</v>
      </c>
      <c r="G8494" s="20">
        <v>4.5</v>
      </c>
      <c r="I8494" s="20">
        <v>15</v>
      </c>
      <c r="J8494" s="20">
        <v>24</v>
      </c>
      <c r="L8494" s="20">
        <v>27</v>
      </c>
      <c r="N8494" s="20">
        <v>14</v>
      </c>
      <c r="P8494" s="20">
        <v>3</v>
      </c>
      <c r="Q8494" s="20">
        <v>4</v>
      </c>
      <c r="S8494" s="20">
        <v>1</v>
      </c>
    </row>
    <row r="8495" spans="1:19" s="20" customFormat="1" x14ac:dyDescent="0.25">
      <c r="A8495" s="177" t="s">
        <v>15155</v>
      </c>
      <c r="B8495" s="20" t="s">
        <v>15156</v>
      </c>
      <c r="C8495" s="20" t="s">
        <v>202</v>
      </c>
      <c r="D8495" s="20" t="s">
        <v>1002</v>
      </c>
      <c r="E8495" s="26">
        <v>43313</v>
      </c>
      <c r="F8495" s="20">
        <v>3</v>
      </c>
      <c r="G8495" s="20">
        <v>5.5</v>
      </c>
      <c r="I8495" s="20">
        <v>33</v>
      </c>
      <c r="J8495" s="20">
        <v>36</v>
      </c>
      <c r="L8495" s="20">
        <v>77</v>
      </c>
      <c r="N8495" s="20">
        <v>21</v>
      </c>
      <c r="P8495" s="20">
        <v>0</v>
      </c>
      <c r="Q8495" s="20">
        <v>0</v>
      </c>
      <c r="S8495" s="20">
        <v>12</v>
      </c>
    </row>
    <row r="8496" spans="1:19" s="20" customFormat="1" x14ac:dyDescent="0.25">
      <c r="A8496" s="177" t="s">
        <v>15237</v>
      </c>
      <c r="B8496" s="20" t="s">
        <v>15238</v>
      </c>
      <c r="C8496" s="20" t="s">
        <v>348</v>
      </c>
      <c r="D8496" s="20" t="s">
        <v>1000</v>
      </c>
      <c r="E8496" s="26">
        <v>43313</v>
      </c>
      <c r="F8496" s="20">
        <v>0</v>
      </c>
      <c r="G8496" s="20">
        <v>0</v>
      </c>
      <c r="I8496" s="20">
        <v>0</v>
      </c>
      <c r="J8496" s="20">
        <v>0</v>
      </c>
      <c r="L8496" s="20">
        <v>0</v>
      </c>
      <c r="N8496" s="20">
        <v>0</v>
      </c>
      <c r="P8496" s="20">
        <v>0</v>
      </c>
      <c r="Q8496" s="20">
        <v>0</v>
      </c>
      <c r="S8496" s="20">
        <v>0</v>
      </c>
    </row>
    <row r="8497" spans="1:19" s="20" customFormat="1" x14ac:dyDescent="0.25">
      <c r="A8497" s="177" t="s">
        <v>15321</v>
      </c>
      <c r="B8497" s="20" t="s">
        <v>15322</v>
      </c>
      <c r="C8497" s="20" t="s">
        <v>347</v>
      </c>
      <c r="D8497" s="20" t="s">
        <v>1002</v>
      </c>
      <c r="E8497" s="26">
        <v>43313</v>
      </c>
      <c r="F8497" s="20">
        <v>0</v>
      </c>
      <c r="G8497" s="20">
        <v>0</v>
      </c>
      <c r="I8497" s="20">
        <v>0</v>
      </c>
      <c r="J8497" s="20">
        <v>0</v>
      </c>
      <c r="L8497" s="20">
        <v>0</v>
      </c>
      <c r="N8497" s="20">
        <v>0</v>
      </c>
      <c r="P8497" s="20">
        <v>0</v>
      </c>
      <c r="Q8497" s="20">
        <v>0</v>
      </c>
      <c r="S8497" s="20">
        <v>0</v>
      </c>
    </row>
    <row r="8498" spans="1:19" s="20" customFormat="1" x14ac:dyDescent="0.25">
      <c r="A8498" s="177" t="s">
        <v>15397</v>
      </c>
      <c r="B8498" s="20" t="s">
        <v>15398</v>
      </c>
      <c r="C8498" s="20" t="s">
        <v>351</v>
      </c>
      <c r="D8498" s="20" t="s">
        <v>1002</v>
      </c>
      <c r="E8498" s="26">
        <v>43313</v>
      </c>
      <c r="F8498" s="20">
        <v>0</v>
      </c>
      <c r="G8498" s="20">
        <v>0</v>
      </c>
      <c r="I8498" s="20">
        <v>0</v>
      </c>
      <c r="J8498" s="20">
        <v>0</v>
      </c>
      <c r="L8498" s="20">
        <v>0</v>
      </c>
      <c r="N8498" s="20">
        <v>0</v>
      </c>
      <c r="P8498" s="20">
        <v>0</v>
      </c>
      <c r="Q8498" s="20">
        <v>0</v>
      </c>
      <c r="S8498" s="20">
        <v>0</v>
      </c>
    </row>
    <row r="8499" spans="1:19" s="20" customFormat="1" x14ac:dyDescent="0.25">
      <c r="A8499" s="177" t="s">
        <v>15443</v>
      </c>
      <c r="B8499" s="20" t="s">
        <v>15444</v>
      </c>
      <c r="C8499" s="20" t="s">
        <v>357</v>
      </c>
      <c r="D8499" s="20" t="s">
        <v>1000</v>
      </c>
      <c r="E8499" s="26">
        <v>43313</v>
      </c>
      <c r="F8499" s="20">
        <v>0</v>
      </c>
      <c r="G8499" s="20">
        <v>0</v>
      </c>
      <c r="I8499" s="20">
        <v>0</v>
      </c>
      <c r="J8499" s="20">
        <v>0</v>
      </c>
      <c r="L8499" s="20">
        <v>0</v>
      </c>
      <c r="N8499" s="20">
        <v>0</v>
      </c>
      <c r="P8499" s="20">
        <v>0</v>
      </c>
      <c r="Q8499" s="20">
        <v>0</v>
      </c>
      <c r="S8499" s="20">
        <v>0</v>
      </c>
    </row>
    <row r="8500" spans="1:19" s="20" customFormat="1" x14ac:dyDescent="0.25">
      <c r="A8500" s="177" t="s">
        <v>15521</v>
      </c>
      <c r="B8500" s="20" t="s">
        <v>15522</v>
      </c>
      <c r="C8500" s="20" t="s">
        <v>352</v>
      </c>
      <c r="D8500" s="20" t="s">
        <v>1002</v>
      </c>
      <c r="E8500" s="26">
        <v>43313</v>
      </c>
      <c r="F8500" s="20">
        <v>0</v>
      </c>
      <c r="G8500" s="20">
        <v>0</v>
      </c>
      <c r="I8500" s="20">
        <v>0</v>
      </c>
      <c r="J8500" s="20">
        <v>0</v>
      </c>
      <c r="L8500" s="20">
        <v>0</v>
      </c>
      <c r="N8500" s="20">
        <v>0</v>
      </c>
      <c r="P8500" s="20">
        <v>0</v>
      </c>
      <c r="Q8500" s="20">
        <v>0</v>
      </c>
      <c r="S8500" s="20">
        <v>0</v>
      </c>
    </row>
    <row r="8501" spans="1:19" s="20" customFormat="1" x14ac:dyDescent="0.25">
      <c r="A8501" s="177" t="s">
        <v>15682</v>
      </c>
      <c r="B8501" s="20" t="s">
        <v>15683</v>
      </c>
      <c r="C8501" s="20" t="s">
        <v>228</v>
      </c>
      <c r="D8501" s="20" t="s">
        <v>1002</v>
      </c>
      <c r="E8501" s="26">
        <v>43313</v>
      </c>
      <c r="F8501" s="20">
        <v>0</v>
      </c>
      <c r="G8501" s="20">
        <v>0</v>
      </c>
      <c r="I8501" s="20">
        <v>0</v>
      </c>
      <c r="J8501" s="20">
        <v>0</v>
      </c>
      <c r="L8501" s="20">
        <v>0</v>
      </c>
      <c r="N8501" s="20">
        <v>0</v>
      </c>
      <c r="P8501" s="20">
        <v>0</v>
      </c>
      <c r="Q8501" s="20">
        <v>0</v>
      </c>
      <c r="S8501" s="20">
        <v>0</v>
      </c>
    </row>
    <row r="8502" spans="1:19" s="20" customFormat="1" x14ac:dyDescent="0.25">
      <c r="A8502" s="177" t="s">
        <v>15859</v>
      </c>
      <c r="B8502" s="20" t="s">
        <v>15860</v>
      </c>
      <c r="C8502" s="20" t="s">
        <v>227</v>
      </c>
      <c r="D8502" s="20" t="s">
        <v>1000</v>
      </c>
      <c r="E8502" s="26">
        <v>43313</v>
      </c>
      <c r="F8502" s="20">
        <v>0</v>
      </c>
      <c r="G8502" s="20">
        <v>0</v>
      </c>
      <c r="I8502" s="20">
        <v>0</v>
      </c>
      <c r="J8502" s="20">
        <v>0</v>
      </c>
      <c r="L8502" s="20">
        <v>0</v>
      </c>
      <c r="N8502" s="20">
        <v>0</v>
      </c>
      <c r="P8502" s="20">
        <v>0</v>
      </c>
      <c r="Q8502" s="20">
        <v>0</v>
      </c>
      <c r="S8502" s="20">
        <v>0</v>
      </c>
    </row>
    <row r="8503" spans="1:19" s="20" customFormat="1" x14ac:dyDescent="0.25">
      <c r="A8503" s="177" t="s">
        <v>16036</v>
      </c>
      <c r="B8503" s="20" t="s">
        <v>16037</v>
      </c>
      <c r="C8503" s="20" t="s">
        <v>203</v>
      </c>
      <c r="D8503" s="20" t="s">
        <v>1000</v>
      </c>
      <c r="E8503" s="26">
        <v>43313</v>
      </c>
      <c r="F8503" s="20">
        <v>0</v>
      </c>
      <c r="G8503" s="20">
        <v>0</v>
      </c>
      <c r="I8503" s="20">
        <v>0</v>
      </c>
      <c r="J8503" s="20">
        <v>0</v>
      </c>
      <c r="L8503" s="20">
        <v>0</v>
      </c>
      <c r="N8503" s="20">
        <v>0</v>
      </c>
      <c r="O8503" s="20" t="e">
        <v>#DIV/0!</v>
      </c>
      <c r="P8503" s="20">
        <v>0</v>
      </c>
      <c r="Q8503" s="20">
        <v>0</v>
      </c>
      <c r="S8503" s="20">
        <v>0</v>
      </c>
    </row>
    <row r="8504" spans="1:19" s="20" customFormat="1" x14ac:dyDescent="0.25">
      <c r="A8504" s="177" t="s">
        <v>16215</v>
      </c>
      <c r="B8504" s="20" t="s">
        <v>16216</v>
      </c>
      <c r="C8504" s="20" t="s">
        <v>205</v>
      </c>
      <c r="D8504" s="20" t="s">
        <v>1002</v>
      </c>
      <c r="E8504" s="26">
        <v>43313</v>
      </c>
      <c r="F8504" s="20">
        <v>0</v>
      </c>
      <c r="G8504" s="20">
        <v>0</v>
      </c>
      <c r="I8504" s="20">
        <v>0</v>
      </c>
      <c r="J8504" s="20">
        <v>0</v>
      </c>
      <c r="L8504" s="20">
        <v>0</v>
      </c>
      <c r="N8504" s="20">
        <v>0</v>
      </c>
      <c r="P8504" s="20">
        <v>0</v>
      </c>
      <c r="Q8504" s="20">
        <v>0</v>
      </c>
      <c r="S8504" s="20">
        <v>0</v>
      </c>
    </row>
    <row r="8505" spans="1:19" s="20" customFormat="1" x14ac:dyDescent="0.25">
      <c r="A8505" s="177" t="s">
        <v>16392</v>
      </c>
      <c r="B8505" s="20" t="s">
        <v>16393</v>
      </c>
      <c r="C8505" s="20" t="s">
        <v>204</v>
      </c>
      <c r="D8505" s="20" t="s">
        <v>1002</v>
      </c>
      <c r="E8505" s="26">
        <v>43313</v>
      </c>
      <c r="F8505" s="20">
        <v>0</v>
      </c>
      <c r="G8505" s="20">
        <v>0</v>
      </c>
      <c r="I8505" s="20">
        <v>0</v>
      </c>
      <c r="J8505" s="20">
        <v>0</v>
      </c>
      <c r="L8505" s="20">
        <v>0</v>
      </c>
      <c r="N8505" s="20">
        <v>0</v>
      </c>
      <c r="P8505" s="20">
        <v>0</v>
      </c>
      <c r="Q8505" s="20">
        <v>0</v>
      </c>
      <c r="S8505" s="20">
        <v>0</v>
      </c>
    </row>
    <row r="8506" spans="1:19" s="20" customFormat="1" x14ac:dyDescent="0.25">
      <c r="A8506" s="177" t="s">
        <v>16533</v>
      </c>
      <c r="B8506" s="20" t="s">
        <v>16534</v>
      </c>
      <c r="C8506" s="20" t="s">
        <v>353</v>
      </c>
      <c r="D8506" s="20" t="s">
        <v>1002</v>
      </c>
      <c r="E8506" s="26">
        <v>43313</v>
      </c>
      <c r="F8506" s="20">
        <v>0</v>
      </c>
      <c r="G8506" s="20">
        <v>0</v>
      </c>
      <c r="I8506" s="20">
        <v>0</v>
      </c>
      <c r="J8506" s="20">
        <v>0</v>
      </c>
      <c r="L8506" s="20">
        <v>0</v>
      </c>
      <c r="N8506" s="20">
        <v>0</v>
      </c>
      <c r="P8506" s="20">
        <v>0</v>
      </c>
      <c r="Q8506" s="20">
        <v>0</v>
      </c>
      <c r="S8506" s="20">
        <v>0</v>
      </c>
    </row>
    <row r="8507" spans="1:19" s="20" customFormat="1" x14ac:dyDescent="0.25">
      <c r="A8507" s="177" t="s">
        <v>16710</v>
      </c>
      <c r="B8507" s="20" t="s">
        <v>16711</v>
      </c>
      <c r="C8507" s="20" t="s">
        <v>223</v>
      </c>
      <c r="D8507" s="20" t="s">
        <v>1000</v>
      </c>
      <c r="E8507" s="26">
        <v>43313</v>
      </c>
      <c r="F8507" s="20">
        <v>8</v>
      </c>
      <c r="G8507" s="20">
        <v>6</v>
      </c>
      <c r="I8507" s="20">
        <v>44</v>
      </c>
      <c r="J8507" s="20">
        <v>88</v>
      </c>
      <c r="L8507" s="20">
        <v>66</v>
      </c>
      <c r="N8507" s="20">
        <v>44</v>
      </c>
      <c r="P8507" s="20">
        <v>0</v>
      </c>
      <c r="Q8507" s="20">
        <v>0</v>
      </c>
      <c r="S8507" s="20">
        <v>0</v>
      </c>
    </row>
    <row r="8508" spans="1:19" s="20" customFormat="1" x14ac:dyDescent="0.25">
      <c r="A8508" s="177" t="s">
        <v>16889</v>
      </c>
      <c r="B8508" s="20" t="s">
        <v>16890</v>
      </c>
      <c r="C8508" s="20" t="s">
        <v>224</v>
      </c>
      <c r="D8508" s="20" t="s">
        <v>1002</v>
      </c>
      <c r="E8508" s="26">
        <v>43313</v>
      </c>
      <c r="F8508" s="20">
        <v>8</v>
      </c>
      <c r="G8508" s="20">
        <v>6</v>
      </c>
      <c r="I8508" s="20">
        <v>44</v>
      </c>
      <c r="J8508" s="20">
        <v>88</v>
      </c>
      <c r="L8508" s="20">
        <v>66</v>
      </c>
      <c r="N8508" s="20">
        <v>44</v>
      </c>
      <c r="P8508" s="20">
        <v>0</v>
      </c>
      <c r="Q8508" s="20">
        <v>0</v>
      </c>
      <c r="S8508" s="20">
        <v>0</v>
      </c>
    </row>
    <row r="8509" spans="1:19" s="20" customFormat="1" x14ac:dyDescent="0.25">
      <c r="A8509" s="177" t="s">
        <v>17015</v>
      </c>
      <c r="B8509" s="20" t="s">
        <v>17016</v>
      </c>
      <c r="C8509" s="20" t="s">
        <v>346</v>
      </c>
      <c r="D8509" s="20" t="s">
        <v>1000</v>
      </c>
      <c r="E8509" s="26">
        <v>43313</v>
      </c>
      <c r="F8509" s="20">
        <v>0</v>
      </c>
      <c r="G8509" s="20">
        <v>0</v>
      </c>
      <c r="I8509" s="20">
        <v>0</v>
      </c>
      <c r="J8509" s="20">
        <v>0</v>
      </c>
      <c r="L8509" s="20">
        <v>0</v>
      </c>
      <c r="N8509" s="20">
        <v>0</v>
      </c>
      <c r="P8509" s="20">
        <v>0</v>
      </c>
      <c r="Q8509" s="20">
        <v>0</v>
      </c>
      <c r="S8509" s="20">
        <v>0</v>
      </c>
    </row>
    <row r="8510" spans="1:19" s="20" customFormat="1" x14ac:dyDescent="0.25">
      <c r="A8510" s="177" t="s">
        <v>17111</v>
      </c>
      <c r="B8510" s="20" t="s">
        <v>17112</v>
      </c>
      <c r="C8510" s="20" t="s">
        <v>345</v>
      </c>
      <c r="D8510" s="20" t="s">
        <v>1002</v>
      </c>
      <c r="E8510" s="26">
        <v>43313</v>
      </c>
      <c r="F8510" s="20">
        <v>0</v>
      </c>
      <c r="G8510" s="20">
        <v>0</v>
      </c>
      <c r="I8510" s="20">
        <v>0</v>
      </c>
      <c r="J8510" s="20">
        <v>0</v>
      </c>
      <c r="L8510" s="20">
        <v>0</v>
      </c>
      <c r="N8510" s="20">
        <v>0</v>
      </c>
      <c r="P8510" s="20">
        <v>0</v>
      </c>
      <c r="Q8510" s="20">
        <v>0</v>
      </c>
      <c r="S8510" s="20">
        <v>0</v>
      </c>
    </row>
    <row r="8511" spans="1:19" s="20" customFormat="1" x14ac:dyDescent="0.25">
      <c r="A8511" s="177" t="s">
        <v>17326</v>
      </c>
      <c r="B8511" s="20" t="s">
        <v>17327</v>
      </c>
      <c r="C8511" s="20" t="s">
        <v>225</v>
      </c>
      <c r="D8511" s="20" t="s">
        <v>1000</v>
      </c>
      <c r="E8511" s="26">
        <v>43313</v>
      </c>
      <c r="F8511" s="20">
        <v>6</v>
      </c>
      <c r="G8511" s="20">
        <v>5.5</v>
      </c>
      <c r="I8511" s="20">
        <v>60</v>
      </c>
      <c r="J8511" s="20">
        <v>66</v>
      </c>
      <c r="L8511" s="20">
        <v>62</v>
      </c>
      <c r="N8511" s="20">
        <v>57</v>
      </c>
      <c r="P8511" s="20">
        <v>0</v>
      </c>
      <c r="Q8511" s="20">
        <v>0</v>
      </c>
      <c r="S8511" s="20">
        <v>3</v>
      </c>
    </row>
    <row r="8512" spans="1:19" s="20" customFormat="1" x14ac:dyDescent="0.25">
      <c r="A8512" s="177" t="s">
        <v>17356</v>
      </c>
      <c r="B8512" s="20" t="s">
        <v>17357</v>
      </c>
      <c r="C8512" s="20" t="s">
        <v>905</v>
      </c>
      <c r="D8512" s="20" t="s">
        <v>1002</v>
      </c>
      <c r="E8512" s="26">
        <v>43313</v>
      </c>
      <c r="F8512" s="20">
        <v>0</v>
      </c>
      <c r="G8512" s="20">
        <v>0</v>
      </c>
      <c r="I8512" s="20">
        <v>0</v>
      </c>
      <c r="J8512" s="20">
        <v>0</v>
      </c>
      <c r="L8512" s="20">
        <v>0</v>
      </c>
      <c r="N8512" s="20">
        <v>0</v>
      </c>
      <c r="P8512" s="20">
        <v>0</v>
      </c>
      <c r="Q8512" s="20">
        <v>0</v>
      </c>
      <c r="S8512" s="20">
        <v>0</v>
      </c>
    </row>
    <row r="8513" spans="1:20" s="20" customFormat="1" x14ac:dyDescent="0.25">
      <c r="A8513" s="177" t="s">
        <v>17533</v>
      </c>
      <c r="B8513" s="20" t="s">
        <v>17534</v>
      </c>
      <c r="C8513" s="20" t="s">
        <v>226</v>
      </c>
      <c r="D8513" s="20" t="s">
        <v>1002</v>
      </c>
      <c r="E8513" s="26">
        <v>43313</v>
      </c>
      <c r="F8513" s="20">
        <v>6</v>
      </c>
      <c r="G8513" s="20">
        <v>5.5</v>
      </c>
      <c r="I8513" s="20">
        <v>60</v>
      </c>
      <c r="J8513" s="20">
        <v>66</v>
      </c>
      <c r="L8513" s="20">
        <v>62</v>
      </c>
      <c r="N8513" s="20">
        <v>57</v>
      </c>
      <c r="P8513" s="20">
        <v>0</v>
      </c>
      <c r="Q8513" s="20">
        <v>0</v>
      </c>
      <c r="S8513" s="20">
        <v>3</v>
      </c>
      <c r="T8513" s="20">
        <v>0.72727272727272729</v>
      </c>
    </row>
    <row r="8514" spans="1:20" s="20" customFormat="1" x14ac:dyDescent="0.25">
      <c r="A8514" s="177" t="s">
        <v>17710</v>
      </c>
      <c r="B8514" s="20" t="s">
        <v>17711</v>
      </c>
      <c r="C8514" s="20" t="s">
        <v>232</v>
      </c>
      <c r="D8514" s="20" t="s">
        <v>1000</v>
      </c>
      <c r="E8514" s="26">
        <v>43313</v>
      </c>
      <c r="F8514" s="20">
        <v>8</v>
      </c>
      <c r="G8514" s="20">
        <v>7.5</v>
      </c>
      <c r="I8514" s="20">
        <v>105</v>
      </c>
      <c r="J8514" s="20">
        <v>91</v>
      </c>
      <c r="L8514" s="20">
        <v>84</v>
      </c>
      <c r="N8514" s="20">
        <v>92</v>
      </c>
      <c r="P8514" s="20">
        <v>0</v>
      </c>
      <c r="Q8514" s="20">
        <v>8</v>
      </c>
      <c r="S8514" s="20">
        <v>13</v>
      </c>
      <c r="T8514" s="20">
        <v>0.58333333333333337</v>
      </c>
    </row>
    <row r="8515" spans="1:20" s="20" customFormat="1" x14ac:dyDescent="0.25">
      <c r="A8515" s="177" t="s">
        <v>17907</v>
      </c>
      <c r="B8515" s="20" t="s">
        <v>17908</v>
      </c>
      <c r="C8515" s="20" t="s">
        <v>231</v>
      </c>
      <c r="D8515" s="20" t="s">
        <v>1002</v>
      </c>
      <c r="E8515" s="26">
        <v>43313</v>
      </c>
      <c r="F8515" s="20">
        <v>8</v>
      </c>
      <c r="G8515" s="20">
        <v>7.5</v>
      </c>
      <c r="I8515" s="20">
        <v>105</v>
      </c>
      <c r="J8515" s="20">
        <v>91</v>
      </c>
      <c r="L8515" s="20">
        <v>84</v>
      </c>
      <c r="N8515" s="20">
        <v>92</v>
      </c>
      <c r="P8515" s="20">
        <v>0</v>
      </c>
      <c r="Q8515" s="20">
        <v>8</v>
      </c>
      <c r="S8515" s="20">
        <v>13</v>
      </c>
      <c r="T8515" s="20">
        <v>0.53846153846153844</v>
      </c>
    </row>
    <row r="8516" spans="1:20" s="20" customFormat="1" x14ac:dyDescent="0.25">
      <c r="A8516" s="177" t="s">
        <v>18084</v>
      </c>
      <c r="B8516" s="20" t="s">
        <v>18085</v>
      </c>
      <c r="C8516" s="20" t="s">
        <v>317</v>
      </c>
      <c r="D8516" s="20" t="s">
        <v>1000</v>
      </c>
      <c r="E8516" s="26">
        <v>43313</v>
      </c>
      <c r="F8516" s="20">
        <v>10</v>
      </c>
      <c r="G8516" s="20">
        <v>9</v>
      </c>
      <c r="I8516" s="20">
        <v>39</v>
      </c>
      <c r="J8516" s="20">
        <v>60</v>
      </c>
      <c r="L8516" s="20">
        <v>54</v>
      </c>
      <c r="N8516" s="20">
        <v>32</v>
      </c>
      <c r="P8516" s="20">
        <v>1</v>
      </c>
      <c r="Q8516" s="20">
        <v>1</v>
      </c>
      <c r="S8516" s="20">
        <v>7</v>
      </c>
      <c r="T8516" s="20">
        <v>0</v>
      </c>
    </row>
    <row r="8517" spans="1:20" s="20" customFormat="1" x14ac:dyDescent="0.25">
      <c r="A8517" s="177" t="s">
        <v>18263</v>
      </c>
      <c r="B8517" s="20" t="s">
        <v>18264</v>
      </c>
      <c r="C8517" s="20" t="s">
        <v>316</v>
      </c>
      <c r="D8517" s="20" t="s">
        <v>1002</v>
      </c>
      <c r="E8517" s="26">
        <v>43313</v>
      </c>
      <c r="F8517" s="20">
        <v>6</v>
      </c>
      <c r="G8517" s="20">
        <v>5.5</v>
      </c>
      <c r="I8517" s="20">
        <v>21</v>
      </c>
      <c r="J8517" s="20">
        <v>36</v>
      </c>
      <c r="L8517" s="20">
        <v>33</v>
      </c>
      <c r="N8517" s="20">
        <v>16</v>
      </c>
      <c r="P8517" s="20">
        <v>1</v>
      </c>
      <c r="Q8517" s="20">
        <v>1</v>
      </c>
      <c r="S8517" s="20">
        <v>5</v>
      </c>
      <c r="T8517" s="20">
        <v>0</v>
      </c>
    </row>
    <row r="8518" spans="1:20" s="20" customFormat="1" x14ac:dyDescent="0.25">
      <c r="A8518" s="177" t="s">
        <v>18339</v>
      </c>
      <c r="B8518" s="20" t="s">
        <v>18340</v>
      </c>
      <c r="C8518" s="20" t="s">
        <v>355</v>
      </c>
      <c r="D8518" s="20" t="s">
        <v>1002</v>
      </c>
      <c r="E8518" s="26">
        <v>43313</v>
      </c>
      <c r="F8518" s="20">
        <v>4</v>
      </c>
      <c r="G8518" s="20">
        <v>3.5</v>
      </c>
      <c r="I8518" s="20">
        <v>18</v>
      </c>
      <c r="J8518" s="20">
        <v>24</v>
      </c>
      <c r="L8518" s="20">
        <v>21</v>
      </c>
      <c r="N8518" s="20">
        <v>16</v>
      </c>
      <c r="P8518" s="20">
        <v>0</v>
      </c>
      <c r="Q8518" s="20">
        <v>0</v>
      </c>
      <c r="S8518" s="20">
        <v>2</v>
      </c>
      <c r="T8518" s="20">
        <v>0</v>
      </c>
    </row>
    <row r="8519" spans="1:20" s="20" customFormat="1" x14ac:dyDescent="0.25">
      <c r="A8519" s="177" t="s">
        <v>18516</v>
      </c>
      <c r="B8519" s="20" t="s">
        <v>18517</v>
      </c>
      <c r="C8519" s="20" t="s">
        <v>214</v>
      </c>
      <c r="D8519" s="20" t="s">
        <v>1000</v>
      </c>
      <c r="E8519" s="26">
        <v>43313</v>
      </c>
      <c r="F8519" s="20">
        <v>11.5</v>
      </c>
      <c r="G8519" s="20">
        <v>13.5</v>
      </c>
      <c r="I8519" s="20">
        <v>72</v>
      </c>
      <c r="J8519" s="20">
        <v>125</v>
      </c>
      <c r="L8519" s="20">
        <v>150</v>
      </c>
      <c r="N8519" s="20">
        <v>63</v>
      </c>
      <c r="O8519" s="20">
        <v>0.98</v>
      </c>
      <c r="P8519" s="20">
        <v>12</v>
      </c>
      <c r="Q8519" s="20">
        <v>16</v>
      </c>
      <c r="S8519" s="20">
        <v>9</v>
      </c>
      <c r="T8519" s="20">
        <v>0</v>
      </c>
    </row>
    <row r="8520" spans="1:20" s="20" customFormat="1" x14ac:dyDescent="0.25">
      <c r="A8520" s="177" t="s">
        <v>18695</v>
      </c>
      <c r="B8520" s="20" t="s">
        <v>18696</v>
      </c>
      <c r="C8520" s="20" t="s">
        <v>215</v>
      </c>
      <c r="D8520" s="20" t="s">
        <v>1002</v>
      </c>
      <c r="E8520" s="26">
        <v>43313</v>
      </c>
      <c r="F8520" s="20">
        <v>5</v>
      </c>
      <c r="G8520" s="20">
        <v>6</v>
      </c>
      <c r="I8520" s="20">
        <v>24</v>
      </c>
      <c r="J8520" s="20">
        <v>40</v>
      </c>
      <c r="L8520" s="20">
        <v>48</v>
      </c>
      <c r="N8520" s="20">
        <v>17</v>
      </c>
      <c r="O8520" s="20">
        <v>0.98</v>
      </c>
      <c r="P8520" s="20">
        <v>6</v>
      </c>
      <c r="Q8520" s="20">
        <v>8</v>
      </c>
      <c r="S8520" s="20">
        <v>7</v>
      </c>
      <c r="T8520" s="20">
        <v>0</v>
      </c>
    </row>
    <row r="8521" spans="1:20" s="20" customFormat="1" x14ac:dyDescent="0.25">
      <c r="A8521" s="177" t="s">
        <v>18872</v>
      </c>
      <c r="B8521" s="20" t="s">
        <v>18873</v>
      </c>
      <c r="C8521" s="20" t="s">
        <v>216</v>
      </c>
      <c r="D8521" s="20" t="s">
        <v>1002</v>
      </c>
      <c r="E8521" s="26">
        <v>43313</v>
      </c>
      <c r="F8521" s="20">
        <v>6.5</v>
      </c>
      <c r="G8521" s="20">
        <v>7.5</v>
      </c>
      <c r="I8521" s="20">
        <v>48</v>
      </c>
      <c r="J8521" s="20">
        <v>85</v>
      </c>
      <c r="L8521" s="20">
        <v>102</v>
      </c>
      <c r="N8521" s="20">
        <v>46</v>
      </c>
      <c r="P8521" s="20">
        <v>6</v>
      </c>
      <c r="Q8521" s="20">
        <v>8</v>
      </c>
      <c r="S8521" s="20">
        <v>2</v>
      </c>
      <c r="T8521" s="20">
        <v>0.8125</v>
      </c>
    </row>
    <row r="8522" spans="1:20" s="20" customFormat="1" x14ac:dyDescent="0.25">
      <c r="A8522" s="177" t="s">
        <v>19049</v>
      </c>
      <c r="B8522" s="20" t="s">
        <v>19050</v>
      </c>
      <c r="C8522" s="20" t="s">
        <v>229</v>
      </c>
      <c r="D8522" s="20" t="s">
        <v>1002</v>
      </c>
      <c r="E8522" s="26">
        <v>43313</v>
      </c>
      <c r="F8522" s="20">
        <v>0</v>
      </c>
      <c r="G8522" s="20">
        <v>0</v>
      </c>
      <c r="I8522" s="20">
        <v>0</v>
      </c>
      <c r="J8522" s="20">
        <v>0</v>
      </c>
      <c r="L8522" s="20">
        <v>0</v>
      </c>
      <c r="N8522" s="20">
        <v>0</v>
      </c>
      <c r="P8522" s="20">
        <v>0</v>
      </c>
      <c r="Q8522" s="20">
        <v>0</v>
      </c>
      <c r="S8522" s="20">
        <v>0</v>
      </c>
      <c r="T8522" s="20">
        <v>0</v>
      </c>
    </row>
    <row r="8523" spans="1:20" s="20" customFormat="1" x14ac:dyDescent="0.25">
      <c r="A8523" s="177" t="s">
        <v>19226</v>
      </c>
      <c r="B8523" s="20" t="s">
        <v>19227</v>
      </c>
      <c r="C8523" s="20" t="s">
        <v>230</v>
      </c>
      <c r="D8523" s="20" t="s">
        <v>1000</v>
      </c>
      <c r="E8523" s="26">
        <v>43313</v>
      </c>
      <c r="F8523" s="20">
        <v>0</v>
      </c>
      <c r="G8523" s="20">
        <v>0</v>
      </c>
      <c r="I8523" s="20">
        <v>0</v>
      </c>
      <c r="J8523" s="20">
        <v>0</v>
      </c>
      <c r="L8523" s="20">
        <v>0</v>
      </c>
      <c r="N8523" s="20">
        <v>0</v>
      </c>
      <c r="P8523" s="20">
        <v>0</v>
      </c>
      <c r="Q8523" s="20">
        <v>0</v>
      </c>
      <c r="S8523" s="20">
        <v>0</v>
      </c>
      <c r="T8523" s="20">
        <v>1</v>
      </c>
    </row>
    <row r="8524" spans="1:20" s="20" customFormat="1" x14ac:dyDescent="0.25">
      <c r="A8524" s="177" t="s">
        <v>19405</v>
      </c>
      <c r="B8524" s="20" t="s">
        <v>19406</v>
      </c>
      <c r="C8524" s="20" t="s">
        <v>234</v>
      </c>
      <c r="D8524" s="20" t="s">
        <v>1000</v>
      </c>
      <c r="E8524" s="26">
        <v>43313</v>
      </c>
      <c r="F8524" s="20">
        <v>2.5</v>
      </c>
      <c r="G8524" s="20">
        <v>4.5</v>
      </c>
      <c r="I8524" s="20">
        <v>17</v>
      </c>
      <c r="J8524" s="20">
        <v>29</v>
      </c>
      <c r="L8524" s="20">
        <v>63</v>
      </c>
      <c r="N8524" s="20">
        <v>12</v>
      </c>
      <c r="P8524" s="20">
        <v>0</v>
      </c>
      <c r="Q8524" s="20">
        <v>0</v>
      </c>
      <c r="S8524" s="20">
        <v>5</v>
      </c>
      <c r="T8524" s="20">
        <v>0</v>
      </c>
    </row>
    <row r="8525" spans="1:20" s="20" customFormat="1" x14ac:dyDescent="0.25">
      <c r="A8525" s="177" t="s">
        <v>19584</v>
      </c>
      <c r="B8525" s="20" t="s">
        <v>19585</v>
      </c>
      <c r="C8525" s="20" t="s">
        <v>233</v>
      </c>
      <c r="D8525" s="20" t="s">
        <v>1002</v>
      </c>
      <c r="E8525" s="26">
        <v>43313</v>
      </c>
      <c r="F8525" s="20">
        <v>2.5</v>
      </c>
      <c r="G8525" s="20">
        <v>4.5</v>
      </c>
      <c r="I8525" s="20">
        <v>17</v>
      </c>
      <c r="J8525" s="20">
        <v>29</v>
      </c>
      <c r="L8525" s="20">
        <v>63</v>
      </c>
      <c r="N8525" s="20">
        <v>12</v>
      </c>
      <c r="P8525" s="20">
        <v>0</v>
      </c>
      <c r="Q8525" s="20">
        <v>0</v>
      </c>
      <c r="S8525" s="20">
        <v>5</v>
      </c>
      <c r="T8525" s="20">
        <v>0</v>
      </c>
    </row>
    <row r="8526" spans="1:20" s="20" customFormat="1" x14ac:dyDescent="0.25">
      <c r="A8526" s="177" t="s">
        <v>19682</v>
      </c>
      <c r="B8526" s="20" t="s">
        <v>19683</v>
      </c>
      <c r="C8526" s="20" t="s">
        <v>342</v>
      </c>
      <c r="D8526" s="20" t="s">
        <v>1000</v>
      </c>
      <c r="E8526" s="26">
        <v>43313</v>
      </c>
      <c r="F8526" s="20">
        <v>0</v>
      </c>
      <c r="G8526" s="20">
        <v>0</v>
      </c>
      <c r="I8526" s="20">
        <v>0</v>
      </c>
      <c r="J8526" s="20">
        <v>0</v>
      </c>
      <c r="L8526" s="20">
        <v>0</v>
      </c>
      <c r="N8526" s="20">
        <v>0</v>
      </c>
      <c r="P8526" s="20">
        <v>0</v>
      </c>
      <c r="Q8526" s="20">
        <v>0</v>
      </c>
      <c r="S8526" s="20">
        <v>0</v>
      </c>
      <c r="T8526" s="20">
        <v>0</v>
      </c>
    </row>
    <row r="8527" spans="1:20" s="20" customFormat="1" x14ac:dyDescent="0.25">
      <c r="A8527" s="177" t="s">
        <v>19782</v>
      </c>
      <c r="B8527" s="20" t="s">
        <v>19783</v>
      </c>
      <c r="C8527" s="20" t="s">
        <v>340</v>
      </c>
      <c r="D8527" s="20" t="s">
        <v>1002</v>
      </c>
      <c r="E8527" s="26">
        <v>43313</v>
      </c>
      <c r="F8527" s="20">
        <v>0</v>
      </c>
      <c r="G8527" s="20">
        <v>0</v>
      </c>
      <c r="I8527" s="20">
        <v>0</v>
      </c>
      <c r="J8527" s="20">
        <v>0</v>
      </c>
      <c r="L8527" s="20">
        <v>0</v>
      </c>
      <c r="N8527" s="20">
        <v>0</v>
      </c>
      <c r="P8527" s="20">
        <v>0</v>
      </c>
      <c r="Q8527" s="20">
        <v>0</v>
      </c>
      <c r="S8527" s="20">
        <v>0</v>
      </c>
      <c r="T8527" s="20">
        <v>1</v>
      </c>
    </row>
    <row r="8528" spans="1:20" s="20" customFormat="1" x14ac:dyDescent="0.25">
      <c r="A8528" s="177" t="s">
        <v>19959</v>
      </c>
      <c r="B8528" s="20" t="s">
        <v>19960</v>
      </c>
      <c r="C8528" s="20" t="s">
        <v>220</v>
      </c>
      <c r="D8528" s="20" t="s">
        <v>1000</v>
      </c>
      <c r="E8528" s="26">
        <v>43313</v>
      </c>
      <c r="F8528" s="20">
        <v>0</v>
      </c>
      <c r="G8528" s="20">
        <v>0</v>
      </c>
      <c r="I8528" s="20">
        <v>0</v>
      </c>
      <c r="J8528" s="20">
        <v>0</v>
      </c>
      <c r="L8528" s="20">
        <v>0</v>
      </c>
      <c r="N8528" s="20">
        <v>0</v>
      </c>
      <c r="P8528" s="20">
        <v>0</v>
      </c>
      <c r="Q8528" s="20">
        <v>0</v>
      </c>
      <c r="S8528" s="20">
        <v>0</v>
      </c>
      <c r="T8528" s="20">
        <v>0.5714285714285714</v>
      </c>
    </row>
    <row r="8529" spans="1:20" s="20" customFormat="1" x14ac:dyDescent="0.25">
      <c r="A8529" s="177" t="s">
        <v>20138</v>
      </c>
      <c r="B8529" s="20" t="s">
        <v>20139</v>
      </c>
      <c r="C8529" s="20" t="s">
        <v>221</v>
      </c>
      <c r="D8529" s="20" t="s">
        <v>1002</v>
      </c>
      <c r="E8529" s="26">
        <v>43313</v>
      </c>
      <c r="F8529" s="20">
        <v>0</v>
      </c>
      <c r="G8529" s="20">
        <v>0</v>
      </c>
      <c r="I8529" s="20">
        <v>0</v>
      </c>
      <c r="J8529" s="20">
        <v>0</v>
      </c>
      <c r="L8529" s="20">
        <v>0</v>
      </c>
      <c r="N8529" s="20">
        <v>0</v>
      </c>
      <c r="P8529" s="20">
        <v>0</v>
      </c>
      <c r="Q8529" s="20">
        <v>0</v>
      </c>
      <c r="S8529" s="20">
        <v>0</v>
      </c>
      <c r="T8529" s="20">
        <v>0.5714285714285714</v>
      </c>
    </row>
    <row r="8530" spans="1:20" s="20" customFormat="1" x14ac:dyDescent="0.25">
      <c r="A8530" s="177" t="s">
        <v>20315</v>
      </c>
      <c r="B8530" s="20" t="s">
        <v>20316</v>
      </c>
      <c r="C8530" s="20" t="s">
        <v>222</v>
      </c>
      <c r="D8530" s="20" t="s">
        <v>1002</v>
      </c>
      <c r="E8530" s="26">
        <v>43313</v>
      </c>
      <c r="F8530" s="20">
        <v>0</v>
      </c>
      <c r="G8530" s="20">
        <v>0</v>
      </c>
      <c r="I8530" s="20">
        <v>0</v>
      </c>
      <c r="J8530" s="20">
        <v>0</v>
      </c>
      <c r="L8530" s="20">
        <v>0</v>
      </c>
      <c r="N8530" s="20">
        <v>0</v>
      </c>
      <c r="P8530" s="20">
        <v>0</v>
      </c>
      <c r="Q8530" s="20">
        <v>0</v>
      </c>
      <c r="S8530" s="20">
        <v>0</v>
      </c>
      <c r="T8530" s="20">
        <v>0.5714285714285714</v>
      </c>
    </row>
    <row r="8531" spans="1:20" s="20" customFormat="1" x14ac:dyDescent="0.25">
      <c r="A8531" s="177" t="s">
        <v>20492</v>
      </c>
      <c r="B8531" s="20" t="s">
        <v>20493</v>
      </c>
      <c r="C8531" s="20" t="s">
        <v>211</v>
      </c>
      <c r="D8531" s="20" t="s">
        <v>1002</v>
      </c>
      <c r="E8531" s="26">
        <v>43313</v>
      </c>
      <c r="F8531" s="20">
        <v>0</v>
      </c>
      <c r="G8531" s="20">
        <v>0</v>
      </c>
      <c r="I8531" s="20">
        <v>0</v>
      </c>
      <c r="J8531" s="20">
        <v>0</v>
      </c>
      <c r="L8531" s="20">
        <v>0</v>
      </c>
      <c r="N8531" s="20">
        <v>0</v>
      </c>
      <c r="P8531" s="20">
        <v>0</v>
      </c>
      <c r="Q8531" s="20">
        <v>0</v>
      </c>
      <c r="S8531" s="20">
        <v>0</v>
      </c>
      <c r="T8531" s="20">
        <v>1</v>
      </c>
    </row>
    <row r="8532" spans="1:20" s="20" customFormat="1" x14ac:dyDescent="0.25">
      <c r="A8532" s="177" t="s">
        <v>20669</v>
      </c>
      <c r="B8532" s="20" t="s">
        <v>20670</v>
      </c>
      <c r="C8532" s="20" t="s">
        <v>207</v>
      </c>
      <c r="D8532" s="20" t="s">
        <v>1000</v>
      </c>
      <c r="E8532" s="26">
        <v>43313</v>
      </c>
      <c r="F8532" s="20">
        <v>4</v>
      </c>
      <c r="G8532" s="20">
        <v>6</v>
      </c>
      <c r="I8532" s="20">
        <v>16</v>
      </c>
      <c r="J8532" s="20">
        <v>28</v>
      </c>
      <c r="L8532" s="20">
        <v>48</v>
      </c>
      <c r="N8532" s="20">
        <v>16</v>
      </c>
      <c r="O8532" s="20">
        <v>0</v>
      </c>
      <c r="P8532" s="20">
        <v>0</v>
      </c>
      <c r="Q8532" s="20">
        <v>1</v>
      </c>
      <c r="S8532" s="20">
        <v>0</v>
      </c>
      <c r="T8532" s="20">
        <v>0.87856410256410256</v>
      </c>
    </row>
    <row r="8533" spans="1:20" s="20" customFormat="1" x14ac:dyDescent="0.25">
      <c r="A8533" s="177" t="s">
        <v>20913</v>
      </c>
      <c r="B8533" s="20" t="s">
        <v>20914</v>
      </c>
      <c r="C8533" s="20" t="s">
        <v>210</v>
      </c>
      <c r="D8533" s="20" t="s">
        <v>1002</v>
      </c>
      <c r="E8533" s="26">
        <v>43313</v>
      </c>
      <c r="F8533" s="20">
        <v>1</v>
      </c>
      <c r="G8533" s="20">
        <v>3</v>
      </c>
      <c r="I8533" s="20">
        <v>1</v>
      </c>
      <c r="J8533" s="20">
        <v>10</v>
      </c>
      <c r="L8533" s="20">
        <v>30</v>
      </c>
      <c r="N8533" s="20">
        <v>1</v>
      </c>
      <c r="O8533" s="20">
        <v>0</v>
      </c>
      <c r="P8533" s="20">
        <v>0</v>
      </c>
      <c r="Q8533" s="20">
        <v>1</v>
      </c>
      <c r="S8533" s="20">
        <v>0</v>
      </c>
      <c r="T8533" s="20">
        <v>0.77898550724637683</v>
      </c>
    </row>
    <row r="8534" spans="1:20" s="20" customFormat="1" x14ac:dyDescent="0.25">
      <c r="A8534" s="177" t="s">
        <v>21090</v>
      </c>
      <c r="B8534" s="20" t="s">
        <v>21091</v>
      </c>
      <c r="C8534" s="20" t="s">
        <v>208</v>
      </c>
      <c r="D8534" s="20" t="s">
        <v>1002</v>
      </c>
      <c r="E8534" s="26">
        <v>43313</v>
      </c>
      <c r="F8534" s="20">
        <v>2</v>
      </c>
      <c r="G8534" s="20">
        <v>1.5</v>
      </c>
      <c r="I8534" s="20">
        <v>9</v>
      </c>
      <c r="J8534" s="20">
        <v>12</v>
      </c>
      <c r="L8534" s="20">
        <v>9</v>
      </c>
      <c r="N8534" s="20">
        <v>9</v>
      </c>
      <c r="P8534" s="20">
        <v>0</v>
      </c>
      <c r="Q8534" s="20">
        <v>0</v>
      </c>
      <c r="S8534" s="20">
        <v>0</v>
      </c>
      <c r="T8534" s="20">
        <v>0.84801864801864801</v>
      </c>
    </row>
    <row r="8535" spans="1:20" s="20" customFormat="1" x14ac:dyDescent="0.25">
      <c r="A8535" s="177" t="s">
        <v>21166</v>
      </c>
      <c r="B8535" s="20" t="s">
        <v>21167</v>
      </c>
      <c r="C8535" s="20" t="s">
        <v>354</v>
      </c>
      <c r="D8535" s="20" t="s">
        <v>1002</v>
      </c>
      <c r="E8535" s="26">
        <v>43313</v>
      </c>
      <c r="F8535" s="20">
        <v>1</v>
      </c>
      <c r="G8535" s="20">
        <v>1.5</v>
      </c>
      <c r="I8535" s="20">
        <v>6</v>
      </c>
      <c r="J8535" s="20">
        <v>6</v>
      </c>
      <c r="L8535" s="20">
        <v>9</v>
      </c>
      <c r="N8535" s="20">
        <v>6</v>
      </c>
      <c r="P8535" s="20">
        <v>0</v>
      </c>
      <c r="Q8535" s="20">
        <v>0</v>
      </c>
      <c r="S8535" s="20">
        <v>0</v>
      </c>
      <c r="T8535" s="20">
        <v>0.86974637681159417</v>
      </c>
    </row>
    <row r="8536" spans="1:20" s="20" customFormat="1" x14ac:dyDescent="0.25">
      <c r="A8536" s="177" t="s">
        <v>21345</v>
      </c>
      <c r="B8536" s="20" t="s">
        <v>21346</v>
      </c>
      <c r="C8536" s="20" t="s">
        <v>213</v>
      </c>
      <c r="D8536" s="20" t="s">
        <v>1002</v>
      </c>
      <c r="E8536" s="26">
        <v>43313</v>
      </c>
      <c r="F8536" s="20">
        <v>0</v>
      </c>
      <c r="G8536" s="20">
        <v>0</v>
      </c>
      <c r="I8536" s="20">
        <v>0</v>
      </c>
      <c r="J8536" s="20">
        <v>0</v>
      </c>
      <c r="L8536" s="20">
        <v>0</v>
      </c>
      <c r="N8536" s="20">
        <v>0</v>
      </c>
      <c r="P8536" s="20">
        <v>0</v>
      </c>
      <c r="Q8536" s="20">
        <v>0</v>
      </c>
      <c r="S8536" s="20">
        <v>0</v>
      </c>
      <c r="T8536" s="20">
        <v>0.82065217391304346</v>
      </c>
    </row>
    <row r="8537" spans="1:20" s="20" customFormat="1" x14ac:dyDescent="0.25">
      <c r="A8537" s="177" t="s">
        <v>21587</v>
      </c>
      <c r="B8537" s="20" t="s">
        <v>21588</v>
      </c>
      <c r="C8537" s="20" t="s">
        <v>212</v>
      </c>
      <c r="D8537" s="20" t="s">
        <v>1000</v>
      </c>
      <c r="E8537" s="26">
        <v>43313</v>
      </c>
      <c r="F8537" s="20">
        <v>1</v>
      </c>
      <c r="G8537" s="20">
        <v>1.5</v>
      </c>
      <c r="I8537" s="20">
        <v>6</v>
      </c>
      <c r="J8537" s="20">
        <v>6</v>
      </c>
      <c r="L8537" s="20">
        <v>9</v>
      </c>
      <c r="N8537" s="20">
        <v>5</v>
      </c>
      <c r="P8537" s="20">
        <v>0</v>
      </c>
      <c r="Q8537" s="20">
        <v>1</v>
      </c>
      <c r="S8537" s="20">
        <v>1</v>
      </c>
      <c r="T8537" s="20">
        <v>0.63028638028638029</v>
      </c>
    </row>
    <row r="8538" spans="1:20" s="20" customFormat="1" x14ac:dyDescent="0.25">
      <c r="A8538" s="177" t="s">
        <v>21619</v>
      </c>
      <c r="B8538" s="20" t="s">
        <v>21620</v>
      </c>
      <c r="C8538" s="20" t="s">
        <v>900</v>
      </c>
      <c r="D8538" s="20" t="s">
        <v>1002</v>
      </c>
      <c r="E8538" s="26">
        <v>43313</v>
      </c>
      <c r="F8538" s="20">
        <v>1</v>
      </c>
      <c r="G8538" s="20">
        <v>1.5</v>
      </c>
      <c r="I8538" s="20">
        <v>6</v>
      </c>
      <c r="J8538" s="20">
        <v>6</v>
      </c>
      <c r="L8538" s="20">
        <v>9</v>
      </c>
      <c r="N8538" s="20">
        <v>5</v>
      </c>
      <c r="P8538" s="20">
        <v>0</v>
      </c>
      <c r="Q8538" s="20">
        <v>1</v>
      </c>
      <c r="S8538" s="20">
        <v>1</v>
      </c>
      <c r="T8538" s="20">
        <v>0.98</v>
      </c>
    </row>
    <row r="8539" spans="1:20" s="20" customFormat="1" x14ac:dyDescent="0.25">
      <c r="A8539" s="177" t="s">
        <v>21796</v>
      </c>
      <c r="B8539" s="20" t="s">
        <v>21797</v>
      </c>
      <c r="C8539" s="20" t="s">
        <v>217</v>
      </c>
      <c r="D8539" s="20" t="s">
        <v>1000</v>
      </c>
      <c r="E8539" s="26">
        <v>43313</v>
      </c>
      <c r="F8539" s="20">
        <v>0</v>
      </c>
      <c r="G8539" s="20">
        <v>0</v>
      </c>
      <c r="I8539" s="20">
        <v>0</v>
      </c>
      <c r="J8539" s="20">
        <v>0</v>
      </c>
      <c r="L8539" s="20">
        <v>0</v>
      </c>
      <c r="N8539" s="20">
        <v>0</v>
      </c>
      <c r="P8539" s="20">
        <v>0</v>
      </c>
      <c r="Q8539" s="20">
        <v>0</v>
      </c>
      <c r="S8539" s="20">
        <v>0</v>
      </c>
      <c r="T8539" s="20">
        <v>0.98</v>
      </c>
    </row>
    <row r="8540" spans="1:20" s="20" customFormat="1" x14ac:dyDescent="0.25">
      <c r="A8540" s="177" t="s">
        <v>22040</v>
      </c>
      <c r="B8540" s="20" t="s">
        <v>22041</v>
      </c>
      <c r="C8540" s="20" t="s">
        <v>218</v>
      </c>
      <c r="D8540" s="20" t="s">
        <v>1002</v>
      </c>
      <c r="E8540" s="26">
        <v>43313</v>
      </c>
      <c r="F8540" s="20">
        <v>0</v>
      </c>
      <c r="G8540" s="20">
        <v>0</v>
      </c>
      <c r="I8540" s="20">
        <v>0</v>
      </c>
      <c r="J8540" s="20">
        <v>0</v>
      </c>
      <c r="L8540" s="20">
        <v>0</v>
      </c>
      <c r="N8540" s="20">
        <v>0</v>
      </c>
      <c r="P8540" s="20">
        <v>0</v>
      </c>
      <c r="Q8540" s="20">
        <v>0</v>
      </c>
      <c r="S8540" s="20">
        <v>0</v>
      </c>
      <c r="T8540" s="20">
        <v>0.98</v>
      </c>
    </row>
    <row r="8541" spans="1:20" s="20" customFormat="1" x14ac:dyDescent="0.25">
      <c r="A8541" s="177" t="s">
        <v>22217</v>
      </c>
      <c r="B8541" s="20" t="s">
        <v>22218</v>
      </c>
      <c r="C8541" s="20" t="s">
        <v>219</v>
      </c>
      <c r="D8541" s="20" t="s">
        <v>1002</v>
      </c>
      <c r="E8541" s="26">
        <v>43313</v>
      </c>
      <c r="F8541" s="20">
        <v>0</v>
      </c>
      <c r="G8541" s="20">
        <v>0</v>
      </c>
      <c r="I8541" s="20">
        <v>0</v>
      </c>
      <c r="J8541" s="20">
        <v>0</v>
      </c>
      <c r="L8541" s="20">
        <v>0</v>
      </c>
      <c r="N8541" s="20">
        <v>0</v>
      </c>
      <c r="P8541" s="20">
        <v>0</v>
      </c>
      <c r="Q8541" s="20">
        <v>0</v>
      </c>
      <c r="S8541" s="20">
        <v>0</v>
      </c>
      <c r="T8541" s="20">
        <v>0.98</v>
      </c>
    </row>
    <row r="8542" spans="1:20" s="20" customFormat="1" x14ac:dyDescent="0.25">
      <c r="A8542" s="177" t="s">
        <v>22257</v>
      </c>
      <c r="B8542" s="20" t="s">
        <v>22258</v>
      </c>
      <c r="C8542" s="20" t="s">
        <v>384</v>
      </c>
      <c r="D8542" s="20" t="s">
        <v>1002</v>
      </c>
      <c r="E8542" s="26">
        <v>43313</v>
      </c>
      <c r="F8542" s="20">
        <v>0</v>
      </c>
      <c r="G8542" s="20">
        <v>0</v>
      </c>
      <c r="I8542" s="20">
        <v>0</v>
      </c>
      <c r="J8542" s="20">
        <v>0</v>
      </c>
      <c r="L8542" s="20">
        <v>0</v>
      </c>
      <c r="N8542" s="20">
        <v>0</v>
      </c>
      <c r="P8542" s="20">
        <v>0</v>
      </c>
      <c r="Q8542" s="20">
        <v>0</v>
      </c>
      <c r="S8542" s="20">
        <v>0</v>
      </c>
      <c r="T8542" s="20">
        <v>0.98</v>
      </c>
    </row>
    <row r="8543" spans="1:20" s="20" customFormat="1" x14ac:dyDescent="0.25">
      <c r="A8543" s="177" t="s">
        <v>22297</v>
      </c>
      <c r="B8543" s="20" t="s">
        <v>22298</v>
      </c>
      <c r="C8543" s="20" t="s">
        <v>387</v>
      </c>
      <c r="D8543" s="20" t="s">
        <v>1000</v>
      </c>
      <c r="E8543" s="26">
        <v>43313</v>
      </c>
      <c r="F8543" s="20">
        <v>0</v>
      </c>
      <c r="G8543" s="20">
        <v>0</v>
      </c>
      <c r="I8543" s="20">
        <v>0</v>
      </c>
      <c r="J8543" s="20">
        <v>0</v>
      </c>
      <c r="L8543" s="20">
        <v>0</v>
      </c>
      <c r="N8543" s="20">
        <v>0</v>
      </c>
      <c r="P8543" s="20">
        <v>0</v>
      </c>
      <c r="Q8543" s="20">
        <v>0</v>
      </c>
      <c r="S8543" s="20">
        <v>0</v>
      </c>
      <c r="T8543" s="20">
        <v>0.8899999999999999</v>
      </c>
    </row>
    <row r="8544" spans="1:20" s="20" customFormat="1" x14ac:dyDescent="0.25">
      <c r="A8544" s="177" t="s">
        <v>22331</v>
      </c>
      <c r="B8544" s="20" t="s">
        <v>22332</v>
      </c>
      <c r="C8544" s="20" t="s">
        <v>1049</v>
      </c>
      <c r="D8544" s="20" t="s">
        <v>1002</v>
      </c>
      <c r="E8544" s="26">
        <v>43313</v>
      </c>
      <c r="F8544" s="20">
        <v>0</v>
      </c>
      <c r="G8544" s="20">
        <v>0</v>
      </c>
      <c r="I8544" s="20">
        <v>0</v>
      </c>
      <c r="J8544" s="20">
        <v>0</v>
      </c>
      <c r="L8544" s="20">
        <v>0</v>
      </c>
      <c r="N8544" s="20">
        <v>0</v>
      </c>
      <c r="P8544" s="20">
        <v>0</v>
      </c>
      <c r="Q8544" s="20">
        <v>0</v>
      </c>
      <c r="S8544" s="20">
        <v>0</v>
      </c>
      <c r="T8544" s="20">
        <v>0.8899999999999999</v>
      </c>
    </row>
    <row r="8545" spans="1:20" s="20" customFormat="1" x14ac:dyDescent="0.25">
      <c r="A8545" s="177" t="s">
        <v>22371</v>
      </c>
      <c r="B8545" s="20" t="s">
        <v>22372</v>
      </c>
      <c r="C8545" s="20" t="s">
        <v>385</v>
      </c>
      <c r="D8545" s="20" t="s">
        <v>1002</v>
      </c>
      <c r="E8545" s="26">
        <v>43313</v>
      </c>
      <c r="F8545" s="20">
        <v>0</v>
      </c>
      <c r="G8545" s="20">
        <v>0</v>
      </c>
      <c r="I8545" s="20">
        <v>0</v>
      </c>
      <c r="J8545" s="20">
        <v>0</v>
      </c>
      <c r="L8545" s="20">
        <v>0</v>
      </c>
      <c r="N8545" s="20">
        <v>0</v>
      </c>
      <c r="P8545" s="20">
        <v>0</v>
      </c>
      <c r="Q8545" s="20">
        <v>0</v>
      </c>
      <c r="S8545" s="20">
        <v>0</v>
      </c>
      <c r="T8545" s="20">
        <v>0.8899999999999999</v>
      </c>
    </row>
    <row r="8546" spans="1:20" s="20" customFormat="1" x14ac:dyDescent="0.25">
      <c r="A8546" s="177" t="s">
        <v>1330</v>
      </c>
      <c r="B8546" s="20" t="s">
        <v>1331</v>
      </c>
      <c r="C8546" s="20" t="s">
        <v>1237</v>
      </c>
      <c r="D8546" s="20" t="s">
        <v>1002</v>
      </c>
      <c r="E8546" s="26">
        <v>43344</v>
      </c>
      <c r="F8546" s="20">
        <v>28.5</v>
      </c>
      <c r="G8546" s="20">
        <v>31</v>
      </c>
      <c r="I8546" s="20">
        <v>130</v>
      </c>
      <c r="J8546" s="20">
        <v>170</v>
      </c>
      <c r="L8546" s="20">
        <v>186</v>
      </c>
      <c r="N8546" s="20">
        <v>108</v>
      </c>
      <c r="P8546" s="20">
        <v>2</v>
      </c>
      <c r="Q8546" s="20">
        <v>10</v>
      </c>
      <c r="S8546" s="20">
        <v>22</v>
      </c>
      <c r="T8546" s="20">
        <v>0.8899999999999999</v>
      </c>
    </row>
    <row r="8547" spans="1:20" s="20" customFormat="1" x14ac:dyDescent="0.25">
      <c r="A8547" s="177" t="s">
        <v>11134</v>
      </c>
      <c r="B8547" s="20" t="s">
        <v>11135</v>
      </c>
      <c r="C8547" s="20" t="s">
        <v>228</v>
      </c>
      <c r="D8547" s="20" t="s">
        <v>1000</v>
      </c>
      <c r="E8547" s="26">
        <v>43344</v>
      </c>
      <c r="F8547" s="20">
        <v>0</v>
      </c>
      <c r="G8547" s="20">
        <v>0</v>
      </c>
      <c r="I8547" s="20">
        <v>0</v>
      </c>
      <c r="J8547" s="20">
        <v>0</v>
      </c>
      <c r="L8547" s="20">
        <v>0</v>
      </c>
      <c r="N8547" s="20">
        <v>0</v>
      </c>
      <c r="P8547" s="20">
        <v>0</v>
      </c>
      <c r="Q8547" s="20">
        <v>0</v>
      </c>
      <c r="S8547" s="20">
        <v>0</v>
      </c>
      <c r="T8547" s="20">
        <v>0.8899999999999999</v>
      </c>
    </row>
    <row r="8548" spans="1:20" s="20" customFormat="1" x14ac:dyDescent="0.25">
      <c r="A8548" s="177" t="s">
        <v>9387</v>
      </c>
      <c r="B8548" s="20" t="s">
        <v>9388</v>
      </c>
      <c r="C8548" s="20" t="s">
        <v>211</v>
      </c>
      <c r="D8548" s="20" t="s">
        <v>1000</v>
      </c>
      <c r="E8548" s="26">
        <v>43344</v>
      </c>
      <c r="F8548" s="20">
        <v>0</v>
      </c>
      <c r="G8548" s="20">
        <v>0</v>
      </c>
      <c r="I8548" s="20">
        <v>0</v>
      </c>
      <c r="J8548" s="20">
        <v>0</v>
      </c>
      <c r="L8548" s="20">
        <v>0</v>
      </c>
      <c r="N8548" s="20">
        <v>0</v>
      </c>
      <c r="P8548" s="20">
        <v>0</v>
      </c>
      <c r="Q8548" s="20">
        <v>0</v>
      </c>
      <c r="S8548" s="20">
        <v>0</v>
      </c>
      <c r="T8548" s="20">
        <v>0.8899999999999999</v>
      </c>
    </row>
    <row r="8549" spans="1:20" s="20" customFormat="1" x14ac:dyDescent="0.25">
      <c r="A8549" s="177" t="s">
        <v>8548</v>
      </c>
      <c r="B8549" s="20" t="s">
        <v>8549</v>
      </c>
      <c r="C8549" s="20" t="s">
        <v>213</v>
      </c>
      <c r="D8549" s="20" t="s">
        <v>1000</v>
      </c>
      <c r="E8549" s="26">
        <v>43344</v>
      </c>
      <c r="F8549" s="20">
        <v>0</v>
      </c>
      <c r="G8549" s="20">
        <v>0</v>
      </c>
      <c r="I8549" s="20">
        <v>0</v>
      </c>
      <c r="J8549" s="20">
        <v>0</v>
      </c>
      <c r="L8549" s="20">
        <v>0</v>
      </c>
      <c r="N8549" s="20">
        <v>0</v>
      </c>
      <c r="P8549" s="20">
        <v>0</v>
      </c>
      <c r="Q8549" s="20">
        <v>0</v>
      </c>
      <c r="S8549" s="20">
        <v>0</v>
      </c>
      <c r="T8549" s="20">
        <v>0.82199999999999995</v>
      </c>
    </row>
    <row r="8550" spans="1:20" s="20" customFormat="1" x14ac:dyDescent="0.25">
      <c r="A8550" s="177" t="s">
        <v>5124</v>
      </c>
      <c r="B8550" s="20" t="s">
        <v>5125</v>
      </c>
      <c r="C8550" s="20" t="s">
        <v>229</v>
      </c>
      <c r="D8550" s="20" t="s">
        <v>1000</v>
      </c>
      <c r="E8550" s="26">
        <v>43344</v>
      </c>
      <c r="F8550" s="20">
        <v>0</v>
      </c>
      <c r="G8550" s="20">
        <v>0</v>
      </c>
      <c r="I8550" s="20">
        <v>0</v>
      </c>
      <c r="J8550" s="20">
        <v>0</v>
      </c>
      <c r="L8550" s="20">
        <v>0</v>
      </c>
      <c r="N8550" s="20">
        <v>0</v>
      </c>
      <c r="P8550" s="20">
        <v>0</v>
      </c>
      <c r="Q8550" s="20">
        <v>0</v>
      </c>
      <c r="S8550" s="20">
        <v>0</v>
      </c>
      <c r="T8550" s="20">
        <v>0.80700000000000005</v>
      </c>
    </row>
    <row r="8551" spans="1:20" s="20" customFormat="1" x14ac:dyDescent="0.25">
      <c r="A8551" s="177" t="s">
        <v>13251</v>
      </c>
      <c r="B8551" s="20" t="s">
        <v>13163</v>
      </c>
      <c r="C8551" s="20" t="s">
        <v>1051</v>
      </c>
      <c r="D8551" s="20" t="s">
        <v>1002</v>
      </c>
      <c r="E8551" s="26">
        <v>43344</v>
      </c>
      <c r="F8551" s="20">
        <v>0</v>
      </c>
      <c r="G8551" s="20">
        <v>0</v>
      </c>
      <c r="I8551" s="20">
        <v>0</v>
      </c>
      <c r="J8551" s="20">
        <v>0</v>
      </c>
      <c r="L8551" s="20">
        <v>0</v>
      </c>
      <c r="N8551" s="20">
        <v>0</v>
      </c>
      <c r="P8551" s="20">
        <v>0</v>
      </c>
      <c r="Q8551" s="20">
        <v>0</v>
      </c>
      <c r="S8551" s="20">
        <v>0</v>
      </c>
      <c r="T8551" s="20">
        <v>0.80700000000000005</v>
      </c>
    </row>
    <row r="8552" spans="1:20" s="20" customFormat="1" x14ac:dyDescent="0.25">
      <c r="A8552" s="177" t="s">
        <v>7459</v>
      </c>
      <c r="B8552" s="20" t="s">
        <v>7460</v>
      </c>
      <c r="C8552" s="20" t="s">
        <v>1048</v>
      </c>
      <c r="D8552" s="20" t="s">
        <v>1000</v>
      </c>
      <c r="E8552" s="26">
        <v>43344</v>
      </c>
      <c r="F8552" s="20">
        <v>0</v>
      </c>
      <c r="G8552" s="20">
        <v>0</v>
      </c>
      <c r="I8552" s="20">
        <v>0</v>
      </c>
      <c r="J8552" s="20">
        <v>0</v>
      </c>
      <c r="L8552" s="20">
        <v>0</v>
      </c>
      <c r="N8552" s="20">
        <v>0</v>
      </c>
      <c r="P8552" s="20">
        <v>0</v>
      </c>
      <c r="Q8552" s="20">
        <v>0</v>
      </c>
      <c r="S8552" s="20">
        <v>0</v>
      </c>
      <c r="T8552" s="20">
        <v>0.77500000000000002</v>
      </c>
    </row>
    <row r="8553" spans="1:20" s="20" customFormat="1" x14ac:dyDescent="0.25">
      <c r="A8553" s="177" t="s">
        <v>5748</v>
      </c>
      <c r="B8553" s="20" t="s">
        <v>5749</v>
      </c>
      <c r="C8553" s="20" t="s">
        <v>1047</v>
      </c>
      <c r="D8553" s="20" t="s">
        <v>1000</v>
      </c>
      <c r="E8553" s="26">
        <v>43344</v>
      </c>
      <c r="F8553" s="20">
        <v>3.5</v>
      </c>
      <c r="G8553" s="20">
        <v>3.5</v>
      </c>
      <c r="I8553" s="20">
        <v>13</v>
      </c>
      <c r="J8553" s="20">
        <v>21</v>
      </c>
      <c r="L8553" s="20">
        <v>21</v>
      </c>
      <c r="N8553" s="20">
        <v>13</v>
      </c>
      <c r="P8553" s="20">
        <v>0</v>
      </c>
      <c r="Q8553" s="20">
        <v>0</v>
      </c>
      <c r="S8553" s="20">
        <v>0</v>
      </c>
      <c r="T8553" s="20">
        <v>0.76300000000000001</v>
      </c>
    </row>
    <row r="8554" spans="1:20" s="20" customFormat="1" x14ac:dyDescent="0.25">
      <c r="A8554" s="177" t="s">
        <v>12358</v>
      </c>
      <c r="B8554" s="20" t="s">
        <v>12359</v>
      </c>
      <c r="C8554" s="20" t="s">
        <v>1050</v>
      </c>
      <c r="D8554" s="20" t="s">
        <v>1001</v>
      </c>
      <c r="E8554" s="26">
        <v>43344</v>
      </c>
      <c r="F8554" s="20">
        <v>2</v>
      </c>
      <c r="G8554" s="20">
        <v>2.5</v>
      </c>
      <c r="I8554" s="20">
        <v>6</v>
      </c>
      <c r="J8554" s="20">
        <v>12</v>
      </c>
      <c r="L8554" s="20">
        <v>15</v>
      </c>
      <c r="N8554" s="20">
        <v>4</v>
      </c>
      <c r="P8554" s="20">
        <v>0</v>
      </c>
      <c r="Q8554" s="20">
        <v>0</v>
      </c>
      <c r="S8554" s="20">
        <v>2</v>
      </c>
      <c r="T8554" s="20">
        <v>0.83699999999999997</v>
      </c>
    </row>
    <row r="8555" spans="1:20" s="20" customFormat="1" x14ac:dyDescent="0.25">
      <c r="A8555" s="177" t="s">
        <v>10097</v>
      </c>
      <c r="B8555" s="20" t="s">
        <v>10098</v>
      </c>
      <c r="C8555" s="20" t="s">
        <v>1049</v>
      </c>
      <c r="D8555" s="20" t="s">
        <v>1001</v>
      </c>
      <c r="E8555" s="26">
        <v>43344</v>
      </c>
      <c r="F8555" s="20">
        <v>0</v>
      </c>
      <c r="G8555" s="20">
        <v>0</v>
      </c>
      <c r="I8555" s="20">
        <v>0</v>
      </c>
      <c r="J8555" s="20">
        <v>0</v>
      </c>
      <c r="L8555" s="20">
        <v>0</v>
      </c>
      <c r="N8555" s="20">
        <v>0</v>
      </c>
      <c r="P8555" s="20">
        <v>0</v>
      </c>
      <c r="Q8555" s="20">
        <v>0</v>
      </c>
      <c r="S8555" s="20">
        <v>0</v>
      </c>
      <c r="T8555" s="20">
        <v>0.82</v>
      </c>
    </row>
    <row r="8556" spans="1:20" s="20" customFormat="1" x14ac:dyDescent="0.25">
      <c r="A8556" s="177" t="s">
        <v>7429</v>
      </c>
      <c r="B8556" s="20" t="s">
        <v>7430</v>
      </c>
      <c r="C8556" s="20" t="s">
        <v>1048</v>
      </c>
      <c r="D8556" s="20" t="s">
        <v>1001</v>
      </c>
      <c r="E8556" s="26">
        <v>43344</v>
      </c>
      <c r="F8556" s="20">
        <v>2</v>
      </c>
      <c r="G8556" s="20">
        <v>2.5</v>
      </c>
      <c r="I8556" s="20">
        <v>11</v>
      </c>
      <c r="J8556" s="20">
        <v>11</v>
      </c>
      <c r="L8556" s="20">
        <v>15</v>
      </c>
      <c r="N8556" s="20">
        <v>9</v>
      </c>
      <c r="P8556" s="20">
        <v>0</v>
      </c>
      <c r="Q8556" s="20">
        <v>0</v>
      </c>
      <c r="S8556" s="20">
        <v>2</v>
      </c>
      <c r="T8556" s="20">
        <v>0.82</v>
      </c>
    </row>
    <row r="8557" spans="1:20" s="20" customFormat="1" x14ac:dyDescent="0.25">
      <c r="A8557" s="177" t="s">
        <v>5573</v>
      </c>
      <c r="B8557" s="20" t="s">
        <v>5574</v>
      </c>
      <c r="C8557" s="20" t="s">
        <v>1047</v>
      </c>
      <c r="D8557" s="20" t="s">
        <v>1001</v>
      </c>
      <c r="E8557" s="26">
        <v>43344</v>
      </c>
      <c r="F8557" s="20">
        <v>0</v>
      </c>
      <c r="G8557" s="20">
        <v>0</v>
      </c>
      <c r="I8557" s="20">
        <v>0</v>
      </c>
      <c r="J8557" s="20">
        <v>0</v>
      </c>
      <c r="L8557" s="20">
        <v>0</v>
      </c>
      <c r="N8557" s="20">
        <v>0</v>
      </c>
      <c r="P8557" s="20">
        <v>0</v>
      </c>
      <c r="Q8557" s="20">
        <v>0</v>
      </c>
      <c r="S8557" s="20">
        <v>0</v>
      </c>
      <c r="T8557" s="20">
        <v>0.85</v>
      </c>
    </row>
    <row r="8558" spans="1:20" s="20" customFormat="1" x14ac:dyDescent="0.25">
      <c r="A8558" s="177" t="s">
        <v>10625</v>
      </c>
      <c r="B8558" s="20" t="s">
        <v>10626</v>
      </c>
      <c r="C8558" s="20" t="s">
        <v>205</v>
      </c>
      <c r="D8558" s="20" t="s">
        <v>1000</v>
      </c>
      <c r="E8558" s="26">
        <v>43344</v>
      </c>
      <c r="F8558" s="20">
        <v>0</v>
      </c>
      <c r="G8558" s="20">
        <v>0</v>
      </c>
      <c r="I8558" s="20">
        <v>0</v>
      </c>
      <c r="J8558" s="20">
        <v>0</v>
      </c>
      <c r="L8558" s="20">
        <v>0</v>
      </c>
      <c r="N8558" s="20">
        <v>0</v>
      </c>
      <c r="P8558" s="20">
        <v>0</v>
      </c>
      <c r="Q8558" s="20">
        <v>0</v>
      </c>
      <c r="S8558" s="20">
        <v>0</v>
      </c>
      <c r="T8558" s="20">
        <v>0.76</v>
      </c>
    </row>
    <row r="8559" spans="1:20" s="20" customFormat="1" x14ac:dyDescent="0.25">
      <c r="A8559" s="177" t="s">
        <v>10031</v>
      </c>
      <c r="B8559" s="20" t="s">
        <v>10032</v>
      </c>
      <c r="C8559" s="20" t="s">
        <v>384</v>
      </c>
      <c r="D8559" s="20" t="s">
        <v>1000</v>
      </c>
      <c r="E8559" s="26">
        <v>43344</v>
      </c>
      <c r="F8559" s="20">
        <v>0</v>
      </c>
      <c r="G8559" s="20">
        <v>0</v>
      </c>
      <c r="I8559" s="20">
        <v>0</v>
      </c>
      <c r="J8559" s="20">
        <v>0</v>
      </c>
      <c r="L8559" s="20">
        <v>0</v>
      </c>
      <c r="N8559" s="20">
        <v>0</v>
      </c>
      <c r="P8559" s="20">
        <v>0</v>
      </c>
      <c r="Q8559" s="20">
        <v>0</v>
      </c>
      <c r="S8559" s="20">
        <v>0</v>
      </c>
      <c r="T8559" s="20">
        <v>0.78</v>
      </c>
    </row>
    <row r="8560" spans="1:20" s="20" customFormat="1" x14ac:dyDescent="0.25">
      <c r="A8560" s="177" t="s">
        <v>8972</v>
      </c>
      <c r="B8560" s="20" t="s">
        <v>8973</v>
      </c>
      <c r="C8560" s="20" t="s">
        <v>210</v>
      </c>
      <c r="D8560" s="20" t="s">
        <v>1000</v>
      </c>
      <c r="E8560" s="26">
        <v>43344</v>
      </c>
      <c r="F8560" s="20">
        <v>0</v>
      </c>
      <c r="G8560" s="20">
        <v>3</v>
      </c>
      <c r="I8560" s="20">
        <v>0</v>
      </c>
      <c r="J8560" s="20">
        <v>0</v>
      </c>
      <c r="L8560" s="20">
        <v>30</v>
      </c>
      <c r="N8560" s="20">
        <v>0</v>
      </c>
      <c r="O8560" s="20">
        <v>0</v>
      </c>
      <c r="P8560" s="20">
        <v>1</v>
      </c>
      <c r="Q8560" s="20">
        <v>1</v>
      </c>
      <c r="S8560" s="20">
        <v>0</v>
      </c>
      <c r="T8560" s="20">
        <v>0.73</v>
      </c>
    </row>
    <row r="8561" spans="1:19" s="20" customFormat="1" x14ac:dyDescent="0.25">
      <c r="A8561" s="177" t="s">
        <v>6167</v>
      </c>
      <c r="B8561" s="20" t="s">
        <v>6168</v>
      </c>
      <c r="C8561" s="20" t="s">
        <v>215</v>
      </c>
      <c r="D8561" s="20" t="s">
        <v>1000</v>
      </c>
      <c r="E8561" s="26">
        <v>43344</v>
      </c>
      <c r="F8561" s="20">
        <v>4.5</v>
      </c>
      <c r="G8561" s="20">
        <v>6</v>
      </c>
      <c r="I8561" s="20">
        <v>26</v>
      </c>
      <c r="J8561" s="20">
        <v>36</v>
      </c>
      <c r="L8561" s="20">
        <v>48</v>
      </c>
      <c r="N8561" s="20">
        <v>22</v>
      </c>
      <c r="O8561" s="20">
        <v>1.1000000000000001</v>
      </c>
      <c r="P8561" s="20">
        <v>5</v>
      </c>
      <c r="Q8561" s="20">
        <v>5</v>
      </c>
      <c r="S8561" s="20">
        <v>4</v>
      </c>
    </row>
    <row r="8562" spans="1:19" s="20" customFormat="1" x14ac:dyDescent="0.25">
      <c r="A8562" s="177" t="s">
        <v>3467</v>
      </c>
      <c r="B8562" s="20" t="s">
        <v>3468</v>
      </c>
      <c r="C8562" s="20" t="s">
        <v>221</v>
      </c>
      <c r="D8562" s="20" t="s">
        <v>1000</v>
      </c>
      <c r="E8562" s="26">
        <v>43344</v>
      </c>
      <c r="F8562" s="20">
        <v>0</v>
      </c>
      <c r="G8562" s="20">
        <v>0</v>
      </c>
      <c r="I8562" s="20">
        <v>0</v>
      </c>
      <c r="J8562" s="20">
        <v>0</v>
      </c>
      <c r="L8562" s="20">
        <v>0</v>
      </c>
      <c r="N8562" s="20">
        <v>0</v>
      </c>
      <c r="P8562" s="20">
        <v>0</v>
      </c>
      <c r="Q8562" s="20">
        <v>0</v>
      </c>
      <c r="S8562" s="20">
        <v>0</v>
      </c>
    </row>
    <row r="8563" spans="1:19" s="20" customFormat="1" x14ac:dyDescent="0.25">
      <c r="A8563" s="177" t="s">
        <v>3292</v>
      </c>
      <c r="B8563" s="20" t="s">
        <v>3293</v>
      </c>
      <c r="C8563" s="20" t="s">
        <v>222</v>
      </c>
      <c r="D8563" s="20" t="s">
        <v>1000</v>
      </c>
      <c r="E8563" s="26">
        <v>43344</v>
      </c>
      <c r="F8563" s="20">
        <v>0</v>
      </c>
      <c r="G8563" s="20">
        <v>0</v>
      </c>
      <c r="I8563" s="20">
        <v>0</v>
      </c>
      <c r="J8563" s="20">
        <v>0</v>
      </c>
      <c r="L8563" s="20">
        <v>0</v>
      </c>
      <c r="N8563" s="20">
        <v>0</v>
      </c>
      <c r="P8563" s="20">
        <v>0</v>
      </c>
      <c r="Q8563" s="20">
        <v>0</v>
      </c>
      <c r="S8563" s="20">
        <v>0</v>
      </c>
    </row>
    <row r="8564" spans="1:19" s="20" customFormat="1" x14ac:dyDescent="0.25">
      <c r="A8564" s="177" t="s">
        <v>7337</v>
      </c>
      <c r="B8564" s="20" t="s">
        <v>7338</v>
      </c>
      <c r="C8564" s="20" t="s">
        <v>1052</v>
      </c>
      <c r="D8564" s="20" t="s">
        <v>1000</v>
      </c>
      <c r="E8564" s="26">
        <v>43344</v>
      </c>
      <c r="F8564" s="20">
        <v>3.5</v>
      </c>
      <c r="G8564" s="20">
        <v>4</v>
      </c>
      <c r="I8564" s="20">
        <v>28</v>
      </c>
      <c r="J8564" s="20">
        <v>21</v>
      </c>
      <c r="L8564" s="20">
        <v>24</v>
      </c>
      <c r="N8564" s="20">
        <v>24</v>
      </c>
      <c r="P8564" s="20">
        <v>1</v>
      </c>
      <c r="Q8564" s="20">
        <v>5</v>
      </c>
      <c r="S8564" s="20">
        <v>4</v>
      </c>
    </row>
    <row r="8565" spans="1:19" s="20" customFormat="1" x14ac:dyDescent="0.25">
      <c r="A8565" s="177" t="s">
        <v>5329</v>
      </c>
      <c r="B8565" s="20" t="s">
        <v>5330</v>
      </c>
      <c r="C8565" s="20" t="s">
        <v>1053</v>
      </c>
      <c r="D8565" s="20" t="s">
        <v>1000</v>
      </c>
      <c r="E8565" s="26">
        <v>43344</v>
      </c>
      <c r="F8565" s="20">
        <v>2</v>
      </c>
      <c r="G8565" s="20">
        <v>3</v>
      </c>
      <c r="I8565" s="20">
        <v>8</v>
      </c>
      <c r="J8565" s="20">
        <v>12</v>
      </c>
      <c r="L8565" s="20">
        <v>18</v>
      </c>
      <c r="N8565" s="20">
        <v>6</v>
      </c>
      <c r="P8565" s="20">
        <v>0</v>
      </c>
      <c r="Q8565" s="20">
        <v>0</v>
      </c>
      <c r="S8565" s="20">
        <v>2</v>
      </c>
    </row>
    <row r="8566" spans="1:19" s="20" customFormat="1" x14ac:dyDescent="0.25">
      <c r="A8566" s="177" t="s">
        <v>7162</v>
      </c>
      <c r="B8566" s="20" t="s">
        <v>7163</v>
      </c>
      <c r="C8566" s="20" t="s">
        <v>1052</v>
      </c>
      <c r="D8566" s="20" t="s">
        <v>1001</v>
      </c>
      <c r="E8566" s="26">
        <v>43344</v>
      </c>
      <c r="F8566" s="20">
        <v>0</v>
      </c>
      <c r="G8566" s="20">
        <v>0.5</v>
      </c>
      <c r="I8566" s="20">
        <v>0</v>
      </c>
      <c r="J8566" s="20">
        <v>0</v>
      </c>
      <c r="L8566" s="20">
        <v>3</v>
      </c>
      <c r="N8566" s="20">
        <v>0</v>
      </c>
      <c r="P8566" s="20">
        <v>0</v>
      </c>
      <c r="Q8566" s="20">
        <v>0</v>
      </c>
      <c r="S8566" s="20">
        <v>0</v>
      </c>
    </row>
    <row r="8567" spans="1:19" s="20" customFormat="1" x14ac:dyDescent="0.25">
      <c r="A8567" s="177" t="s">
        <v>5154</v>
      </c>
      <c r="B8567" s="20" t="s">
        <v>5155</v>
      </c>
      <c r="C8567" s="20" t="s">
        <v>1053</v>
      </c>
      <c r="D8567" s="20" t="s">
        <v>1001</v>
      </c>
      <c r="E8567" s="26">
        <v>43344</v>
      </c>
      <c r="F8567" s="20">
        <v>0.5</v>
      </c>
      <c r="G8567" s="20">
        <v>0.5</v>
      </c>
      <c r="I8567" s="20">
        <v>1</v>
      </c>
      <c r="J8567" s="20">
        <v>3</v>
      </c>
      <c r="L8567" s="20">
        <v>3</v>
      </c>
      <c r="N8567" s="20">
        <v>1</v>
      </c>
      <c r="P8567" s="20">
        <v>0</v>
      </c>
      <c r="Q8567" s="20">
        <v>0</v>
      </c>
      <c r="S8567" s="20">
        <v>0</v>
      </c>
    </row>
    <row r="8568" spans="1:19" s="20" customFormat="1" x14ac:dyDescent="0.25">
      <c r="A8568" s="177" t="s">
        <v>12652</v>
      </c>
      <c r="B8568" s="20" t="s">
        <v>12653</v>
      </c>
      <c r="C8568" s="20" t="s">
        <v>1054</v>
      </c>
      <c r="D8568" s="20" t="s">
        <v>1001</v>
      </c>
      <c r="E8568" s="26">
        <v>43344</v>
      </c>
      <c r="F8568" s="20">
        <v>2</v>
      </c>
      <c r="G8568" s="20">
        <v>1.5</v>
      </c>
      <c r="I8568" s="20">
        <v>8</v>
      </c>
      <c r="J8568" s="20">
        <v>12</v>
      </c>
      <c r="L8568" s="20">
        <v>9</v>
      </c>
      <c r="N8568" s="20">
        <v>6</v>
      </c>
      <c r="P8568" s="20">
        <v>0</v>
      </c>
      <c r="Q8568" s="20">
        <v>0</v>
      </c>
      <c r="S8568" s="20">
        <v>2</v>
      </c>
    </row>
    <row r="8569" spans="1:19" s="20" customFormat="1" x14ac:dyDescent="0.25">
      <c r="A8569" s="177" t="s">
        <v>12328</v>
      </c>
      <c r="B8569" s="20" t="s">
        <v>12329</v>
      </c>
      <c r="C8569" s="20" t="s">
        <v>200</v>
      </c>
      <c r="D8569" s="20" t="s">
        <v>1000</v>
      </c>
      <c r="E8569" s="26">
        <v>43344</v>
      </c>
      <c r="F8569" s="20">
        <v>4</v>
      </c>
      <c r="G8569" s="20">
        <v>4.5</v>
      </c>
      <c r="I8569" s="20">
        <v>16</v>
      </c>
      <c r="J8569" s="20">
        <v>24</v>
      </c>
      <c r="L8569" s="20">
        <v>27</v>
      </c>
      <c r="N8569" s="20">
        <v>14</v>
      </c>
      <c r="P8569" s="20">
        <v>0</v>
      </c>
      <c r="Q8569" s="20">
        <v>0</v>
      </c>
      <c r="S8569" s="20">
        <v>2</v>
      </c>
    </row>
    <row r="8570" spans="1:19" s="20" customFormat="1" x14ac:dyDescent="0.25">
      <c r="A8570" s="177" t="s">
        <v>10449</v>
      </c>
      <c r="B8570" s="20" t="s">
        <v>10450</v>
      </c>
      <c r="C8570" s="20" t="s">
        <v>204</v>
      </c>
      <c r="D8570" s="20" t="s">
        <v>1000</v>
      </c>
      <c r="E8570" s="26">
        <v>43344</v>
      </c>
      <c r="F8570" s="20">
        <v>0</v>
      </c>
      <c r="G8570" s="20">
        <v>0</v>
      </c>
      <c r="I8570" s="20">
        <v>0</v>
      </c>
      <c r="J8570" s="20">
        <v>0</v>
      </c>
      <c r="L8570" s="20">
        <v>0</v>
      </c>
      <c r="N8570" s="20">
        <v>0</v>
      </c>
      <c r="P8570" s="20">
        <v>0</v>
      </c>
      <c r="Q8570" s="20">
        <v>0</v>
      </c>
      <c r="S8570" s="20">
        <v>0</v>
      </c>
    </row>
    <row r="8571" spans="1:19" s="20" customFormat="1" x14ac:dyDescent="0.25">
      <c r="A8571" s="177" t="s">
        <v>9993</v>
      </c>
      <c r="B8571" s="20" t="s">
        <v>9994</v>
      </c>
      <c r="C8571" s="20" t="s">
        <v>385</v>
      </c>
      <c r="D8571" s="20" t="s">
        <v>1000</v>
      </c>
      <c r="E8571" s="26">
        <v>43344</v>
      </c>
      <c r="F8571" s="20">
        <v>0</v>
      </c>
      <c r="G8571" s="20">
        <v>0</v>
      </c>
      <c r="I8571" s="20">
        <v>0</v>
      </c>
      <c r="J8571" s="20">
        <v>0</v>
      </c>
      <c r="L8571" s="20">
        <v>0</v>
      </c>
      <c r="N8571" s="20">
        <v>0</v>
      </c>
      <c r="P8571" s="20">
        <v>0</v>
      </c>
      <c r="Q8571" s="20">
        <v>0</v>
      </c>
      <c r="S8571" s="20">
        <v>0</v>
      </c>
    </row>
    <row r="8572" spans="1:19" s="20" customFormat="1" x14ac:dyDescent="0.25">
      <c r="A8572" s="177" t="s">
        <v>8797</v>
      </c>
      <c r="B8572" s="20" t="s">
        <v>8798</v>
      </c>
      <c r="C8572" s="20" t="s">
        <v>208</v>
      </c>
      <c r="D8572" s="20" t="s">
        <v>1000</v>
      </c>
      <c r="E8572" s="26">
        <v>43344</v>
      </c>
      <c r="F8572" s="20">
        <v>2</v>
      </c>
      <c r="G8572" s="20">
        <v>1.5</v>
      </c>
      <c r="I8572" s="20">
        <v>7</v>
      </c>
      <c r="J8572" s="20">
        <v>12</v>
      </c>
      <c r="L8572" s="20">
        <v>9</v>
      </c>
      <c r="N8572" s="20">
        <v>7</v>
      </c>
      <c r="P8572" s="20">
        <v>0</v>
      </c>
      <c r="Q8572" s="20">
        <v>2</v>
      </c>
      <c r="S8572" s="20">
        <v>0</v>
      </c>
    </row>
    <row r="8573" spans="1:19" s="20" customFormat="1" x14ac:dyDescent="0.25">
      <c r="A8573" s="177" t="s">
        <v>8132</v>
      </c>
      <c r="B8573" s="20" t="s">
        <v>8133</v>
      </c>
      <c r="C8573" s="20" t="s">
        <v>900</v>
      </c>
      <c r="D8573" s="20" t="s">
        <v>1000</v>
      </c>
      <c r="E8573" s="26">
        <v>43344</v>
      </c>
      <c r="F8573" s="20">
        <v>1</v>
      </c>
      <c r="G8573" s="20">
        <v>1.5</v>
      </c>
      <c r="I8573" s="20">
        <v>5</v>
      </c>
      <c r="J8573" s="20">
        <v>6</v>
      </c>
      <c r="L8573" s="20">
        <v>9</v>
      </c>
      <c r="N8573" s="20">
        <v>4</v>
      </c>
      <c r="P8573" s="20">
        <v>0</v>
      </c>
      <c r="Q8573" s="20">
        <v>2</v>
      </c>
      <c r="S8573" s="20">
        <v>1</v>
      </c>
    </row>
    <row r="8574" spans="1:19" s="20" customFormat="1" x14ac:dyDescent="0.25">
      <c r="A8574" s="177" t="s">
        <v>7897</v>
      </c>
      <c r="B8574" s="20" t="s">
        <v>7898</v>
      </c>
      <c r="C8574" s="20" t="s">
        <v>905</v>
      </c>
      <c r="D8574" s="20" t="s">
        <v>1000</v>
      </c>
      <c r="E8574" s="26">
        <v>43344</v>
      </c>
      <c r="F8574" s="20">
        <v>0</v>
      </c>
      <c r="G8574" s="20">
        <v>0</v>
      </c>
      <c r="I8574" s="20">
        <v>0</v>
      </c>
      <c r="J8574" s="20">
        <v>0</v>
      </c>
      <c r="L8574" s="20">
        <v>0</v>
      </c>
      <c r="N8574" s="20">
        <v>0</v>
      </c>
      <c r="P8574" s="20">
        <v>0</v>
      </c>
      <c r="Q8574" s="20">
        <v>0</v>
      </c>
      <c r="S8574" s="20">
        <v>0</v>
      </c>
    </row>
    <row r="8575" spans="1:19" s="20" customFormat="1" x14ac:dyDescent="0.25">
      <c r="A8575" s="177" t="s">
        <v>6591</v>
      </c>
      <c r="B8575" s="20" t="s">
        <v>6592</v>
      </c>
      <c r="C8575" s="20" t="s">
        <v>316</v>
      </c>
      <c r="D8575" s="20" t="s">
        <v>1000</v>
      </c>
      <c r="E8575" s="26">
        <v>43344</v>
      </c>
      <c r="F8575" s="20">
        <v>6</v>
      </c>
      <c r="G8575" s="20">
        <v>5.5</v>
      </c>
      <c r="I8575" s="20">
        <v>27</v>
      </c>
      <c r="J8575" s="20">
        <v>36</v>
      </c>
      <c r="L8575" s="20">
        <v>33</v>
      </c>
      <c r="N8575" s="20">
        <v>20</v>
      </c>
      <c r="P8575" s="20">
        <v>1</v>
      </c>
      <c r="Q8575" s="20">
        <v>1</v>
      </c>
      <c r="S8575" s="20">
        <v>7</v>
      </c>
    </row>
    <row r="8576" spans="1:19" s="20" customFormat="1" x14ac:dyDescent="0.25">
      <c r="A8576" s="177" t="s">
        <v>4184</v>
      </c>
      <c r="B8576" s="20" t="s">
        <v>4185</v>
      </c>
      <c r="C8576" s="20" t="s">
        <v>218</v>
      </c>
      <c r="D8576" s="20" t="s">
        <v>1000</v>
      </c>
      <c r="E8576" s="26">
        <v>43344</v>
      </c>
      <c r="F8576" s="20">
        <v>0</v>
      </c>
      <c r="G8576" s="20">
        <v>0</v>
      </c>
      <c r="I8576" s="20">
        <v>0</v>
      </c>
      <c r="J8576" s="20">
        <v>0</v>
      </c>
      <c r="L8576" s="20">
        <v>0</v>
      </c>
      <c r="N8576" s="20">
        <v>0</v>
      </c>
      <c r="P8576" s="20">
        <v>0</v>
      </c>
      <c r="Q8576" s="20">
        <v>0</v>
      </c>
      <c r="S8576" s="20">
        <v>0</v>
      </c>
    </row>
    <row r="8577" spans="1:19" s="20" customFormat="1" x14ac:dyDescent="0.25">
      <c r="A8577" s="177" t="s">
        <v>12613</v>
      </c>
      <c r="B8577" s="20" t="s">
        <v>12614</v>
      </c>
      <c r="C8577" s="20" t="s">
        <v>202</v>
      </c>
      <c r="D8577" s="20" t="s">
        <v>1000</v>
      </c>
      <c r="E8577" s="26">
        <v>43344</v>
      </c>
      <c r="F8577" s="20">
        <v>5</v>
      </c>
      <c r="G8577" s="20">
        <v>5.5</v>
      </c>
      <c r="I8577" s="20">
        <v>62</v>
      </c>
      <c r="J8577" s="20">
        <v>55</v>
      </c>
      <c r="L8577" s="20">
        <v>77</v>
      </c>
      <c r="N8577" s="20">
        <v>33</v>
      </c>
      <c r="P8577" s="20">
        <v>0</v>
      </c>
      <c r="Q8577" s="20">
        <v>0</v>
      </c>
      <c r="S8577" s="20">
        <v>29</v>
      </c>
    </row>
    <row r="8578" spans="1:19" s="20" customFormat="1" x14ac:dyDescent="0.25">
      <c r="A8578" s="177" t="s">
        <v>12438</v>
      </c>
      <c r="B8578" s="20" t="s">
        <v>12439</v>
      </c>
      <c r="C8578" s="20" t="s">
        <v>347</v>
      </c>
      <c r="D8578" s="20" t="s">
        <v>1000</v>
      </c>
      <c r="E8578" s="26">
        <v>43344</v>
      </c>
      <c r="F8578" s="20">
        <v>0</v>
      </c>
      <c r="G8578" s="20">
        <v>0</v>
      </c>
      <c r="I8578" s="20">
        <v>0</v>
      </c>
      <c r="J8578" s="20">
        <v>0</v>
      </c>
      <c r="L8578" s="20">
        <v>0</v>
      </c>
      <c r="N8578" s="20">
        <v>0</v>
      </c>
      <c r="P8578" s="20">
        <v>0</v>
      </c>
      <c r="Q8578" s="20">
        <v>0</v>
      </c>
      <c r="S8578" s="20">
        <v>0</v>
      </c>
    </row>
    <row r="8579" spans="1:19" s="20" customFormat="1" x14ac:dyDescent="0.25">
      <c r="A8579" s="177" t="s">
        <v>9778</v>
      </c>
      <c r="B8579" s="20" t="s">
        <v>9779</v>
      </c>
      <c r="C8579" s="20" t="s">
        <v>224</v>
      </c>
      <c r="D8579" s="20" t="s">
        <v>1000</v>
      </c>
      <c r="E8579" s="26">
        <v>43344</v>
      </c>
      <c r="F8579" s="20">
        <v>8</v>
      </c>
      <c r="G8579" s="20">
        <v>6</v>
      </c>
      <c r="I8579" s="20">
        <v>42</v>
      </c>
      <c r="J8579" s="20">
        <v>88</v>
      </c>
      <c r="L8579" s="20">
        <v>66</v>
      </c>
      <c r="N8579" s="20">
        <v>42</v>
      </c>
      <c r="P8579" s="20">
        <v>0</v>
      </c>
      <c r="Q8579" s="20">
        <v>0</v>
      </c>
      <c r="S8579" s="20">
        <v>0</v>
      </c>
    </row>
    <row r="8580" spans="1:19" s="20" customFormat="1" x14ac:dyDescent="0.25">
      <c r="A8580" s="177" t="s">
        <v>9479</v>
      </c>
      <c r="B8580" s="20" t="s">
        <v>9480</v>
      </c>
      <c r="C8580" s="20" t="s">
        <v>345</v>
      </c>
      <c r="D8580" s="20" t="s">
        <v>1000</v>
      </c>
      <c r="E8580" s="26">
        <v>43344</v>
      </c>
      <c r="F8580" s="20">
        <v>0</v>
      </c>
      <c r="G8580" s="20">
        <v>0</v>
      </c>
      <c r="I8580" s="20">
        <v>0</v>
      </c>
      <c r="J8580" s="20">
        <v>0</v>
      </c>
      <c r="L8580" s="20">
        <v>0</v>
      </c>
      <c r="N8580" s="20">
        <v>0</v>
      </c>
      <c r="P8580" s="20">
        <v>0</v>
      </c>
      <c r="Q8580" s="20">
        <v>0</v>
      </c>
      <c r="S8580" s="20">
        <v>0</v>
      </c>
    </row>
    <row r="8581" spans="1:19" s="20" customFormat="1" x14ac:dyDescent="0.25">
      <c r="A8581" s="177" t="s">
        <v>7871</v>
      </c>
      <c r="B8581" s="20" t="s">
        <v>7872</v>
      </c>
      <c r="C8581" s="20" t="s">
        <v>226</v>
      </c>
      <c r="D8581" s="20" t="s">
        <v>1000</v>
      </c>
      <c r="E8581" s="26">
        <v>43344</v>
      </c>
      <c r="F8581" s="20">
        <v>4</v>
      </c>
      <c r="G8581" s="20">
        <v>5.5</v>
      </c>
      <c r="I8581" s="20">
        <v>58</v>
      </c>
      <c r="J8581" s="20">
        <v>44</v>
      </c>
      <c r="L8581" s="20">
        <v>62</v>
      </c>
      <c r="N8581" s="20">
        <v>55</v>
      </c>
      <c r="P8581" s="20">
        <v>0</v>
      </c>
      <c r="Q8581" s="20">
        <v>0</v>
      </c>
      <c r="S8581" s="20">
        <v>3</v>
      </c>
    </row>
    <row r="8582" spans="1:19" s="20" customFormat="1" x14ac:dyDescent="0.25">
      <c r="A8582" s="177" t="s">
        <v>6941</v>
      </c>
      <c r="B8582" s="20" t="s">
        <v>6942</v>
      </c>
      <c r="C8582" s="20" t="s">
        <v>231</v>
      </c>
      <c r="D8582" s="20" t="s">
        <v>1000</v>
      </c>
      <c r="E8582" s="26">
        <v>43344</v>
      </c>
      <c r="F8582" s="20">
        <v>8</v>
      </c>
      <c r="G8582" s="20">
        <v>7.5</v>
      </c>
      <c r="I8582" s="20">
        <v>94</v>
      </c>
      <c r="J8582" s="20">
        <v>91</v>
      </c>
      <c r="L8582" s="20">
        <v>84</v>
      </c>
      <c r="N8582" s="20">
        <v>88</v>
      </c>
      <c r="P8582" s="20">
        <v>0</v>
      </c>
      <c r="Q8582" s="20">
        <v>14</v>
      </c>
      <c r="S8582" s="20">
        <v>6</v>
      </c>
    </row>
    <row r="8583" spans="1:19" s="20" customFormat="1" x14ac:dyDescent="0.25">
      <c r="A8583" s="177" t="s">
        <v>5992</v>
      </c>
      <c r="B8583" s="20" t="s">
        <v>5993</v>
      </c>
      <c r="C8583" s="20" t="s">
        <v>216</v>
      </c>
      <c r="D8583" s="20" t="s">
        <v>1000</v>
      </c>
      <c r="E8583" s="26">
        <v>43344</v>
      </c>
      <c r="F8583" s="20">
        <v>5.5</v>
      </c>
      <c r="G8583" s="20">
        <v>7.5</v>
      </c>
      <c r="I8583" s="20">
        <v>52</v>
      </c>
      <c r="J8583" s="20">
        <v>71</v>
      </c>
      <c r="L8583" s="20">
        <v>102</v>
      </c>
      <c r="N8583" s="20">
        <v>41</v>
      </c>
      <c r="P8583" s="20">
        <v>6</v>
      </c>
      <c r="Q8583" s="20">
        <v>7</v>
      </c>
      <c r="S8583" s="20">
        <v>11</v>
      </c>
    </row>
    <row r="8584" spans="1:19" s="20" customFormat="1" x14ac:dyDescent="0.25">
      <c r="A8584" s="177" t="s">
        <v>4599</v>
      </c>
      <c r="B8584" s="20" t="s">
        <v>4600</v>
      </c>
      <c r="C8584" s="20" t="s">
        <v>233</v>
      </c>
      <c r="D8584" s="20" t="s">
        <v>1000</v>
      </c>
      <c r="E8584" s="26">
        <v>43344</v>
      </c>
      <c r="F8584" s="20">
        <v>2.5</v>
      </c>
      <c r="G8584" s="20">
        <v>4.5</v>
      </c>
      <c r="I8584" s="20">
        <v>19</v>
      </c>
      <c r="J8584" s="20">
        <v>29</v>
      </c>
      <c r="L8584" s="20">
        <v>63</v>
      </c>
      <c r="N8584" s="20">
        <v>17</v>
      </c>
      <c r="P8584" s="20">
        <v>0</v>
      </c>
      <c r="Q8584" s="20">
        <v>0</v>
      </c>
      <c r="S8584" s="20">
        <v>2</v>
      </c>
    </row>
    <row r="8585" spans="1:19" s="20" customFormat="1" x14ac:dyDescent="0.25">
      <c r="A8585" s="177" t="s">
        <v>4009</v>
      </c>
      <c r="B8585" s="20" t="s">
        <v>4010</v>
      </c>
      <c r="C8585" s="20" t="s">
        <v>219</v>
      </c>
      <c r="D8585" s="20" t="s">
        <v>1000</v>
      </c>
      <c r="E8585" s="26">
        <v>43344</v>
      </c>
      <c r="F8585" s="20">
        <v>0</v>
      </c>
      <c r="G8585" s="20">
        <v>0</v>
      </c>
      <c r="I8585" s="20">
        <v>0</v>
      </c>
      <c r="J8585" s="20">
        <v>0</v>
      </c>
      <c r="L8585" s="20">
        <v>0</v>
      </c>
      <c r="N8585" s="20">
        <v>0</v>
      </c>
      <c r="P8585" s="20">
        <v>0</v>
      </c>
      <c r="Q8585" s="20">
        <v>0</v>
      </c>
      <c r="S8585" s="20">
        <v>0</v>
      </c>
    </row>
    <row r="8586" spans="1:19" s="20" customFormat="1" x14ac:dyDescent="0.25">
      <c r="A8586" s="177" t="s">
        <v>3738</v>
      </c>
      <c r="B8586" s="20" t="s">
        <v>3739</v>
      </c>
      <c r="C8586" s="20" t="s">
        <v>340</v>
      </c>
      <c r="D8586" s="20" t="s">
        <v>1000</v>
      </c>
      <c r="E8586" s="26">
        <v>43344</v>
      </c>
      <c r="F8586" s="20">
        <v>0</v>
      </c>
      <c r="G8586" s="20">
        <v>0</v>
      </c>
      <c r="I8586" s="20">
        <v>0</v>
      </c>
      <c r="J8586" s="20">
        <v>0</v>
      </c>
      <c r="L8586" s="20">
        <v>0</v>
      </c>
      <c r="N8586" s="20">
        <v>0</v>
      </c>
      <c r="P8586" s="20">
        <v>0</v>
      </c>
      <c r="Q8586" s="20">
        <v>0</v>
      </c>
      <c r="S8586" s="20">
        <v>0</v>
      </c>
    </row>
    <row r="8587" spans="1:19" s="20" customFormat="1" x14ac:dyDescent="0.25">
      <c r="A8587" s="177" t="s">
        <v>11334</v>
      </c>
      <c r="B8587" s="20" t="s">
        <v>11335</v>
      </c>
      <c r="C8587" s="20" t="s">
        <v>350</v>
      </c>
      <c r="D8587" s="20" t="s">
        <v>1000</v>
      </c>
      <c r="E8587" s="26">
        <v>43344</v>
      </c>
      <c r="F8587" s="20">
        <v>1</v>
      </c>
      <c r="G8587" s="20">
        <v>1</v>
      </c>
      <c r="I8587" s="20">
        <v>4</v>
      </c>
      <c r="J8587" s="20">
        <v>6</v>
      </c>
      <c r="L8587" s="20">
        <v>6</v>
      </c>
      <c r="N8587" s="20">
        <v>4</v>
      </c>
      <c r="P8587" s="20">
        <v>0</v>
      </c>
      <c r="Q8587" s="20">
        <v>0</v>
      </c>
      <c r="S8587" s="20">
        <v>0</v>
      </c>
    </row>
    <row r="8588" spans="1:19" s="20" customFormat="1" x14ac:dyDescent="0.25">
      <c r="A8588" s="177" t="s">
        <v>11336</v>
      </c>
      <c r="B8588" s="20" t="s">
        <v>11337</v>
      </c>
      <c r="C8588" s="20" t="s">
        <v>351</v>
      </c>
      <c r="D8588" s="20" t="s">
        <v>1000</v>
      </c>
      <c r="E8588" s="26">
        <v>43344</v>
      </c>
      <c r="F8588" s="20">
        <v>0</v>
      </c>
      <c r="G8588" s="20">
        <v>0</v>
      </c>
      <c r="I8588" s="20">
        <v>0</v>
      </c>
      <c r="J8588" s="20">
        <v>0</v>
      </c>
      <c r="L8588" s="20">
        <v>0</v>
      </c>
      <c r="N8588" s="20">
        <v>0</v>
      </c>
      <c r="P8588" s="20">
        <v>0</v>
      </c>
      <c r="Q8588" s="20">
        <v>0</v>
      </c>
      <c r="S8588" s="20">
        <v>0</v>
      </c>
    </row>
    <row r="8589" spans="1:19" s="20" customFormat="1" x14ac:dyDescent="0.25">
      <c r="A8589" s="177" t="s">
        <v>11208</v>
      </c>
      <c r="B8589" s="20" t="s">
        <v>11209</v>
      </c>
      <c r="C8589" s="20" t="s">
        <v>352</v>
      </c>
      <c r="D8589" s="20" t="s">
        <v>1000</v>
      </c>
      <c r="E8589" s="26">
        <v>43344</v>
      </c>
      <c r="F8589" s="20">
        <v>0</v>
      </c>
      <c r="G8589" s="20">
        <v>0</v>
      </c>
      <c r="I8589" s="20">
        <v>0</v>
      </c>
      <c r="J8589" s="20">
        <v>0</v>
      </c>
      <c r="L8589" s="20">
        <v>0</v>
      </c>
      <c r="N8589" s="20">
        <v>0</v>
      </c>
      <c r="P8589" s="20">
        <v>0</v>
      </c>
      <c r="Q8589" s="20">
        <v>0</v>
      </c>
      <c r="S8589" s="20">
        <v>0</v>
      </c>
    </row>
    <row r="8590" spans="1:19" s="20" customFormat="1" x14ac:dyDescent="0.25">
      <c r="A8590" s="177" t="s">
        <v>10209</v>
      </c>
      <c r="B8590" s="20" t="s">
        <v>10210</v>
      </c>
      <c r="C8590" s="20" t="s">
        <v>353</v>
      </c>
      <c r="D8590" s="20" t="s">
        <v>1000</v>
      </c>
      <c r="E8590" s="26">
        <v>43344</v>
      </c>
      <c r="F8590" s="20">
        <v>0</v>
      </c>
      <c r="G8590" s="20">
        <v>0</v>
      </c>
      <c r="I8590" s="20">
        <v>0</v>
      </c>
      <c r="J8590" s="20">
        <v>0</v>
      </c>
      <c r="L8590" s="20">
        <v>0</v>
      </c>
      <c r="N8590" s="20">
        <v>0</v>
      </c>
      <c r="P8590" s="20">
        <v>0</v>
      </c>
      <c r="Q8590" s="20">
        <v>0</v>
      </c>
      <c r="S8590" s="20">
        <v>0</v>
      </c>
    </row>
    <row r="8591" spans="1:19" s="20" customFormat="1" x14ac:dyDescent="0.25">
      <c r="A8591" s="177" t="s">
        <v>10069</v>
      </c>
      <c r="B8591" s="20" t="s">
        <v>10070</v>
      </c>
      <c r="C8591" s="20" t="s">
        <v>386</v>
      </c>
      <c r="D8591" s="20" t="s">
        <v>1000</v>
      </c>
      <c r="E8591" s="26">
        <v>43344</v>
      </c>
      <c r="F8591" s="20">
        <v>0</v>
      </c>
      <c r="G8591" s="20">
        <v>0</v>
      </c>
      <c r="I8591" s="20">
        <v>0</v>
      </c>
      <c r="J8591" s="20">
        <v>0</v>
      </c>
      <c r="L8591" s="20">
        <v>0</v>
      </c>
      <c r="N8591" s="20">
        <v>0</v>
      </c>
      <c r="P8591" s="20">
        <v>0</v>
      </c>
      <c r="Q8591" s="20">
        <v>0</v>
      </c>
      <c r="S8591" s="20">
        <v>0</v>
      </c>
    </row>
    <row r="8592" spans="1:19" s="20" customFormat="1" x14ac:dyDescent="0.25">
      <c r="A8592" s="177" t="s">
        <v>8622</v>
      </c>
      <c r="B8592" s="20" t="s">
        <v>8623</v>
      </c>
      <c r="C8592" s="20" t="s">
        <v>354</v>
      </c>
      <c r="D8592" s="20" t="s">
        <v>1000</v>
      </c>
      <c r="E8592" s="26">
        <v>43344</v>
      </c>
      <c r="F8592" s="20">
        <v>1</v>
      </c>
      <c r="G8592" s="20">
        <v>1.5</v>
      </c>
      <c r="I8592" s="20">
        <v>6</v>
      </c>
      <c r="J8592" s="20">
        <v>6</v>
      </c>
      <c r="L8592" s="20">
        <v>9</v>
      </c>
      <c r="N8592" s="20">
        <v>6</v>
      </c>
      <c r="P8592" s="20">
        <v>0</v>
      </c>
      <c r="Q8592" s="20">
        <v>0</v>
      </c>
      <c r="S8592" s="20">
        <v>0</v>
      </c>
    </row>
    <row r="8593" spans="1:19" s="20" customFormat="1" x14ac:dyDescent="0.25">
      <c r="A8593" s="177" t="s">
        <v>6416</v>
      </c>
      <c r="B8593" s="20" t="s">
        <v>6417</v>
      </c>
      <c r="C8593" s="20" t="s">
        <v>355</v>
      </c>
      <c r="D8593" s="20" t="s">
        <v>1000</v>
      </c>
      <c r="E8593" s="26">
        <v>43344</v>
      </c>
      <c r="F8593" s="20">
        <v>5</v>
      </c>
      <c r="G8593" s="20">
        <v>3.5</v>
      </c>
      <c r="I8593" s="20">
        <v>19</v>
      </c>
      <c r="J8593" s="20">
        <v>30</v>
      </c>
      <c r="L8593" s="20">
        <v>21</v>
      </c>
      <c r="N8593" s="20">
        <v>16</v>
      </c>
      <c r="P8593" s="20">
        <v>0</v>
      </c>
      <c r="Q8593" s="20">
        <v>0</v>
      </c>
      <c r="S8593" s="20">
        <v>3</v>
      </c>
    </row>
    <row r="8594" spans="1:19" s="20" customFormat="1" x14ac:dyDescent="0.25">
      <c r="A8594" s="177" t="s">
        <v>12154</v>
      </c>
      <c r="B8594" s="20" t="s">
        <v>12155</v>
      </c>
      <c r="C8594" s="20" t="s">
        <v>1050</v>
      </c>
      <c r="D8594" s="20" t="s">
        <v>1002</v>
      </c>
      <c r="E8594" s="26">
        <v>43344</v>
      </c>
      <c r="F8594" s="20">
        <v>2</v>
      </c>
      <c r="G8594" s="20">
        <v>2.5</v>
      </c>
      <c r="I8594" s="20">
        <v>6</v>
      </c>
      <c r="J8594" s="20">
        <v>12</v>
      </c>
      <c r="L8594" s="20">
        <v>15</v>
      </c>
      <c r="N8594" s="20">
        <v>4</v>
      </c>
      <c r="P8594" s="20">
        <v>0</v>
      </c>
      <c r="Q8594" s="20">
        <v>0</v>
      </c>
      <c r="S8594" s="20">
        <v>2</v>
      </c>
    </row>
    <row r="8595" spans="1:19" s="20" customFormat="1" x14ac:dyDescent="0.25">
      <c r="A8595" s="177" t="s">
        <v>7489</v>
      </c>
      <c r="B8595" s="20" t="s">
        <v>7490</v>
      </c>
      <c r="C8595" s="20" t="s">
        <v>1048</v>
      </c>
      <c r="D8595" s="20" t="s">
        <v>1002</v>
      </c>
      <c r="E8595" s="26">
        <v>43344</v>
      </c>
      <c r="F8595" s="20">
        <v>2</v>
      </c>
      <c r="G8595" s="20">
        <v>2.5</v>
      </c>
      <c r="I8595" s="20">
        <v>11</v>
      </c>
      <c r="J8595" s="20">
        <v>11</v>
      </c>
      <c r="L8595" s="20">
        <v>15</v>
      </c>
      <c r="N8595" s="20">
        <v>9</v>
      </c>
      <c r="P8595" s="20">
        <v>0</v>
      </c>
      <c r="Q8595" s="20">
        <v>0</v>
      </c>
      <c r="S8595" s="20">
        <v>2</v>
      </c>
    </row>
    <row r="8596" spans="1:19" s="20" customFormat="1" x14ac:dyDescent="0.25">
      <c r="A8596" s="177" t="s">
        <v>5778</v>
      </c>
      <c r="B8596" s="20" t="s">
        <v>5779</v>
      </c>
      <c r="C8596" s="20" t="s">
        <v>1047</v>
      </c>
      <c r="D8596" s="20" t="s">
        <v>1002</v>
      </c>
      <c r="E8596" s="26">
        <v>43344</v>
      </c>
      <c r="F8596" s="20">
        <v>3.5</v>
      </c>
      <c r="G8596" s="20">
        <v>3.5</v>
      </c>
      <c r="I8596" s="20">
        <v>13</v>
      </c>
      <c r="J8596" s="20">
        <v>21</v>
      </c>
      <c r="L8596" s="20">
        <v>21</v>
      </c>
      <c r="N8596" s="20">
        <v>13</v>
      </c>
      <c r="P8596" s="20">
        <v>0</v>
      </c>
      <c r="Q8596" s="20">
        <v>0</v>
      </c>
      <c r="S8596" s="20">
        <v>0</v>
      </c>
    </row>
    <row r="8597" spans="1:19" s="20" customFormat="1" x14ac:dyDescent="0.25">
      <c r="A8597" s="177" t="s">
        <v>14805</v>
      </c>
      <c r="B8597" s="177" t="s">
        <v>14806</v>
      </c>
      <c r="C8597" s="20" t="s">
        <v>1054</v>
      </c>
      <c r="D8597" s="177" t="s">
        <v>1002</v>
      </c>
      <c r="E8597" s="26">
        <v>43344</v>
      </c>
      <c r="F8597" s="20">
        <v>2</v>
      </c>
      <c r="G8597" s="20">
        <v>1.5</v>
      </c>
      <c r="I8597" s="20">
        <v>8</v>
      </c>
      <c r="J8597" s="20">
        <v>12</v>
      </c>
      <c r="L8597" s="20">
        <v>9</v>
      </c>
      <c r="N8597" s="20">
        <v>6</v>
      </c>
      <c r="P8597" s="20">
        <v>0</v>
      </c>
      <c r="Q8597" s="20">
        <v>0</v>
      </c>
      <c r="S8597" s="20">
        <v>2</v>
      </c>
    </row>
    <row r="8598" spans="1:19" s="20" customFormat="1" x14ac:dyDescent="0.25">
      <c r="A8598" s="177" t="s">
        <v>7367</v>
      </c>
      <c r="B8598" s="20" t="s">
        <v>7368</v>
      </c>
      <c r="C8598" s="20" t="s">
        <v>1052</v>
      </c>
      <c r="D8598" s="20" t="s">
        <v>1002</v>
      </c>
      <c r="E8598" s="26">
        <v>43344</v>
      </c>
      <c r="F8598" s="20">
        <v>3.5</v>
      </c>
      <c r="G8598" s="20">
        <v>4.5</v>
      </c>
      <c r="I8598" s="20">
        <v>28</v>
      </c>
      <c r="J8598" s="20">
        <v>21</v>
      </c>
      <c r="L8598" s="20">
        <v>27</v>
      </c>
      <c r="N8598" s="20">
        <v>24</v>
      </c>
      <c r="P8598" s="20">
        <v>1</v>
      </c>
      <c r="Q8598" s="20">
        <v>5</v>
      </c>
      <c r="S8598" s="20">
        <v>4</v>
      </c>
    </row>
    <row r="8599" spans="1:19" s="20" customFormat="1" x14ac:dyDescent="0.25">
      <c r="A8599" s="177" t="s">
        <v>5359</v>
      </c>
      <c r="B8599" s="20" t="s">
        <v>5360</v>
      </c>
      <c r="C8599" s="20" t="s">
        <v>1053</v>
      </c>
      <c r="D8599" s="20" t="s">
        <v>1002</v>
      </c>
      <c r="E8599" s="26">
        <v>43344</v>
      </c>
      <c r="F8599" s="20">
        <v>2.5</v>
      </c>
      <c r="G8599" s="20">
        <v>3.5</v>
      </c>
      <c r="I8599" s="20">
        <v>9</v>
      </c>
      <c r="J8599" s="20">
        <v>15</v>
      </c>
      <c r="L8599" s="20">
        <v>21</v>
      </c>
      <c r="N8599" s="20">
        <v>7</v>
      </c>
      <c r="P8599" s="20">
        <v>0</v>
      </c>
      <c r="Q8599" s="20">
        <v>0</v>
      </c>
      <c r="S8599" s="20">
        <v>2</v>
      </c>
    </row>
    <row r="8600" spans="1:19" s="20" customFormat="1" x14ac:dyDescent="0.25">
      <c r="A8600" s="177" t="s">
        <v>7529</v>
      </c>
      <c r="B8600" s="20" t="s">
        <v>7711</v>
      </c>
      <c r="C8600" s="20" t="s">
        <v>901</v>
      </c>
      <c r="D8600" s="20" t="s">
        <v>1000</v>
      </c>
      <c r="E8600" s="26">
        <v>43344</v>
      </c>
      <c r="F8600" s="20">
        <v>3.5</v>
      </c>
      <c r="G8600" s="20">
        <v>3.5</v>
      </c>
      <c r="I8600" s="20">
        <v>9</v>
      </c>
      <c r="J8600" s="20">
        <v>15</v>
      </c>
      <c r="L8600" s="20">
        <v>21</v>
      </c>
      <c r="N8600" s="20">
        <v>7</v>
      </c>
      <c r="P8600" s="20">
        <v>0</v>
      </c>
      <c r="Q8600" s="20">
        <v>0</v>
      </c>
      <c r="S8600" s="20">
        <v>2</v>
      </c>
    </row>
    <row r="8601" spans="1:19" s="20" customFormat="1" x14ac:dyDescent="0.25">
      <c r="A8601" s="177" t="s">
        <v>7394</v>
      </c>
      <c r="B8601" s="20" t="s">
        <v>7403</v>
      </c>
      <c r="C8601" s="20" t="s">
        <v>901</v>
      </c>
      <c r="D8601" s="20" t="s">
        <v>1001</v>
      </c>
      <c r="E8601" s="26">
        <v>43344</v>
      </c>
      <c r="F8601" s="20">
        <v>2</v>
      </c>
      <c r="G8601" s="20">
        <v>3.5</v>
      </c>
      <c r="I8601" s="20">
        <v>9</v>
      </c>
      <c r="J8601" s="20">
        <v>15</v>
      </c>
      <c r="L8601" s="20">
        <v>21</v>
      </c>
      <c r="N8601" s="20">
        <v>7</v>
      </c>
      <c r="P8601" s="20">
        <v>0</v>
      </c>
      <c r="Q8601" s="20">
        <v>0</v>
      </c>
      <c r="S8601" s="20">
        <v>2</v>
      </c>
    </row>
    <row r="8602" spans="1:19" s="20" customFormat="1" x14ac:dyDescent="0.25">
      <c r="A8602" s="177" t="s">
        <v>5821</v>
      </c>
      <c r="B8602" s="20" t="s">
        <v>5832</v>
      </c>
      <c r="C8602" s="20" t="s">
        <v>903</v>
      </c>
      <c r="D8602" s="20" t="s">
        <v>1000</v>
      </c>
      <c r="E8602" s="26">
        <v>43344</v>
      </c>
      <c r="F8602" s="20">
        <v>5.5</v>
      </c>
      <c r="G8602" s="20">
        <v>3.5</v>
      </c>
      <c r="I8602" s="20">
        <v>9</v>
      </c>
      <c r="J8602" s="20">
        <v>15</v>
      </c>
      <c r="L8602" s="20">
        <v>21</v>
      </c>
      <c r="N8602" s="20">
        <v>7</v>
      </c>
      <c r="P8602" s="20">
        <v>0</v>
      </c>
      <c r="Q8602" s="20">
        <v>0</v>
      </c>
      <c r="S8602" s="20">
        <v>2</v>
      </c>
    </row>
    <row r="8603" spans="1:19" s="20" customFormat="1" x14ac:dyDescent="0.25">
      <c r="A8603" s="177" t="s">
        <v>5387</v>
      </c>
      <c r="B8603" s="20" t="s">
        <v>5388</v>
      </c>
      <c r="C8603" s="20" t="s">
        <v>903</v>
      </c>
      <c r="D8603" s="20" t="s">
        <v>1001</v>
      </c>
      <c r="E8603" s="26">
        <v>43344</v>
      </c>
      <c r="F8603" s="20">
        <v>0.5</v>
      </c>
      <c r="G8603" s="20">
        <v>3.5</v>
      </c>
      <c r="I8603" s="20">
        <v>9</v>
      </c>
      <c r="J8603" s="20">
        <v>15</v>
      </c>
      <c r="L8603" s="20">
        <v>21</v>
      </c>
      <c r="N8603" s="20">
        <v>7</v>
      </c>
      <c r="P8603" s="20">
        <v>0</v>
      </c>
      <c r="Q8603" s="20">
        <v>0</v>
      </c>
      <c r="S8603" s="20">
        <v>2</v>
      </c>
    </row>
    <row r="8604" spans="1:19" s="20" customFormat="1" x14ac:dyDescent="0.25">
      <c r="A8604" s="177" t="s">
        <v>11869</v>
      </c>
      <c r="B8604" s="20" t="s">
        <v>11870</v>
      </c>
      <c r="C8604" s="20" t="s">
        <v>198</v>
      </c>
      <c r="D8604" s="20" t="s">
        <v>1002</v>
      </c>
      <c r="E8604" s="26">
        <v>43344</v>
      </c>
      <c r="F8604" s="20">
        <v>1</v>
      </c>
      <c r="G8604" s="20">
        <v>1</v>
      </c>
      <c r="I8604" s="20">
        <v>4</v>
      </c>
      <c r="J8604" s="20">
        <v>6</v>
      </c>
      <c r="L8604" s="20">
        <v>6</v>
      </c>
      <c r="N8604" s="20">
        <v>4</v>
      </c>
      <c r="P8604" s="20">
        <v>0</v>
      </c>
      <c r="Q8604" s="20">
        <v>0</v>
      </c>
      <c r="S8604" s="20">
        <v>0</v>
      </c>
    </row>
    <row r="8605" spans="1:19" s="20" customFormat="1" x14ac:dyDescent="0.25">
      <c r="A8605" s="177" t="s">
        <v>11871</v>
      </c>
      <c r="B8605" s="20" t="s">
        <v>11872</v>
      </c>
      <c r="C8605" s="20" t="s">
        <v>199</v>
      </c>
      <c r="D8605" s="20" t="s">
        <v>1002</v>
      </c>
      <c r="E8605" s="26">
        <v>43344</v>
      </c>
      <c r="F8605" s="20">
        <v>13</v>
      </c>
      <c r="G8605" s="20">
        <v>14</v>
      </c>
      <c r="I8605" s="20">
        <v>92</v>
      </c>
      <c r="J8605" s="20">
        <v>103</v>
      </c>
      <c r="L8605" s="20">
        <v>128</v>
      </c>
      <c r="N8605" s="20">
        <v>57</v>
      </c>
      <c r="P8605" s="20">
        <v>0</v>
      </c>
      <c r="Q8605" s="20">
        <v>0</v>
      </c>
      <c r="S8605" s="20">
        <v>35</v>
      </c>
    </row>
    <row r="8606" spans="1:19" s="20" customFormat="1" x14ac:dyDescent="0.25">
      <c r="A8606" s="177" t="s">
        <v>11873</v>
      </c>
      <c r="B8606" s="20" t="s">
        <v>11874</v>
      </c>
      <c r="C8606" s="20" t="s">
        <v>348</v>
      </c>
      <c r="D8606" s="20" t="s">
        <v>1002</v>
      </c>
      <c r="E8606" s="26">
        <v>43344</v>
      </c>
      <c r="F8606" s="20">
        <v>0</v>
      </c>
      <c r="G8606" s="20">
        <v>0</v>
      </c>
      <c r="I8606" s="20">
        <v>0</v>
      </c>
      <c r="J8606" s="20">
        <v>0</v>
      </c>
      <c r="L8606" s="20">
        <v>0</v>
      </c>
      <c r="N8606" s="20">
        <v>0</v>
      </c>
      <c r="P8606" s="20">
        <v>0</v>
      </c>
      <c r="Q8606" s="20">
        <v>0</v>
      </c>
      <c r="S8606" s="20">
        <v>0</v>
      </c>
    </row>
    <row r="8607" spans="1:19" s="20" customFormat="1" x14ac:dyDescent="0.25">
      <c r="A8607" s="177" t="s">
        <v>11875</v>
      </c>
      <c r="B8607" s="20" t="s">
        <v>11876</v>
      </c>
      <c r="C8607" s="20" t="s">
        <v>357</v>
      </c>
      <c r="D8607" s="20" t="s">
        <v>1002</v>
      </c>
      <c r="E8607" s="26">
        <v>43344</v>
      </c>
      <c r="F8607" s="20">
        <v>0</v>
      </c>
      <c r="G8607" s="20">
        <v>0</v>
      </c>
      <c r="I8607" s="20">
        <v>0</v>
      </c>
      <c r="J8607" s="20">
        <v>0</v>
      </c>
      <c r="L8607" s="20">
        <v>0</v>
      </c>
      <c r="N8607" s="20">
        <v>0</v>
      </c>
      <c r="P8607" s="20">
        <v>0</v>
      </c>
      <c r="Q8607" s="20">
        <v>0</v>
      </c>
      <c r="S8607" s="20">
        <v>0</v>
      </c>
    </row>
    <row r="8608" spans="1:19" s="20" customFormat="1" x14ac:dyDescent="0.25">
      <c r="A8608" s="177" t="s">
        <v>10975</v>
      </c>
      <c r="B8608" s="20" t="s">
        <v>10976</v>
      </c>
      <c r="C8608" s="20" t="s">
        <v>227</v>
      </c>
      <c r="D8608" s="20" t="s">
        <v>1002</v>
      </c>
      <c r="E8608" s="26">
        <v>43344</v>
      </c>
      <c r="F8608" s="20">
        <v>0</v>
      </c>
      <c r="G8608" s="20">
        <v>0</v>
      </c>
      <c r="I8608" s="20">
        <v>0</v>
      </c>
      <c r="J8608" s="20">
        <v>0</v>
      </c>
      <c r="L8608" s="20">
        <v>0</v>
      </c>
      <c r="N8608" s="20">
        <v>0</v>
      </c>
      <c r="P8608" s="20">
        <v>0</v>
      </c>
      <c r="Q8608" s="20">
        <v>0</v>
      </c>
      <c r="S8608" s="20">
        <v>0</v>
      </c>
    </row>
    <row r="8609" spans="1:20" s="20" customFormat="1" x14ac:dyDescent="0.25">
      <c r="A8609" s="177" t="s">
        <v>10800</v>
      </c>
      <c r="B8609" s="20" t="s">
        <v>10801</v>
      </c>
      <c r="C8609" s="20" t="s">
        <v>203</v>
      </c>
      <c r="D8609" s="20" t="s">
        <v>1002</v>
      </c>
      <c r="E8609" s="26">
        <v>43344</v>
      </c>
      <c r="F8609" s="20">
        <v>0</v>
      </c>
      <c r="G8609" s="20">
        <v>0</v>
      </c>
      <c r="I8609" s="20">
        <v>0</v>
      </c>
      <c r="J8609" s="20">
        <v>0</v>
      </c>
      <c r="L8609" s="20">
        <v>0</v>
      </c>
      <c r="N8609" s="20">
        <v>0</v>
      </c>
      <c r="O8609" s="20" t="e">
        <v>#DIV/0!</v>
      </c>
      <c r="P8609" s="20">
        <v>0</v>
      </c>
      <c r="Q8609" s="20">
        <v>0</v>
      </c>
      <c r="S8609" s="20">
        <v>0</v>
      </c>
    </row>
    <row r="8610" spans="1:20" s="20" customFormat="1" x14ac:dyDescent="0.25">
      <c r="A8610" s="177" t="s">
        <v>10135</v>
      </c>
      <c r="B8610" s="20" t="s">
        <v>10136</v>
      </c>
      <c r="C8610" s="20" t="s">
        <v>387</v>
      </c>
      <c r="D8610" s="20" t="s">
        <v>1002</v>
      </c>
      <c r="E8610" s="26">
        <v>43344</v>
      </c>
      <c r="F8610" s="20">
        <v>0</v>
      </c>
      <c r="G8610" s="20">
        <v>0</v>
      </c>
      <c r="I8610" s="20">
        <v>0</v>
      </c>
      <c r="J8610" s="20">
        <v>0</v>
      </c>
      <c r="L8610" s="20">
        <v>0</v>
      </c>
      <c r="N8610" s="20">
        <v>0</v>
      </c>
      <c r="P8610" s="20">
        <v>0</v>
      </c>
      <c r="Q8610" s="20">
        <v>0</v>
      </c>
      <c r="S8610" s="20">
        <v>0</v>
      </c>
    </row>
    <row r="8611" spans="1:20" s="20" customFormat="1" x14ac:dyDescent="0.25">
      <c r="A8611" s="177" t="s">
        <v>9953</v>
      </c>
      <c r="B8611" s="20" t="s">
        <v>9954</v>
      </c>
      <c r="C8611" s="20" t="s">
        <v>223</v>
      </c>
      <c r="D8611" s="20" t="s">
        <v>1002</v>
      </c>
      <c r="E8611" s="26">
        <v>43344</v>
      </c>
      <c r="F8611" s="20">
        <v>8</v>
      </c>
      <c r="G8611" s="20">
        <v>6</v>
      </c>
      <c r="I8611" s="20">
        <v>42</v>
      </c>
      <c r="J8611" s="20">
        <v>88</v>
      </c>
      <c r="L8611" s="20">
        <v>66</v>
      </c>
      <c r="N8611" s="20">
        <v>42</v>
      </c>
      <c r="P8611" s="20">
        <v>0</v>
      </c>
      <c r="Q8611" s="20">
        <v>0</v>
      </c>
      <c r="S8611" s="20">
        <v>0</v>
      </c>
    </row>
    <row r="8612" spans="1:20" s="20" customFormat="1" x14ac:dyDescent="0.25">
      <c r="A8612" s="177" t="s">
        <v>9571</v>
      </c>
      <c r="B8612" s="20" t="s">
        <v>9572</v>
      </c>
      <c r="C8612" s="20" t="s">
        <v>346</v>
      </c>
      <c r="D8612" s="20" t="s">
        <v>1002</v>
      </c>
      <c r="E8612" s="26">
        <v>43344</v>
      </c>
      <c r="F8612" s="20">
        <v>0</v>
      </c>
      <c r="G8612" s="20">
        <v>0</v>
      </c>
      <c r="I8612" s="20">
        <v>0</v>
      </c>
      <c r="J8612" s="20">
        <v>0</v>
      </c>
      <c r="L8612" s="20">
        <v>0</v>
      </c>
      <c r="N8612" s="20">
        <v>0</v>
      </c>
      <c r="P8612" s="20">
        <v>0</v>
      </c>
      <c r="Q8612" s="20">
        <v>0</v>
      </c>
      <c r="S8612" s="20">
        <v>0</v>
      </c>
    </row>
    <row r="8613" spans="1:20" s="20" customFormat="1" x14ac:dyDescent="0.25">
      <c r="A8613" s="177" t="s">
        <v>9212</v>
      </c>
      <c r="B8613" s="20" t="s">
        <v>9213</v>
      </c>
      <c r="C8613" s="20" t="s">
        <v>207</v>
      </c>
      <c r="D8613" s="20" t="s">
        <v>1002</v>
      </c>
      <c r="E8613" s="26">
        <v>43344</v>
      </c>
      <c r="F8613" s="20">
        <v>3</v>
      </c>
      <c r="G8613" s="20">
        <v>6</v>
      </c>
      <c r="I8613" s="20">
        <v>13</v>
      </c>
      <c r="J8613" s="20">
        <v>18</v>
      </c>
      <c r="L8613" s="20">
        <v>48</v>
      </c>
      <c r="N8613" s="20">
        <v>13</v>
      </c>
      <c r="O8613" s="20">
        <v>0</v>
      </c>
      <c r="P8613" s="20">
        <v>1</v>
      </c>
      <c r="Q8613" s="20">
        <v>3</v>
      </c>
      <c r="S8613" s="20">
        <v>0</v>
      </c>
    </row>
    <row r="8614" spans="1:20" s="20" customFormat="1" x14ac:dyDescent="0.25">
      <c r="A8614" s="177" t="s">
        <v>8373</v>
      </c>
      <c r="B8614" s="20" t="s">
        <v>8374</v>
      </c>
      <c r="C8614" s="20" t="s">
        <v>212</v>
      </c>
      <c r="D8614" s="20" t="s">
        <v>1002</v>
      </c>
      <c r="E8614" s="26">
        <v>43344</v>
      </c>
      <c r="F8614" s="20">
        <v>1</v>
      </c>
      <c r="G8614" s="20">
        <v>1.5</v>
      </c>
      <c r="I8614" s="20">
        <v>5</v>
      </c>
      <c r="J8614" s="20">
        <v>6</v>
      </c>
      <c r="L8614" s="20">
        <v>9</v>
      </c>
      <c r="N8614" s="20">
        <v>4</v>
      </c>
      <c r="P8614" s="20">
        <v>0</v>
      </c>
      <c r="Q8614" s="20">
        <v>2</v>
      </c>
      <c r="S8614" s="20">
        <v>1</v>
      </c>
    </row>
    <row r="8615" spans="1:20" s="20" customFormat="1" x14ac:dyDescent="0.25">
      <c r="A8615" s="177" t="s">
        <v>8072</v>
      </c>
      <c r="B8615" s="20" t="s">
        <v>8073</v>
      </c>
      <c r="C8615" s="20" t="s">
        <v>225</v>
      </c>
      <c r="D8615" s="20" t="s">
        <v>1002</v>
      </c>
      <c r="E8615" s="26">
        <v>43344</v>
      </c>
      <c r="F8615" s="20">
        <v>4</v>
      </c>
      <c r="G8615" s="20">
        <v>5.5</v>
      </c>
      <c r="I8615" s="20">
        <v>58</v>
      </c>
      <c r="J8615" s="20">
        <v>44</v>
      </c>
      <c r="L8615" s="20">
        <v>62</v>
      </c>
      <c r="N8615" s="20">
        <v>55</v>
      </c>
      <c r="P8615" s="20">
        <v>0</v>
      </c>
      <c r="Q8615" s="20">
        <v>0</v>
      </c>
      <c r="S8615" s="20">
        <v>3</v>
      </c>
    </row>
    <row r="8616" spans="1:20" s="20" customFormat="1" x14ac:dyDescent="0.25">
      <c r="A8616" s="177" t="s">
        <v>7684</v>
      </c>
      <c r="B8616" s="20" t="s">
        <v>7685</v>
      </c>
      <c r="C8616" s="20" t="s">
        <v>901</v>
      </c>
      <c r="D8616" s="20" t="s">
        <v>1002</v>
      </c>
      <c r="E8616" s="26">
        <v>43344</v>
      </c>
      <c r="F8616" s="20">
        <v>5.5</v>
      </c>
      <c r="G8616" s="20">
        <v>7</v>
      </c>
      <c r="I8616" s="20">
        <v>39</v>
      </c>
      <c r="J8616" s="20">
        <v>32</v>
      </c>
      <c r="L8616" s="20">
        <v>42</v>
      </c>
      <c r="N8616" s="20">
        <v>33</v>
      </c>
      <c r="P8616" s="20">
        <v>1</v>
      </c>
      <c r="Q8616" s="20">
        <v>5</v>
      </c>
      <c r="S8616" s="20">
        <v>6</v>
      </c>
    </row>
    <row r="8617" spans="1:20" s="20" customFormat="1" x14ac:dyDescent="0.25">
      <c r="A8617" s="177" t="s">
        <v>7132</v>
      </c>
      <c r="B8617" s="20" t="s">
        <v>7133</v>
      </c>
      <c r="C8617" s="20" t="s">
        <v>232</v>
      </c>
      <c r="D8617" s="20" t="s">
        <v>1002</v>
      </c>
      <c r="E8617" s="26">
        <v>43344</v>
      </c>
      <c r="F8617" s="20">
        <v>8</v>
      </c>
      <c r="G8617" s="20">
        <v>7.5</v>
      </c>
      <c r="I8617" s="20">
        <v>94</v>
      </c>
      <c r="J8617" s="20">
        <v>91</v>
      </c>
      <c r="L8617" s="20">
        <v>84</v>
      </c>
      <c r="N8617" s="20">
        <v>88</v>
      </c>
      <c r="P8617" s="20">
        <v>0</v>
      </c>
      <c r="Q8617" s="20">
        <v>14</v>
      </c>
      <c r="S8617" s="20">
        <v>6</v>
      </c>
    </row>
    <row r="8618" spans="1:20" s="20" customFormat="1" x14ac:dyDescent="0.25">
      <c r="A8618" s="177" t="s">
        <v>6766</v>
      </c>
      <c r="B8618" s="20" t="s">
        <v>6767</v>
      </c>
      <c r="C8618" s="20" t="s">
        <v>317</v>
      </c>
      <c r="D8618" s="20" t="s">
        <v>1002</v>
      </c>
      <c r="E8618" s="26">
        <v>43344</v>
      </c>
      <c r="F8618" s="20">
        <v>11</v>
      </c>
      <c r="G8618" s="20">
        <v>9</v>
      </c>
      <c r="I8618" s="20">
        <v>46</v>
      </c>
      <c r="J8618" s="20">
        <v>66</v>
      </c>
      <c r="L8618" s="20">
        <v>54</v>
      </c>
      <c r="N8618" s="20">
        <v>36</v>
      </c>
      <c r="P8618" s="20">
        <v>1</v>
      </c>
      <c r="Q8618" s="20">
        <v>1</v>
      </c>
      <c r="S8618" s="20">
        <v>10</v>
      </c>
    </row>
    <row r="8619" spans="1:20" s="20" customFormat="1" x14ac:dyDescent="0.25">
      <c r="A8619" s="177" t="s">
        <v>6342</v>
      </c>
      <c r="B8619" s="20" t="s">
        <v>6343</v>
      </c>
      <c r="C8619" s="20" t="s">
        <v>214</v>
      </c>
      <c r="D8619" s="20" t="s">
        <v>1002</v>
      </c>
      <c r="E8619" s="26">
        <v>43344</v>
      </c>
      <c r="F8619" s="20">
        <v>10</v>
      </c>
      <c r="G8619" s="20">
        <v>13.5</v>
      </c>
      <c r="I8619" s="20">
        <v>78</v>
      </c>
      <c r="J8619" s="20">
        <v>107</v>
      </c>
      <c r="L8619" s="20">
        <v>150</v>
      </c>
      <c r="N8619" s="20">
        <v>63</v>
      </c>
      <c r="O8619" s="20">
        <v>1.1000000000000001</v>
      </c>
      <c r="P8619" s="20">
        <v>11</v>
      </c>
      <c r="Q8619" s="20">
        <v>12</v>
      </c>
      <c r="S8619" s="20">
        <v>15</v>
      </c>
    </row>
    <row r="8620" spans="1:20" s="20" customFormat="1" x14ac:dyDescent="0.25">
      <c r="A8620" s="177" t="s">
        <v>912</v>
      </c>
      <c r="B8620" s="20" t="s">
        <v>911</v>
      </c>
      <c r="C8620" s="20" t="s">
        <v>903</v>
      </c>
      <c r="D8620" s="20" t="s">
        <v>1002</v>
      </c>
      <c r="E8620" s="26">
        <v>43344</v>
      </c>
      <c r="F8620" s="20">
        <v>6</v>
      </c>
      <c r="G8620" s="20">
        <v>7</v>
      </c>
      <c r="I8620" s="20">
        <v>22</v>
      </c>
      <c r="J8620" s="20">
        <v>36</v>
      </c>
      <c r="L8620" s="20">
        <v>42</v>
      </c>
      <c r="N8620" s="20">
        <v>20</v>
      </c>
      <c r="P8620" s="20">
        <v>0</v>
      </c>
      <c r="Q8620" s="20">
        <v>0</v>
      </c>
      <c r="S8620" s="20">
        <v>2</v>
      </c>
    </row>
    <row r="8621" spans="1:20" s="20" customFormat="1" x14ac:dyDescent="0.25">
      <c r="A8621" s="177" t="s">
        <v>4949</v>
      </c>
      <c r="B8621" s="20" t="s">
        <v>4950</v>
      </c>
      <c r="C8621" s="20" t="s">
        <v>230</v>
      </c>
      <c r="D8621" s="20" t="s">
        <v>1002</v>
      </c>
      <c r="E8621" s="26">
        <v>43344</v>
      </c>
      <c r="F8621" s="20">
        <v>0</v>
      </c>
      <c r="G8621" s="20">
        <v>0</v>
      </c>
      <c r="I8621" s="20">
        <v>0</v>
      </c>
      <c r="J8621" s="20">
        <v>0</v>
      </c>
      <c r="L8621" s="20">
        <v>0</v>
      </c>
      <c r="N8621" s="20">
        <v>0</v>
      </c>
      <c r="P8621" s="20">
        <v>0</v>
      </c>
      <c r="Q8621" s="20">
        <v>0</v>
      </c>
      <c r="S8621" s="20">
        <v>0</v>
      </c>
      <c r="T8621" s="20">
        <v>1</v>
      </c>
    </row>
    <row r="8622" spans="1:20" s="20" customFormat="1" x14ac:dyDescent="0.25">
      <c r="A8622" s="177" t="s">
        <v>4774</v>
      </c>
      <c r="B8622" s="20" t="s">
        <v>4775</v>
      </c>
      <c r="C8622" s="20" t="s">
        <v>234</v>
      </c>
      <c r="D8622" s="20" t="s">
        <v>1002</v>
      </c>
      <c r="E8622" s="26">
        <v>43344</v>
      </c>
      <c r="F8622" s="20">
        <v>2.5</v>
      </c>
      <c r="G8622" s="20">
        <v>4.5</v>
      </c>
      <c r="I8622" s="20">
        <v>19</v>
      </c>
      <c r="J8622" s="20">
        <v>29</v>
      </c>
      <c r="L8622" s="20">
        <v>63</v>
      </c>
      <c r="N8622" s="20">
        <v>17</v>
      </c>
      <c r="P8622" s="20">
        <v>0</v>
      </c>
      <c r="Q8622" s="20">
        <v>0</v>
      </c>
      <c r="S8622" s="20">
        <v>2</v>
      </c>
    </row>
    <row r="8623" spans="1:20" s="20" customFormat="1" x14ac:dyDescent="0.25">
      <c r="A8623" s="177" t="s">
        <v>4424</v>
      </c>
      <c r="B8623" s="20" t="s">
        <v>4425</v>
      </c>
      <c r="C8623" s="20" t="s">
        <v>217</v>
      </c>
      <c r="D8623" s="20" t="s">
        <v>1002</v>
      </c>
      <c r="E8623" s="26">
        <v>43344</v>
      </c>
      <c r="F8623" s="20">
        <v>0</v>
      </c>
      <c r="G8623" s="20">
        <v>0</v>
      </c>
      <c r="I8623" s="20">
        <v>0</v>
      </c>
      <c r="J8623" s="20">
        <v>0</v>
      </c>
      <c r="L8623" s="20">
        <v>0</v>
      </c>
      <c r="N8623" s="20">
        <v>0</v>
      </c>
      <c r="P8623" s="20">
        <v>0</v>
      </c>
      <c r="Q8623" s="20">
        <v>0</v>
      </c>
      <c r="S8623" s="20">
        <v>0</v>
      </c>
      <c r="T8623" s="20" t="e">
        <v>#DIV/0!</v>
      </c>
    </row>
    <row r="8624" spans="1:20" s="20" customFormat="1" x14ac:dyDescent="0.25">
      <c r="A8624" s="177" t="s">
        <v>3834</v>
      </c>
      <c r="B8624" s="20" t="s">
        <v>3835</v>
      </c>
      <c r="C8624" s="20" t="s">
        <v>342</v>
      </c>
      <c r="D8624" s="20" t="s">
        <v>1002</v>
      </c>
      <c r="E8624" s="26">
        <v>43344</v>
      </c>
      <c r="F8624" s="20">
        <v>0</v>
      </c>
      <c r="G8624" s="20">
        <v>0</v>
      </c>
      <c r="I8624" s="20">
        <v>0</v>
      </c>
      <c r="J8624" s="20">
        <v>0</v>
      </c>
      <c r="L8624" s="20">
        <v>0</v>
      </c>
      <c r="N8624" s="20">
        <v>0</v>
      </c>
      <c r="P8624" s="20">
        <v>0</v>
      </c>
      <c r="Q8624" s="20">
        <v>0</v>
      </c>
      <c r="S8624" s="20">
        <v>0</v>
      </c>
    </row>
    <row r="8625" spans="1:20" s="20" customFormat="1" x14ac:dyDescent="0.25">
      <c r="A8625" s="177" t="s">
        <v>3642</v>
      </c>
      <c r="B8625" s="20" t="s">
        <v>3643</v>
      </c>
      <c r="C8625" s="20" t="s">
        <v>220</v>
      </c>
      <c r="D8625" s="20" t="s">
        <v>1002</v>
      </c>
      <c r="E8625" s="26">
        <v>43344</v>
      </c>
      <c r="F8625" s="20">
        <v>0</v>
      </c>
      <c r="G8625" s="20">
        <v>0</v>
      </c>
      <c r="I8625" s="20">
        <v>0</v>
      </c>
      <c r="J8625" s="20">
        <v>0</v>
      </c>
      <c r="L8625" s="20">
        <v>0</v>
      </c>
      <c r="N8625" s="20">
        <v>0</v>
      </c>
      <c r="P8625" s="20">
        <v>0</v>
      </c>
      <c r="Q8625" s="20">
        <v>0</v>
      </c>
      <c r="S8625" s="20">
        <v>0</v>
      </c>
    </row>
    <row r="8626" spans="1:20" s="20" customFormat="1" x14ac:dyDescent="0.25">
      <c r="A8626" s="177" t="s">
        <v>3117</v>
      </c>
      <c r="B8626" s="20" t="s">
        <v>3118</v>
      </c>
      <c r="C8626" s="20" t="s">
        <v>242</v>
      </c>
      <c r="D8626" s="20" t="s">
        <v>1000</v>
      </c>
      <c r="E8626" s="26">
        <v>43344</v>
      </c>
      <c r="F8626" s="20">
        <v>0</v>
      </c>
      <c r="G8626" s="20">
        <v>0</v>
      </c>
      <c r="I8626" s="20">
        <v>0</v>
      </c>
      <c r="J8626" s="20">
        <v>0</v>
      </c>
      <c r="L8626" s="20">
        <v>0</v>
      </c>
      <c r="N8626" s="20">
        <v>0</v>
      </c>
      <c r="P8626" s="20">
        <v>0</v>
      </c>
      <c r="Q8626" s="20">
        <v>0</v>
      </c>
      <c r="S8626" s="20">
        <v>0</v>
      </c>
    </row>
    <row r="8627" spans="1:20" s="20" customFormat="1" x14ac:dyDescent="0.25">
      <c r="A8627" s="177" t="s">
        <v>2942</v>
      </c>
      <c r="B8627" s="20" t="s">
        <v>2943</v>
      </c>
      <c r="C8627" s="20" t="s">
        <v>2724</v>
      </c>
      <c r="D8627" s="20" t="s">
        <v>1000</v>
      </c>
      <c r="E8627" s="26">
        <v>43344</v>
      </c>
      <c r="F8627" s="20">
        <v>3.5</v>
      </c>
      <c r="G8627" s="20">
        <v>3.5</v>
      </c>
      <c r="I8627" s="20">
        <v>13</v>
      </c>
      <c r="J8627" s="20">
        <v>21</v>
      </c>
      <c r="L8627" s="20">
        <v>21</v>
      </c>
      <c r="N8627" s="20">
        <v>13</v>
      </c>
      <c r="P8627" s="20">
        <v>0</v>
      </c>
      <c r="Q8627" s="20">
        <v>0</v>
      </c>
      <c r="S8627" s="20">
        <v>0</v>
      </c>
    </row>
    <row r="8628" spans="1:20" s="20" customFormat="1" x14ac:dyDescent="0.25">
      <c r="A8628" s="177" t="s">
        <v>2769</v>
      </c>
      <c r="B8628" s="20" t="s">
        <v>2770</v>
      </c>
      <c r="C8628" s="20" t="s">
        <v>2724</v>
      </c>
      <c r="D8628" s="20" t="s">
        <v>1001</v>
      </c>
      <c r="E8628" s="26">
        <v>43344</v>
      </c>
      <c r="F8628" s="20">
        <v>4</v>
      </c>
      <c r="G8628" s="20">
        <v>5</v>
      </c>
      <c r="I8628" s="20">
        <v>17</v>
      </c>
      <c r="J8628" s="20">
        <v>23</v>
      </c>
      <c r="L8628" s="20">
        <v>30</v>
      </c>
      <c r="N8628" s="20">
        <v>13</v>
      </c>
      <c r="P8628" s="20">
        <v>0</v>
      </c>
      <c r="Q8628" s="20">
        <v>0</v>
      </c>
      <c r="S8628" s="20">
        <v>4</v>
      </c>
      <c r="T8628" s="20">
        <v>0.65689655172413797</v>
      </c>
    </row>
    <row r="8629" spans="1:20" s="20" customFormat="1" x14ac:dyDescent="0.25">
      <c r="A8629" s="177" t="s">
        <v>2735</v>
      </c>
      <c r="B8629" s="20" t="s">
        <v>2736</v>
      </c>
      <c r="C8629" s="20" t="s">
        <v>2724</v>
      </c>
      <c r="D8629" s="20" t="s">
        <v>1002</v>
      </c>
      <c r="E8629" s="26">
        <v>43344</v>
      </c>
      <c r="F8629" s="20">
        <v>7.5</v>
      </c>
      <c r="G8629" s="20">
        <v>8.5</v>
      </c>
      <c r="I8629" s="20">
        <v>30</v>
      </c>
      <c r="J8629" s="20">
        <v>44</v>
      </c>
      <c r="L8629" s="20">
        <v>51</v>
      </c>
      <c r="N8629" s="20">
        <v>26</v>
      </c>
      <c r="P8629" s="20">
        <v>0</v>
      </c>
      <c r="Q8629" s="20">
        <v>0</v>
      </c>
      <c r="S8629" s="20">
        <v>4</v>
      </c>
      <c r="T8629" s="20">
        <v>0.63518518518518519</v>
      </c>
    </row>
    <row r="8630" spans="1:20" s="20" customFormat="1" x14ac:dyDescent="0.25">
      <c r="A8630" s="177" t="s">
        <v>2697</v>
      </c>
      <c r="B8630" s="20" t="s">
        <v>2698</v>
      </c>
      <c r="C8630" s="20" t="s">
        <v>237</v>
      </c>
      <c r="D8630" s="20" t="s">
        <v>1000</v>
      </c>
      <c r="E8630" s="26">
        <v>43344</v>
      </c>
      <c r="F8630" s="20">
        <v>4.5</v>
      </c>
      <c r="G8630" s="20">
        <v>9</v>
      </c>
      <c r="I8630" s="20">
        <v>26</v>
      </c>
      <c r="J8630" s="20">
        <v>36</v>
      </c>
      <c r="L8630" s="20">
        <v>78</v>
      </c>
      <c r="N8630" s="20">
        <v>22</v>
      </c>
      <c r="O8630" s="20">
        <v>0.55000000000000004</v>
      </c>
      <c r="P8630" s="20">
        <v>6</v>
      </c>
      <c r="Q8630" s="20">
        <v>6</v>
      </c>
      <c r="S8630" s="20">
        <v>4</v>
      </c>
      <c r="T8630" s="20">
        <v>1.06</v>
      </c>
    </row>
    <row r="8631" spans="1:20" s="20" customFormat="1" x14ac:dyDescent="0.25">
      <c r="A8631" s="177" t="s">
        <v>2522</v>
      </c>
      <c r="B8631" s="20" t="s">
        <v>2523</v>
      </c>
      <c r="C8631" s="20" t="s">
        <v>238</v>
      </c>
      <c r="D8631" s="20" t="s">
        <v>1000</v>
      </c>
      <c r="E8631" s="26">
        <v>43344</v>
      </c>
      <c r="F8631" s="20">
        <v>0</v>
      </c>
      <c r="G8631" s="20">
        <v>0</v>
      </c>
      <c r="I8631" s="20">
        <v>0</v>
      </c>
      <c r="J8631" s="20">
        <v>0</v>
      </c>
      <c r="L8631" s="20">
        <v>0</v>
      </c>
      <c r="N8631" s="20">
        <v>0</v>
      </c>
      <c r="P8631" s="20">
        <v>0</v>
      </c>
      <c r="Q8631" s="20">
        <v>0</v>
      </c>
      <c r="S8631" s="20">
        <v>0</v>
      </c>
      <c r="T8631" s="20">
        <v>1.06</v>
      </c>
    </row>
    <row r="8632" spans="1:20" s="20" customFormat="1" x14ac:dyDescent="0.25">
      <c r="A8632" s="177" t="s">
        <v>2349</v>
      </c>
      <c r="B8632" s="20" t="s">
        <v>2350</v>
      </c>
      <c r="C8632" s="20" t="s">
        <v>239</v>
      </c>
      <c r="D8632" s="20" t="s">
        <v>1000</v>
      </c>
      <c r="E8632" s="26">
        <v>43344</v>
      </c>
      <c r="F8632" s="20">
        <v>0</v>
      </c>
      <c r="G8632" s="20">
        <v>0</v>
      </c>
      <c r="I8632" s="20">
        <v>0</v>
      </c>
      <c r="J8632" s="20">
        <v>0</v>
      </c>
      <c r="L8632" s="20">
        <v>0</v>
      </c>
      <c r="N8632" s="20">
        <v>0</v>
      </c>
      <c r="P8632" s="20">
        <v>0</v>
      </c>
      <c r="Q8632" s="20">
        <v>0</v>
      </c>
      <c r="S8632" s="20">
        <v>0</v>
      </c>
      <c r="T8632" s="20">
        <v>1.06</v>
      </c>
    </row>
    <row r="8633" spans="1:20" s="20" customFormat="1" x14ac:dyDescent="0.25">
      <c r="A8633" s="177" t="s">
        <v>2174</v>
      </c>
      <c r="B8633" s="20" t="s">
        <v>2175</v>
      </c>
      <c r="C8633" s="20" t="s">
        <v>1988</v>
      </c>
      <c r="D8633" s="20" t="s">
        <v>1000</v>
      </c>
      <c r="E8633" s="26">
        <v>43344</v>
      </c>
      <c r="F8633" s="20">
        <v>5.5</v>
      </c>
      <c r="G8633" s="20">
        <v>7</v>
      </c>
      <c r="I8633" s="20">
        <v>36</v>
      </c>
      <c r="J8633" s="20">
        <v>33</v>
      </c>
      <c r="L8633" s="20">
        <v>42</v>
      </c>
      <c r="N8633" s="20">
        <v>30</v>
      </c>
      <c r="P8633" s="20">
        <v>1</v>
      </c>
      <c r="Q8633" s="20">
        <v>5</v>
      </c>
      <c r="S8633" s="20">
        <v>6</v>
      </c>
      <c r="T8633" s="20">
        <v>0.82699999999999996</v>
      </c>
    </row>
    <row r="8634" spans="1:20" s="20" customFormat="1" x14ac:dyDescent="0.25">
      <c r="A8634" s="177" t="s">
        <v>1999</v>
      </c>
      <c r="B8634" s="20" t="s">
        <v>2000</v>
      </c>
      <c r="C8634" s="20" t="s">
        <v>1988</v>
      </c>
      <c r="D8634" s="20" t="s">
        <v>1001</v>
      </c>
      <c r="E8634" s="26">
        <v>43344</v>
      </c>
      <c r="F8634" s="20">
        <v>2.5</v>
      </c>
      <c r="G8634" s="20">
        <v>2.5</v>
      </c>
      <c r="I8634" s="20">
        <v>9</v>
      </c>
      <c r="J8634" s="20">
        <v>15</v>
      </c>
      <c r="L8634" s="20">
        <v>15</v>
      </c>
      <c r="N8634" s="20">
        <v>7</v>
      </c>
      <c r="P8634" s="20">
        <v>0</v>
      </c>
      <c r="Q8634" s="20">
        <v>0</v>
      </c>
      <c r="S8634" s="20">
        <v>2</v>
      </c>
      <c r="T8634" s="20">
        <v>0.82699999999999996</v>
      </c>
    </row>
    <row r="8635" spans="1:20" s="20" customFormat="1" x14ac:dyDescent="0.25">
      <c r="A8635" s="177" t="s">
        <v>1966</v>
      </c>
      <c r="B8635" s="20" t="s">
        <v>1967</v>
      </c>
      <c r="C8635" s="20" t="s">
        <v>1988</v>
      </c>
      <c r="D8635" s="20" t="s">
        <v>1002</v>
      </c>
      <c r="E8635" s="26">
        <v>43344</v>
      </c>
      <c r="F8635" s="20">
        <v>8</v>
      </c>
      <c r="G8635" s="20">
        <v>9.5</v>
      </c>
      <c r="I8635" s="20">
        <v>45</v>
      </c>
      <c r="J8635" s="20">
        <v>48</v>
      </c>
      <c r="L8635" s="20">
        <v>57</v>
      </c>
      <c r="N8635" s="20">
        <v>37</v>
      </c>
      <c r="P8635" s="20">
        <v>1</v>
      </c>
      <c r="Q8635" s="20">
        <v>5</v>
      </c>
      <c r="S8635" s="20">
        <v>8</v>
      </c>
      <c r="T8635" s="20">
        <v>0.83</v>
      </c>
    </row>
    <row r="8636" spans="1:20" s="20" customFormat="1" x14ac:dyDescent="0.25">
      <c r="A8636" s="177" t="s">
        <v>1926</v>
      </c>
      <c r="B8636" s="20" t="s">
        <v>1927</v>
      </c>
      <c r="C8636" s="20" t="s">
        <v>240</v>
      </c>
      <c r="D8636" s="20" t="s">
        <v>1000</v>
      </c>
      <c r="E8636" s="26">
        <v>43344</v>
      </c>
      <c r="F8636" s="20">
        <v>13</v>
      </c>
      <c r="G8636" s="20">
        <v>13</v>
      </c>
      <c r="I8636" s="20">
        <v>55</v>
      </c>
      <c r="J8636" s="20">
        <v>78</v>
      </c>
      <c r="L8636" s="20">
        <v>78</v>
      </c>
      <c r="N8636" s="20">
        <v>45</v>
      </c>
      <c r="P8636" s="20">
        <v>1</v>
      </c>
      <c r="Q8636" s="20">
        <v>5</v>
      </c>
      <c r="S8636" s="20">
        <v>10</v>
      </c>
      <c r="T8636" s="20">
        <v>0.83</v>
      </c>
    </row>
    <row r="8637" spans="1:20" s="20" customFormat="1" x14ac:dyDescent="0.25">
      <c r="A8637" s="177" t="s">
        <v>1751</v>
      </c>
      <c r="B8637" s="20" t="s">
        <v>1752</v>
      </c>
      <c r="C8637" s="20" t="s">
        <v>241</v>
      </c>
      <c r="D8637" s="20" t="s">
        <v>1000</v>
      </c>
      <c r="E8637" s="26">
        <v>43344</v>
      </c>
      <c r="F8637" s="20">
        <v>33</v>
      </c>
      <c r="G8637" s="20">
        <v>36.5</v>
      </c>
      <c r="I8637" s="20">
        <v>327</v>
      </c>
      <c r="J8637" s="20">
        <v>378</v>
      </c>
      <c r="L8637" s="20">
        <v>454</v>
      </c>
      <c r="N8637" s="20">
        <v>276</v>
      </c>
      <c r="P8637" s="20">
        <v>6</v>
      </c>
      <c r="Q8637" s="20">
        <v>21</v>
      </c>
      <c r="S8637" s="20">
        <v>51</v>
      </c>
      <c r="T8637" s="20">
        <v>0.83</v>
      </c>
    </row>
    <row r="8638" spans="1:20" s="20" customFormat="1" x14ac:dyDescent="0.25">
      <c r="A8638" s="177" t="s">
        <v>1576</v>
      </c>
      <c r="B8638" s="20" t="s">
        <v>1577</v>
      </c>
      <c r="C8638" s="20" t="s">
        <v>318</v>
      </c>
      <c r="D8638" s="20" t="s">
        <v>1000</v>
      </c>
      <c r="E8638" s="26">
        <v>43344</v>
      </c>
      <c r="F8638" s="20">
        <v>7</v>
      </c>
      <c r="G8638" s="20">
        <v>6</v>
      </c>
      <c r="I8638" s="20">
        <v>29</v>
      </c>
      <c r="J8638" s="20">
        <v>42</v>
      </c>
      <c r="L8638" s="20">
        <v>36</v>
      </c>
      <c r="N8638" s="20">
        <v>26</v>
      </c>
      <c r="P8638" s="20">
        <v>0</v>
      </c>
      <c r="Q8638" s="20">
        <v>0</v>
      </c>
      <c r="S8638" s="20">
        <v>3</v>
      </c>
      <c r="T8638" s="20">
        <v>0.83</v>
      </c>
    </row>
    <row r="8639" spans="1:20" s="20" customFormat="1" x14ac:dyDescent="0.25">
      <c r="A8639" s="177" t="s">
        <v>1466</v>
      </c>
      <c r="B8639" s="20" t="s">
        <v>1467</v>
      </c>
      <c r="C8639" s="20" t="s">
        <v>896</v>
      </c>
      <c r="D8639" s="177" t="s">
        <v>1000</v>
      </c>
      <c r="E8639" s="26">
        <v>43344</v>
      </c>
      <c r="F8639" s="20">
        <v>66.5</v>
      </c>
      <c r="G8639" s="20">
        <v>75</v>
      </c>
      <c r="I8639" s="20">
        <v>486</v>
      </c>
      <c r="J8639" s="20">
        <v>588</v>
      </c>
      <c r="L8639" s="20">
        <v>709</v>
      </c>
      <c r="N8639" s="20">
        <v>412</v>
      </c>
      <c r="O8639" s="20">
        <v>0.55000000000000004</v>
      </c>
      <c r="P8639" s="20">
        <v>14</v>
      </c>
      <c r="Q8639" s="20">
        <v>37</v>
      </c>
      <c r="S8639" s="20">
        <v>74</v>
      </c>
    </row>
    <row r="8640" spans="1:20" s="20" customFormat="1" x14ac:dyDescent="0.25">
      <c r="A8640" s="177" t="s">
        <v>1425</v>
      </c>
      <c r="B8640" s="20" t="s">
        <v>1426</v>
      </c>
      <c r="C8640" s="20" t="s">
        <v>899</v>
      </c>
      <c r="D8640" s="20" t="s">
        <v>1001</v>
      </c>
      <c r="E8640" s="26">
        <v>43344</v>
      </c>
      <c r="F8640" s="20">
        <v>6.5</v>
      </c>
      <c r="G8640" s="20">
        <v>7.5</v>
      </c>
      <c r="I8640" s="20">
        <v>26</v>
      </c>
      <c r="J8640" s="20">
        <v>38</v>
      </c>
      <c r="L8640" s="20">
        <v>45</v>
      </c>
      <c r="N8640" s="20">
        <v>20</v>
      </c>
      <c r="O8640" s="20" t="s">
        <v>904</v>
      </c>
      <c r="P8640" s="20">
        <v>0</v>
      </c>
      <c r="Q8640" s="20">
        <v>0</v>
      </c>
      <c r="S8640" s="20">
        <v>6</v>
      </c>
    </row>
    <row r="8641" spans="1:20" s="20" customFormat="1" x14ac:dyDescent="0.25">
      <c r="A8641" s="177" t="s">
        <v>1137</v>
      </c>
      <c r="B8641" s="20" t="s">
        <v>1225</v>
      </c>
      <c r="C8641" s="20" t="s">
        <v>235</v>
      </c>
      <c r="D8641" s="20" t="s">
        <v>1002</v>
      </c>
      <c r="E8641" s="26">
        <v>43344</v>
      </c>
      <c r="F8641" s="20">
        <v>73</v>
      </c>
      <c r="G8641" s="20">
        <v>82.5</v>
      </c>
      <c r="H8641" s="20">
        <v>0</v>
      </c>
      <c r="I8641" s="20">
        <v>512</v>
      </c>
      <c r="J8641" s="20">
        <v>626</v>
      </c>
      <c r="L8641" s="20">
        <v>754</v>
      </c>
      <c r="M8641" s="20">
        <v>0</v>
      </c>
      <c r="N8641" s="20">
        <v>432</v>
      </c>
      <c r="O8641" s="20">
        <v>0.55000000000000004</v>
      </c>
      <c r="P8641" s="20">
        <v>14</v>
      </c>
      <c r="Q8641" s="20">
        <v>37</v>
      </c>
      <c r="R8641" s="20">
        <v>0</v>
      </c>
      <c r="S8641" s="20">
        <v>80</v>
      </c>
      <c r="T8641" s="20">
        <v>0.5</v>
      </c>
    </row>
    <row r="8642" spans="1:20" s="20" customFormat="1" x14ac:dyDescent="0.25">
      <c r="A8642" s="177" t="s">
        <v>1406</v>
      </c>
      <c r="B8642" s="20" t="s">
        <v>1405</v>
      </c>
      <c r="C8642" s="20" t="s">
        <v>1237</v>
      </c>
      <c r="D8642" s="20" t="s">
        <v>1001</v>
      </c>
      <c r="E8642" s="26">
        <v>43344</v>
      </c>
      <c r="F8642" s="20">
        <v>6.5</v>
      </c>
      <c r="G8642" s="20">
        <v>7.5</v>
      </c>
      <c r="I8642" s="20">
        <v>26</v>
      </c>
      <c r="J8642" s="20">
        <v>38</v>
      </c>
      <c r="L8642" s="20">
        <v>45</v>
      </c>
      <c r="N8642" s="20">
        <v>20</v>
      </c>
      <c r="P8642" s="20">
        <v>0</v>
      </c>
      <c r="Q8642" s="20">
        <v>0</v>
      </c>
      <c r="S8642" s="20">
        <v>6</v>
      </c>
      <c r="T8642" s="20">
        <v>0</v>
      </c>
    </row>
    <row r="8643" spans="1:20" s="20" customFormat="1" x14ac:dyDescent="0.25">
      <c r="A8643" s="177" t="s">
        <v>1365</v>
      </c>
      <c r="B8643" s="20" t="s">
        <v>1366</v>
      </c>
      <c r="C8643" s="20" t="s">
        <v>1237</v>
      </c>
      <c r="D8643" s="20" t="s">
        <v>1000</v>
      </c>
      <c r="E8643" s="26">
        <v>43344</v>
      </c>
      <c r="F8643" s="20">
        <v>22</v>
      </c>
      <c r="G8643" s="20">
        <v>23.5</v>
      </c>
      <c r="I8643" s="20">
        <v>104</v>
      </c>
      <c r="J8643" s="20">
        <v>132</v>
      </c>
      <c r="L8643" s="20">
        <v>141</v>
      </c>
      <c r="N8643" s="20">
        <v>88</v>
      </c>
      <c r="P8643" s="20">
        <v>2</v>
      </c>
      <c r="Q8643" s="20">
        <v>10</v>
      </c>
      <c r="S8643" s="20">
        <v>16</v>
      </c>
      <c r="T8643" s="20">
        <v>1</v>
      </c>
    </row>
    <row r="8644" spans="1:20" s="20" customFormat="1" x14ac:dyDescent="0.25">
      <c r="A8644" s="177" t="s">
        <v>12126</v>
      </c>
      <c r="B8644" s="20" t="s">
        <v>12127</v>
      </c>
      <c r="C8644" s="20" t="s">
        <v>1051</v>
      </c>
      <c r="D8644" s="20" t="s">
        <v>1000</v>
      </c>
      <c r="E8644" s="26">
        <v>43344</v>
      </c>
      <c r="F8644" s="20">
        <v>0</v>
      </c>
      <c r="G8644" s="20">
        <v>0</v>
      </c>
      <c r="I8644" s="20">
        <v>0</v>
      </c>
      <c r="J8644" s="20">
        <v>0</v>
      </c>
      <c r="L8644" s="20">
        <v>0</v>
      </c>
      <c r="N8644" s="20">
        <v>0</v>
      </c>
      <c r="P8644" s="20">
        <v>0</v>
      </c>
      <c r="Q8644" s="20">
        <v>0</v>
      </c>
      <c r="S8644" s="20">
        <v>0</v>
      </c>
      <c r="T8644" s="20">
        <v>1</v>
      </c>
    </row>
    <row r="8645" spans="1:20" s="20" customFormat="1" x14ac:dyDescent="0.25">
      <c r="A8645" s="177" t="s">
        <v>13315</v>
      </c>
      <c r="B8645" s="20" t="s">
        <v>13316</v>
      </c>
      <c r="C8645" s="20" t="s">
        <v>350</v>
      </c>
      <c r="D8645" s="20" t="s">
        <v>1002</v>
      </c>
      <c r="E8645" s="26">
        <v>43344</v>
      </c>
      <c r="F8645" s="20">
        <v>1</v>
      </c>
      <c r="G8645" s="20">
        <v>1</v>
      </c>
      <c r="I8645" s="20">
        <v>4</v>
      </c>
      <c r="J8645" s="20">
        <v>6</v>
      </c>
      <c r="L8645" s="20">
        <v>6</v>
      </c>
      <c r="N8645" s="20">
        <v>4</v>
      </c>
      <c r="P8645" s="20">
        <v>0</v>
      </c>
      <c r="Q8645" s="20">
        <v>0</v>
      </c>
      <c r="S8645" s="20">
        <v>0</v>
      </c>
      <c r="T8645" s="20">
        <v>1</v>
      </c>
    </row>
    <row r="8646" spans="1:20" s="20" customFormat="1" x14ac:dyDescent="0.25">
      <c r="A8646" s="177" t="s">
        <v>13492</v>
      </c>
      <c r="B8646" s="20" t="s">
        <v>13493</v>
      </c>
      <c r="C8646" s="20" t="s">
        <v>242</v>
      </c>
      <c r="D8646" s="20" t="s">
        <v>1002</v>
      </c>
      <c r="E8646" s="26">
        <v>43344</v>
      </c>
      <c r="F8646" s="20">
        <v>0</v>
      </c>
      <c r="G8646" s="20">
        <v>0</v>
      </c>
      <c r="I8646" s="20">
        <v>0</v>
      </c>
      <c r="J8646" s="20">
        <v>0</v>
      </c>
      <c r="L8646" s="20">
        <v>0</v>
      </c>
      <c r="N8646" s="20">
        <v>0</v>
      </c>
      <c r="P8646" s="20">
        <v>0</v>
      </c>
      <c r="Q8646" s="20">
        <v>0</v>
      </c>
      <c r="S8646" s="20">
        <v>0</v>
      </c>
    </row>
    <row r="8647" spans="1:20" s="20" customFormat="1" x14ac:dyDescent="0.25">
      <c r="A8647" s="177" t="s">
        <v>13669</v>
      </c>
      <c r="B8647" s="20" t="s">
        <v>13670</v>
      </c>
      <c r="C8647" s="20" t="s">
        <v>237</v>
      </c>
      <c r="D8647" s="20" t="s">
        <v>1002</v>
      </c>
      <c r="E8647" s="26">
        <v>43344</v>
      </c>
      <c r="F8647" s="20">
        <v>4.5</v>
      </c>
      <c r="G8647" s="20">
        <v>9</v>
      </c>
      <c r="I8647" s="20">
        <v>26</v>
      </c>
      <c r="J8647" s="20">
        <v>36</v>
      </c>
      <c r="L8647" s="20">
        <v>78</v>
      </c>
      <c r="N8647" s="20">
        <v>22</v>
      </c>
      <c r="O8647" s="20">
        <v>0.55000000000000004</v>
      </c>
      <c r="P8647" s="20">
        <v>6</v>
      </c>
      <c r="Q8647" s="20">
        <v>6</v>
      </c>
      <c r="S8647" s="20">
        <v>4</v>
      </c>
    </row>
    <row r="8648" spans="1:20" s="20" customFormat="1" x14ac:dyDescent="0.25">
      <c r="A8648" s="177" t="s">
        <v>13844</v>
      </c>
      <c r="B8648" s="20" t="s">
        <v>13845</v>
      </c>
      <c r="C8648" s="20" t="s">
        <v>238</v>
      </c>
      <c r="D8648" s="20" t="s">
        <v>1002</v>
      </c>
      <c r="E8648" s="26">
        <v>43344</v>
      </c>
      <c r="F8648" s="20">
        <v>0</v>
      </c>
      <c r="G8648" s="20">
        <v>0</v>
      </c>
      <c r="I8648" s="20">
        <v>0</v>
      </c>
      <c r="J8648" s="20">
        <v>0</v>
      </c>
      <c r="L8648" s="20">
        <v>0</v>
      </c>
      <c r="N8648" s="20">
        <v>0</v>
      </c>
      <c r="P8648" s="20">
        <v>0</v>
      </c>
      <c r="Q8648" s="20">
        <v>0</v>
      </c>
      <c r="S8648" s="20">
        <v>0</v>
      </c>
      <c r="T8648" s="20">
        <v>0.67</v>
      </c>
    </row>
    <row r="8649" spans="1:20" s="20" customFormat="1" x14ac:dyDescent="0.25">
      <c r="A8649" s="177" t="s">
        <v>14021</v>
      </c>
      <c r="B8649" s="20" t="s">
        <v>14022</v>
      </c>
      <c r="C8649" s="20" t="s">
        <v>239</v>
      </c>
      <c r="D8649" s="20" t="s">
        <v>1002</v>
      </c>
      <c r="E8649" s="26">
        <v>43344</v>
      </c>
      <c r="F8649" s="20">
        <v>0</v>
      </c>
      <c r="G8649" s="20">
        <v>0</v>
      </c>
      <c r="I8649" s="20">
        <v>0</v>
      </c>
      <c r="J8649" s="20">
        <v>0</v>
      </c>
      <c r="L8649" s="20">
        <v>0</v>
      </c>
      <c r="N8649" s="20">
        <v>0</v>
      </c>
      <c r="P8649" s="20">
        <v>0</v>
      </c>
      <c r="Q8649" s="20">
        <v>0</v>
      </c>
      <c r="S8649" s="20">
        <v>0</v>
      </c>
      <c r="T8649" s="20">
        <v>0.5</v>
      </c>
    </row>
    <row r="8650" spans="1:20" s="20" customFormat="1" x14ac:dyDescent="0.25">
      <c r="A8650" s="177" t="s">
        <v>14208</v>
      </c>
      <c r="B8650" s="20" t="s">
        <v>14209</v>
      </c>
      <c r="C8650" s="20" t="s">
        <v>240</v>
      </c>
      <c r="D8650" s="20" t="s">
        <v>1002</v>
      </c>
      <c r="E8650" s="26">
        <v>43344</v>
      </c>
      <c r="F8650" s="20">
        <v>13</v>
      </c>
      <c r="G8650" s="20">
        <v>13</v>
      </c>
      <c r="I8650" s="20">
        <v>55</v>
      </c>
      <c r="J8650" s="20">
        <v>78</v>
      </c>
      <c r="L8650" s="20">
        <v>78</v>
      </c>
      <c r="N8650" s="20">
        <v>45</v>
      </c>
      <c r="P8650" s="20">
        <v>1</v>
      </c>
      <c r="Q8650" s="20">
        <v>5</v>
      </c>
      <c r="S8650" s="20">
        <v>10</v>
      </c>
      <c r="T8650" s="20">
        <v>0</v>
      </c>
    </row>
    <row r="8651" spans="1:20" s="20" customFormat="1" x14ac:dyDescent="0.25">
      <c r="A8651" s="177" t="s">
        <v>14385</v>
      </c>
      <c r="B8651" s="20" t="s">
        <v>14386</v>
      </c>
      <c r="C8651" s="20" t="s">
        <v>241</v>
      </c>
      <c r="D8651" s="20" t="s">
        <v>1002</v>
      </c>
      <c r="E8651" s="26">
        <v>43344</v>
      </c>
      <c r="F8651" s="20">
        <v>33</v>
      </c>
      <c r="G8651" s="20">
        <v>36.5</v>
      </c>
      <c r="I8651" s="20">
        <v>327</v>
      </c>
      <c r="J8651" s="20">
        <v>378</v>
      </c>
      <c r="L8651" s="20">
        <v>454</v>
      </c>
      <c r="N8651" s="20">
        <v>276</v>
      </c>
      <c r="P8651" s="20">
        <v>6</v>
      </c>
      <c r="Q8651" s="20">
        <v>21</v>
      </c>
      <c r="S8651" s="20">
        <v>51</v>
      </c>
      <c r="T8651" s="20">
        <v>0.67</v>
      </c>
    </row>
    <row r="8652" spans="1:20" s="20" customFormat="1" x14ac:dyDescent="0.25">
      <c r="A8652" s="177" t="s">
        <v>14497</v>
      </c>
      <c r="B8652" s="20" t="s">
        <v>14498</v>
      </c>
      <c r="C8652" s="20" t="s">
        <v>318</v>
      </c>
      <c r="D8652" s="20" t="s">
        <v>1002</v>
      </c>
      <c r="E8652" s="26">
        <v>43344</v>
      </c>
      <c r="F8652" s="20">
        <v>7</v>
      </c>
      <c r="G8652" s="20">
        <v>6</v>
      </c>
      <c r="I8652" s="20">
        <v>29</v>
      </c>
      <c r="J8652" s="20">
        <v>42</v>
      </c>
      <c r="L8652" s="20">
        <v>36</v>
      </c>
      <c r="N8652" s="20">
        <v>26</v>
      </c>
      <c r="P8652" s="20">
        <v>0</v>
      </c>
      <c r="Q8652" s="20">
        <v>0</v>
      </c>
      <c r="S8652" s="20">
        <v>3</v>
      </c>
      <c r="T8652" s="20">
        <v>0.67</v>
      </c>
    </row>
    <row r="8653" spans="1:20" s="20" customFormat="1" x14ac:dyDescent="0.25">
      <c r="A8653" s="177" t="s">
        <v>14714</v>
      </c>
      <c r="B8653" s="20" t="s">
        <v>14715</v>
      </c>
      <c r="C8653" s="20" t="s">
        <v>199</v>
      </c>
      <c r="D8653" s="20" t="s">
        <v>1000</v>
      </c>
      <c r="E8653" s="26">
        <v>43344</v>
      </c>
      <c r="F8653" s="20">
        <v>13</v>
      </c>
      <c r="G8653" s="20">
        <v>14</v>
      </c>
      <c r="I8653" s="20">
        <v>92</v>
      </c>
      <c r="J8653" s="20">
        <v>103</v>
      </c>
      <c r="L8653" s="20">
        <v>128</v>
      </c>
      <c r="N8653" s="20">
        <v>57</v>
      </c>
      <c r="P8653" s="20">
        <v>0</v>
      </c>
      <c r="Q8653" s="20">
        <v>0</v>
      </c>
      <c r="S8653" s="20">
        <v>35</v>
      </c>
      <c r="T8653" s="20">
        <v>0.67</v>
      </c>
    </row>
    <row r="8654" spans="1:20" s="20" customFormat="1" x14ac:dyDescent="0.25">
      <c r="A8654" s="177" t="s">
        <v>14980</v>
      </c>
      <c r="B8654" s="20" t="s">
        <v>14981</v>
      </c>
      <c r="C8654" s="20" t="s">
        <v>200</v>
      </c>
      <c r="D8654" s="20" t="s">
        <v>1002</v>
      </c>
      <c r="E8654" s="26">
        <v>43344</v>
      </c>
      <c r="F8654" s="20">
        <v>4</v>
      </c>
      <c r="G8654" s="20">
        <v>4.5</v>
      </c>
      <c r="I8654" s="20">
        <v>16</v>
      </c>
      <c r="J8654" s="20">
        <v>24</v>
      </c>
      <c r="L8654" s="20">
        <v>27</v>
      </c>
      <c r="N8654" s="20">
        <v>14</v>
      </c>
      <c r="P8654" s="20">
        <v>0</v>
      </c>
      <c r="Q8654" s="20">
        <v>0</v>
      </c>
      <c r="S8654" s="20">
        <v>2</v>
      </c>
    </row>
    <row r="8655" spans="1:20" s="20" customFormat="1" x14ac:dyDescent="0.25">
      <c r="A8655" s="177" t="s">
        <v>15157</v>
      </c>
      <c r="B8655" s="20" t="s">
        <v>15158</v>
      </c>
      <c r="C8655" s="20" t="s">
        <v>202</v>
      </c>
      <c r="D8655" s="20" t="s">
        <v>1002</v>
      </c>
      <c r="E8655" s="26">
        <v>43344</v>
      </c>
      <c r="F8655" s="20">
        <v>5</v>
      </c>
      <c r="G8655" s="20">
        <v>5.5</v>
      </c>
      <c r="I8655" s="20">
        <v>62</v>
      </c>
      <c r="J8655" s="20">
        <v>55</v>
      </c>
      <c r="L8655" s="20">
        <v>77</v>
      </c>
      <c r="N8655" s="20">
        <v>33</v>
      </c>
      <c r="P8655" s="20">
        <v>0</v>
      </c>
      <c r="Q8655" s="20">
        <v>0</v>
      </c>
      <c r="S8655" s="20">
        <v>29</v>
      </c>
    </row>
    <row r="8656" spans="1:20" s="20" customFormat="1" x14ac:dyDescent="0.25">
      <c r="A8656" s="177" t="s">
        <v>15239</v>
      </c>
      <c r="B8656" s="20" t="s">
        <v>15240</v>
      </c>
      <c r="C8656" s="20" t="s">
        <v>348</v>
      </c>
      <c r="D8656" s="20" t="s">
        <v>1000</v>
      </c>
      <c r="E8656" s="26">
        <v>43344</v>
      </c>
      <c r="F8656" s="20">
        <v>0</v>
      </c>
      <c r="G8656" s="20">
        <v>0</v>
      </c>
      <c r="I8656" s="20">
        <v>0</v>
      </c>
      <c r="J8656" s="20">
        <v>0</v>
      </c>
      <c r="L8656" s="20">
        <v>0</v>
      </c>
      <c r="N8656" s="20">
        <v>0</v>
      </c>
      <c r="P8656" s="20">
        <v>0</v>
      </c>
      <c r="Q8656" s="20">
        <v>0</v>
      </c>
      <c r="S8656" s="20">
        <v>0</v>
      </c>
    </row>
    <row r="8657" spans="1:19" s="20" customFormat="1" x14ac:dyDescent="0.25">
      <c r="A8657" s="177" t="s">
        <v>15323</v>
      </c>
      <c r="B8657" s="20" t="s">
        <v>15324</v>
      </c>
      <c r="C8657" s="20" t="s">
        <v>347</v>
      </c>
      <c r="D8657" s="20" t="s">
        <v>1002</v>
      </c>
      <c r="E8657" s="26">
        <v>43344</v>
      </c>
      <c r="F8657" s="20">
        <v>0</v>
      </c>
      <c r="G8657" s="20">
        <v>0</v>
      </c>
      <c r="I8657" s="20">
        <v>0</v>
      </c>
      <c r="J8657" s="20">
        <v>0</v>
      </c>
      <c r="L8657" s="20">
        <v>0</v>
      </c>
      <c r="N8657" s="20">
        <v>0</v>
      </c>
      <c r="P8657" s="20">
        <v>0</v>
      </c>
      <c r="Q8657" s="20">
        <v>0</v>
      </c>
      <c r="S8657" s="20">
        <v>0</v>
      </c>
    </row>
    <row r="8658" spans="1:19" s="20" customFormat="1" x14ac:dyDescent="0.25">
      <c r="A8658" s="177" t="s">
        <v>15399</v>
      </c>
      <c r="B8658" s="20" t="s">
        <v>15400</v>
      </c>
      <c r="C8658" s="20" t="s">
        <v>351</v>
      </c>
      <c r="D8658" s="20" t="s">
        <v>1002</v>
      </c>
      <c r="E8658" s="26">
        <v>43344</v>
      </c>
      <c r="F8658" s="20">
        <v>0</v>
      </c>
      <c r="G8658" s="20">
        <v>0</v>
      </c>
      <c r="I8658" s="20">
        <v>0</v>
      </c>
      <c r="J8658" s="20">
        <v>0</v>
      </c>
      <c r="L8658" s="20">
        <v>0</v>
      </c>
      <c r="N8658" s="20">
        <v>0</v>
      </c>
      <c r="P8658" s="20">
        <v>0</v>
      </c>
      <c r="Q8658" s="20">
        <v>0</v>
      </c>
      <c r="S8658" s="20">
        <v>0</v>
      </c>
    </row>
    <row r="8659" spans="1:19" s="20" customFormat="1" x14ac:dyDescent="0.25">
      <c r="A8659" s="177" t="s">
        <v>15445</v>
      </c>
      <c r="B8659" s="20" t="s">
        <v>15446</v>
      </c>
      <c r="C8659" s="20" t="s">
        <v>357</v>
      </c>
      <c r="D8659" s="20" t="s">
        <v>1000</v>
      </c>
      <c r="E8659" s="26">
        <v>43344</v>
      </c>
      <c r="F8659" s="20">
        <v>0</v>
      </c>
      <c r="G8659" s="20">
        <v>0</v>
      </c>
      <c r="I8659" s="20">
        <v>0</v>
      </c>
      <c r="J8659" s="20">
        <v>0</v>
      </c>
      <c r="L8659" s="20">
        <v>0</v>
      </c>
      <c r="N8659" s="20">
        <v>0</v>
      </c>
      <c r="P8659" s="20">
        <v>0</v>
      </c>
      <c r="Q8659" s="20">
        <v>0</v>
      </c>
      <c r="S8659" s="20">
        <v>0</v>
      </c>
    </row>
    <row r="8660" spans="1:19" s="20" customFormat="1" x14ac:dyDescent="0.25">
      <c r="A8660" s="177" t="s">
        <v>15523</v>
      </c>
      <c r="B8660" s="20" t="s">
        <v>15524</v>
      </c>
      <c r="C8660" s="20" t="s">
        <v>352</v>
      </c>
      <c r="D8660" s="20" t="s">
        <v>1002</v>
      </c>
      <c r="E8660" s="26">
        <v>43344</v>
      </c>
      <c r="F8660" s="20">
        <v>0</v>
      </c>
      <c r="G8660" s="20">
        <v>0</v>
      </c>
      <c r="I8660" s="20">
        <v>0</v>
      </c>
      <c r="J8660" s="20">
        <v>0</v>
      </c>
      <c r="L8660" s="20">
        <v>0</v>
      </c>
      <c r="N8660" s="20">
        <v>0</v>
      </c>
      <c r="P8660" s="20">
        <v>0</v>
      </c>
      <c r="Q8660" s="20">
        <v>0</v>
      </c>
      <c r="S8660" s="20">
        <v>0</v>
      </c>
    </row>
    <row r="8661" spans="1:19" s="20" customFormat="1" x14ac:dyDescent="0.25">
      <c r="A8661" s="177" t="s">
        <v>15684</v>
      </c>
      <c r="B8661" s="20" t="s">
        <v>15685</v>
      </c>
      <c r="C8661" s="20" t="s">
        <v>228</v>
      </c>
      <c r="D8661" s="20" t="s">
        <v>1002</v>
      </c>
      <c r="E8661" s="26">
        <v>43344</v>
      </c>
      <c r="F8661" s="20">
        <v>0</v>
      </c>
      <c r="G8661" s="20">
        <v>0</v>
      </c>
      <c r="I8661" s="20">
        <v>0</v>
      </c>
      <c r="J8661" s="20">
        <v>0</v>
      </c>
      <c r="L8661" s="20">
        <v>0</v>
      </c>
      <c r="N8661" s="20">
        <v>0</v>
      </c>
      <c r="P8661" s="20">
        <v>0</v>
      </c>
      <c r="Q8661" s="20">
        <v>0</v>
      </c>
      <c r="S8661" s="20">
        <v>0</v>
      </c>
    </row>
    <row r="8662" spans="1:19" s="20" customFormat="1" x14ac:dyDescent="0.25">
      <c r="A8662" s="177" t="s">
        <v>15861</v>
      </c>
      <c r="B8662" s="20" t="s">
        <v>15862</v>
      </c>
      <c r="C8662" s="20" t="s">
        <v>227</v>
      </c>
      <c r="D8662" s="20" t="s">
        <v>1000</v>
      </c>
      <c r="E8662" s="26">
        <v>43344</v>
      </c>
      <c r="F8662" s="20">
        <v>0</v>
      </c>
      <c r="G8662" s="20">
        <v>0</v>
      </c>
      <c r="I8662" s="20">
        <v>0</v>
      </c>
      <c r="J8662" s="20">
        <v>0</v>
      </c>
      <c r="L8662" s="20">
        <v>0</v>
      </c>
      <c r="N8662" s="20">
        <v>0</v>
      </c>
      <c r="P8662" s="20">
        <v>0</v>
      </c>
      <c r="Q8662" s="20">
        <v>0</v>
      </c>
      <c r="S8662" s="20">
        <v>0</v>
      </c>
    </row>
    <row r="8663" spans="1:19" s="20" customFormat="1" x14ac:dyDescent="0.25">
      <c r="A8663" s="177" t="s">
        <v>16038</v>
      </c>
      <c r="B8663" s="20" t="s">
        <v>16039</v>
      </c>
      <c r="C8663" s="20" t="s">
        <v>203</v>
      </c>
      <c r="D8663" s="20" t="s">
        <v>1000</v>
      </c>
      <c r="E8663" s="26">
        <v>43344</v>
      </c>
      <c r="F8663" s="20">
        <v>0</v>
      </c>
      <c r="G8663" s="20">
        <v>0</v>
      </c>
      <c r="I8663" s="20">
        <v>0</v>
      </c>
      <c r="J8663" s="20">
        <v>0</v>
      </c>
      <c r="L8663" s="20">
        <v>0</v>
      </c>
      <c r="N8663" s="20">
        <v>0</v>
      </c>
      <c r="O8663" s="20" t="e">
        <v>#DIV/0!</v>
      </c>
      <c r="P8663" s="20">
        <v>0</v>
      </c>
      <c r="Q8663" s="20">
        <v>0</v>
      </c>
      <c r="S8663" s="20">
        <v>0</v>
      </c>
    </row>
    <row r="8664" spans="1:19" s="20" customFormat="1" x14ac:dyDescent="0.25">
      <c r="A8664" s="177" t="s">
        <v>16217</v>
      </c>
      <c r="B8664" s="20" t="s">
        <v>16218</v>
      </c>
      <c r="C8664" s="20" t="s">
        <v>205</v>
      </c>
      <c r="D8664" s="20" t="s">
        <v>1002</v>
      </c>
      <c r="E8664" s="26">
        <v>43344</v>
      </c>
      <c r="F8664" s="20">
        <v>0</v>
      </c>
      <c r="G8664" s="20">
        <v>0</v>
      </c>
      <c r="I8664" s="20">
        <v>0</v>
      </c>
      <c r="J8664" s="20">
        <v>0</v>
      </c>
      <c r="L8664" s="20">
        <v>0</v>
      </c>
      <c r="N8664" s="20">
        <v>0</v>
      </c>
      <c r="P8664" s="20">
        <v>0</v>
      </c>
      <c r="Q8664" s="20">
        <v>0</v>
      </c>
      <c r="S8664" s="20">
        <v>0</v>
      </c>
    </row>
    <row r="8665" spans="1:19" s="20" customFormat="1" x14ac:dyDescent="0.25">
      <c r="A8665" s="177" t="s">
        <v>16394</v>
      </c>
      <c r="B8665" s="20" t="s">
        <v>16395</v>
      </c>
      <c r="C8665" s="20" t="s">
        <v>204</v>
      </c>
      <c r="D8665" s="20" t="s">
        <v>1002</v>
      </c>
      <c r="E8665" s="26">
        <v>43344</v>
      </c>
      <c r="F8665" s="20">
        <v>0</v>
      </c>
      <c r="G8665" s="20">
        <v>0</v>
      </c>
      <c r="I8665" s="20">
        <v>0</v>
      </c>
      <c r="J8665" s="20">
        <v>0</v>
      </c>
      <c r="L8665" s="20">
        <v>0</v>
      </c>
      <c r="N8665" s="20">
        <v>0</v>
      </c>
      <c r="P8665" s="20">
        <v>0</v>
      </c>
      <c r="Q8665" s="20">
        <v>0</v>
      </c>
      <c r="S8665" s="20">
        <v>0</v>
      </c>
    </row>
    <row r="8666" spans="1:19" s="20" customFormat="1" x14ac:dyDescent="0.25">
      <c r="A8666" s="177" t="s">
        <v>16535</v>
      </c>
      <c r="B8666" s="20" t="s">
        <v>16536</v>
      </c>
      <c r="C8666" s="20" t="s">
        <v>353</v>
      </c>
      <c r="D8666" s="20" t="s">
        <v>1002</v>
      </c>
      <c r="E8666" s="26">
        <v>43344</v>
      </c>
      <c r="F8666" s="20">
        <v>0</v>
      </c>
      <c r="G8666" s="20">
        <v>0</v>
      </c>
      <c r="I8666" s="20">
        <v>0</v>
      </c>
      <c r="J8666" s="20">
        <v>0</v>
      </c>
      <c r="L8666" s="20">
        <v>0</v>
      </c>
      <c r="N8666" s="20">
        <v>0</v>
      </c>
      <c r="P8666" s="20">
        <v>0</v>
      </c>
      <c r="Q8666" s="20">
        <v>0</v>
      </c>
      <c r="S8666" s="20">
        <v>0</v>
      </c>
    </row>
    <row r="8667" spans="1:19" s="20" customFormat="1" x14ac:dyDescent="0.25">
      <c r="A8667" s="177" t="s">
        <v>16712</v>
      </c>
      <c r="B8667" s="20" t="s">
        <v>16713</v>
      </c>
      <c r="C8667" s="20" t="s">
        <v>223</v>
      </c>
      <c r="D8667" s="20" t="s">
        <v>1000</v>
      </c>
      <c r="E8667" s="26">
        <v>43344</v>
      </c>
      <c r="F8667" s="20">
        <v>8</v>
      </c>
      <c r="G8667" s="20">
        <v>6</v>
      </c>
      <c r="I8667" s="20">
        <v>42</v>
      </c>
      <c r="J8667" s="20">
        <v>88</v>
      </c>
      <c r="L8667" s="20">
        <v>66</v>
      </c>
      <c r="N8667" s="20">
        <v>42</v>
      </c>
      <c r="P8667" s="20">
        <v>0</v>
      </c>
      <c r="Q8667" s="20">
        <v>0</v>
      </c>
      <c r="S8667" s="20">
        <v>0</v>
      </c>
    </row>
    <row r="8668" spans="1:19" s="20" customFormat="1" x14ac:dyDescent="0.25">
      <c r="A8668" s="177" t="s">
        <v>16891</v>
      </c>
      <c r="B8668" s="20" t="s">
        <v>16892</v>
      </c>
      <c r="C8668" s="20" t="s">
        <v>224</v>
      </c>
      <c r="D8668" s="20" t="s">
        <v>1002</v>
      </c>
      <c r="E8668" s="26">
        <v>43344</v>
      </c>
      <c r="F8668" s="20">
        <v>8</v>
      </c>
      <c r="G8668" s="20">
        <v>6</v>
      </c>
      <c r="I8668" s="20">
        <v>42</v>
      </c>
      <c r="J8668" s="20">
        <v>88</v>
      </c>
      <c r="L8668" s="20">
        <v>66</v>
      </c>
      <c r="N8668" s="20">
        <v>42</v>
      </c>
      <c r="P8668" s="20">
        <v>0</v>
      </c>
      <c r="Q8668" s="20">
        <v>0</v>
      </c>
      <c r="S8668" s="20">
        <v>0</v>
      </c>
    </row>
    <row r="8669" spans="1:19" s="20" customFormat="1" x14ac:dyDescent="0.25">
      <c r="A8669" s="177" t="s">
        <v>17017</v>
      </c>
      <c r="B8669" s="20" t="s">
        <v>17018</v>
      </c>
      <c r="C8669" s="20" t="s">
        <v>346</v>
      </c>
      <c r="D8669" s="20" t="s">
        <v>1000</v>
      </c>
      <c r="E8669" s="26">
        <v>43344</v>
      </c>
      <c r="F8669" s="20">
        <v>0</v>
      </c>
      <c r="G8669" s="20">
        <v>0</v>
      </c>
      <c r="I8669" s="20">
        <v>0</v>
      </c>
      <c r="J8669" s="20">
        <v>0</v>
      </c>
      <c r="L8669" s="20">
        <v>0</v>
      </c>
      <c r="N8669" s="20">
        <v>0</v>
      </c>
      <c r="P8669" s="20">
        <v>0</v>
      </c>
      <c r="Q8669" s="20">
        <v>0</v>
      </c>
      <c r="S8669" s="20">
        <v>0</v>
      </c>
    </row>
    <row r="8670" spans="1:19" s="20" customFormat="1" x14ac:dyDescent="0.25">
      <c r="A8670" s="177" t="s">
        <v>17113</v>
      </c>
      <c r="B8670" s="20" t="s">
        <v>17114</v>
      </c>
      <c r="C8670" s="20" t="s">
        <v>345</v>
      </c>
      <c r="D8670" s="20" t="s">
        <v>1002</v>
      </c>
      <c r="E8670" s="26">
        <v>43344</v>
      </c>
      <c r="F8670" s="20">
        <v>0</v>
      </c>
      <c r="G8670" s="20">
        <v>0</v>
      </c>
      <c r="I8670" s="20">
        <v>0</v>
      </c>
      <c r="J8670" s="20">
        <v>0</v>
      </c>
      <c r="L8670" s="20">
        <v>0</v>
      </c>
      <c r="N8670" s="20">
        <v>0</v>
      </c>
      <c r="P8670" s="20">
        <v>0</v>
      </c>
      <c r="Q8670" s="20">
        <v>0</v>
      </c>
      <c r="S8670" s="20">
        <v>0</v>
      </c>
    </row>
    <row r="8671" spans="1:19" s="20" customFormat="1" x14ac:dyDescent="0.25">
      <c r="A8671" s="177" t="s">
        <v>17328</v>
      </c>
      <c r="B8671" s="20" t="s">
        <v>17329</v>
      </c>
      <c r="C8671" s="20" t="s">
        <v>225</v>
      </c>
      <c r="D8671" s="20" t="s">
        <v>1000</v>
      </c>
      <c r="E8671" s="26">
        <v>43344</v>
      </c>
      <c r="F8671" s="20">
        <v>4</v>
      </c>
      <c r="G8671" s="20">
        <v>5.5</v>
      </c>
      <c r="I8671" s="20">
        <v>58</v>
      </c>
      <c r="J8671" s="20">
        <v>44</v>
      </c>
      <c r="L8671" s="20">
        <v>62</v>
      </c>
      <c r="N8671" s="20">
        <v>55</v>
      </c>
      <c r="P8671" s="20">
        <v>0</v>
      </c>
      <c r="Q8671" s="20">
        <v>0</v>
      </c>
      <c r="S8671" s="20">
        <v>3</v>
      </c>
    </row>
    <row r="8672" spans="1:19" s="20" customFormat="1" x14ac:dyDescent="0.25">
      <c r="A8672" s="177" t="s">
        <v>17358</v>
      </c>
      <c r="B8672" s="20" t="s">
        <v>17359</v>
      </c>
      <c r="C8672" s="20" t="s">
        <v>905</v>
      </c>
      <c r="D8672" s="20" t="s">
        <v>1002</v>
      </c>
      <c r="E8672" s="26">
        <v>43344</v>
      </c>
      <c r="F8672" s="20">
        <v>0</v>
      </c>
      <c r="G8672" s="20">
        <v>0</v>
      </c>
      <c r="I8672" s="20">
        <v>0</v>
      </c>
      <c r="J8672" s="20">
        <v>0</v>
      </c>
      <c r="L8672" s="20">
        <v>0</v>
      </c>
      <c r="N8672" s="20">
        <v>0</v>
      </c>
      <c r="P8672" s="20">
        <v>0</v>
      </c>
      <c r="Q8672" s="20">
        <v>0</v>
      </c>
      <c r="S8672" s="20">
        <v>0</v>
      </c>
    </row>
    <row r="8673" spans="1:20" s="20" customFormat="1" x14ac:dyDescent="0.25">
      <c r="A8673" s="177" t="s">
        <v>17535</v>
      </c>
      <c r="B8673" s="20" t="s">
        <v>17536</v>
      </c>
      <c r="C8673" s="20" t="s">
        <v>226</v>
      </c>
      <c r="D8673" s="20" t="s">
        <v>1002</v>
      </c>
      <c r="E8673" s="26">
        <v>43344</v>
      </c>
      <c r="F8673" s="20">
        <v>4</v>
      </c>
      <c r="G8673" s="20">
        <v>5.5</v>
      </c>
      <c r="I8673" s="20">
        <v>58</v>
      </c>
      <c r="J8673" s="20">
        <v>44</v>
      </c>
      <c r="L8673" s="20">
        <v>62</v>
      </c>
      <c r="N8673" s="20">
        <v>55</v>
      </c>
      <c r="P8673" s="20">
        <v>0</v>
      </c>
      <c r="Q8673" s="20">
        <v>0</v>
      </c>
      <c r="S8673" s="20">
        <v>3</v>
      </c>
    </row>
    <row r="8674" spans="1:20" s="20" customFormat="1" x14ac:dyDescent="0.25">
      <c r="A8674" s="177" t="s">
        <v>17712</v>
      </c>
      <c r="B8674" s="20" t="s">
        <v>17713</v>
      </c>
      <c r="C8674" s="20" t="s">
        <v>232</v>
      </c>
      <c r="D8674" s="20" t="s">
        <v>1000</v>
      </c>
      <c r="E8674" s="26">
        <v>43344</v>
      </c>
      <c r="F8674" s="20">
        <v>8</v>
      </c>
      <c r="G8674" s="20">
        <v>7.5</v>
      </c>
      <c r="I8674" s="20">
        <v>94</v>
      </c>
      <c r="J8674" s="20">
        <v>91</v>
      </c>
      <c r="L8674" s="20">
        <v>84</v>
      </c>
      <c r="N8674" s="20">
        <v>88</v>
      </c>
      <c r="P8674" s="20">
        <v>0</v>
      </c>
      <c r="Q8674" s="20">
        <v>14</v>
      </c>
      <c r="S8674" s="20">
        <v>6</v>
      </c>
    </row>
    <row r="8675" spans="1:20" s="20" customFormat="1" x14ac:dyDescent="0.25">
      <c r="A8675" s="177" t="s">
        <v>17909</v>
      </c>
      <c r="B8675" s="20" t="s">
        <v>17910</v>
      </c>
      <c r="C8675" s="20" t="s">
        <v>231</v>
      </c>
      <c r="D8675" s="20" t="s">
        <v>1002</v>
      </c>
      <c r="E8675" s="26">
        <v>43344</v>
      </c>
      <c r="F8675" s="20">
        <v>8</v>
      </c>
      <c r="G8675" s="20">
        <v>7.5</v>
      </c>
      <c r="I8675" s="20">
        <v>94</v>
      </c>
      <c r="J8675" s="20">
        <v>91</v>
      </c>
      <c r="L8675" s="20">
        <v>84</v>
      </c>
      <c r="N8675" s="20">
        <v>88</v>
      </c>
      <c r="P8675" s="20">
        <v>0</v>
      </c>
      <c r="Q8675" s="20">
        <v>14</v>
      </c>
      <c r="S8675" s="20">
        <v>6</v>
      </c>
    </row>
    <row r="8676" spans="1:20" s="20" customFormat="1" x14ac:dyDescent="0.25">
      <c r="A8676" s="177" t="s">
        <v>18086</v>
      </c>
      <c r="B8676" s="20" t="s">
        <v>18087</v>
      </c>
      <c r="C8676" s="20" t="s">
        <v>317</v>
      </c>
      <c r="D8676" s="20" t="s">
        <v>1000</v>
      </c>
      <c r="E8676" s="26">
        <v>43344</v>
      </c>
      <c r="F8676" s="20">
        <v>11</v>
      </c>
      <c r="G8676" s="20">
        <v>9</v>
      </c>
      <c r="I8676" s="20">
        <v>46</v>
      </c>
      <c r="J8676" s="20">
        <v>66</v>
      </c>
      <c r="L8676" s="20">
        <v>54</v>
      </c>
      <c r="N8676" s="20">
        <v>36</v>
      </c>
      <c r="P8676" s="20">
        <v>1</v>
      </c>
      <c r="Q8676" s="20">
        <v>1</v>
      </c>
      <c r="S8676" s="20">
        <v>10</v>
      </c>
    </row>
    <row r="8677" spans="1:20" s="20" customFormat="1" x14ac:dyDescent="0.25">
      <c r="A8677" s="177" t="s">
        <v>18265</v>
      </c>
      <c r="B8677" s="20" t="s">
        <v>18266</v>
      </c>
      <c r="C8677" s="20" t="s">
        <v>316</v>
      </c>
      <c r="D8677" s="20" t="s">
        <v>1002</v>
      </c>
      <c r="E8677" s="26">
        <v>43344</v>
      </c>
      <c r="F8677" s="20">
        <v>6</v>
      </c>
      <c r="G8677" s="20">
        <v>5.5</v>
      </c>
      <c r="I8677" s="20">
        <v>27</v>
      </c>
      <c r="J8677" s="20">
        <v>36</v>
      </c>
      <c r="L8677" s="20">
        <v>33</v>
      </c>
      <c r="N8677" s="20">
        <v>20</v>
      </c>
      <c r="P8677" s="20">
        <v>1</v>
      </c>
      <c r="Q8677" s="20">
        <v>1</v>
      </c>
      <c r="S8677" s="20">
        <v>7</v>
      </c>
      <c r="T8677" s="20" t="e">
        <v>#DIV/0!</v>
      </c>
    </row>
    <row r="8678" spans="1:20" s="20" customFormat="1" x14ac:dyDescent="0.25">
      <c r="A8678" s="177" t="s">
        <v>18341</v>
      </c>
      <c r="B8678" s="20" t="s">
        <v>18342</v>
      </c>
      <c r="C8678" s="20" t="s">
        <v>355</v>
      </c>
      <c r="D8678" s="20" t="s">
        <v>1002</v>
      </c>
      <c r="E8678" s="26">
        <v>43344</v>
      </c>
      <c r="F8678" s="20">
        <v>5</v>
      </c>
      <c r="G8678" s="20">
        <v>3.5</v>
      </c>
      <c r="I8678" s="20">
        <v>19</v>
      </c>
      <c r="J8678" s="20">
        <v>30</v>
      </c>
      <c r="L8678" s="20">
        <v>21</v>
      </c>
      <c r="N8678" s="20">
        <v>16</v>
      </c>
      <c r="P8678" s="20">
        <v>0</v>
      </c>
      <c r="Q8678" s="20">
        <v>0</v>
      </c>
      <c r="S8678" s="20">
        <v>3</v>
      </c>
      <c r="T8678" s="20" t="e">
        <v>#DIV/0!</v>
      </c>
    </row>
    <row r="8679" spans="1:20" s="20" customFormat="1" x14ac:dyDescent="0.25">
      <c r="A8679" s="177" t="s">
        <v>18518</v>
      </c>
      <c r="B8679" s="20" t="s">
        <v>18519</v>
      </c>
      <c r="C8679" s="20" t="s">
        <v>214</v>
      </c>
      <c r="D8679" s="20" t="s">
        <v>1000</v>
      </c>
      <c r="E8679" s="26">
        <v>43344</v>
      </c>
      <c r="F8679" s="20">
        <v>10</v>
      </c>
      <c r="G8679" s="20">
        <v>13.5</v>
      </c>
      <c r="I8679" s="20">
        <v>78</v>
      </c>
      <c r="J8679" s="20">
        <v>107</v>
      </c>
      <c r="L8679" s="20">
        <v>150</v>
      </c>
      <c r="N8679" s="20">
        <v>63</v>
      </c>
      <c r="O8679" s="20">
        <v>1.1000000000000001</v>
      </c>
      <c r="P8679" s="20">
        <v>11</v>
      </c>
      <c r="Q8679" s="20">
        <v>12</v>
      </c>
      <c r="S8679" s="20">
        <v>15</v>
      </c>
      <c r="T8679" s="20">
        <v>0.28313253012048195</v>
      </c>
    </row>
    <row r="8680" spans="1:20" s="20" customFormat="1" x14ac:dyDescent="0.25">
      <c r="A8680" s="177" t="s">
        <v>18697</v>
      </c>
      <c r="B8680" s="20" t="s">
        <v>18698</v>
      </c>
      <c r="C8680" s="20" t="s">
        <v>215</v>
      </c>
      <c r="D8680" s="20" t="s">
        <v>1002</v>
      </c>
      <c r="E8680" s="26">
        <v>43344</v>
      </c>
      <c r="F8680" s="20">
        <v>4.5</v>
      </c>
      <c r="G8680" s="20">
        <v>6</v>
      </c>
      <c r="I8680" s="20">
        <v>26</v>
      </c>
      <c r="J8680" s="20">
        <v>36</v>
      </c>
      <c r="L8680" s="20">
        <v>48</v>
      </c>
      <c r="N8680" s="20">
        <v>22</v>
      </c>
      <c r="O8680" s="20">
        <v>1.1000000000000001</v>
      </c>
      <c r="P8680" s="20">
        <v>5</v>
      </c>
      <c r="Q8680" s="20">
        <v>5</v>
      </c>
      <c r="S8680" s="20">
        <v>4</v>
      </c>
      <c r="T8680" s="20">
        <v>0.83</v>
      </c>
    </row>
    <row r="8681" spans="1:20" s="20" customFormat="1" x14ac:dyDescent="0.25">
      <c r="A8681" s="177" t="s">
        <v>18874</v>
      </c>
      <c r="B8681" s="20" t="s">
        <v>18875</v>
      </c>
      <c r="C8681" s="20" t="s">
        <v>216</v>
      </c>
      <c r="D8681" s="20" t="s">
        <v>1002</v>
      </c>
      <c r="E8681" s="26">
        <v>43344</v>
      </c>
      <c r="F8681" s="20">
        <v>5.5</v>
      </c>
      <c r="G8681" s="20">
        <v>7.5</v>
      </c>
      <c r="I8681" s="20">
        <v>52</v>
      </c>
      <c r="J8681" s="20">
        <v>71</v>
      </c>
      <c r="L8681" s="20">
        <v>102</v>
      </c>
      <c r="N8681" s="20">
        <v>41</v>
      </c>
      <c r="P8681" s="20">
        <v>6</v>
      </c>
      <c r="Q8681" s="20">
        <v>7</v>
      </c>
      <c r="S8681" s="20">
        <v>11</v>
      </c>
      <c r="T8681" s="20">
        <v>0.83</v>
      </c>
    </row>
    <row r="8682" spans="1:20" s="20" customFormat="1" x14ac:dyDescent="0.25">
      <c r="A8682" s="177" t="s">
        <v>19051</v>
      </c>
      <c r="B8682" s="20" t="s">
        <v>19052</v>
      </c>
      <c r="C8682" s="20" t="s">
        <v>229</v>
      </c>
      <c r="D8682" s="20" t="s">
        <v>1002</v>
      </c>
      <c r="E8682" s="26">
        <v>43344</v>
      </c>
      <c r="F8682" s="20">
        <v>0</v>
      </c>
      <c r="G8682" s="20">
        <v>0</v>
      </c>
      <c r="I8682" s="20">
        <v>0</v>
      </c>
      <c r="J8682" s="20">
        <v>0</v>
      </c>
      <c r="L8682" s="20">
        <v>0</v>
      </c>
      <c r="N8682" s="20">
        <v>0</v>
      </c>
      <c r="P8682" s="20">
        <v>0</v>
      </c>
      <c r="Q8682" s="20">
        <v>0</v>
      </c>
      <c r="S8682" s="20">
        <v>0</v>
      </c>
      <c r="T8682" s="20">
        <v>0.83</v>
      </c>
    </row>
    <row r="8683" spans="1:20" s="20" customFormat="1" x14ac:dyDescent="0.25">
      <c r="A8683" s="177" t="s">
        <v>19228</v>
      </c>
      <c r="B8683" s="20" t="s">
        <v>19229</v>
      </c>
      <c r="C8683" s="20" t="s">
        <v>230</v>
      </c>
      <c r="D8683" s="20" t="s">
        <v>1000</v>
      </c>
      <c r="E8683" s="26">
        <v>43344</v>
      </c>
      <c r="F8683" s="20">
        <v>0</v>
      </c>
      <c r="G8683" s="20">
        <v>0</v>
      </c>
      <c r="I8683" s="20">
        <v>0</v>
      </c>
      <c r="J8683" s="20">
        <v>0</v>
      </c>
      <c r="L8683" s="20">
        <v>0</v>
      </c>
      <c r="N8683" s="20">
        <v>0</v>
      </c>
      <c r="P8683" s="20">
        <v>0</v>
      </c>
      <c r="Q8683" s="20">
        <v>0</v>
      </c>
      <c r="S8683" s="20">
        <v>0</v>
      </c>
      <c r="T8683" s="20">
        <v>0.83</v>
      </c>
    </row>
    <row r="8684" spans="1:20" s="20" customFormat="1" x14ac:dyDescent="0.25">
      <c r="A8684" s="177" t="s">
        <v>19407</v>
      </c>
      <c r="B8684" s="20" t="s">
        <v>19408</v>
      </c>
      <c r="C8684" s="20" t="s">
        <v>234</v>
      </c>
      <c r="D8684" s="20" t="s">
        <v>1000</v>
      </c>
      <c r="E8684" s="26">
        <v>43344</v>
      </c>
      <c r="F8684" s="20">
        <v>2.5</v>
      </c>
      <c r="G8684" s="20">
        <v>4.5</v>
      </c>
      <c r="I8684" s="20">
        <v>19</v>
      </c>
      <c r="J8684" s="20">
        <v>29</v>
      </c>
      <c r="L8684" s="20">
        <v>63</v>
      </c>
      <c r="N8684" s="20">
        <v>17</v>
      </c>
      <c r="P8684" s="20">
        <v>0</v>
      </c>
      <c r="Q8684" s="20">
        <v>0</v>
      </c>
      <c r="S8684" s="20">
        <v>2</v>
      </c>
      <c r="T8684" s="20">
        <v>0.83</v>
      </c>
    </row>
    <row r="8685" spans="1:20" s="20" customFormat="1" x14ac:dyDescent="0.25">
      <c r="A8685" s="177" t="s">
        <v>19586</v>
      </c>
      <c r="B8685" s="20" t="s">
        <v>19587</v>
      </c>
      <c r="C8685" s="20" t="s">
        <v>233</v>
      </c>
      <c r="D8685" s="20" t="s">
        <v>1002</v>
      </c>
      <c r="E8685" s="26">
        <v>43344</v>
      </c>
      <c r="F8685" s="20">
        <v>2.5</v>
      </c>
      <c r="G8685" s="20">
        <v>4.5</v>
      </c>
      <c r="I8685" s="20">
        <v>19</v>
      </c>
      <c r="J8685" s="20">
        <v>29</v>
      </c>
      <c r="L8685" s="20">
        <v>63</v>
      </c>
      <c r="N8685" s="20">
        <v>17</v>
      </c>
      <c r="P8685" s="20">
        <v>0</v>
      </c>
      <c r="Q8685" s="20">
        <v>0</v>
      </c>
      <c r="S8685" s="20">
        <v>2</v>
      </c>
      <c r="T8685" s="20">
        <v>0.83</v>
      </c>
    </row>
    <row r="8686" spans="1:20" s="20" customFormat="1" x14ac:dyDescent="0.25">
      <c r="A8686" s="177" t="s">
        <v>19684</v>
      </c>
      <c r="B8686" s="20" t="s">
        <v>19685</v>
      </c>
      <c r="C8686" s="20" t="s">
        <v>342</v>
      </c>
      <c r="D8686" s="20" t="s">
        <v>1000</v>
      </c>
      <c r="E8686" s="26">
        <v>43344</v>
      </c>
      <c r="F8686" s="20">
        <v>0</v>
      </c>
      <c r="G8686" s="20">
        <v>0</v>
      </c>
      <c r="I8686" s="20">
        <v>0</v>
      </c>
      <c r="J8686" s="20">
        <v>0</v>
      </c>
      <c r="L8686" s="20">
        <v>0</v>
      </c>
      <c r="N8686" s="20">
        <v>0</v>
      </c>
      <c r="P8686" s="20">
        <v>0</v>
      </c>
      <c r="Q8686" s="20">
        <v>0</v>
      </c>
      <c r="S8686" s="20">
        <v>0</v>
      </c>
      <c r="T8686" s="20">
        <v>0.83</v>
      </c>
    </row>
    <row r="8687" spans="1:20" s="20" customFormat="1" x14ac:dyDescent="0.25">
      <c r="A8687" s="177" t="s">
        <v>19784</v>
      </c>
      <c r="B8687" s="20" t="s">
        <v>19785</v>
      </c>
      <c r="C8687" s="20" t="s">
        <v>340</v>
      </c>
      <c r="D8687" s="20" t="s">
        <v>1002</v>
      </c>
      <c r="E8687" s="26">
        <v>43344</v>
      </c>
      <c r="F8687" s="20">
        <v>0</v>
      </c>
      <c r="G8687" s="20">
        <v>0</v>
      </c>
      <c r="I8687" s="20">
        <v>0</v>
      </c>
      <c r="J8687" s="20">
        <v>0</v>
      </c>
      <c r="L8687" s="20">
        <v>0</v>
      </c>
      <c r="N8687" s="20">
        <v>0</v>
      </c>
      <c r="P8687" s="20">
        <v>0</v>
      </c>
      <c r="Q8687" s="20">
        <v>0</v>
      </c>
      <c r="S8687" s="20">
        <v>0</v>
      </c>
      <c r="T8687" s="20">
        <v>0.83</v>
      </c>
    </row>
    <row r="8688" spans="1:20" s="20" customFormat="1" x14ac:dyDescent="0.25">
      <c r="A8688" s="177" t="s">
        <v>19961</v>
      </c>
      <c r="B8688" s="20" t="s">
        <v>19962</v>
      </c>
      <c r="C8688" s="20" t="s">
        <v>220</v>
      </c>
      <c r="D8688" s="20" t="s">
        <v>1000</v>
      </c>
      <c r="E8688" s="26">
        <v>43344</v>
      </c>
      <c r="F8688" s="20">
        <v>0</v>
      </c>
      <c r="G8688" s="20">
        <v>0</v>
      </c>
      <c r="I8688" s="20">
        <v>0</v>
      </c>
      <c r="J8688" s="20">
        <v>0</v>
      </c>
      <c r="L8688" s="20">
        <v>0</v>
      </c>
      <c r="N8688" s="20">
        <v>0</v>
      </c>
      <c r="P8688" s="20">
        <v>0</v>
      </c>
      <c r="Q8688" s="20">
        <v>0</v>
      </c>
      <c r="S8688" s="20">
        <v>0</v>
      </c>
      <c r="T8688" s="20">
        <v>0.83</v>
      </c>
    </row>
    <row r="8689" spans="1:20" s="20" customFormat="1" x14ac:dyDescent="0.25">
      <c r="A8689" s="177" t="s">
        <v>20140</v>
      </c>
      <c r="B8689" s="20" t="s">
        <v>20141</v>
      </c>
      <c r="C8689" s="20" t="s">
        <v>221</v>
      </c>
      <c r="D8689" s="20" t="s">
        <v>1002</v>
      </c>
      <c r="E8689" s="26">
        <v>43344</v>
      </c>
      <c r="F8689" s="20">
        <v>0</v>
      </c>
      <c r="G8689" s="20">
        <v>0</v>
      </c>
      <c r="I8689" s="20">
        <v>0</v>
      </c>
      <c r="J8689" s="20">
        <v>0</v>
      </c>
      <c r="L8689" s="20">
        <v>0</v>
      </c>
      <c r="N8689" s="20">
        <v>0</v>
      </c>
      <c r="P8689" s="20">
        <v>0</v>
      </c>
      <c r="Q8689" s="20">
        <v>0</v>
      </c>
      <c r="S8689" s="20">
        <v>0</v>
      </c>
      <c r="T8689" s="20">
        <v>0.83</v>
      </c>
    </row>
    <row r="8690" spans="1:20" s="20" customFormat="1" x14ac:dyDescent="0.25">
      <c r="A8690" s="177" t="s">
        <v>20317</v>
      </c>
      <c r="B8690" s="20" t="s">
        <v>20318</v>
      </c>
      <c r="C8690" s="20" t="s">
        <v>222</v>
      </c>
      <c r="D8690" s="20" t="s">
        <v>1002</v>
      </c>
      <c r="E8690" s="26">
        <v>43344</v>
      </c>
      <c r="F8690" s="20">
        <v>0</v>
      </c>
      <c r="G8690" s="20">
        <v>0</v>
      </c>
      <c r="I8690" s="20">
        <v>0</v>
      </c>
      <c r="J8690" s="20">
        <v>0</v>
      </c>
      <c r="L8690" s="20">
        <v>0</v>
      </c>
      <c r="N8690" s="20">
        <v>0</v>
      </c>
      <c r="P8690" s="20">
        <v>0</v>
      </c>
      <c r="Q8690" s="20">
        <v>0</v>
      </c>
      <c r="S8690" s="20">
        <v>0</v>
      </c>
      <c r="T8690" s="20">
        <v>0.83</v>
      </c>
    </row>
    <row r="8691" spans="1:20" s="20" customFormat="1" x14ac:dyDescent="0.25">
      <c r="A8691" s="177" t="s">
        <v>20494</v>
      </c>
      <c r="B8691" s="20" t="s">
        <v>20495</v>
      </c>
      <c r="C8691" s="20" t="s">
        <v>211</v>
      </c>
      <c r="D8691" s="20" t="s">
        <v>1002</v>
      </c>
      <c r="E8691" s="26">
        <v>43344</v>
      </c>
      <c r="F8691" s="20">
        <v>0</v>
      </c>
      <c r="G8691" s="20">
        <v>0</v>
      </c>
      <c r="I8691" s="20">
        <v>0</v>
      </c>
      <c r="J8691" s="20">
        <v>0</v>
      </c>
      <c r="L8691" s="20">
        <v>0</v>
      </c>
      <c r="N8691" s="20">
        <v>0</v>
      </c>
      <c r="P8691" s="20">
        <v>0</v>
      </c>
      <c r="Q8691" s="20">
        <v>0</v>
      </c>
      <c r="S8691" s="20">
        <v>0</v>
      </c>
      <c r="T8691" s="20">
        <v>0.83</v>
      </c>
    </row>
    <row r="8692" spans="1:20" s="20" customFormat="1" x14ac:dyDescent="0.25">
      <c r="A8692" s="177" t="s">
        <v>20671</v>
      </c>
      <c r="B8692" s="20" t="s">
        <v>20672</v>
      </c>
      <c r="C8692" s="20" t="s">
        <v>207</v>
      </c>
      <c r="D8692" s="20" t="s">
        <v>1000</v>
      </c>
      <c r="E8692" s="26">
        <v>43344</v>
      </c>
      <c r="F8692" s="20">
        <v>3</v>
      </c>
      <c r="G8692" s="20">
        <v>6</v>
      </c>
      <c r="I8692" s="20">
        <v>13</v>
      </c>
      <c r="J8692" s="20">
        <v>18</v>
      </c>
      <c r="L8692" s="20">
        <v>48</v>
      </c>
      <c r="N8692" s="20">
        <v>13</v>
      </c>
      <c r="O8692" s="20">
        <v>0</v>
      </c>
      <c r="P8692" s="20">
        <v>1</v>
      </c>
      <c r="Q8692" s="20">
        <v>3</v>
      </c>
      <c r="S8692" s="20">
        <v>0</v>
      </c>
    </row>
    <row r="8693" spans="1:20" s="20" customFormat="1" x14ac:dyDescent="0.25">
      <c r="A8693" s="177" t="s">
        <v>20915</v>
      </c>
      <c r="B8693" s="20" t="s">
        <v>20916</v>
      </c>
      <c r="C8693" s="20" t="s">
        <v>210</v>
      </c>
      <c r="D8693" s="20" t="s">
        <v>1002</v>
      </c>
      <c r="E8693" s="26">
        <v>43344</v>
      </c>
      <c r="F8693" s="20">
        <v>0</v>
      </c>
      <c r="G8693" s="20">
        <v>3</v>
      </c>
      <c r="I8693" s="20">
        <v>0</v>
      </c>
      <c r="J8693" s="20">
        <v>0</v>
      </c>
      <c r="L8693" s="20">
        <v>30</v>
      </c>
      <c r="N8693" s="20">
        <v>0</v>
      </c>
      <c r="O8693" s="20">
        <v>0</v>
      </c>
      <c r="P8693" s="20">
        <v>1</v>
      </c>
      <c r="Q8693" s="20">
        <v>1</v>
      </c>
      <c r="S8693" s="20">
        <v>0</v>
      </c>
    </row>
    <row r="8694" spans="1:20" s="20" customFormat="1" x14ac:dyDescent="0.25">
      <c r="A8694" s="177" t="s">
        <v>21092</v>
      </c>
      <c r="B8694" s="20" t="s">
        <v>21093</v>
      </c>
      <c r="C8694" s="20" t="s">
        <v>208</v>
      </c>
      <c r="D8694" s="20" t="s">
        <v>1002</v>
      </c>
      <c r="E8694" s="26">
        <v>43344</v>
      </c>
      <c r="F8694" s="20">
        <v>2</v>
      </c>
      <c r="G8694" s="20">
        <v>1.5</v>
      </c>
      <c r="I8694" s="20">
        <v>7</v>
      </c>
      <c r="J8694" s="20">
        <v>12</v>
      </c>
      <c r="L8694" s="20">
        <v>9</v>
      </c>
      <c r="N8694" s="20">
        <v>7</v>
      </c>
      <c r="P8694" s="20">
        <v>0</v>
      </c>
      <c r="Q8694" s="20">
        <v>2</v>
      </c>
      <c r="S8694" s="20">
        <v>0</v>
      </c>
    </row>
    <row r="8695" spans="1:20" s="20" customFormat="1" x14ac:dyDescent="0.25">
      <c r="A8695" s="177" t="s">
        <v>21168</v>
      </c>
      <c r="B8695" s="20" t="s">
        <v>21169</v>
      </c>
      <c r="C8695" s="20" t="s">
        <v>354</v>
      </c>
      <c r="D8695" s="20" t="s">
        <v>1002</v>
      </c>
      <c r="E8695" s="26">
        <v>43344</v>
      </c>
      <c r="F8695" s="20">
        <v>1</v>
      </c>
      <c r="G8695" s="20">
        <v>1.5</v>
      </c>
      <c r="I8695" s="20">
        <v>6</v>
      </c>
      <c r="J8695" s="20">
        <v>6</v>
      </c>
      <c r="L8695" s="20">
        <v>9</v>
      </c>
      <c r="N8695" s="20">
        <v>6</v>
      </c>
      <c r="P8695" s="20">
        <v>0</v>
      </c>
      <c r="Q8695" s="20">
        <v>0</v>
      </c>
      <c r="S8695" s="20">
        <v>0</v>
      </c>
    </row>
    <row r="8696" spans="1:20" s="20" customFormat="1" x14ac:dyDescent="0.25">
      <c r="A8696" s="177" t="s">
        <v>21347</v>
      </c>
      <c r="B8696" s="20" t="s">
        <v>21348</v>
      </c>
      <c r="C8696" s="20" t="s">
        <v>213</v>
      </c>
      <c r="D8696" s="20" t="s">
        <v>1002</v>
      </c>
      <c r="E8696" s="26">
        <v>43344</v>
      </c>
      <c r="F8696" s="20">
        <v>0</v>
      </c>
      <c r="G8696" s="20">
        <v>0</v>
      </c>
      <c r="I8696" s="20">
        <v>0</v>
      </c>
      <c r="J8696" s="20">
        <v>0</v>
      </c>
      <c r="L8696" s="20">
        <v>0</v>
      </c>
      <c r="N8696" s="20">
        <v>0</v>
      </c>
      <c r="P8696" s="20">
        <v>0</v>
      </c>
      <c r="Q8696" s="20">
        <v>0</v>
      </c>
      <c r="S8696" s="20">
        <v>0</v>
      </c>
    </row>
    <row r="8697" spans="1:20" s="20" customFormat="1" x14ac:dyDescent="0.25">
      <c r="A8697" s="177" t="s">
        <v>21589</v>
      </c>
      <c r="B8697" s="20" t="s">
        <v>21590</v>
      </c>
      <c r="C8697" s="20" t="s">
        <v>212</v>
      </c>
      <c r="D8697" s="20" t="s">
        <v>1000</v>
      </c>
      <c r="E8697" s="26">
        <v>43344</v>
      </c>
      <c r="F8697" s="20">
        <v>1</v>
      </c>
      <c r="G8697" s="20">
        <v>1.5</v>
      </c>
      <c r="I8697" s="20">
        <v>5</v>
      </c>
      <c r="J8697" s="20">
        <v>6</v>
      </c>
      <c r="L8697" s="20">
        <v>9</v>
      </c>
      <c r="N8697" s="20">
        <v>4</v>
      </c>
      <c r="P8697" s="20">
        <v>0</v>
      </c>
      <c r="Q8697" s="20">
        <v>2</v>
      </c>
      <c r="S8697" s="20">
        <v>1</v>
      </c>
    </row>
    <row r="8698" spans="1:20" s="20" customFormat="1" x14ac:dyDescent="0.25">
      <c r="A8698" s="177" t="s">
        <v>21621</v>
      </c>
      <c r="B8698" s="20" t="s">
        <v>21622</v>
      </c>
      <c r="C8698" s="20" t="s">
        <v>900</v>
      </c>
      <c r="D8698" s="20" t="s">
        <v>1002</v>
      </c>
      <c r="E8698" s="26">
        <v>43344</v>
      </c>
      <c r="F8698" s="20">
        <v>1</v>
      </c>
      <c r="G8698" s="20">
        <v>1.5</v>
      </c>
      <c r="I8698" s="20">
        <v>5</v>
      </c>
      <c r="J8698" s="20">
        <v>6</v>
      </c>
      <c r="L8698" s="20">
        <v>9</v>
      </c>
      <c r="N8698" s="20">
        <v>4</v>
      </c>
      <c r="P8698" s="20">
        <v>0</v>
      </c>
      <c r="Q8698" s="20">
        <v>2</v>
      </c>
      <c r="S8698" s="20">
        <v>1</v>
      </c>
    </row>
    <row r="8699" spans="1:20" s="20" customFormat="1" x14ac:dyDescent="0.25">
      <c r="A8699" s="177" t="s">
        <v>21798</v>
      </c>
      <c r="B8699" s="20" t="s">
        <v>21799</v>
      </c>
      <c r="C8699" s="20" t="s">
        <v>217</v>
      </c>
      <c r="D8699" s="20" t="s">
        <v>1000</v>
      </c>
      <c r="E8699" s="26">
        <v>43344</v>
      </c>
      <c r="F8699" s="20">
        <v>0</v>
      </c>
      <c r="G8699" s="20">
        <v>0</v>
      </c>
      <c r="I8699" s="20">
        <v>0</v>
      </c>
      <c r="J8699" s="20">
        <v>0</v>
      </c>
      <c r="L8699" s="20">
        <v>0</v>
      </c>
      <c r="N8699" s="20">
        <v>0</v>
      </c>
      <c r="P8699" s="20">
        <v>0</v>
      </c>
      <c r="Q8699" s="20">
        <v>0</v>
      </c>
      <c r="S8699" s="20">
        <v>0</v>
      </c>
    </row>
    <row r="8700" spans="1:20" s="20" customFormat="1" x14ac:dyDescent="0.25">
      <c r="A8700" s="177" t="s">
        <v>22042</v>
      </c>
      <c r="B8700" s="20" t="s">
        <v>22043</v>
      </c>
      <c r="C8700" s="20" t="s">
        <v>218</v>
      </c>
      <c r="D8700" s="20" t="s">
        <v>1002</v>
      </c>
      <c r="E8700" s="26">
        <v>43344</v>
      </c>
      <c r="F8700" s="20">
        <v>0</v>
      </c>
      <c r="G8700" s="20">
        <v>0</v>
      </c>
      <c r="I8700" s="20">
        <v>0</v>
      </c>
      <c r="J8700" s="20">
        <v>0</v>
      </c>
      <c r="L8700" s="20">
        <v>0</v>
      </c>
      <c r="N8700" s="20">
        <v>0</v>
      </c>
      <c r="P8700" s="20">
        <v>0</v>
      </c>
      <c r="Q8700" s="20">
        <v>0</v>
      </c>
      <c r="S8700" s="20">
        <v>0</v>
      </c>
    </row>
    <row r="8701" spans="1:20" s="20" customFormat="1" x14ac:dyDescent="0.25">
      <c r="A8701" s="177" t="s">
        <v>22219</v>
      </c>
      <c r="B8701" s="20" t="s">
        <v>22220</v>
      </c>
      <c r="C8701" s="20" t="s">
        <v>219</v>
      </c>
      <c r="D8701" s="20" t="s">
        <v>1002</v>
      </c>
      <c r="E8701" s="26">
        <v>43344</v>
      </c>
      <c r="F8701" s="20">
        <v>0</v>
      </c>
      <c r="G8701" s="20">
        <v>0</v>
      </c>
      <c r="I8701" s="20">
        <v>0</v>
      </c>
      <c r="J8701" s="20">
        <v>0</v>
      </c>
      <c r="L8701" s="20">
        <v>0</v>
      </c>
      <c r="N8701" s="20">
        <v>0</v>
      </c>
      <c r="P8701" s="20">
        <v>0</v>
      </c>
      <c r="Q8701" s="20">
        <v>0</v>
      </c>
      <c r="S8701" s="20">
        <v>0</v>
      </c>
    </row>
    <row r="8702" spans="1:20" s="20" customFormat="1" x14ac:dyDescent="0.25">
      <c r="A8702" s="177" t="s">
        <v>22259</v>
      </c>
      <c r="B8702" s="20" t="s">
        <v>22260</v>
      </c>
      <c r="C8702" s="20" t="s">
        <v>384</v>
      </c>
      <c r="D8702" s="20" t="s">
        <v>1002</v>
      </c>
      <c r="E8702" s="26">
        <v>43344</v>
      </c>
      <c r="F8702" s="20">
        <v>0</v>
      </c>
      <c r="G8702" s="20">
        <v>0</v>
      </c>
      <c r="I8702" s="20">
        <v>0</v>
      </c>
      <c r="J8702" s="20">
        <v>0</v>
      </c>
      <c r="L8702" s="20">
        <v>0</v>
      </c>
      <c r="N8702" s="20">
        <v>0</v>
      </c>
      <c r="P8702" s="20">
        <v>0</v>
      </c>
      <c r="Q8702" s="20">
        <v>0</v>
      </c>
      <c r="S8702" s="20">
        <v>0</v>
      </c>
    </row>
    <row r="8703" spans="1:20" s="20" customFormat="1" x14ac:dyDescent="0.25">
      <c r="A8703" s="177" t="s">
        <v>22299</v>
      </c>
      <c r="B8703" s="20" t="s">
        <v>22300</v>
      </c>
      <c r="C8703" s="20" t="s">
        <v>387</v>
      </c>
      <c r="D8703" s="20" t="s">
        <v>1000</v>
      </c>
      <c r="E8703" s="26">
        <v>43344</v>
      </c>
      <c r="F8703" s="20">
        <v>0</v>
      </c>
      <c r="G8703" s="20">
        <v>0</v>
      </c>
      <c r="I8703" s="20">
        <v>0</v>
      </c>
      <c r="J8703" s="20">
        <v>0</v>
      </c>
      <c r="L8703" s="20">
        <v>0</v>
      </c>
      <c r="N8703" s="20">
        <v>0</v>
      </c>
      <c r="P8703" s="20">
        <v>0</v>
      </c>
      <c r="Q8703" s="20">
        <v>0</v>
      </c>
      <c r="S8703" s="20">
        <v>0</v>
      </c>
    </row>
    <row r="8704" spans="1:20" s="20" customFormat="1" x14ac:dyDescent="0.25">
      <c r="A8704" s="177" t="s">
        <v>22333</v>
      </c>
      <c r="B8704" s="20" t="s">
        <v>22334</v>
      </c>
      <c r="C8704" s="20" t="s">
        <v>1049</v>
      </c>
      <c r="D8704" s="20" t="s">
        <v>1002</v>
      </c>
      <c r="E8704" s="26">
        <v>43344</v>
      </c>
      <c r="F8704" s="20">
        <v>0</v>
      </c>
      <c r="G8704" s="20">
        <v>0</v>
      </c>
      <c r="I8704" s="20">
        <v>0</v>
      </c>
      <c r="J8704" s="20">
        <v>0</v>
      </c>
      <c r="L8704" s="20">
        <v>0</v>
      </c>
      <c r="N8704" s="20">
        <v>0</v>
      </c>
      <c r="P8704" s="20">
        <v>0</v>
      </c>
      <c r="Q8704" s="20">
        <v>0</v>
      </c>
      <c r="S8704" s="20">
        <v>0</v>
      </c>
    </row>
    <row r="8705" spans="1:19" s="20" customFormat="1" x14ac:dyDescent="0.25">
      <c r="A8705" s="177" t="s">
        <v>22373</v>
      </c>
      <c r="B8705" s="20" t="s">
        <v>22374</v>
      </c>
      <c r="C8705" s="20" t="s">
        <v>385</v>
      </c>
      <c r="D8705" s="20" t="s">
        <v>1002</v>
      </c>
      <c r="E8705" s="26">
        <v>43344</v>
      </c>
      <c r="F8705" s="20">
        <v>0</v>
      </c>
      <c r="G8705" s="20">
        <v>0</v>
      </c>
      <c r="I8705" s="20">
        <v>0</v>
      </c>
      <c r="J8705" s="20">
        <v>0</v>
      </c>
      <c r="L8705" s="20">
        <v>0</v>
      </c>
      <c r="N8705" s="20">
        <v>0</v>
      </c>
      <c r="P8705" s="20">
        <v>0</v>
      </c>
      <c r="Q8705" s="20">
        <v>0</v>
      </c>
      <c r="S8705" s="20">
        <v>0</v>
      </c>
    </row>
    <row r="8706" spans="1:19" s="20" customFormat="1" x14ac:dyDescent="0.25">
      <c r="A8706" s="177" t="s">
        <v>1332</v>
      </c>
      <c r="B8706" s="20" t="s">
        <v>1333</v>
      </c>
      <c r="C8706" s="20" t="s">
        <v>1237</v>
      </c>
      <c r="D8706" s="20" t="s">
        <v>1002</v>
      </c>
      <c r="E8706" s="26">
        <v>43374</v>
      </c>
      <c r="F8706" s="20">
        <v>28.5</v>
      </c>
      <c r="G8706" s="20">
        <v>31</v>
      </c>
      <c r="I8706" s="20">
        <v>124</v>
      </c>
      <c r="J8706" s="20">
        <v>165</v>
      </c>
      <c r="L8706" s="20">
        <v>178</v>
      </c>
      <c r="N8706" s="20">
        <v>114</v>
      </c>
      <c r="P8706" s="20">
        <v>10</v>
      </c>
      <c r="Q8706" s="20">
        <v>14</v>
      </c>
      <c r="S8706" s="20">
        <v>10</v>
      </c>
    </row>
    <row r="8707" spans="1:19" s="20" customFormat="1" x14ac:dyDescent="0.25">
      <c r="A8707" s="177" t="s">
        <v>11136</v>
      </c>
      <c r="B8707" s="20" t="s">
        <v>11137</v>
      </c>
      <c r="C8707" s="20" t="s">
        <v>228</v>
      </c>
      <c r="D8707" s="20" t="s">
        <v>1000</v>
      </c>
      <c r="E8707" s="26">
        <v>43374</v>
      </c>
      <c r="F8707" s="20">
        <v>0</v>
      </c>
      <c r="G8707" s="20">
        <v>0</v>
      </c>
      <c r="I8707" s="20">
        <v>0</v>
      </c>
      <c r="J8707" s="20">
        <v>0</v>
      </c>
      <c r="L8707" s="20">
        <v>0</v>
      </c>
      <c r="N8707" s="20">
        <v>0</v>
      </c>
      <c r="P8707" s="20">
        <v>0</v>
      </c>
      <c r="Q8707" s="20">
        <v>0</v>
      </c>
      <c r="S8707" s="20">
        <v>0</v>
      </c>
    </row>
    <row r="8708" spans="1:19" s="20" customFormat="1" x14ac:dyDescent="0.25">
      <c r="A8708" s="177" t="s">
        <v>9389</v>
      </c>
      <c r="B8708" s="20" t="s">
        <v>9390</v>
      </c>
      <c r="C8708" s="20" t="s">
        <v>211</v>
      </c>
      <c r="D8708" s="20" t="s">
        <v>1000</v>
      </c>
      <c r="E8708" s="26">
        <v>43374</v>
      </c>
      <c r="F8708" s="20">
        <v>0</v>
      </c>
      <c r="G8708" s="20">
        <v>0</v>
      </c>
      <c r="I8708" s="20">
        <v>0</v>
      </c>
      <c r="J8708" s="20">
        <v>0</v>
      </c>
      <c r="L8708" s="20">
        <v>0</v>
      </c>
      <c r="N8708" s="20">
        <v>0</v>
      </c>
      <c r="P8708" s="20">
        <v>0</v>
      </c>
      <c r="Q8708" s="20">
        <v>0</v>
      </c>
      <c r="S8708" s="20">
        <v>0</v>
      </c>
    </row>
    <row r="8709" spans="1:19" s="20" customFormat="1" x14ac:dyDescent="0.25">
      <c r="A8709" s="177" t="s">
        <v>8550</v>
      </c>
      <c r="B8709" s="20" t="s">
        <v>8551</v>
      </c>
      <c r="C8709" s="20" t="s">
        <v>213</v>
      </c>
      <c r="D8709" s="20" t="s">
        <v>1000</v>
      </c>
      <c r="E8709" s="26">
        <v>43374</v>
      </c>
      <c r="F8709" s="20">
        <v>0</v>
      </c>
      <c r="G8709" s="20">
        <v>0</v>
      </c>
      <c r="I8709" s="20">
        <v>0</v>
      </c>
      <c r="J8709" s="20">
        <v>0</v>
      </c>
      <c r="L8709" s="20">
        <v>0</v>
      </c>
      <c r="N8709" s="20">
        <v>0</v>
      </c>
      <c r="P8709" s="20">
        <v>0</v>
      </c>
      <c r="Q8709" s="20">
        <v>0</v>
      </c>
      <c r="S8709" s="20">
        <v>0</v>
      </c>
    </row>
    <row r="8710" spans="1:19" s="20" customFormat="1" x14ac:dyDescent="0.25">
      <c r="A8710" s="177" t="s">
        <v>5126</v>
      </c>
      <c r="B8710" s="20" t="s">
        <v>5127</v>
      </c>
      <c r="C8710" s="20" t="s">
        <v>229</v>
      </c>
      <c r="D8710" s="20" t="s">
        <v>1000</v>
      </c>
      <c r="E8710" s="26">
        <v>43374</v>
      </c>
      <c r="F8710" s="20">
        <v>0</v>
      </c>
      <c r="G8710" s="20">
        <v>0</v>
      </c>
      <c r="I8710" s="20">
        <v>0</v>
      </c>
      <c r="J8710" s="20">
        <v>0</v>
      </c>
      <c r="L8710" s="20">
        <v>0</v>
      </c>
      <c r="N8710" s="20">
        <v>0</v>
      </c>
      <c r="P8710" s="20">
        <v>0</v>
      </c>
      <c r="Q8710" s="20">
        <v>0</v>
      </c>
      <c r="S8710" s="20">
        <v>0</v>
      </c>
    </row>
    <row r="8711" spans="1:19" s="20" customFormat="1" x14ac:dyDescent="0.25">
      <c r="A8711" s="177" t="s">
        <v>13252</v>
      </c>
      <c r="B8711" s="20" t="s">
        <v>13164</v>
      </c>
      <c r="C8711" s="20" t="s">
        <v>1051</v>
      </c>
      <c r="D8711" s="20" t="s">
        <v>1002</v>
      </c>
      <c r="E8711" s="26">
        <v>43374</v>
      </c>
      <c r="F8711" s="20">
        <v>0</v>
      </c>
      <c r="G8711" s="20">
        <v>0</v>
      </c>
      <c r="I8711" s="20">
        <v>0</v>
      </c>
      <c r="J8711" s="20">
        <v>0</v>
      </c>
      <c r="L8711" s="20">
        <v>0</v>
      </c>
      <c r="N8711" s="20">
        <v>0</v>
      </c>
      <c r="P8711" s="20">
        <v>0</v>
      </c>
      <c r="Q8711" s="20">
        <v>0</v>
      </c>
      <c r="S8711" s="20">
        <v>0</v>
      </c>
    </row>
    <row r="8712" spans="1:19" s="20" customFormat="1" x14ac:dyDescent="0.25">
      <c r="A8712" s="177" t="s">
        <v>7461</v>
      </c>
      <c r="B8712" s="20" t="s">
        <v>7462</v>
      </c>
      <c r="C8712" s="20" t="s">
        <v>1048</v>
      </c>
      <c r="D8712" s="20" t="s">
        <v>1000</v>
      </c>
      <c r="E8712" s="26">
        <v>43374</v>
      </c>
      <c r="F8712" s="20">
        <v>0</v>
      </c>
      <c r="G8712" s="20">
        <v>0</v>
      </c>
      <c r="I8712" s="20">
        <v>0</v>
      </c>
      <c r="J8712" s="20">
        <v>0</v>
      </c>
      <c r="L8712" s="20">
        <v>0</v>
      </c>
      <c r="N8712" s="20">
        <v>0</v>
      </c>
      <c r="P8712" s="20">
        <v>0</v>
      </c>
      <c r="Q8712" s="20">
        <v>0</v>
      </c>
      <c r="S8712" s="20">
        <v>0</v>
      </c>
    </row>
    <row r="8713" spans="1:19" s="20" customFormat="1" x14ac:dyDescent="0.25">
      <c r="A8713" s="177" t="s">
        <v>5750</v>
      </c>
      <c r="B8713" s="20" t="s">
        <v>5751</v>
      </c>
      <c r="C8713" s="20" t="s">
        <v>1047</v>
      </c>
      <c r="D8713" s="20" t="s">
        <v>1000</v>
      </c>
      <c r="E8713" s="26">
        <v>43374</v>
      </c>
      <c r="F8713" s="20">
        <v>3</v>
      </c>
      <c r="G8713" s="20">
        <v>3.5</v>
      </c>
      <c r="I8713" s="20">
        <v>11</v>
      </c>
      <c r="J8713" s="20">
        <v>18</v>
      </c>
      <c r="L8713" s="20">
        <v>20</v>
      </c>
      <c r="N8713" s="20">
        <v>11</v>
      </c>
      <c r="P8713" s="20">
        <v>2</v>
      </c>
      <c r="Q8713" s="20">
        <v>2</v>
      </c>
      <c r="S8713" s="20">
        <v>0</v>
      </c>
    </row>
    <row r="8714" spans="1:19" s="20" customFormat="1" x14ac:dyDescent="0.25">
      <c r="A8714" s="177" t="s">
        <v>12360</v>
      </c>
      <c r="B8714" s="20" t="s">
        <v>12361</v>
      </c>
      <c r="C8714" s="20" t="s">
        <v>1050</v>
      </c>
      <c r="D8714" s="20" t="s">
        <v>1001</v>
      </c>
      <c r="E8714" s="26">
        <v>43374</v>
      </c>
      <c r="F8714" s="20">
        <v>2</v>
      </c>
      <c r="G8714" s="20">
        <v>2.5</v>
      </c>
      <c r="I8714" s="20">
        <v>6</v>
      </c>
      <c r="J8714" s="20">
        <v>11</v>
      </c>
      <c r="L8714" s="20">
        <v>14</v>
      </c>
      <c r="N8714" s="20">
        <v>6</v>
      </c>
      <c r="P8714" s="20">
        <v>0</v>
      </c>
      <c r="Q8714" s="20">
        <v>0</v>
      </c>
      <c r="S8714" s="20">
        <v>0</v>
      </c>
    </row>
    <row r="8715" spans="1:19" s="20" customFormat="1" x14ac:dyDescent="0.25">
      <c r="A8715" s="177" t="s">
        <v>10099</v>
      </c>
      <c r="B8715" s="20" t="s">
        <v>10100</v>
      </c>
      <c r="C8715" s="20" t="s">
        <v>1049</v>
      </c>
      <c r="D8715" s="20" t="s">
        <v>1001</v>
      </c>
      <c r="E8715" s="26">
        <v>43374</v>
      </c>
      <c r="F8715" s="20">
        <v>0</v>
      </c>
      <c r="G8715" s="20">
        <v>0</v>
      </c>
      <c r="I8715" s="20">
        <v>0</v>
      </c>
      <c r="J8715" s="20">
        <v>0</v>
      </c>
      <c r="L8715" s="20">
        <v>0</v>
      </c>
      <c r="N8715" s="20">
        <v>0</v>
      </c>
      <c r="P8715" s="20">
        <v>0</v>
      </c>
      <c r="Q8715" s="20">
        <v>0</v>
      </c>
      <c r="S8715" s="20">
        <v>0</v>
      </c>
    </row>
    <row r="8716" spans="1:19" s="20" customFormat="1" x14ac:dyDescent="0.25">
      <c r="A8716" s="177" t="s">
        <v>7431</v>
      </c>
      <c r="B8716" s="20" t="s">
        <v>7432</v>
      </c>
      <c r="C8716" s="20" t="s">
        <v>1048</v>
      </c>
      <c r="D8716" s="20" t="s">
        <v>1001</v>
      </c>
      <c r="E8716" s="26">
        <v>43374</v>
      </c>
      <c r="F8716" s="20">
        <v>1.5</v>
      </c>
      <c r="G8716" s="20">
        <v>2.5</v>
      </c>
      <c r="I8716" s="20">
        <v>12</v>
      </c>
      <c r="J8716" s="20">
        <v>8</v>
      </c>
      <c r="L8716" s="20">
        <v>14</v>
      </c>
      <c r="N8716" s="20">
        <v>10</v>
      </c>
      <c r="P8716" s="20">
        <v>1</v>
      </c>
      <c r="Q8716" s="20">
        <v>1</v>
      </c>
      <c r="S8716" s="20">
        <v>2</v>
      </c>
    </row>
    <row r="8717" spans="1:19" s="20" customFormat="1" x14ac:dyDescent="0.25">
      <c r="A8717" s="177" t="s">
        <v>5575</v>
      </c>
      <c r="B8717" s="20" t="s">
        <v>5576</v>
      </c>
      <c r="C8717" s="20" t="s">
        <v>1047</v>
      </c>
      <c r="D8717" s="20" t="s">
        <v>1001</v>
      </c>
      <c r="E8717" s="26">
        <v>43374</v>
      </c>
      <c r="F8717" s="20">
        <v>0</v>
      </c>
      <c r="G8717" s="20">
        <v>0</v>
      </c>
      <c r="I8717" s="20">
        <v>0</v>
      </c>
      <c r="J8717" s="20">
        <v>0</v>
      </c>
      <c r="L8717" s="20">
        <v>0</v>
      </c>
      <c r="N8717" s="20">
        <v>0</v>
      </c>
      <c r="P8717" s="20">
        <v>0</v>
      </c>
      <c r="Q8717" s="20">
        <v>0</v>
      </c>
      <c r="S8717" s="20">
        <v>0</v>
      </c>
    </row>
    <row r="8718" spans="1:19" s="20" customFormat="1" x14ac:dyDescent="0.25">
      <c r="A8718" s="177" t="s">
        <v>10627</v>
      </c>
      <c r="B8718" s="20" t="s">
        <v>10628</v>
      </c>
      <c r="C8718" s="20" t="s">
        <v>205</v>
      </c>
      <c r="D8718" s="20" t="s">
        <v>1000</v>
      </c>
      <c r="E8718" s="26">
        <v>43374</v>
      </c>
      <c r="F8718" s="20">
        <v>0</v>
      </c>
      <c r="G8718" s="20">
        <v>0</v>
      </c>
      <c r="I8718" s="20">
        <v>0</v>
      </c>
      <c r="J8718" s="20">
        <v>0</v>
      </c>
      <c r="L8718" s="20">
        <v>0</v>
      </c>
      <c r="N8718" s="20">
        <v>0</v>
      </c>
      <c r="P8718" s="20">
        <v>0</v>
      </c>
      <c r="Q8718" s="20">
        <v>0</v>
      </c>
      <c r="S8718" s="20">
        <v>0</v>
      </c>
    </row>
    <row r="8719" spans="1:19" s="20" customFormat="1" x14ac:dyDescent="0.25">
      <c r="A8719" s="177" t="s">
        <v>10033</v>
      </c>
      <c r="B8719" s="20" t="s">
        <v>10034</v>
      </c>
      <c r="C8719" s="20" t="s">
        <v>384</v>
      </c>
      <c r="D8719" s="20" t="s">
        <v>1000</v>
      </c>
      <c r="E8719" s="26">
        <v>43374</v>
      </c>
      <c r="F8719" s="20">
        <v>0</v>
      </c>
      <c r="G8719" s="20">
        <v>0</v>
      </c>
      <c r="I8719" s="20">
        <v>0</v>
      </c>
      <c r="J8719" s="20">
        <v>0</v>
      </c>
      <c r="L8719" s="20">
        <v>0</v>
      </c>
      <c r="N8719" s="20">
        <v>0</v>
      </c>
      <c r="P8719" s="20">
        <v>0</v>
      </c>
      <c r="Q8719" s="20">
        <v>0</v>
      </c>
      <c r="S8719" s="20">
        <v>0</v>
      </c>
    </row>
    <row r="8720" spans="1:19" s="20" customFormat="1" x14ac:dyDescent="0.25">
      <c r="A8720" s="177" t="s">
        <v>8974</v>
      </c>
      <c r="B8720" s="20" t="s">
        <v>8975</v>
      </c>
      <c r="C8720" s="20" t="s">
        <v>210</v>
      </c>
      <c r="D8720" s="20" t="s">
        <v>1000</v>
      </c>
      <c r="E8720" s="26">
        <v>43374</v>
      </c>
      <c r="F8720" s="20">
        <v>2</v>
      </c>
      <c r="G8720" s="20">
        <v>4</v>
      </c>
      <c r="I8720" s="20">
        <v>10</v>
      </c>
      <c r="J8720" s="20">
        <v>12</v>
      </c>
      <c r="L8720" s="20">
        <v>24</v>
      </c>
      <c r="N8720" s="20">
        <v>0</v>
      </c>
      <c r="O8720" s="20">
        <v>0</v>
      </c>
      <c r="P8720" s="20">
        <v>0</v>
      </c>
      <c r="Q8720" s="20">
        <v>0</v>
      </c>
      <c r="S8720" s="20">
        <v>10</v>
      </c>
    </row>
    <row r="8721" spans="1:20" s="20" customFormat="1" x14ac:dyDescent="0.25">
      <c r="A8721" s="177" t="s">
        <v>6169</v>
      </c>
      <c r="B8721" s="20" t="s">
        <v>6170</v>
      </c>
      <c r="C8721" s="20" t="s">
        <v>215</v>
      </c>
      <c r="D8721" s="20" t="s">
        <v>1000</v>
      </c>
      <c r="E8721" s="26">
        <v>43374</v>
      </c>
      <c r="F8721" s="20">
        <v>4.5</v>
      </c>
      <c r="G8721" s="20">
        <v>6</v>
      </c>
      <c r="I8721" s="20">
        <v>22</v>
      </c>
      <c r="J8721" s="20">
        <v>29</v>
      </c>
      <c r="L8721" s="20">
        <v>40</v>
      </c>
      <c r="N8721" s="20">
        <v>14</v>
      </c>
      <c r="O8721" s="20">
        <v>1.1499999999999999</v>
      </c>
      <c r="P8721" s="20">
        <v>5</v>
      </c>
      <c r="Q8721" s="20">
        <v>10</v>
      </c>
      <c r="S8721" s="20">
        <v>8</v>
      </c>
    </row>
    <row r="8722" spans="1:20" s="20" customFormat="1" x14ac:dyDescent="0.25">
      <c r="A8722" s="177" t="s">
        <v>3469</v>
      </c>
      <c r="B8722" s="20" t="s">
        <v>3470</v>
      </c>
      <c r="C8722" s="20" t="s">
        <v>221</v>
      </c>
      <c r="D8722" s="20" t="s">
        <v>1000</v>
      </c>
      <c r="E8722" s="26">
        <v>43374</v>
      </c>
      <c r="F8722" s="20">
        <v>0</v>
      </c>
      <c r="G8722" s="20">
        <v>0</v>
      </c>
      <c r="I8722" s="20">
        <v>0</v>
      </c>
      <c r="J8722" s="20">
        <v>0</v>
      </c>
      <c r="L8722" s="20">
        <v>0</v>
      </c>
      <c r="N8722" s="20">
        <v>0</v>
      </c>
      <c r="P8722" s="20">
        <v>0</v>
      </c>
      <c r="Q8722" s="20">
        <v>0</v>
      </c>
      <c r="S8722" s="20">
        <v>0</v>
      </c>
    </row>
    <row r="8723" spans="1:20" s="20" customFormat="1" x14ac:dyDescent="0.25">
      <c r="A8723" s="177" t="s">
        <v>3294</v>
      </c>
      <c r="B8723" s="20" t="s">
        <v>3295</v>
      </c>
      <c r="C8723" s="20" t="s">
        <v>222</v>
      </c>
      <c r="D8723" s="20" t="s">
        <v>1000</v>
      </c>
      <c r="E8723" s="26">
        <v>43374</v>
      </c>
      <c r="F8723" s="20">
        <v>0</v>
      </c>
      <c r="G8723" s="20">
        <v>0</v>
      </c>
      <c r="I8723" s="20">
        <v>0</v>
      </c>
      <c r="J8723" s="20">
        <v>0</v>
      </c>
      <c r="L8723" s="20">
        <v>0</v>
      </c>
      <c r="N8723" s="20">
        <v>0</v>
      </c>
      <c r="P8723" s="20">
        <v>0</v>
      </c>
      <c r="Q8723" s="20">
        <v>0</v>
      </c>
      <c r="S8723" s="20">
        <v>0</v>
      </c>
    </row>
    <row r="8724" spans="1:20" s="20" customFormat="1" x14ac:dyDescent="0.25">
      <c r="A8724" s="177" t="s">
        <v>7339</v>
      </c>
      <c r="B8724" s="20" t="s">
        <v>7340</v>
      </c>
      <c r="C8724" s="20" t="s">
        <v>1052</v>
      </c>
      <c r="D8724" s="20" t="s">
        <v>1000</v>
      </c>
      <c r="E8724" s="26">
        <v>43374</v>
      </c>
      <c r="F8724" s="20">
        <v>2.5</v>
      </c>
      <c r="G8724" s="20">
        <v>3</v>
      </c>
      <c r="I8724" s="20">
        <v>23</v>
      </c>
      <c r="J8724" s="20">
        <v>15</v>
      </c>
      <c r="L8724" s="20">
        <v>18</v>
      </c>
      <c r="N8724" s="20">
        <v>21</v>
      </c>
      <c r="P8724" s="20">
        <v>1</v>
      </c>
      <c r="Q8724" s="20">
        <v>5</v>
      </c>
      <c r="S8724" s="20">
        <v>2</v>
      </c>
    </row>
    <row r="8725" spans="1:20" s="20" customFormat="1" x14ac:dyDescent="0.25">
      <c r="A8725" s="177" t="s">
        <v>5331</v>
      </c>
      <c r="B8725" s="20" t="s">
        <v>5332</v>
      </c>
      <c r="C8725" s="20" t="s">
        <v>1053</v>
      </c>
      <c r="D8725" s="20" t="s">
        <v>1000</v>
      </c>
      <c r="E8725" s="26">
        <v>43374</v>
      </c>
      <c r="F8725" s="20">
        <v>2</v>
      </c>
      <c r="G8725" s="20">
        <v>2.5</v>
      </c>
      <c r="I8725" s="20">
        <v>8</v>
      </c>
      <c r="J8725" s="20">
        <v>11</v>
      </c>
      <c r="L8725" s="20">
        <v>14</v>
      </c>
      <c r="N8725" s="20">
        <v>8</v>
      </c>
      <c r="P8725" s="20">
        <v>0</v>
      </c>
      <c r="Q8725" s="20">
        <v>0</v>
      </c>
      <c r="S8725" s="20">
        <v>0</v>
      </c>
    </row>
    <row r="8726" spans="1:20" s="20" customFormat="1" x14ac:dyDescent="0.25">
      <c r="A8726" s="177" t="s">
        <v>7164</v>
      </c>
      <c r="B8726" s="20" t="s">
        <v>7165</v>
      </c>
      <c r="C8726" s="20" t="s">
        <v>1052</v>
      </c>
      <c r="D8726" s="20" t="s">
        <v>1001</v>
      </c>
      <c r="E8726" s="26">
        <v>43374</v>
      </c>
      <c r="F8726" s="20">
        <v>1.5</v>
      </c>
      <c r="G8726" s="20">
        <v>1.5</v>
      </c>
      <c r="I8726" s="20">
        <v>2</v>
      </c>
      <c r="J8726" s="20">
        <v>7</v>
      </c>
      <c r="L8726" s="20">
        <v>8</v>
      </c>
      <c r="N8726" s="20">
        <v>2</v>
      </c>
      <c r="P8726" s="20">
        <v>0</v>
      </c>
      <c r="Q8726" s="20">
        <v>0</v>
      </c>
      <c r="S8726" s="20">
        <v>0</v>
      </c>
    </row>
    <row r="8727" spans="1:20" s="20" customFormat="1" x14ac:dyDescent="0.25">
      <c r="A8727" s="177" t="s">
        <v>5156</v>
      </c>
      <c r="B8727" s="20" t="s">
        <v>5157</v>
      </c>
      <c r="C8727" s="20" t="s">
        <v>1053</v>
      </c>
      <c r="D8727" s="20" t="s">
        <v>1001</v>
      </c>
      <c r="E8727" s="26">
        <v>43374</v>
      </c>
      <c r="F8727" s="20">
        <v>0.5</v>
      </c>
      <c r="G8727" s="20">
        <v>0.5</v>
      </c>
      <c r="I8727" s="20">
        <v>1</v>
      </c>
      <c r="J8727" s="20">
        <v>3</v>
      </c>
      <c r="L8727" s="20">
        <v>3</v>
      </c>
      <c r="N8727" s="20">
        <v>1</v>
      </c>
      <c r="P8727" s="20">
        <v>0</v>
      </c>
      <c r="Q8727" s="20">
        <v>0</v>
      </c>
      <c r="S8727" s="20">
        <v>0</v>
      </c>
    </row>
    <row r="8728" spans="1:20" s="20" customFormat="1" x14ac:dyDescent="0.25">
      <c r="A8728" s="177" t="s">
        <v>12654</v>
      </c>
      <c r="B8728" s="20" t="s">
        <v>12655</v>
      </c>
      <c r="C8728" s="20" t="s">
        <v>1054</v>
      </c>
      <c r="D8728" s="20" t="s">
        <v>1001</v>
      </c>
      <c r="E8728" s="26">
        <v>43374</v>
      </c>
      <c r="F8728" s="20">
        <v>2</v>
      </c>
      <c r="G8728" s="20">
        <v>1.5</v>
      </c>
      <c r="I8728" s="20">
        <v>8</v>
      </c>
      <c r="J8728" s="20">
        <v>11</v>
      </c>
      <c r="L8728" s="20">
        <v>9</v>
      </c>
      <c r="N8728" s="20">
        <v>8</v>
      </c>
      <c r="P8728" s="20">
        <v>0</v>
      </c>
      <c r="Q8728" s="20">
        <v>0</v>
      </c>
      <c r="S8728" s="20">
        <v>0</v>
      </c>
    </row>
    <row r="8729" spans="1:20" s="20" customFormat="1" x14ac:dyDescent="0.25">
      <c r="A8729" s="177" t="s">
        <v>12330</v>
      </c>
      <c r="B8729" s="20" t="s">
        <v>12331</v>
      </c>
      <c r="C8729" s="20" t="s">
        <v>200</v>
      </c>
      <c r="D8729" s="20" t="s">
        <v>1000</v>
      </c>
      <c r="E8729" s="26">
        <v>43374</v>
      </c>
      <c r="F8729" s="20">
        <v>4</v>
      </c>
      <c r="G8729" s="20">
        <v>4.5</v>
      </c>
      <c r="I8729" s="20">
        <v>15</v>
      </c>
      <c r="J8729" s="20">
        <v>24</v>
      </c>
      <c r="L8729" s="20">
        <v>26</v>
      </c>
      <c r="N8729" s="20">
        <v>14</v>
      </c>
      <c r="P8729" s="20">
        <v>1</v>
      </c>
      <c r="Q8729" s="20">
        <v>1</v>
      </c>
      <c r="S8729" s="20">
        <v>1</v>
      </c>
    </row>
    <row r="8730" spans="1:20" s="20" customFormat="1" x14ac:dyDescent="0.25">
      <c r="A8730" s="177" t="s">
        <v>10451</v>
      </c>
      <c r="B8730" s="20" t="s">
        <v>10452</v>
      </c>
      <c r="C8730" s="20" t="s">
        <v>204</v>
      </c>
      <c r="D8730" s="20" t="s">
        <v>1000</v>
      </c>
      <c r="E8730" s="26">
        <v>43374</v>
      </c>
      <c r="F8730" s="20">
        <v>0</v>
      </c>
      <c r="G8730" s="20">
        <v>0</v>
      </c>
      <c r="I8730" s="20">
        <v>0</v>
      </c>
      <c r="J8730" s="20">
        <v>0</v>
      </c>
      <c r="L8730" s="20">
        <v>0</v>
      </c>
      <c r="N8730" s="20">
        <v>0</v>
      </c>
      <c r="P8730" s="20">
        <v>0</v>
      </c>
      <c r="Q8730" s="20">
        <v>0</v>
      </c>
      <c r="S8730" s="20">
        <v>0</v>
      </c>
      <c r="T8730" s="20">
        <v>0.72727272727272729</v>
      </c>
    </row>
    <row r="8731" spans="1:20" s="20" customFormat="1" x14ac:dyDescent="0.25">
      <c r="A8731" s="177" t="s">
        <v>9995</v>
      </c>
      <c r="B8731" s="20" t="s">
        <v>9996</v>
      </c>
      <c r="C8731" s="20" t="s">
        <v>385</v>
      </c>
      <c r="D8731" s="20" t="s">
        <v>1000</v>
      </c>
      <c r="E8731" s="26">
        <v>43374</v>
      </c>
      <c r="F8731" s="20">
        <v>0</v>
      </c>
      <c r="G8731" s="20">
        <v>0</v>
      </c>
      <c r="I8731" s="20">
        <v>0</v>
      </c>
      <c r="J8731" s="20">
        <v>0</v>
      </c>
      <c r="L8731" s="20">
        <v>0</v>
      </c>
      <c r="N8731" s="20">
        <v>0</v>
      </c>
      <c r="P8731" s="20">
        <v>0</v>
      </c>
      <c r="Q8731" s="20">
        <v>0</v>
      </c>
      <c r="S8731" s="20">
        <v>0</v>
      </c>
      <c r="T8731" s="20">
        <v>0.58333333333333337</v>
      </c>
    </row>
    <row r="8732" spans="1:20" s="20" customFormat="1" x14ac:dyDescent="0.25">
      <c r="A8732" s="177" t="s">
        <v>8799</v>
      </c>
      <c r="B8732" s="20" t="s">
        <v>8800</v>
      </c>
      <c r="C8732" s="20" t="s">
        <v>208</v>
      </c>
      <c r="D8732" s="20" t="s">
        <v>1000</v>
      </c>
      <c r="E8732" s="26">
        <v>43374</v>
      </c>
      <c r="F8732" s="20">
        <v>2</v>
      </c>
      <c r="G8732" s="20">
        <v>1.5</v>
      </c>
      <c r="I8732" s="20">
        <v>6</v>
      </c>
      <c r="J8732" s="20">
        <v>12</v>
      </c>
      <c r="L8732" s="20">
        <v>9</v>
      </c>
      <c r="N8732" s="20">
        <v>6</v>
      </c>
      <c r="P8732" s="20">
        <v>1</v>
      </c>
      <c r="Q8732" s="20">
        <v>1</v>
      </c>
      <c r="S8732" s="20">
        <v>0</v>
      </c>
      <c r="T8732" s="20">
        <v>0.53846153846153844</v>
      </c>
    </row>
    <row r="8733" spans="1:20" s="20" customFormat="1" x14ac:dyDescent="0.25">
      <c r="A8733" s="177" t="s">
        <v>8134</v>
      </c>
      <c r="B8733" s="20" t="s">
        <v>8135</v>
      </c>
      <c r="C8733" s="20" t="s">
        <v>900</v>
      </c>
      <c r="D8733" s="20" t="s">
        <v>1000</v>
      </c>
      <c r="E8733" s="26">
        <v>43374</v>
      </c>
      <c r="F8733" s="20">
        <v>1</v>
      </c>
      <c r="G8733" s="20">
        <v>1.5</v>
      </c>
      <c r="I8733" s="20">
        <v>7</v>
      </c>
      <c r="J8733" s="20">
        <v>6</v>
      </c>
      <c r="L8733" s="20">
        <v>8</v>
      </c>
      <c r="N8733" s="20">
        <v>5</v>
      </c>
      <c r="P8733" s="20">
        <v>0</v>
      </c>
      <c r="Q8733" s="20">
        <v>0</v>
      </c>
      <c r="S8733" s="20">
        <v>2</v>
      </c>
    </row>
    <row r="8734" spans="1:20" s="20" customFormat="1" x14ac:dyDescent="0.25">
      <c r="A8734" s="177" t="s">
        <v>7899</v>
      </c>
      <c r="B8734" s="20" t="s">
        <v>7900</v>
      </c>
      <c r="C8734" s="20" t="s">
        <v>905</v>
      </c>
      <c r="D8734" s="20" t="s">
        <v>1000</v>
      </c>
      <c r="E8734" s="26">
        <v>43374</v>
      </c>
      <c r="F8734" s="20">
        <v>0</v>
      </c>
      <c r="G8734" s="20">
        <v>0</v>
      </c>
      <c r="I8734" s="20">
        <v>0</v>
      </c>
      <c r="J8734" s="20">
        <v>0</v>
      </c>
      <c r="L8734" s="20">
        <v>0</v>
      </c>
      <c r="N8734" s="20">
        <v>0</v>
      </c>
      <c r="P8734" s="20">
        <v>0</v>
      </c>
      <c r="Q8734" s="20">
        <v>0</v>
      </c>
      <c r="S8734" s="20">
        <v>0</v>
      </c>
    </row>
    <row r="8735" spans="1:20" s="20" customFormat="1" x14ac:dyDescent="0.25">
      <c r="A8735" s="177" t="s">
        <v>6593</v>
      </c>
      <c r="B8735" s="20" t="s">
        <v>6594</v>
      </c>
      <c r="C8735" s="20" t="s">
        <v>316</v>
      </c>
      <c r="D8735" s="20" t="s">
        <v>1000</v>
      </c>
      <c r="E8735" s="26">
        <v>43374</v>
      </c>
      <c r="F8735" s="20">
        <v>6.5</v>
      </c>
      <c r="G8735" s="20">
        <v>6</v>
      </c>
      <c r="I8735" s="20">
        <v>25</v>
      </c>
      <c r="J8735" s="20">
        <v>39</v>
      </c>
      <c r="L8735" s="20">
        <v>35</v>
      </c>
      <c r="N8735" s="20">
        <v>22</v>
      </c>
      <c r="P8735" s="20">
        <v>4</v>
      </c>
      <c r="Q8735" s="20">
        <v>4</v>
      </c>
      <c r="S8735" s="20">
        <v>3</v>
      </c>
    </row>
    <row r="8736" spans="1:20" s="20" customFormat="1" x14ac:dyDescent="0.25">
      <c r="A8736" s="177" t="s">
        <v>4186</v>
      </c>
      <c r="B8736" s="20" t="s">
        <v>4187</v>
      </c>
      <c r="C8736" s="20" t="s">
        <v>218</v>
      </c>
      <c r="D8736" s="20" t="s">
        <v>1000</v>
      </c>
      <c r="E8736" s="26">
        <v>43374</v>
      </c>
      <c r="F8736" s="20">
        <v>0</v>
      </c>
      <c r="G8736" s="20">
        <v>0</v>
      </c>
      <c r="I8736" s="20">
        <v>0</v>
      </c>
      <c r="J8736" s="20">
        <v>0</v>
      </c>
      <c r="L8736" s="20">
        <v>0</v>
      </c>
      <c r="N8736" s="20">
        <v>0</v>
      </c>
      <c r="P8736" s="20">
        <v>0</v>
      </c>
      <c r="Q8736" s="20">
        <v>0</v>
      </c>
      <c r="S8736" s="20">
        <v>0</v>
      </c>
    </row>
    <row r="8737" spans="1:20" s="20" customFormat="1" x14ac:dyDescent="0.25">
      <c r="A8737" s="177" t="s">
        <v>12615</v>
      </c>
      <c r="B8737" s="20" t="s">
        <v>12616</v>
      </c>
      <c r="C8737" s="20" t="s">
        <v>202</v>
      </c>
      <c r="D8737" s="20" t="s">
        <v>1000</v>
      </c>
      <c r="E8737" s="26">
        <v>43374</v>
      </c>
      <c r="F8737" s="20">
        <v>5</v>
      </c>
      <c r="G8737" s="20">
        <v>5.5</v>
      </c>
      <c r="I8737" s="20">
        <v>61</v>
      </c>
      <c r="J8737" s="20">
        <v>55</v>
      </c>
      <c r="L8737" s="20">
        <v>68</v>
      </c>
      <c r="N8737" s="20">
        <v>61</v>
      </c>
      <c r="P8737" s="20">
        <v>0</v>
      </c>
      <c r="Q8737" s="20">
        <v>0</v>
      </c>
      <c r="S8737" s="20">
        <v>0</v>
      </c>
    </row>
    <row r="8738" spans="1:20" s="20" customFormat="1" x14ac:dyDescent="0.25">
      <c r="A8738" s="177" t="s">
        <v>12440</v>
      </c>
      <c r="B8738" s="20" t="s">
        <v>12441</v>
      </c>
      <c r="C8738" s="20" t="s">
        <v>347</v>
      </c>
      <c r="D8738" s="20" t="s">
        <v>1000</v>
      </c>
      <c r="E8738" s="26">
        <v>43374</v>
      </c>
      <c r="F8738" s="20">
        <v>0</v>
      </c>
      <c r="G8738" s="20">
        <v>0</v>
      </c>
      <c r="I8738" s="20">
        <v>0</v>
      </c>
      <c r="J8738" s="20">
        <v>0</v>
      </c>
      <c r="L8738" s="20">
        <v>0</v>
      </c>
      <c r="N8738" s="20">
        <v>0</v>
      </c>
      <c r="P8738" s="20">
        <v>0</v>
      </c>
      <c r="Q8738" s="20">
        <v>0</v>
      </c>
      <c r="S8738" s="20">
        <v>0</v>
      </c>
      <c r="T8738" s="20">
        <v>0.8125</v>
      </c>
    </row>
    <row r="8739" spans="1:20" s="20" customFormat="1" x14ac:dyDescent="0.25">
      <c r="A8739" s="177" t="s">
        <v>9780</v>
      </c>
      <c r="B8739" s="20" t="s">
        <v>9781</v>
      </c>
      <c r="C8739" s="20" t="s">
        <v>224</v>
      </c>
      <c r="D8739" s="20" t="s">
        <v>1000</v>
      </c>
      <c r="E8739" s="26">
        <v>43374</v>
      </c>
      <c r="F8739" s="20">
        <v>6</v>
      </c>
      <c r="G8739" s="20">
        <v>5.5</v>
      </c>
      <c r="I8739" s="20">
        <v>42</v>
      </c>
      <c r="J8739" s="20">
        <v>66</v>
      </c>
      <c r="L8739" s="20">
        <v>62</v>
      </c>
      <c r="N8739" s="20">
        <v>42</v>
      </c>
      <c r="P8739" s="20">
        <v>0</v>
      </c>
      <c r="Q8739" s="20">
        <v>0</v>
      </c>
      <c r="S8739" s="20">
        <v>0</v>
      </c>
    </row>
    <row r="8740" spans="1:20" s="20" customFormat="1" x14ac:dyDescent="0.25">
      <c r="A8740" s="177" t="s">
        <v>9481</v>
      </c>
      <c r="B8740" s="20" t="s">
        <v>9482</v>
      </c>
      <c r="C8740" s="20" t="s">
        <v>345</v>
      </c>
      <c r="D8740" s="20" t="s">
        <v>1000</v>
      </c>
      <c r="E8740" s="26">
        <v>43374</v>
      </c>
      <c r="F8740" s="20">
        <v>0</v>
      </c>
      <c r="G8740" s="20">
        <v>0</v>
      </c>
      <c r="I8740" s="20">
        <v>0</v>
      </c>
      <c r="J8740" s="20">
        <v>0</v>
      </c>
      <c r="L8740" s="20">
        <v>0</v>
      </c>
      <c r="N8740" s="20">
        <v>0</v>
      </c>
      <c r="P8740" s="20">
        <v>0</v>
      </c>
      <c r="Q8740" s="20">
        <v>0</v>
      </c>
      <c r="S8740" s="20">
        <v>0</v>
      </c>
      <c r="T8740" s="20">
        <v>1</v>
      </c>
    </row>
    <row r="8741" spans="1:20" s="20" customFormat="1" x14ac:dyDescent="0.25">
      <c r="A8741" s="177" t="s">
        <v>7873</v>
      </c>
      <c r="B8741" s="20" t="s">
        <v>7874</v>
      </c>
      <c r="C8741" s="20" t="s">
        <v>226</v>
      </c>
      <c r="D8741" s="20" t="s">
        <v>1000</v>
      </c>
      <c r="E8741" s="26">
        <v>43374</v>
      </c>
      <c r="F8741" s="20">
        <v>3</v>
      </c>
      <c r="G8741" s="20">
        <v>5.5</v>
      </c>
      <c r="I8741" s="20">
        <v>57</v>
      </c>
      <c r="J8741" s="20">
        <v>33</v>
      </c>
      <c r="L8741" s="20">
        <v>62</v>
      </c>
      <c r="N8741" s="20">
        <v>54</v>
      </c>
      <c r="P8741" s="20">
        <v>0</v>
      </c>
      <c r="Q8741" s="20">
        <v>0</v>
      </c>
      <c r="S8741" s="20">
        <v>3</v>
      </c>
    </row>
    <row r="8742" spans="1:20" s="20" customFormat="1" x14ac:dyDescent="0.25">
      <c r="A8742" s="177" t="s">
        <v>6943</v>
      </c>
      <c r="B8742" s="20" t="s">
        <v>6944</v>
      </c>
      <c r="C8742" s="20" t="s">
        <v>231</v>
      </c>
      <c r="D8742" s="20" t="s">
        <v>1000</v>
      </c>
      <c r="E8742" s="26">
        <v>43374</v>
      </c>
      <c r="F8742" s="20">
        <v>8</v>
      </c>
      <c r="G8742" s="20">
        <v>7.5</v>
      </c>
      <c r="I8742" s="20">
        <v>107</v>
      </c>
      <c r="J8742" s="20">
        <v>91</v>
      </c>
      <c r="L8742" s="20">
        <v>84</v>
      </c>
      <c r="N8742" s="20">
        <v>86</v>
      </c>
      <c r="P8742" s="20">
        <v>0</v>
      </c>
      <c r="Q8742" s="20">
        <v>7</v>
      </c>
      <c r="S8742" s="20">
        <v>21</v>
      </c>
    </row>
    <row r="8743" spans="1:20" s="20" customFormat="1" x14ac:dyDescent="0.25">
      <c r="A8743" s="177" t="s">
        <v>5994</v>
      </c>
      <c r="B8743" s="20" t="s">
        <v>5995</v>
      </c>
      <c r="C8743" s="20" t="s">
        <v>216</v>
      </c>
      <c r="D8743" s="20" t="s">
        <v>1000</v>
      </c>
      <c r="E8743" s="26">
        <v>43374</v>
      </c>
      <c r="F8743" s="20">
        <v>6</v>
      </c>
      <c r="G8743" s="20">
        <v>9.5</v>
      </c>
      <c r="I8743" s="20">
        <v>45</v>
      </c>
      <c r="J8743" s="20">
        <v>61</v>
      </c>
      <c r="L8743" s="20">
        <v>98</v>
      </c>
      <c r="N8743" s="20">
        <v>42</v>
      </c>
      <c r="P8743" s="20">
        <v>6</v>
      </c>
      <c r="Q8743" s="20">
        <v>10</v>
      </c>
      <c r="S8743" s="20">
        <v>3</v>
      </c>
      <c r="T8743" s="20">
        <v>0</v>
      </c>
    </row>
    <row r="8744" spans="1:20" s="20" customFormat="1" x14ac:dyDescent="0.25">
      <c r="A8744" s="177" t="s">
        <v>4601</v>
      </c>
      <c r="B8744" s="20" t="s">
        <v>4602</v>
      </c>
      <c r="C8744" s="20" t="s">
        <v>233</v>
      </c>
      <c r="D8744" s="20" t="s">
        <v>1000</v>
      </c>
      <c r="E8744" s="26">
        <v>43374</v>
      </c>
      <c r="F8744" s="20">
        <v>2</v>
      </c>
      <c r="G8744" s="20">
        <v>3.5</v>
      </c>
      <c r="I8744" s="20">
        <v>15</v>
      </c>
      <c r="J8744" s="20">
        <v>25</v>
      </c>
      <c r="L8744" s="20">
        <v>40</v>
      </c>
      <c r="N8744" s="20">
        <v>14</v>
      </c>
      <c r="P8744" s="20">
        <v>3</v>
      </c>
      <c r="Q8744" s="20">
        <v>5</v>
      </c>
      <c r="S8744" s="20">
        <v>1</v>
      </c>
      <c r="T8744" s="20">
        <v>1</v>
      </c>
    </row>
    <row r="8745" spans="1:20" s="20" customFormat="1" x14ac:dyDescent="0.25">
      <c r="A8745" s="177" t="s">
        <v>4011</v>
      </c>
      <c r="B8745" s="20" t="s">
        <v>4012</v>
      </c>
      <c r="C8745" s="20" t="s">
        <v>219</v>
      </c>
      <c r="D8745" s="20" t="s">
        <v>1000</v>
      </c>
      <c r="E8745" s="26">
        <v>43374</v>
      </c>
      <c r="F8745" s="20">
        <v>0</v>
      </c>
      <c r="G8745" s="20">
        <v>0</v>
      </c>
      <c r="I8745" s="20">
        <v>0</v>
      </c>
      <c r="J8745" s="20">
        <v>0</v>
      </c>
      <c r="L8745" s="20">
        <v>0</v>
      </c>
      <c r="N8745" s="20">
        <v>0</v>
      </c>
      <c r="P8745" s="20">
        <v>0</v>
      </c>
      <c r="Q8745" s="20">
        <v>0</v>
      </c>
      <c r="S8745" s="20">
        <v>0</v>
      </c>
      <c r="T8745" s="20">
        <v>1</v>
      </c>
    </row>
    <row r="8746" spans="1:20" s="20" customFormat="1" x14ac:dyDescent="0.25">
      <c r="A8746" s="177" t="s">
        <v>3740</v>
      </c>
      <c r="B8746" s="20" t="s">
        <v>3741</v>
      </c>
      <c r="C8746" s="20" t="s">
        <v>340</v>
      </c>
      <c r="D8746" s="20" t="s">
        <v>1000</v>
      </c>
      <c r="E8746" s="26">
        <v>43374</v>
      </c>
      <c r="F8746" s="20">
        <v>0</v>
      </c>
      <c r="G8746" s="20">
        <v>0</v>
      </c>
      <c r="I8746" s="20">
        <v>0</v>
      </c>
      <c r="J8746" s="20">
        <v>0</v>
      </c>
      <c r="L8746" s="20">
        <v>0</v>
      </c>
      <c r="N8746" s="20">
        <v>0</v>
      </c>
      <c r="P8746" s="20">
        <v>0</v>
      </c>
      <c r="Q8746" s="20">
        <v>0</v>
      </c>
      <c r="S8746" s="20">
        <v>0</v>
      </c>
      <c r="T8746" s="20">
        <v>1</v>
      </c>
    </row>
    <row r="8747" spans="1:20" s="20" customFormat="1" x14ac:dyDescent="0.25">
      <c r="A8747" s="177" t="s">
        <v>11338</v>
      </c>
      <c r="B8747" s="20" t="s">
        <v>11339</v>
      </c>
      <c r="C8747" s="20" t="s">
        <v>350</v>
      </c>
      <c r="D8747" s="20" t="s">
        <v>1000</v>
      </c>
      <c r="E8747" s="26">
        <v>43374</v>
      </c>
      <c r="F8747" s="20">
        <v>1</v>
      </c>
      <c r="G8747" s="20">
        <v>1</v>
      </c>
      <c r="I8747" s="20">
        <v>4</v>
      </c>
      <c r="J8747" s="20">
        <v>6</v>
      </c>
      <c r="L8747" s="20">
        <v>6</v>
      </c>
      <c r="N8747" s="20">
        <v>4</v>
      </c>
      <c r="P8747" s="20">
        <v>0</v>
      </c>
      <c r="Q8747" s="20">
        <v>0</v>
      </c>
      <c r="S8747" s="20">
        <v>0</v>
      </c>
      <c r="T8747" s="20">
        <v>1</v>
      </c>
    </row>
    <row r="8748" spans="1:20" s="20" customFormat="1" x14ac:dyDescent="0.25">
      <c r="A8748" s="177" t="s">
        <v>11340</v>
      </c>
      <c r="B8748" s="20" t="s">
        <v>11341</v>
      </c>
      <c r="C8748" s="20" t="s">
        <v>351</v>
      </c>
      <c r="D8748" s="20" t="s">
        <v>1000</v>
      </c>
      <c r="E8748" s="26">
        <v>43374</v>
      </c>
      <c r="F8748" s="20">
        <v>0</v>
      </c>
      <c r="G8748" s="20">
        <v>0</v>
      </c>
      <c r="I8748" s="20">
        <v>0</v>
      </c>
      <c r="J8748" s="20">
        <v>0</v>
      </c>
      <c r="L8748" s="20">
        <v>0</v>
      </c>
      <c r="N8748" s="20">
        <v>0</v>
      </c>
      <c r="P8748" s="20">
        <v>0</v>
      </c>
      <c r="Q8748" s="20">
        <v>0</v>
      </c>
      <c r="S8748" s="20">
        <v>0</v>
      </c>
    </row>
    <row r="8749" spans="1:20" s="20" customFormat="1" x14ac:dyDescent="0.25">
      <c r="A8749" s="177" t="s">
        <v>11210</v>
      </c>
      <c r="B8749" s="20" t="s">
        <v>11211</v>
      </c>
      <c r="C8749" s="20" t="s">
        <v>352</v>
      </c>
      <c r="D8749" s="20" t="s">
        <v>1000</v>
      </c>
      <c r="E8749" s="26">
        <v>43374</v>
      </c>
      <c r="F8749" s="20">
        <v>0</v>
      </c>
      <c r="G8749" s="20">
        <v>0</v>
      </c>
      <c r="I8749" s="20">
        <v>0</v>
      </c>
      <c r="J8749" s="20">
        <v>0</v>
      </c>
      <c r="L8749" s="20">
        <v>0</v>
      </c>
      <c r="N8749" s="20">
        <v>0</v>
      </c>
      <c r="P8749" s="20">
        <v>0</v>
      </c>
      <c r="Q8749" s="20">
        <v>0</v>
      </c>
      <c r="S8749" s="20">
        <v>0</v>
      </c>
      <c r="T8749" s="20">
        <v>0.77100000000000002</v>
      </c>
    </row>
    <row r="8750" spans="1:20" s="20" customFormat="1" x14ac:dyDescent="0.25">
      <c r="A8750" s="177" t="s">
        <v>10211</v>
      </c>
      <c r="B8750" s="20" t="s">
        <v>10212</v>
      </c>
      <c r="C8750" s="20" t="s">
        <v>353</v>
      </c>
      <c r="D8750" s="20" t="s">
        <v>1000</v>
      </c>
      <c r="E8750" s="26">
        <v>43374</v>
      </c>
      <c r="F8750" s="20">
        <v>0</v>
      </c>
      <c r="G8750" s="20">
        <v>0</v>
      </c>
      <c r="I8750" s="20">
        <v>0</v>
      </c>
      <c r="J8750" s="20">
        <v>0</v>
      </c>
      <c r="L8750" s="20">
        <v>0</v>
      </c>
      <c r="N8750" s="20">
        <v>0</v>
      </c>
      <c r="P8750" s="20">
        <v>0</v>
      </c>
      <c r="Q8750" s="20">
        <v>0</v>
      </c>
      <c r="S8750" s="20">
        <v>0</v>
      </c>
      <c r="T8750" s="20">
        <v>0.68899999999999995</v>
      </c>
    </row>
    <row r="8751" spans="1:20" s="20" customFormat="1" x14ac:dyDescent="0.25">
      <c r="A8751" s="177" t="s">
        <v>10071</v>
      </c>
      <c r="B8751" s="20" t="s">
        <v>10072</v>
      </c>
      <c r="C8751" s="20" t="s">
        <v>386</v>
      </c>
      <c r="D8751" s="20" t="s">
        <v>1000</v>
      </c>
      <c r="E8751" s="26">
        <v>43374</v>
      </c>
      <c r="F8751" s="20">
        <v>0</v>
      </c>
      <c r="G8751" s="20">
        <v>0</v>
      </c>
      <c r="I8751" s="20">
        <v>0</v>
      </c>
      <c r="J8751" s="20">
        <v>0</v>
      </c>
      <c r="L8751" s="20">
        <v>0</v>
      </c>
      <c r="N8751" s="20">
        <v>0</v>
      </c>
      <c r="P8751" s="20">
        <v>0</v>
      </c>
      <c r="Q8751" s="20">
        <v>0</v>
      </c>
      <c r="S8751" s="20">
        <v>0</v>
      </c>
      <c r="T8751" s="20">
        <v>0.66100000000000003</v>
      </c>
    </row>
    <row r="8752" spans="1:20" s="20" customFormat="1" x14ac:dyDescent="0.25">
      <c r="A8752" s="177" t="s">
        <v>8624</v>
      </c>
      <c r="B8752" s="20" t="s">
        <v>8625</v>
      </c>
      <c r="C8752" s="20" t="s">
        <v>354</v>
      </c>
      <c r="D8752" s="20" t="s">
        <v>1000</v>
      </c>
      <c r="E8752" s="26">
        <v>43374</v>
      </c>
      <c r="F8752" s="20">
        <v>1</v>
      </c>
      <c r="G8752" s="20">
        <v>1.5</v>
      </c>
      <c r="I8752" s="20">
        <v>5</v>
      </c>
      <c r="J8752" s="20">
        <v>6</v>
      </c>
      <c r="L8752" s="20">
        <v>9</v>
      </c>
      <c r="N8752" s="20">
        <v>5</v>
      </c>
      <c r="P8752" s="20">
        <v>0</v>
      </c>
      <c r="Q8752" s="20">
        <v>0</v>
      </c>
      <c r="S8752" s="20">
        <v>0</v>
      </c>
      <c r="T8752" s="20">
        <v>0.68899999999999995</v>
      </c>
    </row>
    <row r="8753" spans="1:20" s="20" customFormat="1" x14ac:dyDescent="0.25">
      <c r="A8753" s="177" t="s">
        <v>6418</v>
      </c>
      <c r="B8753" s="20" t="s">
        <v>6419</v>
      </c>
      <c r="C8753" s="20" t="s">
        <v>355</v>
      </c>
      <c r="D8753" s="20" t="s">
        <v>1000</v>
      </c>
      <c r="E8753" s="26">
        <v>43374</v>
      </c>
      <c r="F8753" s="20">
        <v>5</v>
      </c>
      <c r="G8753" s="20">
        <v>5.5</v>
      </c>
      <c r="I8753" s="20">
        <v>19</v>
      </c>
      <c r="J8753" s="20">
        <v>30</v>
      </c>
      <c r="L8753" s="20">
        <v>32</v>
      </c>
      <c r="N8753" s="20">
        <v>16</v>
      </c>
      <c r="P8753" s="20">
        <v>0</v>
      </c>
      <c r="Q8753" s="20">
        <v>1</v>
      </c>
      <c r="S8753" s="20">
        <v>3</v>
      </c>
      <c r="T8753" s="20">
        <v>0.66400000000000003</v>
      </c>
    </row>
    <row r="8754" spans="1:20" s="20" customFormat="1" x14ac:dyDescent="0.25">
      <c r="A8754" s="177" t="s">
        <v>12156</v>
      </c>
      <c r="B8754" s="20" t="s">
        <v>12157</v>
      </c>
      <c r="C8754" s="20" t="s">
        <v>1050</v>
      </c>
      <c r="D8754" s="20" t="s">
        <v>1002</v>
      </c>
      <c r="E8754" s="26">
        <v>43374</v>
      </c>
      <c r="F8754" s="20">
        <v>2</v>
      </c>
      <c r="G8754" s="20">
        <v>2.5</v>
      </c>
      <c r="I8754" s="20">
        <v>6</v>
      </c>
      <c r="J8754" s="20">
        <v>11</v>
      </c>
      <c r="L8754" s="20">
        <v>14</v>
      </c>
      <c r="N8754" s="20">
        <v>6</v>
      </c>
      <c r="P8754" s="20">
        <v>0</v>
      </c>
      <c r="Q8754" s="20">
        <v>0</v>
      </c>
      <c r="S8754" s="20">
        <v>0</v>
      </c>
      <c r="T8754" s="20">
        <v>0.71599999999999997</v>
      </c>
    </row>
    <row r="8755" spans="1:20" s="20" customFormat="1" x14ac:dyDescent="0.25">
      <c r="A8755" s="177" t="s">
        <v>7491</v>
      </c>
      <c r="B8755" s="20" t="s">
        <v>7492</v>
      </c>
      <c r="C8755" s="20" t="s">
        <v>1048</v>
      </c>
      <c r="D8755" s="20" t="s">
        <v>1002</v>
      </c>
      <c r="E8755" s="26">
        <v>43374</v>
      </c>
      <c r="F8755" s="20">
        <v>1.5</v>
      </c>
      <c r="G8755" s="20">
        <v>2.5</v>
      </c>
      <c r="I8755" s="20">
        <v>12</v>
      </c>
      <c r="J8755" s="20">
        <v>8</v>
      </c>
      <c r="L8755" s="20">
        <v>14</v>
      </c>
      <c r="N8755" s="20">
        <v>10</v>
      </c>
      <c r="P8755" s="20">
        <v>1</v>
      </c>
      <c r="Q8755" s="20">
        <v>1</v>
      </c>
      <c r="S8755" s="20">
        <v>2</v>
      </c>
      <c r="T8755" s="20">
        <v>0.74015789473684201</v>
      </c>
    </row>
    <row r="8756" spans="1:20" s="20" customFormat="1" x14ac:dyDescent="0.25">
      <c r="A8756" s="177" t="s">
        <v>5780</v>
      </c>
      <c r="B8756" s="20" t="s">
        <v>5781</v>
      </c>
      <c r="C8756" s="20" t="s">
        <v>1047</v>
      </c>
      <c r="D8756" s="20" t="s">
        <v>1002</v>
      </c>
      <c r="E8756" s="26">
        <v>43374</v>
      </c>
      <c r="F8756" s="20">
        <v>3</v>
      </c>
      <c r="G8756" s="20">
        <v>3.5</v>
      </c>
      <c r="I8756" s="20">
        <v>11</v>
      </c>
      <c r="J8756" s="20">
        <v>18</v>
      </c>
      <c r="L8756" s="20">
        <v>20</v>
      </c>
      <c r="N8756" s="20">
        <v>11</v>
      </c>
      <c r="P8756" s="20">
        <v>2</v>
      </c>
      <c r="Q8756" s="20">
        <v>2</v>
      </c>
      <c r="S8756" s="20">
        <v>0</v>
      </c>
      <c r="T8756" s="20">
        <v>0.78755000000000008</v>
      </c>
    </row>
    <row r="8757" spans="1:20" s="20" customFormat="1" x14ac:dyDescent="0.25">
      <c r="A8757" s="177" t="s">
        <v>14807</v>
      </c>
      <c r="B8757" s="177" t="s">
        <v>14808</v>
      </c>
      <c r="C8757" s="20" t="s">
        <v>1054</v>
      </c>
      <c r="D8757" s="177" t="s">
        <v>1002</v>
      </c>
      <c r="E8757" s="26">
        <v>43374</v>
      </c>
      <c r="F8757" s="20">
        <v>2</v>
      </c>
      <c r="G8757" s="20">
        <v>1.5</v>
      </c>
      <c r="I8757" s="20">
        <v>8</v>
      </c>
      <c r="J8757" s="20">
        <v>11</v>
      </c>
      <c r="L8757" s="20">
        <v>9</v>
      </c>
      <c r="N8757" s="20">
        <v>8</v>
      </c>
      <c r="P8757" s="20">
        <v>0</v>
      </c>
      <c r="Q8757" s="20">
        <v>0</v>
      </c>
      <c r="S8757" s="20">
        <v>0</v>
      </c>
      <c r="T8757" s="20">
        <v>0.80210526315789477</v>
      </c>
    </row>
    <row r="8758" spans="1:20" s="20" customFormat="1" x14ac:dyDescent="0.25">
      <c r="A8758" s="177" t="s">
        <v>7369</v>
      </c>
      <c r="B8758" s="20" t="s">
        <v>7370</v>
      </c>
      <c r="C8758" s="20" t="s">
        <v>1052</v>
      </c>
      <c r="D8758" s="20" t="s">
        <v>1002</v>
      </c>
      <c r="E8758" s="26">
        <v>43374</v>
      </c>
      <c r="F8758" s="20">
        <v>4</v>
      </c>
      <c r="G8758" s="20">
        <v>4.5</v>
      </c>
      <c r="I8758" s="20">
        <v>25</v>
      </c>
      <c r="J8758" s="20">
        <v>22</v>
      </c>
      <c r="L8758" s="20">
        <v>26</v>
      </c>
      <c r="N8758" s="20">
        <v>23</v>
      </c>
      <c r="P8758" s="20">
        <v>1</v>
      </c>
      <c r="Q8758" s="20">
        <v>5</v>
      </c>
      <c r="S8758" s="20">
        <v>2</v>
      </c>
      <c r="T8758" s="20">
        <v>0.77949999999999997</v>
      </c>
    </row>
    <row r="8759" spans="1:20" s="20" customFormat="1" x14ac:dyDescent="0.25">
      <c r="A8759" s="177" t="s">
        <v>5361</v>
      </c>
      <c r="B8759" s="20" t="s">
        <v>5362</v>
      </c>
      <c r="C8759" s="20" t="s">
        <v>1053</v>
      </c>
      <c r="D8759" s="20" t="s">
        <v>1002</v>
      </c>
      <c r="E8759" s="26">
        <v>43374</v>
      </c>
      <c r="F8759" s="20">
        <v>2.5</v>
      </c>
      <c r="G8759" s="20">
        <v>3</v>
      </c>
      <c r="I8759" s="20">
        <v>9</v>
      </c>
      <c r="J8759" s="20">
        <v>14</v>
      </c>
      <c r="L8759" s="20">
        <v>17</v>
      </c>
      <c r="N8759" s="20">
        <v>9</v>
      </c>
      <c r="P8759" s="20">
        <v>0</v>
      </c>
      <c r="Q8759" s="20">
        <v>0</v>
      </c>
      <c r="S8759" s="20">
        <v>0</v>
      </c>
      <c r="T8759" s="20">
        <v>0.71530625000000003</v>
      </c>
    </row>
    <row r="8760" spans="1:20" s="20" customFormat="1" x14ac:dyDescent="0.25">
      <c r="A8760" s="177" t="s">
        <v>7530</v>
      </c>
      <c r="B8760" s="20" t="s">
        <v>7712</v>
      </c>
      <c r="C8760" s="20" t="s">
        <v>901</v>
      </c>
      <c r="D8760" s="20" t="s">
        <v>1000</v>
      </c>
      <c r="E8760" s="26">
        <v>43374</v>
      </c>
      <c r="F8760" s="20">
        <v>2.5</v>
      </c>
      <c r="G8760" s="20">
        <v>3</v>
      </c>
      <c r="I8760" s="20">
        <v>9</v>
      </c>
      <c r="J8760" s="20">
        <v>14</v>
      </c>
      <c r="L8760" s="20">
        <v>17</v>
      </c>
      <c r="N8760" s="20">
        <v>9</v>
      </c>
      <c r="P8760" s="20">
        <v>0</v>
      </c>
      <c r="Q8760" s="20">
        <v>0</v>
      </c>
      <c r="S8760" s="20">
        <v>0</v>
      </c>
      <c r="T8760" s="20">
        <v>0.71906666666666674</v>
      </c>
    </row>
    <row r="8761" spans="1:20" s="20" customFormat="1" x14ac:dyDescent="0.25">
      <c r="A8761" s="177" t="s">
        <v>7395</v>
      </c>
      <c r="B8761" s="20" t="s">
        <v>7404</v>
      </c>
      <c r="C8761" s="20" t="s">
        <v>901</v>
      </c>
      <c r="D8761" s="20" t="s">
        <v>1001</v>
      </c>
      <c r="E8761" s="26">
        <v>43374</v>
      </c>
      <c r="F8761" s="20">
        <v>3</v>
      </c>
      <c r="G8761" s="20">
        <v>3</v>
      </c>
      <c r="I8761" s="20">
        <v>9</v>
      </c>
      <c r="J8761" s="20">
        <v>14</v>
      </c>
      <c r="L8761" s="20">
        <v>17</v>
      </c>
      <c r="N8761" s="20">
        <v>9</v>
      </c>
      <c r="P8761" s="20">
        <v>0</v>
      </c>
      <c r="Q8761" s="20">
        <v>0</v>
      </c>
      <c r="S8761" s="20">
        <v>0</v>
      </c>
      <c r="T8761" s="20">
        <v>0.73109090909090912</v>
      </c>
    </row>
    <row r="8762" spans="1:20" s="20" customFormat="1" x14ac:dyDescent="0.25">
      <c r="A8762" s="177" t="s">
        <v>5822</v>
      </c>
      <c r="B8762" s="20" t="s">
        <v>5833</v>
      </c>
      <c r="C8762" s="20" t="s">
        <v>903</v>
      </c>
      <c r="D8762" s="20" t="s">
        <v>1000</v>
      </c>
      <c r="E8762" s="26">
        <v>43374</v>
      </c>
      <c r="F8762" s="20">
        <v>5</v>
      </c>
      <c r="G8762" s="20">
        <v>3</v>
      </c>
      <c r="I8762" s="20">
        <v>9</v>
      </c>
      <c r="J8762" s="20">
        <v>14</v>
      </c>
      <c r="L8762" s="20">
        <v>17</v>
      </c>
      <c r="N8762" s="20">
        <v>9</v>
      </c>
      <c r="P8762" s="20">
        <v>0</v>
      </c>
      <c r="Q8762" s="20">
        <v>0</v>
      </c>
      <c r="S8762" s="20">
        <v>0</v>
      </c>
      <c r="T8762" s="20">
        <v>0.73109090909090912</v>
      </c>
    </row>
    <row r="8763" spans="1:20" s="20" customFormat="1" x14ac:dyDescent="0.25">
      <c r="A8763" s="177" t="s">
        <v>5389</v>
      </c>
      <c r="B8763" s="20" t="s">
        <v>5390</v>
      </c>
      <c r="C8763" s="20" t="s">
        <v>903</v>
      </c>
      <c r="D8763" s="20" t="s">
        <v>1001</v>
      </c>
      <c r="E8763" s="26">
        <v>43374</v>
      </c>
      <c r="F8763" s="20">
        <v>0.5</v>
      </c>
      <c r="G8763" s="20">
        <v>3</v>
      </c>
      <c r="I8763" s="20">
        <v>9</v>
      </c>
      <c r="J8763" s="20">
        <v>14</v>
      </c>
      <c r="L8763" s="20">
        <v>17</v>
      </c>
      <c r="N8763" s="20">
        <v>9</v>
      </c>
      <c r="P8763" s="20">
        <v>0</v>
      </c>
      <c r="Q8763" s="20">
        <v>0</v>
      </c>
      <c r="S8763" s="20">
        <v>0</v>
      </c>
      <c r="T8763" s="20">
        <v>0.66644000000000003</v>
      </c>
    </row>
    <row r="8764" spans="1:20" s="20" customFormat="1" x14ac:dyDescent="0.25">
      <c r="A8764" s="177" t="s">
        <v>11877</v>
      </c>
      <c r="B8764" s="20" t="s">
        <v>11878</v>
      </c>
      <c r="C8764" s="20" t="s">
        <v>198</v>
      </c>
      <c r="D8764" s="20" t="s">
        <v>1002</v>
      </c>
      <c r="E8764" s="26">
        <v>43374</v>
      </c>
      <c r="F8764" s="20">
        <v>1</v>
      </c>
      <c r="G8764" s="20">
        <v>1</v>
      </c>
      <c r="I8764" s="20">
        <v>4</v>
      </c>
      <c r="J8764" s="20">
        <v>6</v>
      </c>
      <c r="L8764" s="20">
        <v>6</v>
      </c>
      <c r="N8764" s="20">
        <v>4</v>
      </c>
      <c r="P8764" s="20">
        <v>0</v>
      </c>
      <c r="Q8764" s="20">
        <v>0</v>
      </c>
      <c r="S8764" s="20">
        <v>0</v>
      </c>
      <c r="T8764" s="20">
        <v>0.74321739130434772</v>
      </c>
    </row>
    <row r="8765" spans="1:20" s="20" customFormat="1" x14ac:dyDescent="0.25">
      <c r="A8765" s="177" t="s">
        <v>11879</v>
      </c>
      <c r="B8765" s="20" t="s">
        <v>11880</v>
      </c>
      <c r="C8765" s="20" t="s">
        <v>199</v>
      </c>
      <c r="D8765" s="20" t="s">
        <v>1002</v>
      </c>
      <c r="E8765" s="26">
        <v>43374</v>
      </c>
      <c r="F8765" s="20">
        <v>13</v>
      </c>
      <c r="G8765" s="20">
        <v>14</v>
      </c>
      <c r="I8765" s="20">
        <v>90</v>
      </c>
      <c r="J8765" s="20">
        <v>101</v>
      </c>
      <c r="L8765" s="20">
        <v>117</v>
      </c>
      <c r="N8765" s="20">
        <v>89</v>
      </c>
      <c r="P8765" s="20">
        <v>1</v>
      </c>
      <c r="Q8765" s="20">
        <v>1</v>
      </c>
      <c r="S8765" s="20">
        <v>1</v>
      </c>
      <c r="T8765" s="20">
        <v>0.69633333333333336</v>
      </c>
    </row>
    <row r="8766" spans="1:20" s="20" customFormat="1" x14ac:dyDescent="0.25">
      <c r="A8766" s="177" t="s">
        <v>11881</v>
      </c>
      <c r="B8766" s="20" t="s">
        <v>11882</v>
      </c>
      <c r="C8766" s="20" t="s">
        <v>348</v>
      </c>
      <c r="D8766" s="20" t="s">
        <v>1002</v>
      </c>
      <c r="E8766" s="26">
        <v>43374</v>
      </c>
      <c r="F8766" s="20">
        <v>0</v>
      </c>
      <c r="G8766" s="20">
        <v>0</v>
      </c>
      <c r="I8766" s="20">
        <v>0</v>
      </c>
      <c r="J8766" s="20">
        <v>0</v>
      </c>
      <c r="L8766" s="20">
        <v>0</v>
      </c>
      <c r="N8766" s="20">
        <v>0</v>
      </c>
      <c r="P8766" s="20">
        <v>0</v>
      </c>
      <c r="Q8766" s="20">
        <v>0</v>
      </c>
      <c r="S8766" s="20">
        <v>0</v>
      </c>
      <c r="T8766" s="20">
        <v>0.8899999999999999</v>
      </c>
    </row>
    <row r="8767" spans="1:20" s="20" customFormat="1" x14ac:dyDescent="0.25">
      <c r="A8767" s="177" t="s">
        <v>11883</v>
      </c>
      <c r="B8767" s="20" t="s">
        <v>11884</v>
      </c>
      <c r="C8767" s="20" t="s">
        <v>357</v>
      </c>
      <c r="D8767" s="20" t="s">
        <v>1002</v>
      </c>
      <c r="E8767" s="26">
        <v>43374</v>
      </c>
      <c r="F8767" s="20">
        <v>0</v>
      </c>
      <c r="G8767" s="20">
        <v>0</v>
      </c>
      <c r="I8767" s="20">
        <v>0</v>
      </c>
      <c r="J8767" s="20">
        <v>0</v>
      </c>
      <c r="L8767" s="20">
        <v>0</v>
      </c>
      <c r="N8767" s="20">
        <v>0</v>
      </c>
      <c r="P8767" s="20">
        <v>0</v>
      </c>
      <c r="Q8767" s="20">
        <v>0</v>
      </c>
      <c r="S8767" s="20">
        <v>0</v>
      </c>
      <c r="T8767" s="20">
        <v>0.8899999999999999</v>
      </c>
    </row>
    <row r="8768" spans="1:20" s="20" customFormat="1" x14ac:dyDescent="0.25">
      <c r="A8768" s="177" t="s">
        <v>10977</v>
      </c>
      <c r="B8768" s="20" t="s">
        <v>10978</v>
      </c>
      <c r="C8768" s="20" t="s">
        <v>227</v>
      </c>
      <c r="D8768" s="20" t="s">
        <v>1002</v>
      </c>
      <c r="E8768" s="26">
        <v>43374</v>
      </c>
      <c r="F8768" s="20">
        <v>0</v>
      </c>
      <c r="G8768" s="20">
        <v>0</v>
      </c>
      <c r="I8768" s="20">
        <v>0</v>
      </c>
      <c r="J8768" s="20">
        <v>0</v>
      </c>
      <c r="L8768" s="20">
        <v>0</v>
      </c>
      <c r="N8768" s="20">
        <v>0</v>
      </c>
      <c r="P8768" s="20">
        <v>0</v>
      </c>
      <c r="Q8768" s="20">
        <v>0</v>
      </c>
      <c r="S8768" s="20">
        <v>0</v>
      </c>
      <c r="T8768" s="20">
        <v>0.8899999999999999</v>
      </c>
    </row>
    <row r="8769" spans="1:20" s="20" customFormat="1" x14ac:dyDescent="0.25">
      <c r="A8769" s="177" t="s">
        <v>10802</v>
      </c>
      <c r="B8769" s="20" t="s">
        <v>10803</v>
      </c>
      <c r="C8769" s="20" t="s">
        <v>203</v>
      </c>
      <c r="D8769" s="20" t="s">
        <v>1002</v>
      </c>
      <c r="E8769" s="26">
        <v>43374</v>
      </c>
      <c r="F8769" s="20">
        <v>0</v>
      </c>
      <c r="G8769" s="20">
        <v>0</v>
      </c>
      <c r="I8769" s="20">
        <v>0</v>
      </c>
      <c r="J8769" s="20">
        <v>0</v>
      </c>
      <c r="L8769" s="20">
        <v>0</v>
      </c>
      <c r="N8769" s="20">
        <v>0</v>
      </c>
      <c r="O8769" s="20" t="e">
        <v>#DIV/0!</v>
      </c>
      <c r="P8769" s="20">
        <v>0</v>
      </c>
      <c r="Q8769" s="20">
        <v>0</v>
      </c>
      <c r="S8769" s="20">
        <v>0</v>
      </c>
      <c r="T8769" s="20">
        <v>0.8899999999999999</v>
      </c>
    </row>
    <row r="8770" spans="1:20" s="20" customFormat="1" x14ac:dyDescent="0.25">
      <c r="A8770" s="177" t="s">
        <v>10137</v>
      </c>
      <c r="B8770" s="20" t="s">
        <v>10138</v>
      </c>
      <c r="C8770" s="20" t="s">
        <v>387</v>
      </c>
      <c r="D8770" s="20" t="s">
        <v>1002</v>
      </c>
      <c r="E8770" s="26">
        <v>43374</v>
      </c>
      <c r="F8770" s="20">
        <v>0</v>
      </c>
      <c r="G8770" s="20">
        <v>0</v>
      </c>
      <c r="I8770" s="20">
        <v>0</v>
      </c>
      <c r="J8770" s="20">
        <v>0</v>
      </c>
      <c r="L8770" s="20">
        <v>0</v>
      </c>
      <c r="N8770" s="20">
        <v>0</v>
      </c>
      <c r="P8770" s="20">
        <v>0</v>
      </c>
      <c r="Q8770" s="20">
        <v>0</v>
      </c>
      <c r="S8770" s="20">
        <v>0</v>
      </c>
      <c r="T8770" s="20">
        <v>0.8899999999999999</v>
      </c>
    </row>
    <row r="8771" spans="1:20" s="20" customFormat="1" x14ac:dyDescent="0.25">
      <c r="A8771" s="177" t="s">
        <v>9955</v>
      </c>
      <c r="B8771" s="20" t="s">
        <v>9956</v>
      </c>
      <c r="C8771" s="20" t="s">
        <v>223</v>
      </c>
      <c r="D8771" s="20" t="s">
        <v>1002</v>
      </c>
      <c r="E8771" s="26">
        <v>43374</v>
      </c>
      <c r="F8771" s="20">
        <v>6</v>
      </c>
      <c r="G8771" s="20">
        <v>5.5</v>
      </c>
      <c r="I8771" s="20">
        <v>42</v>
      </c>
      <c r="J8771" s="20">
        <v>66</v>
      </c>
      <c r="L8771" s="20">
        <v>62</v>
      </c>
      <c r="N8771" s="20">
        <v>42</v>
      </c>
      <c r="P8771" s="20">
        <v>0</v>
      </c>
      <c r="Q8771" s="20">
        <v>0</v>
      </c>
      <c r="S8771" s="20">
        <v>0</v>
      </c>
      <c r="T8771" s="20">
        <v>0.8899999999999999</v>
      </c>
    </row>
    <row r="8772" spans="1:20" s="20" customFormat="1" x14ac:dyDescent="0.25">
      <c r="A8772" s="177" t="s">
        <v>9573</v>
      </c>
      <c r="B8772" s="20" t="s">
        <v>9574</v>
      </c>
      <c r="C8772" s="20" t="s">
        <v>346</v>
      </c>
      <c r="D8772" s="20" t="s">
        <v>1002</v>
      </c>
      <c r="E8772" s="26">
        <v>43374</v>
      </c>
      <c r="F8772" s="20">
        <v>0</v>
      </c>
      <c r="G8772" s="20">
        <v>0</v>
      </c>
      <c r="I8772" s="20">
        <v>0</v>
      </c>
      <c r="J8772" s="20">
        <v>0</v>
      </c>
      <c r="L8772" s="20">
        <v>0</v>
      </c>
      <c r="N8772" s="20">
        <v>0</v>
      </c>
      <c r="P8772" s="20">
        <v>0</v>
      </c>
      <c r="Q8772" s="20">
        <v>0</v>
      </c>
      <c r="S8772" s="20">
        <v>0</v>
      </c>
      <c r="T8772" s="20">
        <v>0.8899999999999999</v>
      </c>
    </row>
    <row r="8773" spans="1:20" s="20" customFormat="1" x14ac:dyDescent="0.25">
      <c r="A8773" s="177" t="s">
        <v>9214</v>
      </c>
      <c r="B8773" s="20" t="s">
        <v>9215</v>
      </c>
      <c r="C8773" s="20" t="s">
        <v>207</v>
      </c>
      <c r="D8773" s="20" t="s">
        <v>1002</v>
      </c>
      <c r="E8773" s="26">
        <v>43374</v>
      </c>
      <c r="F8773" s="20">
        <v>5</v>
      </c>
      <c r="G8773" s="20">
        <v>7</v>
      </c>
      <c r="I8773" s="20">
        <v>21</v>
      </c>
      <c r="J8773" s="20">
        <v>30</v>
      </c>
      <c r="L8773" s="20">
        <v>42</v>
      </c>
      <c r="N8773" s="20">
        <v>11</v>
      </c>
      <c r="O8773" s="20">
        <v>0</v>
      </c>
      <c r="P8773" s="20">
        <v>1</v>
      </c>
      <c r="Q8773" s="20">
        <v>1</v>
      </c>
      <c r="S8773" s="20">
        <v>10</v>
      </c>
      <c r="T8773" s="20">
        <v>0.8899999999999999</v>
      </c>
    </row>
    <row r="8774" spans="1:20" s="20" customFormat="1" x14ac:dyDescent="0.25">
      <c r="A8774" s="177" t="s">
        <v>8375</v>
      </c>
      <c r="B8774" s="20" t="s">
        <v>8376</v>
      </c>
      <c r="C8774" s="20" t="s">
        <v>212</v>
      </c>
      <c r="D8774" s="20" t="s">
        <v>1002</v>
      </c>
      <c r="E8774" s="26">
        <v>43374</v>
      </c>
      <c r="F8774" s="20">
        <v>1</v>
      </c>
      <c r="G8774" s="20">
        <v>1.5</v>
      </c>
      <c r="I8774" s="20">
        <v>7</v>
      </c>
      <c r="J8774" s="20">
        <v>6</v>
      </c>
      <c r="L8774" s="20">
        <v>8</v>
      </c>
      <c r="N8774" s="20">
        <v>5</v>
      </c>
      <c r="P8774" s="20">
        <v>0</v>
      </c>
      <c r="Q8774" s="20">
        <v>0</v>
      </c>
      <c r="S8774" s="20">
        <v>2</v>
      </c>
      <c r="T8774" s="20">
        <v>0.8899999999999999</v>
      </c>
    </row>
    <row r="8775" spans="1:20" s="20" customFormat="1" x14ac:dyDescent="0.25">
      <c r="A8775" s="177" t="s">
        <v>8074</v>
      </c>
      <c r="B8775" s="20" t="s">
        <v>8075</v>
      </c>
      <c r="C8775" s="20" t="s">
        <v>225</v>
      </c>
      <c r="D8775" s="20" t="s">
        <v>1002</v>
      </c>
      <c r="E8775" s="26">
        <v>43374</v>
      </c>
      <c r="F8775" s="20">
        <v>3</v>
      </c>
      <c r="G8775" s="20">
        <v>5.5</v>
      </c>
      <c r="I8775" s="20">
        <v>57</v>
      </c>
      <c r="J8775" s="20">
        <v>33</v>
      </c>
      <c r="L8775" s="20">
        <v>62</v>
      </c>
      <c r="N8775" s="20">
        <v>54</v>
      </c>
      <c r="P8775" s="20">
        <v>0</v>
      </c>
      <c r="Q8775" s="20">
        <v>0</v>
      </c>
      <c r="S8775" s="20">
        <v>3</v>
      </c>
      <c r="T8775" s="20">
        <v>0.8899999999999999</v>
      </c>
    </row>
    <row r="8776" spans="1:20" s="20" customFormat="1" x14ac:dyDescent="0.25">
      <c r="A8776" s="177" t="s">
        <v>7686</v>
      </c>
      <c r="B8776" s="20" t="s">
        <v>7687</v>
      </c>
      <c r="C8776" s="20" t="s">
        <v>901</v>
      </c>
      <c r="D8776" s="20" t="s">
        <v>1002</v>
      </c>
      <c r="E8776" s="26">
        <v>43374</v>
      </c>
      <c r="F8776" s="20">
        <v>5.5</v>
      </c>
      <c r="G8776" s="20">
        <v>7</v>
      </c>
      <c r="I8776" s="20">
        <v>37</v>
      </c>
      <c r="J8776" s="20">
        <v>30</v>
      </c>
      <c r="L8776" s="20">
        <v>40</v>
      </c>
      <c r="N8776" s="20">
        <v>33</v>
      </c>
      <c r="P8776" s="20">
        <v>2</v>
      </c>
      <c r="Q8776" s="20">
        <v>6</v>
      </c>
      <c r="S8776" s="20">
        <v>4</v>
      </c>
      <c r="T8776" s="20">
        <v>0.8899999999999999</v>
      </c>
    </row>
    <row r="8777" spans="1:20" s="20" customFormat="1" x14ac:dyDescent="0.25">
      <c r="A8777" s="177" t="s">
        <v>7134</v>
      </c>
      <c r="B8777" s="20" t="s">
        <v>7135</v>
      </c>
      <c r="C8777" s="20" t="s">
        <v>232</v>
      </c>
      <c r="D8777" s="20" t="s">
        <v>1002</v>
      </c>
      <c r="E8777" s="26">
        <v>43374</v>
      </c>
      <c r="F8777" s="20">
        <v>8</v>
      </c>
      <c r="G8777" s="20">
        <v>7.5</v>
      </c>
      <c r="I8777" s="20">
        <v>107</v>
      </c>
      <c r="J8777" s="20">
        <v>91</v>
      </c>
      <c r="L8777" s="20">
        <v>84</v>
      </c>
      <c r="N8777" s="20">
        <v>86</v>
      </c>
      <c r="P8777" s="20">
        <v>0</v>
      </c>
      <c r="Q8777" s="20">
        <v>7</v>
      </c>
      <c r="S8777" s="20">
        <v>21</v>
      </c>
      <c r="T8777" s="20">
        <v>0.8899999999999999</v>
      </c>
    </row>
    <row r="8778" spans="1:20" s="20" customFormat="1" x14ac:dyDescent="0.25">
      <c r="A8778" s="177" t="s">
        <v>6768</v>
      </c>
      <c r="B8778" s="20" t="s">
        <v>6769</v>
      </c>
      <c r="C8778" s="20" t="s">
        <v>317</v>
      </c>
      <c r="D8778" s="20" t="s">
        <v>1002</v>
      </c>
      <c r="E8778" s="26">
        <v>43374</v>
      </c>
      <c r="F8778" s="20">
        <v>11.5</v>
      </c>
      <c r="G8778" s="20">
        <v>11.5</v>
      </c>
      <c r="I8778" s="20">
        <v>44</v>
      </c>
      <c r="J8778" s="20">
        <v>69</v>
      </c>
      <c r="L8778" s="20">
        <v>67</v>
      </c>
      <c r="N8778" s="20">
        <v>38</v>
      </c>
      <c r="P8778" s="20">
        <v>4</v>
      </c>
      <c r="Q8778" s="20">
        <v>5</v>
      </c>
      <c r="S8778" s="20">
        <v>6</v>
      </c>
      <c r="T8778" s="20">
        <v>0.8899999999999999</v>
      </c>
    </row>
    <row r="8779" spans="1:20" s="20" customFormat="1" x14ac:dyDescent="0.25">
      <c r="A8779" s="177" t="s">
        <v>6344</v>
      </c>
      <c r="B8779" s="20" t="s">
        <v>6345</v>
      </c>
      <c r="C8779" s="20" t="s">
        <v>214</v>
      </c>
      <c r="D8779" s="20" t="s">
        <v>1002</v>
      </c>
      <c r="E8779" s="26">
        <v>43374</v>
      </c>
      <c r="F8779" s="20">
        <v>10.5</v>
      </c>
      <c r="G8779" s="20">
        <v>15.5</v>
      </c>
      <c r="I8779" s="20">
        <v>67</v>
      </c>
      <c r="J8779" s="20">
        <v>90</v>
      </c>
      <c r="L8779" s="20">
        <v>138</v>
      </c>
      <c r="N8779" s="20">
        <v>56</v>
      </c>
      <c r="O8779" s="20">
        <v>1.1499999999999999</v>
      </c>
      <c r="P8779" s="20">
        <v>11</v>
      </c>
      <c r="Q8779" s="20">
        <v>20</v>
      </c>
      <c r="S8779" s="20">
        <v>11</v>
      </c>
      <c r="T8779" s="20">
        <v>0.8899999999999999</v>
      </c>
    </row>
    <row r="8780" spans="1:20" s="20" customFormat="1" x14ac:dyDescent="0.25">
      <c r="A8780" s="177" t="s">
        <v>914</v>
      </c>
      <c r="B8780" s="20" t="s">
        <v>913</v>
      </c>
      <c r="C8780" s="20" t="s">
        <v>903</v>
      </c>
      <c r="D8780" s="20" t="s">
        <v>1002</v>
      </c>
      <c r="E8780" s="26">
        <v>43374</v>
      </c>
      <c r="F8780" s="20">
        <v>5.5</v>
      </c>
      <c r="G8780" s="20">
        <v>6.5</v>
      </c>
      <c r="I8780" s="20">
        <v>20</v>
      </c>
      <c r="J8780" s="20">
        <v>32</v>
      </c>
      <c r="L8780" s="20">
        <v>37</v>
      </c>
      <c r="N8780" s="20">
        <v>20</v>
      </c>
      <c r="P8780" s="20">
        <v>2</v>
      </c>
      <c r="Q8780" s="20">
        <v>2</v>
      </c>
      <c r="S8780" s="20">
        <v>0</v>
      </c>
      <c r="T8780" s="20">
        <v>0.8899999999999999</v>
      </c>
    </row>
    <row r="8781" spans="1:20" s="20" customFormat="1" x14ac:dyDescent="0.25">
      <c r="A8781" s="177" t="s">
        <v>4951</v>
      </c>
      <c r="B8781" s="20" t="s">
        <v>4952</v>
      </c>
      <c r="C8781" s="20" t="s">
        <v>230</v>
      </c>
      <c r="D8781" s="20" t="s">
        <v>1002</v>
      </c>
      <c r="E8781" s="26">
        <v>43374</v>
      </c>
      <c r="F8781" s="20">
        <v>0</v>
      </c>
      <c r="G8781" s="20">
        <v>0</v>
      </c>
      <c r="I8781" s="20">
        <v>0</v>
      </c>
      <c r="J8781" s="20">
        <v>0</v>
      </c>
      <c r="L8781" s="20">
        <v>0</v>
      </c>
      <c r="N8781" s="20">
        <v>0</v>
      </c>
      <c r="P8781" s="20">
        <v>0</v>
      </c>
      <c r="Q8781" s="20">
        <v>0</v>
      </c>
      <c r="S8781" s="20">
        <v>0</v>
      </c>
    </row>
    <row r="8782" spans="1:20" s="20" customFormat="1" x14ac:dyDescent="0.25">
      <c r="A8782" s="177" t="s">
        <v>4776</v>
      </c>
      <c r="B8782" s="20" t="s">
        <v>4777</v>
      </c>
      <c r="C8782" s="20" t="s">
        <v>234</v>
      </c>
      <c r="D8782" s="20" t="s">
        <v>1002</v>
      </c>
      <c r="E8782" s="26">
        <v>43374</v>
      </c>
      <c r="F8782" s="20">
        <v>2</v>
      </c>
      <c r="G8782" s="20">
        <v>3.5</v>
      </c>
      <c r="I8782" s="20">
        <v>15</v>
      </c>
      <c r="J8782" s="20">
        <v>25</v>
      </c>
      <c r="L8782" s="20">
        <v>40</v>
      </c>
      <c r="N8782" s="20">
        <v>14</v>
      </c>
      <c r="P8782" s="20">
        <v>3</v>
      </c>
      <c r="Q8782" s="20">
        <v>5</v>
      </c>
      <c r="S8782" s="20">
        <v>1</v>
      </c>
    </row>
    <row r="8783" spans="1:20" s="20" customFormat="1" x14ac:dyDescent="0.25">
      <c r="A8783" s="177" t="s">
        <v>4426</v>
      </c>
      <c r="B8783" s="20" t="s">
        <v>4427</v>
      </c>
      <c r="C8783" s="20" t="s">
        <v>217</v>
      </c>
      <c r="D8783" s="20" t="s">
        <v>1002</v>
      </c>
      <c r="E8783" s="26">
        <v>43374</v>
      </c>
      <c r="F8783" s="20">
        <v>0</v>
      </c>
      <c r="G8783" s="20">
        <v>0</v>
      </c>
      <c r="I8783" s="20">
        <v>0</v>
      </c>
      <c r="J8783" s="20">
        <v>0</v>
      </c>
      <c r="L8783" s="20">
        <v>0</v>
      </c>
      <c r="N8783" s="20">
        <v>0</v>
      </c>
      <c r="P8783" s="20">
        <v>0</v>
      </c>
      <c r="Q8783" s="20">
        <v>0</v>
      </c>
      <c r="S8783" s="20">
        <v>0</v>
      </c>
    </row>
    <row r="8784" spans="1:20" s="20" customFormat="1" x14ac:dyDescent="0.25">
      <c r="A8784" s="177" t="s">
        <v>3836</v>
      </c>
      <c r="B8784" s="20" t="s">
        <v>3837</v>
      </c>
      <c r="C8784" s="20" t="s">
        <v>342</v>
      </c>
      <c r="D8784" s="20" t="s">
        <v>1002</v>
      </c>
      <c r="E8784" s="26">
        <v>43374</v>
      </c>
      <c r="F8784" s="20">
        <v>0</v>
      </c>
      <c r="G8784" s="20">
        <v>0</v>
      </c>
      <c r="I8784" s="20">
        <v>0</v>
      </c>
      <c r="J8784" s="20">
        <v>0</v>
      </c>
      <c r="L8784" s="20">
        <v>0</v>
      </c>
      <c r="N8784" s="20">
        <v>0</v>
      </c>
      <c r="P8784" s="20">
        <v>0</v>
      </c>
      <c r="Q8784" s="20">
        <v>0</v>
      </c>
      <c r="S8784" s="20">
        <v>0</v>
      </c>
    </row>
    <row r="8785" spans="1:19" s="20" customFormat="1" x14ac:dyDescent="0.25">
      <c r="A8785" s="177" t="s">
        <v>3644</v>
      </c>
      <c r="B8785" s="20" t="s">
        <v>3645</v>
      </c>
      <c r="C8785" s="20" t="s">
        <v>220</v>
      </c>
      <c r="D8785" s="20" t="s">
        <v>1002</v>
      </c>
      <c r="E8785" s="26">
        <v>43374</v>
      </c>
      <c r="F8785" s="20">
        <v>0</v>
      </c>
      <c r="G8785" s="20">
        <v>0</v>
      </c>
      <c r="I8785" s="20">
        <v>0</v>
      </c>
      <c r="J8785" s="20">
        <v>0</v>
      </c>
      <c r="L8785" s="20">
        <v>0</v>
      </c>
      <c r="N8785" s="20">
        <v>0</v>
      </c>
      <c r="P8785" s="20">
        <v>0</v>
      </c>
      <c r="Q8785" s="20">
        <v>0</v>
      </c>
      <c r="S8785" s="20">
        <v>0</v>
      </c>
    </row>
    <row r="8786" spans="1:19" s="20" customFormat="1" x14ac:dyDescent="0.25">
      <c r="A8786" s="177" t="s">
        <v>3119</v>
      </c>
      <c r="B8786" s="20" t="s">
        <v>3120</v>
      </c>
      <c r="C8786" s="20" t="s">
        <v>242</v>
      </c>
      <c r="D8786" s="20" t="s">
        <v>1000</v>
      </c>
      <c r="E8786" s="26">
        <v>43374</v>
      </c>
      <c r="F8786" s="20">
        <v>0</v>
      </c>
      <c r="G8786" s="20">
        <v>0</v>
      </c>
      <c r="I8786" s="20">
        <v>0</v>
      </c>
      <c r="J8786" s="20">
        <v>0</v>
      </c>
      <c r="L8786" s="20">
        <v>0</v>
      </c>
      <c r="N8786" s="20">
        <v>0</v>
      </c>
      <c r="P8786" s="20">
        <v>0</v>
      </c>
      <c r="Q8786" s="20">
        <v>0</v>
      </c>
      <c r="S8786" s="20">
        <v>0</v>
      </c>
    </row>
    <row r="8787" spans="1:19" s="20" customFormat="1" x14ac:dyDescent="0.25">
      <c r="A8787" s="177" t="s">
        <v>2944</v>
      </c>
      <c r="B8787" s="20" t="s">
        <v>2945</v>
      </c>
      <c r="C8787" s="20" t="s">
        <v>2724</v>
      </c>
      <c r="D8787" s="20" t="s">
        <v>1000</v>
      </c>
      <c r="E8787" s="26">
        <v>43374</v>
      </c>
      <c r="F8787" s="20">
        <v>3</v>
      </c>
      <c r="G8787" s="20">
        <v>3.5</v>
      </c>
      <c r="I8787" s="20">
        <v>11</v>
      </c>
      <c r="J8787" s="20">
        <v>18</v>
      </c>
      <c r="L8787" s="20">
        <v>20</v>
      </c>
      <c r="N8787" s="20">
        <v>11</v>
      </c>
      <c r="P8787" s="20">
        <v>2</v>
      </c>
      <c r="Q8787" s="20">
        <v>2</v>
      </c>
      <c r="S8787" s="20">
        <v>0</v>
      </c>
    </row>
    <row r="8788" spans="1:19" s="20" customFormat="1" x14ac:dyDescent="0.25">
      <c r="A8788" s="177" t="s">
        <v>2771</v>
      </c>
      <c r="B8788" s="20" t="s">
        <v>2772</v>
      </c>
      <c r="C8788" s="20" t="s">
        <v>2724</v>
      </c>
      <c r="D8788" s="20" t="s">
        <v>1001</v>
      </c>
      <c r="E8788" s="26">
        <v>43374</v>
      </c>
      <c r="F8788" s="20">
        <v>3.5</v>
      </c>
      <c r="G8788" s="20">
        <v>5</v>
      </c>
      <c r="I8788" s="20">
        <v>18</v>
      </c>
      <c r="J8788" s="20">
        <v>19</v>
      </c>
      <c r="L8788" s="20">
        <v>28</v>
      </c>
      <c r="N8788" s="20">
        <v>16</v>
      </c>
      <c r="P8788" s="20">
        <v>1</v>
      </c>
      <c r="Q8788" s="20">
        <v>1</v>
      </c>
      <c r="S8788" s="20">
        <v>2</v>
      </c>
    </row>
    <row r="8789" spans="1:19" s="20" customFormat="1" x14ac:dyDescent="0.25">
      <c r="A8789" s="177" t="s">
        <v>2737</v>
      </c>
      <c r="B8789" s="20" t="s">
        <v>2738</v>
      </c>
      <c r="C8789" s="20" t="s">
        <v>2724</v>
      </c>
      <c r="D8789" s="20" t="s">
        <v>1002</v>
      </c>
      <c r="E8789" s="26">
        <v>43374</v>
      </c>
      <c r="F8789" s="20">
        <v>6.5</v>
      </c>
      <c r="G8789" s="20">
        <v>8.5</v>
      </c>
      <c r="I8789" s="20">
        <v>29</v>
      </c>
      <c r="J8789" s="20">
        <v>37</v>
      </c>
      <c r="L8789" s="20">
        <v>48</v>
      </c>
      <c r="N8789" s="20">
        <v>27</v>
      </c>
      <c r="P8789" s="20">
        <v>3</v>
      </c>
      <c r="Q8789" s="20">
        <v>3</v>
      </c>
      <c r="S8789" s="20">
        <v>2</v>
      </c>
    </row>
    <row r="8790" spans="1:19" s="20" customFormat="1" x14ac:dyDescent="0.25">
      <c r="A8790" s="177" t="s">
        <v>2699</v>
      </c>
      <c r="B8790" s="20" t="s">
        <v>2700</v>
      </c>
      <c r="C8790" s="20" t="s">
        <v>237</v>
      </c>
      <c r="D8790" s="20" t="s">
        <v>1000</v>
      </c>
      <c r="E8790" s="26">
        <v>43374</v>
      </c>
      <c r="F8790" s="20">
        <v>6.5</v>
      </c>
      <c r="G8790" s="20">
        <v>10</v>
      </c>
      <c r="I8790" s="20">
        <v>32</v>
      </c>
      <c r="J8790" s="20">
        <v>41</v>
      </c>
      <c r="L8790" s="20">
        <v>64</v>
      </c>
      <c r="N8790" s="20">
        <v>14</v>
      </c>
      <c r="O8790" s="20">
        <v>0.57499999999999996</v>
      </c>
      <c r="P8790" s="20">
        <v>5</v>
      </c>
      <c r="Q8790" s="20">
        <v>10</v>
      </c>
      <c r="S8790" s="20">
        <v>18</v>
      </c>
    </row>
    <row r="8791" spans="1:19" s="20" customFormat="1" x14ac:dyDescent="0.25">
      <c r="A8791" s="177" t="s">
        <v>2524</v>
      </c>
      <c r="B8791" s="20" t="s">
        <v>2525</v>
      </c>
      <c r="C8791" s="20" t="s">
        <v>238</v>
      </c>
      <c r="D8791" s="20" t="s">
        <v>1000</v>
      </c>
      <c r="E8791" s="26">
        <v>43374</v>
      </c>
      <c r="F8791" s="20">
        <v>0</v>
      </c>
      <c r="G8791" s="20">
        <v>0</v>
      </c>
      <c r="I8791" s="20">
        <v>0</v>
      </c>
      <c r="J8791" s="20">
        <v>0</v>
      </c>
      <c r="L8791" s="20">
        <v>0</v>
      </c>
      <c r="N8791" s="20">
        <v>0</v>
      </c>
      <c r="P8791" s="20">
        <v>0</v>
      </c>
      <c r="Q8791" s="20">
        <v>0</v>
      </c>
      <c r="S8791" s="20">
        <v>0</v>
      </c>
    </row>
    <row r="8792" spans="1:19" s="20" customFormat="1" x14ac:dyDescent="0.25">
      <c r="A8792" s="177" t="s">
        <v>2351</v>
      </c>
      <c r="B8792" s="20" t="s">
        <v>2352</v>
      </c>
      <c r="C8792" s="20" t="s">
        <v>239</v>
      </c>
      <c r="D8792" s="20" t="s">
        <v>1000</v>
      </c>
      <c r="E8792" s="26">
        <v>43374</v>
      </c>
      <c r="F8792" s="20">
        <v>0</v>
      </c>
      <c r="G8792" s="20">
        <v>0</v>
      </c>
      <c r="I8792" s="20">
        <v>0</v>
      </c>
      <c r="J8792" s="20">
        <v>0</v>
      </c>
      <c r="L8792" s="20">
        <v>0</v>
      </c>
      <c r="N8792" s="20">
        <v>0</v>
      </c>
      <c r="P8792" s="20">
        <v>0</v>
      </c>
      <c r="Q8792" s="20">
        <v>0</v>
      </c>
      <c r="S8792" s="20">
        <v>0</v>
      </c>
    </row>
    <row r="8793" spans="1:19" s="20" customFormat="1" x14ac:dyDescent="0.25">
      <c r="A8793" s="177" t="s">
        <v>2176</v>
      </c>
      <c r="B8793" s="20" t="s">
        <v>2177</v>
      </c>
      <c r="C8793" s="20" t="s">
        <v>1988</v>
      </c>
      <c r="D8793" s="20" t="s">
        <v>1000</v>
      </c>
      <c r="E8793" s="26">
        <v>43374</v>
      </c>
      <c r="F8793" s="20">
        <v>4.5</v>
      </c>
      <c r="G8793" s="20">
        <v>5.5</v>
      </c>
      <c r="I8793" s="20">
        <v>31</v>
      </c>
      <c r="J8793" s="20">
        <v>26</v>
      </c>
      <c r="L8793" s="20">
        <v>32</v>
      </c>
      <c r="N8793" s="20">
        <v>29</v>
      </c>
      <c r="P8793" s="20">
        <v>1</v>
      </c>
      <c r="Q8793" s="20">
        <v>5</v>
      </c>
      <c r="S8793" s="20">
        <v>2</v>
      </c>
    </row>
    <row r="8794" spans="1:19" s="20" customFormat="1" x14ac:dyDescent="0.25">
      <c r="A8794" s="177" t="s">
        <v>2001</v>
      </c>
      <c r="B8794" s="20" t="s">
        <v>2002</v>
      </c>
      <c r="C8794" s="20" t="s">
        <v>1988</v>
      </c>
      <c r="D8794" s="20" t="s">
        <v>1001</v>
      </c>
      <c r="E8794" s="26">
        <v>43374</v>
      </c>
      <c r="F8794" s="20">
        <v>4</v>
      </c>
      <c r="G8794" s="20">
        <v>3.5</v>
      </c>
      <c r="I8794" s="20">
        <v>11</v>
      </c>
      <c r="J8794" s="20">
        <v>21</v>
      </c>
      <c r="L8794" s="20">
        <v>20</v>
      </c>
      <c r="N8794" s="20">
        <v>11</v>
      </c>
      <c r="P8794" s="20">
        <v>0</v>
      </c>
      <c r="Q8794" s="20">
        <v>0</v>
      </c>
      <c r="S8794" s="20">
        <v>0</v>
      </c>
    </row>
    <row r="8795" spans="1:19" s="20" customFormat="1" x14ac:dyDescent="0.25">
      <c r="A8795" s="177" t="s">
        <v>1968</v>
      </c>
      <c r="B8795" s="20" t="s">
        <v>1969</v>
      </c>
      <c r="C8795" s="20" t="s">
        <v>1988</v>
      </c>
      <c r="D8795" s="20" t="s">
        <v>1002</v>
      </c>
      <c r="E8795" s="26">
        <v>43374</v>
      </c>
      <c r="F8795" s="20">
        <v>8.5</v>
      </c>
      <c r="G8795" s="20">
        <v>9</v>
      </c>
      <c r="I8795" s="20">
        <v>42</v>
      </c>
      <c r="J8795" s="20">
        <v>47</v>
      </c>
      <c r="L8795" s="20">
        <v>52</v>
      </c>
      <c r="N8795" s="20">
        <v>40</v>
      </c>
      <c r="P8795" s="20">
        <v>1</v>
      </c>
      <c r="Q8795" s="20">
        <v>5</v>
      </c>
      <c r="S8795" s="20">
        <v>2</v>
      </c>
    </row>
    <row r="8796" spans="1:19" s="20" customFormat="1" x14ac:dyDescent="0.25">
      <c r="A8796" s="177" t="s">
        <v>1928</v>
      </c>
      <c r="B8796" s="20" t="s">
        <v>1929</v>
      </c>
      <c r="C8796" s="20" t="s">
        <v>240</v>
      </c>
      <c r="D8796" s="20" t="s">
        <v>1000</v>
      </c>
      <c r="E8796" s="26">
        <v>43374</v>
      </c>
      <c r="F8796" s="20">
        <v>13.5</v>
      </c>
      <c r="G8796" s="20">
        <v>13.5</v>
      </c>
      <c r="I8796" s="20">
        <v>53</v>
      </c>
      <c r="J8796" s="20">
        <v>81</v>
      </c>
      <c r="L8796" s="20">
        <v>78</v>
      </c>
      <c r="N8796" s="20">
        <v>47</v>
      </c>
      <c r="P8796" s="20">
        <v>6</v>
      </c>
      <c r="Q8796" s="20">
        <v>6</v>
      </c>
      <c r="S8796" s="20">
        <v>6</v>
      </c>
    </row>
    <row r="8797" spans="1:19" s="20" customFormat="1" x14ac:dyDescent="0.25">
      <c r="A8797" s="177" t="s">
        <v>1753</v>
      </c>
      <c r="B8797" s="20" t="s">
        <v>1754</v>
      </c>
      <c r="C8797" s="20" t="s">
        <v>241</v>
      </c>
      <c r="D8797" s="20" t="s">
        <v>1000</v>
      </c>
      <c r="E8797" s="26">
        <v>43374</v>
      </c>
      <c r="F8797" s="20">
        <v>30</v>
      </c>
      <c r="G8797" s="20">
        <v>37</v>
      </c>
      <c r="I8797" s="20">
        <v>327</v>
      </c>
      <c r="J8797" s="20">
        <v>331</v>
      </c>
      <c r="L8797" s="20">
        <v>414</v>
      </c>
      <c r="N8797" s="20">
        <v>299</v>
      </c>
      <c r="P8797" s="20">
        <v>9</v>
      </c>
      <c r="Q8797" s="20">
        <v>22</v>
      </c>
      <c r="S8797" s="20">
        <v>28</v>
      </c>
    </row>
    <row r="8798" spans="1:19" s="20" customFormat="1" x14ac:dyDescent="0.25">
      <c r="A8798" s="177" t="s">
        <v>1578</v>
      </c>
      <c r="B8798" s="20" t="s">
        <v>1579</v>
      </c>
      <c r="C8798" s="20" t="s">
        <v>318</v>
      </c>
      <c r="D8798" s="20" t="s">
        <v>1000</v>
      </c>
      <c r="E8798" s="26">
        <v>43374</v>
      </c>
      <c r="F8798" s="20">
        <v>7</v>
      </c>
      <c r="G8798" s="20">
        <v>8</v>
      </c>
      <c r="I8798" s="20">
        <v>28</v>
      </c>
      <c r="J8798" s="20">
        <v>42</v>
      </c>
      <c r="L8798" s="20">
        <v>47</v>
      </c>
      <c r="N8798" s="20">
        <v>25</v>
      </c>
      <c r="P8798" s="20">
        <v>0</v>
      </c>
      <c r="Q8798" s="20">
        <v>1</v>
      </c>
      <c r="S8798" s="20">
        <v>3</v>
      </c>
    </row>
    <row r="8799" spans="1:19" s="20" customFormat="1" x14ac:dyDescent="0.25">
      <c r="A8799" s="177" t="s">
        <v>1468</v>
      </c>
      <c r="B8799" s="20" t="s">
        <v>1469</v>
      </c>
      <c r="C8799" s="20" t="s">
        <v>896</v>
      </c>
      <c r="D8799" s="20" t="s">
        <v>1000</v>
      </c>
      <c r="E8799" s="26">
        <v>43374</v>
      </c>
      <c r="F8799" s="20">
        <v>64.5</v>
      </c>
      <c r="G8799" s="20">
        <v>77.5</v>
      </c>
      <c r="I8799" s="20">
        <v>482</v>
      </c>
      <c r="J8799" s="20">
        <v>539</v>
      </c>
      <c r="L8799" s="20">
        <v>655</v>
      </c>
      <c r="N8799" s="20">
        <v>425</v>
      </c>
      <c r="O8799" s="20">
        <v>0.57499999999999996</v>
      </c>
      <c r="P8799" s="20">
        <v>23</v>
      </c>
      <c r="Q8799" s="20">
        <v>46</v>
      </c>
      <c r="S8799" s="20">
        <v>57</v>
      </c>
    </row>
    <row r="8800" spans="1:19" s="20" customFormat="1" x14ac:dyDescent="0.25">
      <c r="A8800" s="177" t="s">
        <v>1427</v>
      </c>
      <c r="B8800" s="20" t="s">
        <v>1428</v>
      </c>
      <c r="C8800" s="20" t="s">
        <v>899</v>
      </c>
      <c r="D8800" s="20" t="s">
        <v>1001</v>
      </c>
      <c r="E8800" s="26">
        <v>43374</v>
      </c>
      <c r="F8800" s="20">
        <v>7.5</v>
      </c>
      <c r="G8800" s="20">
        <v>8.5</v>
      </c>
      <c r="I8800" s="20">
        <v>29</v>
      </c>
      <c r="J8800" s="20">
        <v>40</v>
      </c>
      <c r="L8800" s="20">
        <v>48</v>
      </c>
      <c r="N8800" s="20">
        <v>27</v>
      </c>
      <c r="O8800" s="20" t="s">
        <v>904</v>
      </c>
      <c r="P8800" s="20">
        <v>1</v>
      </c>
      <c r="Q8800" s="20">
        <v>1</v>
      </c>
      <c r="S8800" s="20">
        <v>2</v>
      </c>
    </row>
    <row r="8801" spans="1:19" s="20" customFormat="1" x14ac:dyDescent="0.25">
      <c r="A8801" s="177" t="s">
        <v>1404</v>
      </c>
      <c r="B8801" s="20" t="s">
        <v>1403</v>
      </c>
      <c r="C8801" s="20" t="s">
        <v>1237</v>
      </c>
      <c r="D8801" s="20" t="s">
        <v>1001</v>
      </c>
      <c r="E8801" s="26">
        <v>43374</v>
      </c>
      <c r="F8801" s="20">
        <v>7.5</v>
      </c>
      <c r="G8801" s="20">
        <v>8.5</v>
      </c>
      <c r="I8801" s="20">
        <v>29</v>
      </c>
      <c r="J8801" s="20">
        <v>40</v>
      </c>
      <c r="L8801" s="20">
        <v>48</v>
      </c>
      <c r="N8801" s="20">
        <v>27</v>
      </c>
      <c r="P8801" s="20">
        <v>1</v>
      </c>
      <c r="Q8801" s="20">
        <v>1</v>
      </c>
      <c r="S8801" s="20">
        <v>2</v>
      </c>
    </row>
    <row r="8802" spans="1:19" s="20" customFormat="1" x14ac:dyDescent="0.25">
      <c r="A8802" s="177" t="s">
        <v>1367</v>
      </c>
      <c r="B8802" s="20" t="s">
        <v>1368</v>
      </c>
      <c r="C8802" s="20" t="s">
        <v>1237</v>
      </c>
      <c r="D8802" s="20" t="s">
        <v>1000</v>
      </c>
      <c r="E8802" s="26">
        <v>43374</v>
      </c>
      <c r="F8802" s="20">
        <v>21</v>
      </c>
      <c r="G8802" s="20">
        <v>22.5</v>
      </c>
      <c r="I8802" s="20">
        <v>95</v>
      </c>
      <c r="J8802" s="20">
        <v>125</v>
      </c>
      <c r="L8802" s="20">
        <v>130</v>
      </c>
      <c r="N8802" s="20">
        <v>87</v>
      </c>
      <c r="P8802" s="20">
        <v>9</v>
      </c>
      <c r="Q8802" s="20">
        <v>13</v>
      </c>
      <c r="S8802" s="20">
        <v>8</v>
      </c>
    </row>
    <row r="8803" spans="1:19" s="20" customFormat="1" x14ac:dyDescent="0.25">
      <c r="A8803" s="177" t="s">
        <v>12128</v>
      </c>
      <c r="B8803" s="20" t="s">
        <v>12129</v>
      </c>
      <c r="C8803" s="20" t="s">
        <v>1051</v>
      </c>
      <c r="D8803" s="20" t="s">
        <v>1000</v>
      </c>
      <c r="E8803" s="26">
        <v>43374</v>
      </c>
      <c r="F8803" s="20">
        <v>0</v>
      </c>
      <c r="G8803" s="20">
        <v>0</v>
      </c>
      <c r="I8803" s="20">
        <v>0</v>
      </c>
      <c r="J8803" s="20">
        <v>0</v>
      </c>
      <c r="L8803" s="20">
        <v>0</v>
      </c>
      <c r="N8803" s="20">
        <v>0</v>
      </c>
      <c r="P8803" s="20">
        <v>0</v>
      </c>
      <c r="Q8803" s="20">
        <v>0</v>
      </c>
      <c r="S8803" s="20">
        <v>0</v>
      </c>
    </row>
    <row r="8804" spans="1:19" s="20" customFormat="1" x14ac:dyDescent="0.25">
      <c r="A8804" s="177" t="s">
        <v>13317</v>
      </c>
      <c r="B8804" s="20" t="s">
        <v>13318</v>
      </c>
      <c r="C8804" s="20" t="s">
        <v>350</v>
      </c>
      <c r="D8804" s="20" t="s">
        <v>1002</v>
      </c>
      <c r="E8804" s="26">
        <v>43374</v>
      </c>
      <c r="F8804" s="20">
        <v>1</v>
      </c>
      <c r="G8804" s="20">
        <v>1</v>
      </c>
      <c r="I8804" s="20">
        <v>4</v>
      </c>
      <c r="J8804" s="20">
        <v>6</v>
      </c>
      <c r="L8804" s="20">
        <v>6</v>
      </c>
      <c r="N8804" s="20">
        <v>4</v>
      </c>
      <c r="P8804" s="20">
        <v>0</v>
      </c>
      <c r="Q8804" s="20">
        <v>0</v>
      </c>
      <c r="S8804" s="20">
        <v>0</v>
      </c>
    </row>
    <row r="8805" spans="1:19" s="20" customFormat="1" x14ac:dyDescent="0.25">
      <c r="A8805" s="177" t="s">
        <v>13494</v>
      </c>
      <c r="B8805" s="20" t="s">
        <v>13495</v>
      </c>
      <c r="C8805" s="20" t="s">
        <v>242</v>
      </c>
      <c r="D8805" s="20" t="s">
        <v>1002</v>
      </c>
      <c r="E8805" s="26">
        <v>43374</v>
      </c>
      <c r="F8805" s="20">
        <v>0</v>
      </c>
      <c r="G8805" s="20">
        <v>0</v>
      </c>
      <c r="I8805" s="20">
        <v>0</v>
      </c>
      <c r="J8805" s="20">
        <v>0</v>
      </c>
      <c r="L8805" s="20">
        <v>0</v>
      </c>
      <c r="N8805" s="20">
        <v>0</v>
      </c>
      <c r="P8805" s="20">
        <v>0</v>
      </c>
      <c r="Q8805" s="20">
        <v>0</v>
      </c>
      <c r="S8805" s="20">
        <v>0</v>
      </c>
    </row>
    <row r="8806" spans="1:19" s="20" customFormat="1" x14ac:dyDescent="0.25">
      <c r="A8806" s="177" t="s">
        <v>13671</v>
      </c>
      <c r="B8806" s="20" t="s">
        <v>13672</v>
      </c>
      <c r="C8806" s="20" t="s">
        <v>237</v>
      </c>
      <c r="D8806" s="20" t="s">
        <v>1002</v>
      </c>
      <c r="E8806" s="26">
        <v>43374</v>
      </c>
      <c r="F8806" s="20">
        <v>6.5</v>
      </c>
      <c r="G8806" s="20">
        <v>10</v>
      </c>
      <c r="I8806" s="20">
        <v>32</v>
      </c>
      <c r="J8806" s="20">
        <v>41</v>
      </c>
      <c r="L8806" s="20">
        <v>64</v>
      </c>
      <c r="N8806" s="20">
        <v>14</v>
      </c>
      <c r="O8806" s="20">
        <v>0.57499999999999996</v>
      </c>
      <c r="P8806" s="20">
        <v>5</v>
      </c>
      <c r="Q8806" s="20">
        <v>10</v>
      </c>
      <c r="S8806" s="20">
        <v>18</v>
      </c>
    </row>
    <row r="8807" spans="1:19" s="20" customFormat="1" x14ac:dyDescent="0.25">
      <c r="A8807" s="177" t="s">
        <v>13846</v>
      </c>
      <c r="B8807" s="20" t="s">
        <v>13847</v>
      </c>
      <c r="C8807" s="20" t="s">
        <v>238</v>
      </c>
      <c r="D8807" s="20" t="s">
        <v>1002</v>
      </c>
      <c r="E8807" s="26">
        <v>43374</v>
      </c>
      <c r="F8807" s="20">
        <v>0</v>
      </c>
      <c r="G8807" s="20">
        <v>0</v>
      </c>
      <c r="I8807" s="20">
        <v>0</v>
      </c>
      <c r="J8807" s="20">
        <v>0</v>
      </c>
      <c r="L8807" s="20">
        <v>0</v>
      </c>
      <c r="N8807" s="20">
        <v>0</v>
      </c>
      <c r="P8807" s="20">
        <v>0</v>
      </c>
      <c r="Q8807" s="20">
        <v>0</v>
      </c>
      <c r="S8807" s="20">
        <v>0</v>
      </c>
    </row>
    <row r="8808" spans="1:19" s="20" customFormat="1" x14ac:dyDescent="0.25">
      <c r="A8808" s="177" t="s">
        <v>14023</v>
      </c>
      <c r="B8808" s="20" t="s">
        <v>14024</v>
      </c>
      <c r="C8808" s="20" t="s">
        <v>239</v>
      </c>
      <c r="D8808" s="20" t="s">
        <v>1002</v>
      </c>
      <c r="E8808" s="26">
        <v>43374</v>
      </c>
      <c r="F8808" s="20">
        <v>0</v>
      </c>
      <c r="G8808" s="20">
        <v>0</v>
      </c>
      <c r="I8808" s="20">
        <v>0</v>
      </c>
      <c r="J8808" s="20">
        <v>0</v>
      </c>
      <c r="L8808" s="20">
        <v>0</v>
      </c>
      <c r="N8808" s="20">
        <v>0</v>
      </c>
      <c r="P8808" s="20">
        <v>0</v>
      </c>
      <c r="Q8808" s="20">
        <v>0</v>
      </c>
      <c r="S8808" s="20">
        <v>0</v>
      </c>
    </row>
    <row r="8809" spans="1:19" s="20" customFormat="1" x14ac:dyDescent="0.25">
      <c r="A8809" s="177" t="s">
        <v>14210</v>
      </c>
      <c r="B8809" s="20" t="s">
        <v>14211</v>
      </c>
      <c r="C8809" s="20" t="s">
        <v>240</v>
      </c>
      <c r="D8809" s="20" t="s">
        <v>1002</v>
      </c>
      <c r="E8809" s="26">
        <v>43374</v>
      </c>
      <c r="F8809" s="20">
        <v>13.5</v>
      </c>
      <c r="G8809" s="20">
        <v>13.5</v>
      </c>
      <c r="I8809" s="20">
        <v>53</v>
      </c>
      <c r="J8809" s="20">
        <v>81</v>
      </c>
      <c r="L8809" s="20">
        <v>78</v>
      </c>
      <c r="N8809" s="20">
        <v>47</v>
      </c>
      <c r="P8809" s="20">
        <v>6</v>
      </c>
      <c r="Q8809" s="20">
        <v>6</v>
      </c>
      <c r="S8809" s="20">
        <v>6</v>
      </c>
    </row>
    <row r="8810" spans="1:19" s="20" customFormat="1" x14ac:dyDescent="0.25">
      <c r="A8810" s="177" t="s">
        <v>14387</v>
      </c>
      <c r="B8810" s="20" t="s">
        <v>14388</v>
      </c>
      <c r="C8810" s="20" t="s">
        <v>241</v>
      </c>
      <c r="D8810" s="20" t="s">
        <v>1002</v>
      </c>
      <c r="E8810" s="26">
        <v>43374</v>
      </c>
      <c r="F8810" s="20">
        <v>30</v>
      </c>
      <c r="G8810" s="20">
        <v>37</v>
      </c>
      <c r="I8810" s="20">
        <v>327</v>
      </c>
      <c r="J8810" s="20">
        <v>331</v>
      </c>
      <c r="L8810" s="20">
        <v>414</v>
      </c>
      <c r="N8810" s="20">
        <v>299</v>
      </c>
      <c r="P8810" s="20">
        <v>9</v>
      </c>
      <c r="Q8810" s="20">
        <v>22</v>
      </c>
      <c r="S8810" s="20">
        <v>28</v>
      </c>
    </row>
    <row r="8811" spans="1:19" s="20" customFormat="1" x14ac:dyDescent="0.25">
      <c r="A8811" s="177" t="s">
        <v>14499</v>
      </c>
      <c r="B8811" s="20" t="s">
        <v>14500</v>
      </c>
      <c r="C8811" s="20" t="s">
        <v>318</v>
      </c>
      <c r="D8811" s="20" t="s">
        <v>1002</v>
      </c>
      <c r="E8811" s="26">
        <v>43374</v>
      </c>
      <c r="F8811" s="20">
        <v>7</v>
      </c>
      <c r="G8811" s="20">
        <v>8</v>
      </c>
      <c r="I8811" s="20">
        <v>28</v>
      </c>
      <c r="J8811" s="20">
        <v>42</v>
      </c>
      <c r="L8811" s="20">
        <v>47</v>
      </c>
      <c r="N8811" s="20">
        <v>25</v>
      </c>
      <c r="P8811" s="20">
        <v>0</v>
      </c>
      <c r="Q8811" s="20">
        <v>1</v>
      </c>
      <c r="S8811" s="20">
        <v>3</v>
      </c>
    </row>
    <row r="8812" spans="1:19" s="20" customFormat="1" x14ac:dyDescent="0.25">
      <c r="A8812" s="177" t="s">
        <v>14716</v>
      </c>
      <c r="B8812" s="20" t="s">
        <v>14717</v>
      </c>
      <c r="C8812" s="20" t="s">
        <v>199</v>
      </c>
      <c r="D8812" s="20" t="s">
        <v>1000</v>
      </c>
      <c r="E8812" s="26">
        <v>43374</v>
      </c>
      <c r="F8812" s="20">
        <v>13</v>
      </c>
      <c r="G8812" s="20">
        <v>14</v>
      </c>
      <c r="I8812" s="20">
        <v>90</v>
      </c>
      <c r="J8812" s="20">
        <v>101</v>
      </c>
      <c r="L8812" s="20">
        <v>117</v>
      </c>
      <c r="N8812" s="20">
        <v>89</v>
      </c>
      <c r="P8812" s="20">
        <v>1</v>
      </c>
      <c r="Q8812" s="20">
        <v>1</v>
      </c>
      <c r="S8812" s="20">
        <v>1</v>
      </c>
    </row>
    <row r="8813" spans="1:19" s="20" customFormat="1" x14ac:dyDescent="0.25">
      <c r="A8813" s="177" t="s">
        <v>14982</v>
      </c>
      <c r="B8813" s="20" t="s">
        <v>14983</v>
      </c>
      <c r="C8813" s="20" t="s">
        <v>200</v>
      </c>
      <c r="D8813" s="20" t="s">
        <v>1002</v>
      </c>
      <c r="E8813" s="26">
        <v>43374</v>
      </c>
      <c r="F8813" s="20">
        <v>4</v>
      </c>
      <c r="G8813" s="20">
        <v>4.5</v>
      </c>
      <c r="I8813" s="20">
        <v>15</v>
      </c>
      <c r="J8813" s="20">
        <v>24</v>
      </c>
      <c r="L8813" s="20">
        <v>26</v>
      </c>
      <c r="N8813" s="20">
        <v>14</v>
      </c>
      <c r="P8813" s="20">
        <v>1</v>
      </c>
      <c r="Q8813" s="20">
        <v>1</v>
      </c>
      <c r="S8813" s="20">
        <v>1</v>
      </c>
    </row>
    <row r="8814" spans="1:19" s="20" customFormat="1" x14ac:dyDescent="0.25">
      <c r="A8814" s="177" t="s">
        <v>15159</v>
      </c>
      <c r="B8814" s="20" t="s">
        <v>15160</v>
      </c>
      <c r="C8814" s="20" t="s">
        <v>202</v>
      </c>
      <c r="D8814" s="20" t="s">
        <v>1002</v>
      </c>
      <c r="E8814" s="26">
        <v>43374</v>
      </c>
      <c r="F8814" s="20">
        <v>5</v>
      </c>
      <c r="G8814" s="20">
        <v>5.5</v>
      </c>
      <c r="I8814" s="20">
        <v>61</v>
      </c>
      <c r="J8814" s="20">
        <v>55</v>
      </c>
      <c r="L8814" s="20">
        <v>68</v>
      </c>
      <c r="N8814" s="20">
        <v>61</v>
      </c>
      <c r="P8814" s="20">
        <v>0</v>
      </c>
      <c r="Q8814" s="20">
        <v>0</v>
      </c>
      <c r="S8814" s="20">
        <v>0</v>
      </c>
    </row>
    <row r="8815" spans="1:19" s="20" customFormat="1" x14ac:dyDescent="0.25">
      <c r="A8815" s="177" t="s">
        <v>15241</v>
      </c>
      <c r="B8815" s="20" t="s">
        <v>15242</v>
      </c>
      <c r="C8815" s="20" t="s">
        <v>348</v>
      </c>
      <c r="D8815" s="20" t="s">
        <v>1000</v>
      </c>
      <c r="E8815" s="26">
        <v>43374</v>
      </c>
      <c r="F8815" s="20">
        <v>0</v>
      </c>
      <c r="G8815" s="20">
        <v>0</v>
      </c>
      <c r="I8815" s="20">
        <v>0</v>
      </c>
      <c r="J8815" s="20">
        <v>0</v>
      </c>
      <c r="L8815" s="20">
        <v>0</v>
      </c>
      <c r="N8815" s="20">
        <v>0</v>
      </c>
      <c r="P8815" s="20">
        <v>0</v>
      </c>
      <c r="Q8815" s="20">
        <v>0</v>
      </c>
      <c r="S8815" s="20">
        <v>0</v>
      </c>
    </row>
    <row r="8816" spans="1:19" s="20" customFormat="1" x14ac:dyDescent="0.25">
      <c r="A8816" s="177" t="s">
        <v>15325</v>
      </c>
      <c r="B8816" s="20" t="s">
        <v>15326</v>
      </c>
      <c r="C8816" s="20" t="s">
        <v>347</v>
      </c>
      <c r="D8816" s="20" t="s">
        <v>1002</v>
      </c>
      <c r="E8816" s="26">
        <v>43374</v>
      </c>
      <c r="F8816" s="20">
        <v>0</v>
      </c>
      <c r="G8816" s="20">
        <v>0</v>
      </c>
      <c r="I8816" s="20">
        <v>0</v>
      </c>
      <c r="J8816" s="20">
        <v>0</v>
      </c>
      <c r="L8816" s="20">
        <v>0</v>
      </c>
      <c r="N8816" s="20">
        <v>0</v>
      </c>
      <c r="P8816" s="20">
        <v>0</v>
      </c>
      <c r="Q8816" s="20">
        <v>0</v>
      </c>
      <c r="S8816" s="20">
        <v>0</v>
      </c>
    </row>
    <row r="8817" spans="1:19" s="20" customFormat="1" x14ac:dyDescent="0.25">
      <c r="A8817" s="177" t="s">
        <v>15401</v>
      </c>
      <c r="B8817" s="20" t="s">
        <v>15402</v>
      </c>
      <c r="C8817" s="20" t="s">
        <v>351</v>
      </c>
      <c r="D8817" s="20" t="s">
        <v>1002</v>
      </c>
      <c r="E8817" s="26">
        <v>43374</v>
      </c>
      <c r="F8817" s="20">
        <v>0</v>
      </c>
      <c r="G8817" s="20">
        <v>0</v>
      </c>
      <c r="I8817" s="20">
        <v>0</v>
      </c>
      <c r="J8817" s="20">
        <v>0</v>
      </c>
      <c r="L8817" s="20">
        <v>0</v>
      </c>
      <c r="N8817" s="20">
        <v>0</v>
      </c>
      <c r="P8817" s="20">
        <v>0</v>
      </c>
      <c r="Q8817" s="20">
        <v>0</v>
      </c>
      <c r="S8817" s="20">
        <v>0</v>
      </c>
    </row>
    <row r="8818" spans="1:19" s="20" customFormat="1" x14ac:dyDescent="0.25">
      <c r="A8818" s="177" t="s">
        <v>15447</v>
      </c>
      <c r="B8818" s="20" t="s">
        <v>15448</v>
      </c>
      <c r="C8818" s="20" t="s">
        <v>357</v>
      </c>
      <c r="D8818" s="20" t="s">
        <v>1000</v>
      </c>
      <c r="E8818" s="26">
        <v>43374</v>
      </c>
      <c r="F8818" s="20">
        <v>0</v>
      </c>
      <c r="G8818" s="20">
        <v>0</v>
      </c>
      <c r="I8818" s="20">
        <v>0</v>
      </c>
      <c r="J8818" s="20">
        <v>0</v>
      </c>
      <c r="L8818" s="20">
        <v>0</v>
      </c>
      <c r="N8818" s="20">
        <v>0</v>
      </c>
      <c r="P8818" s="20">
        <v>0</v>
      </c>
      <c r="Q8818" s="20">
        <v>0</v>
      </c>
      <c r="S8818" s="20">
        <v>0</v>
      </c>
    </row>
    <row r="8819" spans="1:19" s="20" customFormat="1" x14ac:dyDescent="0.25">
      <c r="A8819" s="177" t="s">
        <v>15525</v>
      </c>
      <c r="B8819" s="20" t="s">
        <v>15526</v>
      </c>
      <c r="C8819" s="20" t="s">
        <v>352</v>
      </c>
      <c r="D8819" s="20" t="s">
        <v>1002</v>
      </c>
      <c r="E8819" s="26">
        <v>43374</v>
      </c>
      <c r="F8819" s="20">
        <v>0</v>
      </c>
      <c r="G8819" s="20">
        <v>0</v>
      </c>
      <c r="I8819" s="20">
        <v>0</v>
      </c>
      <c r="J8819" s="20">
        <v>0</v>
      </c>
      <c r="L8819" s="20">
        <v>0</v>
      </c>
      <c r="N8819" s="20">
        <v>0</v>
      </c>
      <c r="P8819" s="20">
        <v>0</v>
      </c>
      <c r="Q8819" s="20">
        <v>0</v>
      </c>
      <c r="S8819" s="20">
        <v>0</v>
      </c>
    </row>
    <row r="8820" spans="1:19" s="20" customFormat="1" x14ac:dyDescent="0.25">
      <c r="A8820" s="177" t="s">
        <v>15686</v>
      </c>
      <c r="B8820" s="20" t="s">
        <v>15687</v>
      </c>
      <c r="C8820" s="20" t="s">
        <v>228</v>
      </c>
      <c r="D8820" s="20" t="s">
        <v>1002</v>
      </c>
      <c r="E8820" s="26">
        <v>43374</v>
      </c>
      <c r="F8820" s="20">
        <v>0</v>
      </c>
      <c r="G8820" s="20">
        <v>0</v>
      </c>
      <c r="I8820" s="20">
        <v>0</v>
      </c>
      <c r="J8820" s="20">
        <v>0</v>
      </c>
      <c r="L8820" s="20">
        <v>0</v>
      </c>
      <c r="N8820" s="20">
        <v>0</v>
      </c>
      <c r="P8820" s="20">
        <v>0</v>
      </c>
      <c r="Q8820" s="20">
        <v>0</v>
      </c>
      <c r="S8820" s="20">
        <v>0</v>
      </c>
    </row>
    <row r="8821" spans="1:19" s="20" customFormat="1" x14ac:dyDescent="0.25">
      <c r="A8821" s="177" t="s">
        <v>15863</v>
      </c>
      <c r="B8821" s="20" t="s">
        <v>15864</v>
      </c>
      <c r="C8821" s="20" t="s">
        <v>227</v>
      </c>
      <c r="D8821" s="20" t="s">
        <v>1000</v>
      </c>
      <c r="E8821" s="26">
        <v>43374</v>
      </c>
      <c r="F8821" s="20">
        <v>0</v>
      </c>
      <c r="G8821" s="20">
        <v>0</v>
      </c>
      <c r="I8821" s="20">
        <v>0</v>
      </c>
      <c r="J8821" s="20">
        <v>0</v>
      </c>
      <c r="L8821" s="20">
        <v>0</v>
      </c>
      <c r="N8821" s="20">
        <v>0</v>
      </c>
      <c r="P8821" s="20">
        <v>0</v>
      </c>
      <c r="Q8821" s="20">
        <v>0</v>
      </c>
      <c r="S8821" s="20">
        <v>0</v>
      </c>
    </row>
    <row r="8822" spans="1:19" s="20" customFormat="1" x14ac:dyDescent="0.25">
      <c r="A8822" s="177" t="s">
        <v>16040</v>
      </c>
      <c r="B8822" s="20" t="s">
        <v>16041</v>
      </c>
      <c r="C8822" s="20" t="s">
        <v>203</v>
      </c>
      <c r="D8822" s="20" t="s">
        <v>1000</v>
      </c>
      <c r="E8822" s="26">
        <v>43374</v>
      </c>
      <c r="F8822" s="20">
        <v>0</v>
      </c>
      <c r="G8822" s="20">
        <v>0</v>
      </c>
      <c r="I8822" s="20">
        <v>0</v>
      </c>
      <c r="J8822" s="20">
        <v>0</v>
      </c>
      <c r="L8822" s="20">
        <v>0</v>
      </c>
      <c r="N8822" s="20">
        <v>0</v>
      </c>
      <c r="O8822" s="20" t="e">
        <v>#DIV/0!</v>
      </c>
      <c r="P8822" s="20">
        <v>0</v>
      </c>
      <c r="Q8822" s="20">
        <v>0</v>
      </c>
      <c r="S8822" s="20">
        <v>0</v>
      </c>
    </row>
    <row r="8823" spans="1:19" s="20" customFormat="1" x14ac:dyDescent="0.25">
      <c r="A8823" s="177" t="s">
        <v>16219</v>
      </c>
      <c r="B8823" s="20" t="s">
        <v>16220</v>
      </c>
      <c r="C8823" s="20" t="s">
        <v>205</v>
      </c>
      <c r="D8823" s="20" t="s">
        <v>1002</v>
      </c>
      <c r="E8823" s="26">
        <v>43374</v>
      </c>
      <c r="F8823" s="20">
        <v>0</v>
      </c>
      <c r="G8823" s="20">
        <v>0</v>
      </c>
      <c r="I8823" s="20">
        <v>0</v>
      </c>
      <c r="J8823" s="20">
        <v>0</v>
      </c>
      <c r="L8823" s="20">
        <v>0</v>
      </c>
      <c r="N8823" s="20">
        <v>0</v>
      </c>
      <c r="P8823" s="20">
        <v>0</v>
      </c>
      <c r="Q8823" s="20">
        <v>0</v>
      </c>
      <c r="S8823" s="20">
        <v>0</v>
      </c>
    </row>
    <row r="8824" spans="1:19" s="20" customFormat="1" x14ac:dyDescent="0.25">
      <c r="A8824" s="177" t="s">
        <v>16396</v>
      </c>
      <c r="B8824" s="20" t="s">
        <v>16397</v>
      </c>
      <c r="C8824" s="20" t="s">
        <v>204</v>
      </c>
      <c r="D8824" s="20" t="s">
        <v>1002</v>
      </c>
      <c r="E8824" s="26">
        <v>43374</v>
      </c>
      <c r="F8824" s="20">
        <v>0</v>
      </c>
      <c r="G8824" s="20">
        <v>0</v>
      </c>
      <c r="I8824" s="20">
        <v>0</v>
      </c>
      <c r="J8824" s="20">
        <v>0</v>
      </c>
      <c r="L8824" s="20">
        <v>0</v>
      </c>
      <c r="N8824" s="20">
        <v>0</v>
      </c>
      <c r="P8824" s="20">
        <v>0</v>
      </c>
      <c r="Q8824" s="20">
        <v>0</v>
      </c>
      <c r="S8824" s="20">
        <v>0</v>
      </c>
    </row>
    <row r="8825" spans="1:19" s="20" customFormat="1" x14ac:dyDescent="0.25">
      <c r="A8825" s="177" t="s">
        <v>16537</v>
      </c>
      <c r="B8825" s="20" t="s">
        <v>16538</v>
      </c>
      <c r="C8825" s="20" t="s">
        <v>353</v>
      </c>
      <c r="D8825" s="20" t="s">
        <v>1002</v>
      </c>
      <c r="E8825" s="26">
        <v>43374</v>
      </c>
      <c r="F8825" s="20">
        <v>0</v>
      </c>
      <c r="G8825" s="20">
        <v>0</v>
      </c>
      <c r="I8825" s="20">
        <v>0</v>
      </c>
      <c r="J8825" s="20">
        <v>0</v>
      </c>
      <c r="L8825" s="20">
        <v>0</v>
      </c>
      <c r="N8825" s="20">
        <v>0</v>
      </c>
      <c r="P8825" s="20">
        <v>0</v>
      </c>
      <c r="Q8825" s="20">
        <v>0</v>
      </c>
      <c r="S8825" s="20">
        <v>0</v>
      </c>
    </row>
    <row r="8826" spans="1:19" s="20" customFormat="1" x14ac:dyDescent="0.25">
      <c r="A8826" s="177" t="s">
        <v>16714</v>
      </c>
      <c r="B8826" s="20" t="s">
        <v>16715</v>
      </c>
      <c r="C8826" s="20" t="s">
        <v>223</v>
      </c>
      <c r="D8826" s="20" t="s">
        <v>1000</v>
      </c>
      <c r="E8826" s="26">
        <v>43374</v>
      </c>
      <c r="F8826" s="20">
        <v>6</v>
      </c>
      <c r="G8826" s="20">
        <v>5.5</v>
      </c>
      <c r="I8826" s="20">
        <v>42</v>
      </c>
      <c r="J8826" s="20">
        <v>66</v>
      </c>
      <c r="L8826" s="20">
        <v>62</v>
      </c>
      <c r="N8826" s="20">
        <v>42</v>
      </c>
      <c r="P8826" s="20">
        <v>0</v>
      </c>
      <c r="Q8826" s="20">
        <v>0</v>
      </c>
      <c r="S8826" s="20">
        <v>0</v>
      </c>
    </row>
    <row r="8827" spans="1:19" s="20" customFormat="1" x14ac:dyDescent="0.25">
      <c r="A8827" s="177" t="s">
        <v>16893</v>
      </c>
      <c r="B8827" s="20" t="s">
        <v>16894</v>
      </c>
      <c r="C8827" s="20" t="s">
        <v>224</v>
      </c>
      <c r="D8827" s="20" t="s">
        <v>1002</v>
      </c>
      <c r="E8827" s="26">
        <v>43374</v>
      </c>
      <c r="F8827" s="20">
        <v>6</v>
      </c>
      <c r="G8827" s="20">
        <v>5.5</v>
      </c>
      <c r="I8827" s="20">
        <v>42</v>
      </c>
      <c r="J8827" s="20">
        <v>66</v>
      </c>
      <c r="L8827" s="20">
        <v>62</v>
      </c>
      <c r="N8827" s="20">
        <v>42</v>
      </c>
      <c r="P8827" s="20">
        <v>0</v>
      </c>
      <c r="Q8827" s="20">
        <v>0</v>
      </c>
      <c r="S8827" s="20">
        <v>0</v>
      </c>
    </row>
    <row r="8828" spans="1:19" s="20" customFormat="1" x14ac:dyDescent="0.25">
      <c r="A8828" s="177" t="s">
        <v>17019</v>
      </c>
      <c r="B8828" s="20" t="s">
        <v>17020</v>
      </c>
      <c r="C8828" s="20" t="s">
        <v>346</v>
      </c>
      <c r="D8828" s="20" t="s">
        <v>1000</v>
      </c>
      <c r="E8828" s="26">
        <v>43374</v>
      </c>
      <c r="F8828" s="20">
        <v>0</v>
      </c>
      <c r="G8828" s="20">
        <v>0</v>
      </c>
      <c r="I8828" s="20">
        <v>0</v>
      </c>
      <c r="J8828" s="20">
        <v>0</v>
      </c>
      <c r="L8828" s="20">
        <v>0</v>
      </c>
      <c r="N8828" s="20">
        <v>0</v>
      </c>
      <c r="P8828" s="20">
        <v>0</v>
      </c>
      <c r="Q8828" s="20">
        <v>0</v>
      </c>
      <c r="S8828" s="20">
        <v>0</v>
      </c>
    </row>
    <row r="8829" spans="1:19" s="20" customFormat="1" x14ac:dyDescent="0.25">
      <c r="A8829" s="177" t="s">
        <v>17115</v>
      </c>
      <c r="B8829" s="20" t="s">
        <v>17116</v>
      </c>
      <c r="C8829" s="20" t="s">
        <v>345</v>
      </c>
      <c r="D8829" s="20" t="s">
        <v>1002</v>
      </c>
      <c r="E8829" s="26">
        <v>43374</v>
      </c>
      <c r="F8829" s="20">
        <v>0</v>
      </c>
      <c r="G8829" s="20">
        <v>0</v>
      </c>
      <c r="I8829" s="20">
        <v>0</v>
      </c>
      <c r="J8829" s="20">
        <v>0</v>
      </c>
      <c r="L8829" s="20">
        <v>0</v>
      </c>
      <c r="N8829" s="20">
        <v>0</v>
      </c>
      <c r="P8829" s="20">
        <v>0</v>
      </c>
      <c r="Q8829" s="20">
        <v>0</v>
      </c>
      <c r="S8829" s="20">
        <v>0</v>
      </c>
    </row>
    <row r="8830" spans="1:19" s="20" customFormat="1" x14ac:dyDescent="0.25">
      <c r="A8830" s="177" t="s">
        <v>17330</v>
      </c>
      <c r="B8830" s="20" t="s">
        <v>17331</v>
      </c>
      <c r="C8830" s="20" t="s">
        <v>225</v>
      </c>
      <c r="D8830" s="20" t="s">
        <v>1000</v>
      </c>
      <c r="E8830" s="26">
        <v>43374</v>
      </c>
      <c r="F8830" s="20">
        <v>3</v>
      </c>
      <c r="G8830" s="20">
        <v>5.5</v>
      </c>
      <c r="I8830" s="20">
        <v>57</v>
      </c>
      <c r="J8830" s="20">
        <v>33</v>
      </c>
      <c r="L8830" s="20">
        <v>62</v>
      </c>
      <c r="N8830" s="20">
        <v>54</v>
      </c>
      <c r="P8830" s="20">
        <v>0</v>
      </c>
      <c r="Q8830" s="20">
        <v>0</v>
      </c>
      <c r="S8830" s="20">
        <v>3</v>
      </c>
    </row>
    <row r="8831" spans="1:19" s="20" customFormat="1" x14ac:dyDescent="0.25">
      <c r="A8831" s="177" t="s">
        <v>17360</v>
      </c>
      <c r="B8831" s="20" t="s">
        <v>17361</v>
      </c>
      <c r="C8831" s="20" t="s">
        <v>905</v>
      </c>
      <c r="D8831" s="20" t="s">
        <v>1002</v>
      </c>
      <c r="E8831" s="26">
        <v>43374</v>
      </c>
      <c r="F8831" s="20">
        <v>0</v>
      </c>
      <c r="G8831" s="20">
        <v>0</v>
      </c>
      <c r="I8831" s="20">
        <v>0</v>
      </c>
      <c r="J8831" s="20">
        <v>0</v>
      </c>
      <c r="L8831" s="20">
        <v>0</v>
      </c>
      <c r="N8831" s="20">
        <v>0</v>
      </c>
      <c r="P8831" s="20">
        <v>0</v>
      </c>
      <c r="Q8831" s="20">
        <v>0</v>
      </c>
      <c r="S8831" s="20">
        <v>0</v>
      </c>
    </row>
    <row r="8832" spans="1:19" s="20" customFormat="1" x14ac:dyDescent="0.25">
      <c r="A8832" s="177" t="s">
        <v>17537</v>
      </c>
      <c r="B8832" s="20" t="s">
        <v>17538</v>
      </c>
      <c r="C8832" s="20" t="s">
        <v>226</v>
      </c>
      <c r="D8832" s="20" t="s">
        <v>1002</v>
      </c>
      <c r="E8832" s="26">
        <v>43374</v>
      </c>
      <c r="F8832" s="20">
        <v>3</v>
      </c>
      <c r="G8832" s="20">
        <v>5.5</v>
      </c>
      <c r="I8832" s="20">
        <v>57</v>
      </c>
      <c r="J8832" s="20">
        <v>33</v>
      </c>
      <c r="L8832" s="20">
        <v>62</v>
      </c>
      <c r="N8832" s="20">
        <v>54</v>
      </c>
      <c r="P8832" s="20">
        <v>0</v>
      </c>
      <c r="Q8832" s="20">
        <v>0</v>
      </c>
      <c r="S8832" s="20">
        <v>3</v>
      </c>
    </row>
    <row r="8833" spans="1:20" s="20" customFormat="1" x14ac:dyDescent="0.25">
      <c r="A8833" s="177" t="s">
        <v>17714</v>
      </c>
      <c r="B8833" s="20" t="s">
        <v>17715</v>
      </c>
      <c r="C8833" s="20" t="s">
        <v>232</v>
      </c>
      <c r="D8833" s="20" t="s">
        <v>1000</v>
      </c>
      <c r="E8833" s="26">
        <v>43374</v>
      </c>
      <c r="F8833" s="20">
        <v>8</v>
      </c>
      <c r="G8833" s="20">
        <v>7.5</v>
      </c>
      <c r="I8833" s="20">
        <v>107</v>
      </c>
      <c r="J8833" s="20">
        <v>91</v>
      </c>
      <c r="L8833" s="20">
        <v>84</v>
      </c>
      <c r="N8833" s="20">
        <v>86</v>
      </c>
      <c r="P8833" s="20">
        <v>0</v>
      </c>
      <c r="Q8833" s="20">
        <v>7</v>
      </c>
      <c r="S8833" s="20">
        <v>21</v>
      </c>
    </row>
    <row r="8834" spans="1:20" s="20" customFormat="1" x14ac:dyDescent="0.25">
      <c r="A8834" s="177" t="s">
        <v>17911</v>
      </c>
      <c r="B8834" s="20" t="s">
        <v>17912</v>
      </c>
      <c r="C8834" s="20" t="s">
        <v>231</v>
      </c>
      <c r="D8834" s="20" t="s">
        <v>1002</v>
      </c>
      <c r="E8834" s="26">
        <v>43374</v>
      </c>
      <c r="F8834" s="20">
        <v>8</v>
      </c>
      <c r="G8834" s="20">
        <v>7.5</v>
      </c>
      <c r="I8834" s="20">
        <v>107</v>
      </c>
      <c r="J8834" s="20">
        <v>91</v>
      </c>
      <c r="L8834" s="20">
        <v>84</v>
      </c>
      <c r="N8834" s="20">
        <v>86</v>
      </c>
      <c r="P8834" s="20">
        <v>0</v>
      </c>
      <c r="Q8834" s="20">
        <v>7</v>
      </c>
      <c r="S8834" s="20">
        <v>21</v>
      </c>
    </row>
    <row r="8835" spans="1:20" s="20" customFormat="1" x14ac:dyDescent="0.25">
      <c r="A8835" s="177" t="s">
        <v>18088</v>
      </c>
      <c r="B8835" s="20" t="s">
        <v>18089</v>
      </c>
      <c r="C8835" s="20" t="s">
        <v>317</v>
      </c>
      <c r="D8835" s="20" t="s">
        <v>1000</v>
      </c>
      <c r="E8835" s="26">
        <v>43374</v>
      </c>
      <c r="F8835" s="20">
        <v>11.5</v>
      </c>
      <c r="G8835" s="20">
        <v>11.5</v>
      </c>
      <c r="I8835" s="20">
        <v>44</v>
      </c>
      <c r="J8835" s="20">
        <v>69</v>
      </c>
      <c r="L8835" s="20">
        <v>67</v>
      </c>
      <c r="N8835" s="20">
        <v>38</v>
      </c>
      <c r="P8835" s="20">
        <v>4</v>
      </c>
      <c r="Q8835" s="20">
        <v>5</v>
      </c>
      <c r="S8835" s="20">
        <v>6</v>
      </c>
    </row>
    <row r="8836" spans="1:20" s="20" customFormat="1" x14ac:dyDescent="0.25">
      <c r="A8836" s="177" t="s">
        <v>18267</v>
      </c>
      <c r="B8836" s="20" t="s">
        <v>18268</v>
      </c>
      <c r="C8836" s="20" t="s">
        <v>316</v>
      </c>
      <c r="D8836" s="20" t="s">
        <v>1002</v>
      </c>
      <c r="E8836" s="26">
        <v>43374</v>
      </c>
      <c r="F8836" s="20">
        <v>6.5</v>
      </c>
      <c r="G8836" s="20">
        <v>6</v>
      </c>
      <c r="I8836" s="20">
        <v>25</v>
      </c>
      <c r="J8836" s="20">
        <v>39</v>
      </c>
      <c r="L8836" s="20">
        <v>35</v>
      </c>
      <c r="N8836" s="20">
        <v>22</v>
      </c>
      <c r="P8836" s="20">
        <v>4</v>
      </c>
      <c r="Q8836" s="20">
        <v>4</v>
      </c>
      <c r="S8836" s="20">
        <v>3</v>
      </c>
    </row>
    <row r="8837" spans="1:20" s="20" customFormat="1" x14ac:dyDescent="0.25">
      <c r="A8837" s="177" t="s">
        <v>18343</v>
      </c>
      <c r="B8837" s="20" t="s">
        <v>18344</v>
      </c>
      <c r="C8837" s="20" t="s">
        <v>355</v>
      </c>
      <c r="D8837" s="20" t="s">
        <v>1002</v>
      </c>
      <c r="E8837" s="26">
        <v>43374</v>
      </c>
      <c r="F8837" s="20">
        <v>5</v>
      </c>
      <c r="G8837" s="20">
        <v>5.5</v>
      </c>
      <c r="I8837" s="20">
        <v>19</v>
      </c>
      <c r="J8837" s="20">
        <v>30</v>
      </c>
      <c r="L8837" s="20">
        <v>32</v>
      </c>
      <c r="N8837" s="20">
        <v>16</v>
      </c>
      <c r="P8837" s="20">
        <v>0</v>
      </c>
      <c r="Q8837" s="20">
        <v>1</v>
      </c>
      <c r="S8837" s="20">
        <v>3</v>
      </c>
    </row>
    <row r="8838" spans="1:20" s="20" customFormat="1" x14ac:dyDescent="0.25">
      <c r="A8838" s="177" t="s">
        <v>18520</v>
      </c>
      <c r="B8838" s="20" t="s">
        <v>18521</v>
      </c>
      <c r="C8838" s="20" t="s">
        <v>214</v>
      </c>
      <c r="D8838" s="20" t="s">
        <v>1000</v>
      </c>
      <c r="E8838" s="26">
        <v>43374</v>
      </c>
      <c r="F8838" s="20">
        <v>10.5</v>
      </c>
      <c r="G8838" s="20">
        <v>15.5</v>
      </c>
      <c r="I8838" s="20">
        <v>67</v>
      </c>
      <c r="J8838" s="20">
        <v>90</v>
      </c>
      <c r="L8838" s="20">
        <v>138</v>
      </c>
      <c r="N8838" s="20">
        <v>56</v>
      </c>
      <c r="O8838" s="20">
        <v>1.1499999999999999</v>
      </c>
      <c r="P8838" s="20">
        <v>11</v>
      </c>
      <c r="Q8838" s="20">
        <v>20</v>
      </c>
      <c r="S8838" s="20">
        <v>11</v>
      </c>
      <c r="T8838" s="20">
        <v>0.78649999999999998</v>
      </c>
    </row>
    <row r="8839" spans="1:20" s="20" customFormat="1" x14ac:dyDescent="0.25">
      <c r="A8839" s="177" t="s">
        <v>18699</v>
      </c>
      <c r="B8839" s="20" t="s">
        <v>18700</v>
      </c>
      <c r="C8839" s="20" t="s">
        <v>215</v>
      </c>
      <c r="D8839" s="20" t="s">
        <v>1002</v>
      </c>
      <c r="E8839" s="26">
        <v>43374</v>
      </c>
      <c r="F8839" s="20">
        <v>4.5</v>
      </c>
      <c r="G8839" s="20">
        <v>6</v>
      </c>
      <c r="I8839" s="20">
        <v>22</v>
      </c>
      <c r="J8839" s="20">
        <v>29</v>
      </c>
      <c r="L8839" s="20">
        <v>40</v>
      </c>
      <c r="N8839" s="20">
        <v>14</v>
      </c>
      <c r="O8839" s="20">
        <v>1.1499999999999999</v>
      </c>
      <c r="P8839" s="20">
        <v>5</v>
      </c>
      <c r="Q8839" s="20">
        <v>10</v>
      </c>
      <c r="S8839" s="20">
        <v>8</v>
      </c>
    </row>
    <row r="8840" spans="1:20" s="20" customFormat="1" x14ac:dyDescent="0.25">
      <c r="A8840" s="177" t="s">
        <v>18876</v>
      </c>
      <c r="B8840" s="20" t="s">
        <v>18877</v>
      </c>
      <c r="C8840" s="20" t="s">
        <v>216</v>
      </c>
      <c r="D8840" s="20" t="s">
        <v>1002</v>
      </c>
      <c r="E8840" s="26">
        <v>43374</v>
      </c>
      <c r="F8840" s="20">
        <v>6</v>
      </c>
      <c r="G8840" s="20">
        <v>9.5</v>
      </c>
      <c r="I8840" s="20">
        <v>45</v>
      </c>
      <c r="J8840" s="20">
        <v>61</v>
      </c>
      <c r="L8840" s="20">
        <v>98</v>
      </c>
      <c r="N8840" s="20">
        <v>42</v>
      </c>
      <c r="P8840" s="20">
        <v>6</v>
      </c>
      <c r="Q8840" s="20">
        <v>10</v>
      </c>
      <c r="S8840" s="20">
        <v>3</v>
      </c>
    </row>
    <row r="8841" spans="1:20" s="20" customFormat="1" x14ac:dyDescent="0.25">
      <c r="A8841" s="177" t="s">
        <v>19053</v>
      </c>
      <c r="B8841" s="20" t="s">
        <v>19054</v>
      </c>
      <c r="C8841" s="20" t="s">
        <v>229</v>
      </c>
      <c r="D8841" s="20" t="s">
        <v>1002</v>
      </c>
      <c r="E8841" s="26">
        <v>43374</v>
      </c>
      <c r="F8841" s="20">
        <v>0</v>
      </c>
      <c r="G8841" s="20">
        <v>0</v>
      </c>
      <c r="I8841" s="20">
        <v>0</v>
      </c>
      <c r="J8841" s="20">
        <v>0</v>
      </c>
      <c r="L8841" s="20">
        <v>0</v>
      </c>
      <c r="N8841" s="20">
        <v>0</v>
      </c>
      <c r="P8841" s="20">
        <v>0</v>
      </c>
      <c r="Q8841" s="20">
        <v>0</v>
      </c>
      <c r="S8841" s="20">
        <v>0</v>
      </c>
    </row>
    <row r="8842" spans="1:20" s="20" customFormat="1" x14ac:dyDescent="0.25">
      <c r="A8842" s="177" t="s">
        <v>19230</v>
      </c>
      <c r="B8842" s="20" t="s">
        <v>19231</v>
      </c>
      <c r="C8842" s="20" t="s">
        <v>230</v>
      </c>
      <c r="D8842" s="20" t="s">
        <v>1000</v>
      </c>
      <c r="E8842" s="26">
        <v>43374</v>
      </c>
      <c r="F8842" s="20">
        <v>0</v>
      </c>
      <c r="G8842" s="20">
        <v>0</v>
      </c>
      <c r="I8842" s="20">
        <v>0</v>
      </c>
      <c r="J8842" s="20">
        <v>0</v>
      </c>
      <c r="L8842" s="20">
        <v>0</v>
      </c>
      <c r="N8842" s="20">
        <v>0</v>
      </c>
      <c r="P8842" s="20">
        <v>0</v>
      </c>
      <c r="Q8842" s="20">
        <v>0</v>
      </c>
      <c r="S8842" s="20">
        <v>0</v>
      </c>
    </row>
    <row r="8843" spans="1:20" s="20" customFormat="1" x14ac:dyDescent="0.25">
      <c r="A8843" s="177" t="s">
        <v>19409</v>
      </c>
      <c r="B8843" s="20" t="s">
        <v>19410</v>
      </c>
      <c r="C8843" s="20" t="s">
        <v>234</v>
      </c>
      <c r="D8843" s="20" t="s">
        <v>1000</v>
      </c>
      <c r="E8843" s="26">
        <v>43374</v>
      </c>
      <c r="F8843" s="20">
        <v>2</v>
      </c>
      <c r="G8843" s="20">
        <v>3.5</v>
      </c>
      <c r="I8843" s="20">
        <v>15</v>
      </c>
      <c r="J8843" s="20">
        <v>25</v>
      </c>
      <c r="L8843" s="20">
        <v>40</v>
      </c>
      <c r="N8843" s="20">
        <v>14</v>
      </c>
      <c r="P8843" s="20">
        <v>3</v>
      </c>
      <c r="Q8843" s="20">
        <v>5</v>
      </c>
      <c r="S8843" s="20">
        <v>1</v>
      </c>
    </row>
    <row r="8844" spans="1:20" s="20" customFormat="1" x14ac:dyDescent="0.25">
      <c r="A8844" s="177" t="s">
        <v>19588</v>
      </c>
      <c r="B8844" s="20" t="s">
        <v>19589</v>
      </c>
      <c r="C8844" s="20" t="s">
        <v>233</v>
      </c>
      <c r="D8844" s="20" t="s">
        <v>1002</v>
      </c>
      <c r="E8844" s="26">
        <v>43374</v>
      </c>
      <c r="F8844" s="20">
        <v>2</v>
      </c>
      <c r="G8844" s="20">
        <v>3.5</v>
      </c>
      <c r="I8844" s="20">
        <v>15</v>
      </c>
      <c r="J8844" s="20">
        <v>25</v>
      </c>
      <c r="L8844" s="20">
        <v>40</v>
      </c>
      <c r="N8844" s="20">
        <v>14</v>
      </c>
      <c r="P8844" s="20">
        <v>3</v>
      </c>
      <c r="Q8844" s="20">
        <v>5</v>
      </c>
      <c r="S8844" s="20">
        <v>1</v>
      </c>
    </row>
    <row r="8845" spans="1:20" s="20" customFormat="1" x14ac:dyDescent="0.25">
      <c r="A8845" s="177" t="s">
        <v>19686</v>
      </c>
      <c r="B8845" s="20" t="s">
        <v>19687</v>
      </c>
      <c r="C8845" s="20" t="s">
        <v>342</v>
      </c>
      <c r="D8845" s="20" t="s">
        <v>1000</v>
      </c>
      <c r="E8845" s="26">
        <v>43374</v>
      </c>
      <c r="F8845" s="20">
        <v>0</v>
      </c>
      <c r="G8845" s="20">
        <v>0</v>
      </c>
      <c r="I8845" s="20">
        <v>0</v>
      </c>
      <c r="J8845" s="20">
        <v>0</v>
      </c>
      <c r="L8845" s="20">
        <v>0</v>
      </c>
      <c r="N8845" s="20">
        <v>0</v>
      </c>
      <c r="P8845" s="20">
        <v>0</v>
      </c>
      <c r="Q8845" s="20">
        <v>0</v>
      </c>
      <c r="S8845" s="20">
        <v>0</v>
      </c>
    </row>
    <row r="8846" spans="1:20" s="20" customFormat="1" x14ac:dyDescent="0.25">
      <c r="A8846" s="177" t="s">
        <v>19786</v>
      </c>
      <c r="B8846" s="20" t="s">
        <v>19787</v>
      </c>
      <c r="C8846" s="20" t="s">
        <v>340</v>
      </c>
      <c r="D8846" s="20" t="s">
        <v>1002</v>
      </c>
      <c r="E8846" s="26">
        <v>43374</v>
      </c>
      <c r="F8846" s="20">
        <v>0</v>
      </c>
      <c r="G8846" s="20">
        <v>0</v>
      </c>
      <c r="I8846" s="20">
        <v>0</v>
      </c>
      <c r="J8846" s="20">
        <v>0</v>
      </c>
      <c r="L8846" s="20">
        <v>0</v>
      </c>
      <c r="N8846" s="20">
        <v>0</v>
      </c>
      <c r="P8846" s="20">
        <v>0</v>
      </c>
      <c r="Q8846" s="20">
        <v>0</v>
      </c>
      <c r="S8846" s="20">
        <v>0</v>
      </c>
    </row>
    <row r="8847" spans="1:20" s="20" customFormat="1" x14ac:dyDescent="0.25">
      <c r="A8847" s="177" t="s">
        <v>19963</v>
      </c>
      <c r="B8847" s="20" t="s">
        <v>19964</v>
      </c>
      <c r="C8847" s="20" t="s">
        <v>220</v>
      </c>
      <c r="D8847" s="20" t="s">
        <v>1000</v>
      </c>
      <c r="E8847" s="26">
        <v>43374</v>
      </c>
      <c r="F8847" s="20">
        <v>0</v>
      </c>
      <c r="G8847" s="20">
        <v>0</v>
      </c>
      <c r="I8847" s="20">
        <v>0</v>
      </c>
      <c r="J8847" s="20">
        <v>0</v>
      </c>
      <c r="L8847" s="20">
        <v>0</v>
      </c>
      <c r="N8847" s="20">
        <v>0</v>
      </c>
      <c r="P8847" s="20">
        <v>0</v>
      </c>
      <c r="Q8847" s="20">
        <v>0</v>
      </c>
      <c r="S8847" s="20">
        <v>0</v>
      </c>
    </row>
    <row r="8848" spans="1:20" s="20" customFormat="1" x14ac:dyDescent="0.25">
      <c r="A8848" s="177" t="s">
        <v>20142</v>
      </c>
      <c r="B8848" s="20" t="s">
        <v>20143</v>
      </c>
      <c r="C8848" s="20" t="s">
        <v>221</v>
      </c>
      <c r="D8848" s="20" t="s">
        <v>1002</v>
      </c>
      <c r="E8848" s="26">
        <v>43374</v>
      </c>
      <c r="F8848" s="20">
        <v>0</v>
      </c>
      <c r="G8848" s="20">
        <v>0</v>
      </c>
      <c r="I8848" s="20">
        <v>0</v>
      </c>
      <c r="J8848" s="20">
        <v>0</v>
      </c>
      <c r="L8848" s="20">
        <v>0</v>
      </c>
      <c r="N8848" s="20">
        <v>0</v>
      </c>
      <c r="P8848" s="20">
        <v>0</v>
      </c>
      <c r="Q8848" s="20">
        <v>0</v>
      </c>
      <c r="S8848" s="20">
        <v>0</v>
      </c>
    </row>
    <row r="8849" spans="1:20" s="20" customFormat="1" x14ac:dyDescent="0.25">
      <c r="A8849" s="177" t="s">
        <v>20319</v>
      </c>
      <c r="B8849" s="20" t="s">
        <v>20320</v>
      </c>
      <c r="C8849" s="20" t="s">
        <v>222</v>
      </c>
      <c r="D8849" s="20" t="s">
        <v>1002</v>
      </c>
      <c r="E8849" s="26">
        <v>43374</v>
      </c>
      <c r="F8849" s="20">
        <v>0</v>
      </c>
      <c r="G8849" s="20">
        <v>0</v>
      </c>
      <c r="I8849" s="20">
        <v>0</v>
      </c>
      <c r="J8849" s="20">
        <v>0</v>
      </c>
      <c r="L8849" s="20">
        <v>0</v>
      </c>
      <c r="N8849" s="20">
        <v>0</v>
      </c>
      <c r="P8849" s="20">
        <v>0</v>
      </c>
      <c r="Q8849" s="20">
        <v>0</v>
      </c>
      <c r="S8849" s="20">
        <v>0</v>
      </c>
    </row>
    <row r="8850" spans="1:20" s="20" customFormat="1" x14ac:dyDescent="0.25">
      <c r="A8850" s="177" t="s">
        <v>20496</v>
      </c>
      <c r="B8850" s="20" t="s">
        <v>20497</v>
      </c>
      <c r="C8850" s="20" t="s">
        <v>211</v>
      </c>
      <c r="D8850" s="20" t="s">
        <v>1002</v>
      </c>
      <c r="E8850" s="26">
        <v>43374</v>
      </c>
      <c r="F8850" s="20">
        <v>0</v>
      </c>
      <c r="G8850" s="20">
        <v>0</v>
      </c>
      <c r="I8850" s="20">
        <v>0</v>
      </c>
      <c r="J8850" s="20">
        <v>0</v>
      </c>
      <c r="L8850" s="20">
        <v>0</v>
      </c>
      <c r="N8850" s="20">
        <v>0</v>
      </c>
      <c r="P8850" s="20">
        <v>0</v>
      </c>
      <c r="Q8850" s="20">
        <v>0</v>
      </c>
      <c r="S8850" s="20">
        <v>0</v>
      </c>
    </row>
    <row r="8851" spans="1:20" s="20" customFormat="1" x14ac:dyDescent="0.25">
      <c r="A8851" s="177" t="s">
        <v>20673</v>
      </c>
      <c r="B8851" s="20" t="s">
        <v>20674</v>
      </c>
      <c r="C8851" s="20" t="s">
        <v>207</v>
      </c>
      <c r="D8851" s="20" t="s">
        <v>1000</v>
      </c>
      <c r="E8851" s="26">
        <v>43374</v>
      </c>
      <c r="F8851" s="20">
        <v>5</v>
      </c>
      <c r="G8851" s="20">
        <v>7</v>
      </c>
      <c r="I8851" s="20">
        <v>21</v>
      </c>
      <c r="J8851" s="20">
        <v>30</v>
      </c>
      <c r="L8851" s="20">
        <v>42</v>
      </c>
      <c r="N8851" s="20">
        <v>11</v>
      </c>
      <c r="O8851" s="20">
        <v>0</v>
      </c>
      <c r="P8851" s="20">
        <v>1</v>
      </c>
      <c r="Q8851" s="20">
        <v>1</v>
      </c>
      <c r="S8851" s="20">
        <v>10</v>
      </c>
    </row>
    <row r="8852" spans="1:20" s="20" customFormat="1" x14ac:dyDescent="0.25">
      <c r="A8852" s="177" t="s">
        <v>20917</v>
      </c>
      <c r="B8852" s="20" t="s">
        <v>20918</v>
      </c>
      <c r="C8852" s="20" t="s">
        <v>210</v>
      </c>
      <c r="D8852" s="20" t="s">
        <v>1002</v>
      </c>
      <c r="E8852" s="26">
        <v>43374</v>
      </c>
      <c r="F8852" s="20">
        <v>2</v>
      </c>
      <c r="G8852" s="20">
        <v>4</v>
      </c>
      <c r="I8852" s="20">
        <v>10</v>
      </c>
      <c r="J8852" s="20">
        <v>12</v>
      </c>
      <c r="L8852" s="20">
        <v>24</v>
      </c>
      <c r="N8852" s="20">
        <v>0</v>
      </c>
      <c r="O8852" s="20">
        <v>0</v>
      </c>
      <c r="P8852" s="20">
        <v>0</v>
      </c>
      <c r="Q8852" s="20">
        <v>0</v>
      </c>
      <c r="S8852" s="20">
        <v>10</v>
      </c>
    </row>
    <row r="8853" spans="1:20" s="20" customFormat="1" x14ac:dyDescent="0.25">
      <c r="A8853" s="177" t="s">
        <v>21094</v>
      </c>
      <c r="B8853" s="20" t="s">
        <v>21095</v>
      </c>
      <c r="C8853" s="20" t="s">
        <v>208</v>
      </c>
      <c r="D8853" s="20" t="s">
        <v>1002</v>
      </c>
      <c r="E8853" s="26">
        <v>43374</v>
      </c>
      <c r="F8853" s="20">
        <v>2</v>
      </c>
      <c r="G8853" s="20">
        <v>1.5</v>
      </c>
      <c r="I8853" s="20">
        <v>6</v>
      </c>
      <c r="J8853" s="20">
        <v>12</v>
      </c>
      <c r="L8853" s="20">
        <v>9</v>
      </c>
      <c r="N8853" s="20">
        <v>6</v>
      </c>
      <c r="P8853" s="20">
        <v>1</v>
      </c>
      <c r="Q8853" s="20">
        <v>1</v>
      </c>
      <c r="S8853" s="20">
        <v>0</v>
      </c>
    </row>
    <row r="8854" spans="1:20" s="20" customFormat="1" x14ac:dyDescent="0.25">
      <c r="A8854" s="177" t="s">
        <v>21170</v>
      </c>
      <c r="B8854" s="20" t="s">
        <v>21171</v>
      </c>
      <c r="C8854" s="20" t="s">
        <v>354</v>
      </c>
      <c r="D8854" s="20" t="s">
        <v>1002</v>
      </c>
      <c r="E8854" s="26">
        <v>43374</v>
      </c>
      <c r="F8854" s="20">
        <v>1</v>
      </c>
      <c r="G8854" s="20">
        <v>1.5</v>
      </c>
      <c r="I8854" s="20">
        <v>5</v>
      </c>
      <c r="J8854" s="20">
        <v>6</v>
      </c>
      <c r="L8854" s="20">
        <v>9</v>
      </c>
      <c r="N8854" s="20">
        <v>5</v>
      </c>
      <c r="P8854" s="20">
        <v>0</v>
      </c>
      <c r="Q8854" s="20">
        <v>0</v>
      </c>
      <c r="S8854" s="20">
        <v>0</v>
      </c>
    </row>
    <row r="8855" spans="1:20" s="20" customFormat="1" x14ac:dyDescent="0.25">
      <c r="A8855" s="177" t="s">
        <v>21349</v>
      </c>
      <c r="B8855" s="20" t="s">
        <v>21350</v>
      </c>
      <c r="C8855" s="20" t="s">
        <v>213</v>
      </c>
      <c r="D8855" s="20" t="s">
        <v>1002</v>
      </c>
      <c r="E8855" s="26">
        <v>43374</v>
      </c>
      <c r="F8855" s="20">
        <v>0</v>
      </c>
      <c r="G8855" s="20">
        <v>0</v>
      </c>
      <c r="I8855" s="20">
        <v>0</v>
      </c>
      <c r="J8855" s="20">
        <v>0</v>
      </c>
      <c r="L8855" s="20">
        <v>0</v>
      </c>
      <c r="N8855" s="20">
        <v>0</v>
      </c>
      <c r="P8855" s="20">
        <v>0</v>
      </c>
      <c r="Q8855" s="20">
        <v>0</v>
      </c>
      <c r="S8855" s="20">
        <v>0</v>
      </c>
    </row>
    <row r="8856" spans="1:20" s="20" customFormat="1" x14ac:dyDescent="0.25">
      <c r="A8856" s="177" t="s">
        <v>21591</v>
      </c>
      <c r="B8856" s="20" t="s">
        <v>21592</v>
      </c>
      <c r="C8856" s="20" t="s">
        <v>212</v>
      </c>
      <c r="D8856" s="20" t="s">
        <v>1000</v>
      </c>
      <c r="E8856" s="26">
        <v>43374</v>
      </c>
      <c r="F8856" s="20">
        <v>1</v>
      </c>
      <c r="G8856" s="20">
        <v>1.5</v>
      </c>
      <c r="I8856" s="20">
        <v>7</v>
      </c>
      <c r="J8856" s="20">
        <v>6</v>
      </c>
      <c r="L8856" s="20">
        <v>8</v>
      </c>
      <c r="N8856" s="20">
        <v>5</v>
      </c>
      <c r="P8856" s="20">
        <v>0</v>
      </c>
      <c r="Q8856" s="20">
        <v>0</v>
      </c>
      <c r="S8856" s="20">
        <v>2</v>
      </c>
    </row>
    <row r="8857" spans="1:20" s="20" customFormat="1" x14ac:dyDescent="0.25">
      <c r="A8857" s="177" t="s">
        <v>21623</v>
      </c>
      <c r="B8857" s="20" t="s">
        <v>21624</v>
      </c>
      <c r="C8857" s="20" t="s">
        <v>900</v>
      </c>
      <c r="D8857" s="20" t="s">
        <v>1002</v>
      </c>
      <c r="E8857" s="26">
        <v>43374</v>
      </c>
      <c r="F8857" s="20">
        <v>1</v>
      </c>
      <c r="G8857" s="20">
        <v>1.5</v>
      </c>
      <c r="I8857" s="20">
        <v>7</v>
      </c>
      <c r="J8857" s="20">
        <v>6</v>
      </c>
      <c r="L8857" s="20">
        <v>8</v>
      </c>
      <c r="N8857" s="20">
        <v>5</v>
      </c>
      <c r="P8857" s="20">
        <v>0</v>
      </c>
      <c r="Q8857" s="20">
        <v>0</v>
      </c>
      <c r="S8857" s="20">
        <v>2</v>
      </c>
    </row>
    <row r="8858" spans="1:20" s="20" customFormat="1" x14ac:dyDescent="0.25">
      <c r="A8858" s="177" t="s">
        <v>21800</v>
      </c>
      <c r="B8858" s="20" t="s">
        <v>21801</v>
      </c>
      <c r="C8858" s="20" t="s">
        <v>217</v>
      </c>
      <c r="D8858" s="20" t="s">
        <v>1000</v>
      </c>
      <c r="E8858" s="26">
        <v>43374</v>
      </c>
      <c r="F8858" s="20">
        <v>0</v>
      </c>
      <c r="G8858" s="20">
        <v>0</v>
      </c>
      <c r="I8858" s="20">
        <v>0</v>
      </c>
      <c r="J8858" s="20">
        <v>0</v>
      </c>
      <c r="L8858" s="20">
        <v>0</v>
      </c>
      <c r="N8858" s="20">
        <v>0</v>
      </c>
      <c r="P8858" s="20">
        <v>0</v>
      </c>
      <c r="Q8858" s="20">
        <v>0</v>
      </c>
      <c r="S8858" s="20">
        <v>0</v>
      </c>
      <c r="T8858" s="20">
        <v>0.77631578947368418</v>
      </c>
    </row>
    <row r="8859" spans="1:20" s="20" customFormat="1" x14ac:dyDescent="0.25">
      <c r="A8859" s="177" t="s">
        <v>22044</v>
      </c>
      <c r="B8859" s="20" t="s">
        <v>22045</v>
      </c>
      <c r="C8859" s="20" t="s">
        <v>218</v>
      </c>
      <c r="D8859" s="20" t="s">
        <v>1002</v>
      </c>
      <c r="E8859" s="26">
        <v>43374</v>
      </c>
      <c r="F8859" s="20">
        <v>0</v>
      </c>
      <c r="G8859" s="20">
        <v>0</v>
      </c>
      <c r="I8859" s="20">
        <v>0</v>
      </c>
      <c r="J8859" s="20">
        <v>0</v>
      </c>
      <c r="L8859" s="20">
        <v>0</v>
      </c>
      <c r="N8859" s="20">
        <v>0</v>
      </c>
      <c r="P8859" s="20">
        <v>0</v>
      </c>
      <c r="Q8859" s="20">
        <v>0</v>
      </c>
      <c r="S8859" s="20">
        <v>0</v>
      </c>
    </row>
    <row r="8860" spans="1:20" s="20" customFormat="1" x14ac:dyDescent="0.25">
      <c r="A8860" s="177" t="s">
        <v>22221</v>
      </c>
      <c r="B8860" s="20" t="s">
        <v>22222</v>
      </c>
      <c r="C8860" s="20" t="s">
        <v>219</v>
      </c>
      <c r="D8860" s="20" t="s">
        <v>1002</v>
      </c>
      <c r="E8860" s="26">
        <v>43374</v>
      </c>
      <c r="F8860" s="20">
        <v>0</v>
      </c>
      <c r="G8860" s="20">
        <v>0</v>
      </c>
      <c r="I8860" s="20">
        <v>0</v>
      </c>
      <c r="J8860" s="20">
        <v>0</v>
      </c>
      <c r="L8860" s="20">
        <v>0</v>
      </c>
      <c r="N8860" s="20">
        <v>0</v>
      </c>
      <c r="P8860" s="20">
        <v>0</v>
      </c>
      <c r="Q8860" s="20">
        <v>0</v>
      </c>
      <c r="S8860" s="20">
        <v>0</v>
      </c>
    </row>
    <row r="8861" spans="1:20" s="20" customFormat="1" x14ac:dyDescent="0.25">
      <c r="A8861" s="177" t="s">
        <v>22261</v>
      </c>
      <c r="B8861" s="20" t="s">
        <v>22262</v>
      </c>
      <c r="C8861" s="20" t="s">
        <v>384</v>
      </c>
      <c r="D8861" s="20" t="s">
        <v>1002</v>
      </c>
      <c r="E8861" s="26">
        <v>43374</v>
      </c>
      <c r="F8861" s="20">
        <v>0</v>
      </c>
      <c r="G8861" s="20">
        <v>0</v>
      </c>
      <c r="I8861" s="20">
        <v>0</v>
      </c>
      <c r="J8861" s="20">
        <v>0</v>
      </c>
      <c r="L8861" s="20">
        <v>0</v>
      </c>
      <c r="N8861" s="20">
        <v>0</v>
      </c>
      <c r="P8861" s="20">
        <v>0</v>
      </c>
      <c r="Q8861" s="20">
        <v>0</v>
      </c>
      <c r="S8861" s="20">
        <v>0</v>
      </c>
      <c r="T8861" s="20">
        <v>0.10666666666666701</v>
      </c>
    </row>
    <row r="8862" spans="1:20" s="20" customFormat="1" x14ac:dyDescent="0.25">
      <c r="A8862" s="177" t="s">
        <v>22301</v>
      </c>
      <c r="B8862" s="20" t="s">
        <v>22302</v>
      </c>
      <c r="C8862" s="20" t="s">
        <v>387</v>
      </c>
      <c r="D8862" s="20" t="s">
        <v>1000</v>
      </c>
      <c r="E8862" s="26">
        <v>43374</v>
      </c>
      <c r="F8862" s="20">
        <v>0</v>
      </c>
      <c r="G8862" s="20">
        <v>0</v>
      </c>
      <c r="I8862" s="20">
        <v>0</v>
      </c>
      <c r="J8862" s="20">
        <v>0</v>
      </c>
      <c r="L8862" s="20">
        <v>0</v>
      </c>
      <c r="N8862" s="20">
        <v>0</v>
      </c>
      <c r="P8862" s="20">
        <v>0</v>
      </c>
      <c r="Q8862" s="20">
        <v>0</v>
      </c>
      <c r="S8862" s="20">
        <v>0</v>
      </c>
      <c r="T8862" s="20">
        <v>0.13</v>
      </c>
    </row>
    <row r="8863" spans="1:20" s="20" customFormat="1" x14ac:dyDescent="0.25">
      <c r="A8863" s="177" t="s">
        <v>22335</v>
      </c>
      <c r="B8863" s="20" t="s">
        <v>22336</v>
      </c>
      <c r="C8863" s="20" t="s">
        <v>1049</v>
      </c>
      <c r="D8863" s="20" t="s">
        <v>1002</v>
      </c>
      <c r="E8863" s="26">
        <v>43374</v>
      </c>
      <c r="F8863" s="20">
        <v>0</v>
      </c>
      <c r="G8863" s="20">
        <v>0</v>
      </c>
      <c r="I8863" s="20">
        <v>0</v>
      </c>
      <c r="J8863" s="20">
        <v>0</v>
      </c>
      <c r="L8863" s="20">
        <v>0</v>
      </c>
      <c r="N8863" s="20">
        <v>0</v>
      </c>
      <c r="P8863" s="20">
        <v>0</v>
      </c>
      <c r="Q8863" s="20">
        <v>0</v>
      </c>
      <c r="S8863" s="20">
        <v>0</v>
      </c>
      <c r="T8863" s="20">
        <v>0.12</v>
      </c>
    </row>
    <row r="8864" spans="1:20" s="20" customFormat="1" x14ac:dyDescent="0.25">
      <c r="A8864" s="177" t="s">
        <v>22375</v>
      </c>
      <c r="B8864" s="20" t="s">
        <v>22376</v>
      </c>
      <c r="C8864" s="20" t="s">
        <v>385</v>
      </c>
      <c r="D8864" s="20" t="s">
        <v>1002</v>
      </c>
      <c r="E8864" s="26">
        <v>43374</v>
      </c>
      <c r="F8864" s="20">
        <v>0</v>
      </c>
      <c r="G8864" s="20">
        <v>0</v>
      </c>
      <c r="I8864" s="20">
        <v>0</v>
      </c>
      <c r="J8864" s="20">
        <v>0</v>
      </c>
      <c r="L8864" s="20">
        <v>0</v>
      </c>
      <c r="N8864" s="20">
        <v>0</v>
      </c>
      <c r="P8864" s="20">
        <v>0</v>
      </c>
      <c r="Q8864" s="20">
        <v>0</v>
      </c>
      <c r="S8864" s="20">
        <v>0</v>
      </c>
      <c r="T8864" s="20">
        <v>0.11</v>
      </c>
    </row>
    <row r="8865" spans="1:20" s="20" customFormat="1" x14ac:dyDescent="0.25">
      <c r="A8865" s="177" t="s">
        <v>1334</v>
      </c>
      <c r="B8865" s="20" t="s">
        <v>1335</v>
      </c>
      <c r="C8865" s="20" t="s">
        <v>1237</v>
      </c>
      <c r="D8865" s="20" t="s">
        <v>1002</v>
      </c>
      <c r="E8865" s="26">
        <v>43405</v>
      </c>
      <c r="F8865" s="20">
        <v>28.5</v>
      </c>
      <c r="G8865" s="20">
        <v>31</v>
      </c>
      <c r="I8865" s="20">
        <v>126</v>
      </c>
      <c r="J8865" s="20">
        <v>165</v>
      </c>
      <c r="L8865" s="20">
        <v>178</v>
      </c>
      <c r="N8865" s="20">
        <v>109</v>
      </c>
      <c r="O8865" s="174"/>
      <c r="P8865" s="20">
        <v>7</v>
      </c>
      <c r="Q8865" s="20">
        <v>8</v>
      </c>
      <c r="S8865" s="20">
        <v>17</v>
      </c>
      <c r="T8865" s="20">
        <v>0.11</v>
      </c>
    </row>
    <row r="8866" spans="1:20" s="20" customFormat="1" x14ac:dyDescent="0.25">
      <c r="A8866" s="177" t="s">
        <v>1138</v>
      </c>
      <c r="B8866" s="20" t="s">
        <v>1226</v>
      </c>
      <c r="C8866" s="20" t="s">
        <v>235</v>
      </c>
      <c r="D8866" s="20" t="s">
        <v>1002</v>
      </c>
      <c r="E8866" s="26">
        <v>43405</v>
      </c>
      <c r="F8866" s="20">
        <v>72</v>
      </c>
      <c r="G8866" s="20">
        <v>86</v>
      </c>
      <c r="H8866" s="20">
        <v>0</v>
      </c>
      <c r="I8866" s="20">
        <v>511</v>
      </c>
      <c r="J8866" s="20">
        <v>579</v>
      </c>
      <c r="L8866" s="20">
        <v>703</v>
      </c>
      <c r="M8866" s="20">
        <v>0</v>
      </c>
      <c r="N8866" s="20">
        <v>452</v>
      </c>
      <c r="O8866" s="20">
        <v>0.57499999999999996</v>
      </c>
      <c r="P8866" s="20">
        <v>24</v>
      </c>
      <c r="Q8866" s="20">
        <v>47</v>
      </c>
      <c r="R8866" s="20">
        <v>0</v>
      </c>
      <c r="S8866" s="20">
        <v>59</v>
      </c>
      <c r="T8866" s="20">
        <v>0.13</v>
      </c>
    </row>
    <row r="8867" spans="1:20" s="20" customFormat="1" x14ac:dyDescent="0.25">
      <c r="A8867" s="177" t="s">
        <v>11138</v>
      </c>
      <c r="B8867" s="20" t="s">
        <v>11139</v>
      </c>
      <c r="C8867" s="20" t="s">
        <v>228</v>
      </c>
      <c r="D8867" s="20" t="s">
        <v>1000</v>
      </c>
      <c r="E8867" s="26">
        <v>43405</v>
      </c>
      <c r="F8867" s="20">
        <v>0</v>
      </c>
      <c r="G8867" s="20">
        <v>0</v>
      </c>
      <c r="I8867" s="20">
        <v>0</v>
      </c>
      <c r="J8867" s="173">
        <v>0</v>
      </c>
      <c r="L8867" s="20">
        <v>0</v>
      </c>
      <c r="N8867" s="20">
        <v>0</v>
      </c>
      <c r="O8867" s="174"/>
      <c r="P8867" s="20">
        <v>0</v>
      </c>
      <c r="Q8867" s="20">
        <v>0</v>
      </c>
      <c r="S8867" s="20">
        <v>0</v>
      </c>
      <c r="T8867" s="20">
        <v>0.16</v>
      </c>
    </row>
    <row r="8868" spans="1:20" s="20" customFormat="1" x14ac:dyDescent="0.25">
      <c r="A8868" s="177" t="s">
        <v>9391</v>
      </c>
      <c r="B8868" s="20" t="s">
        <v>9392</v>
      </c>
      <c r="C8868" s="20" t="s">
        <v>211</v>
      </c>
      <c r="D8868" s="20" t="s">
        <v>1000</v>
      </c>
      <c r="E8868" s="26">
        <v>43405</v>
      </c>
      <c r="F8868" s="20">
        <v>0</v>
      </c>
      <c r="G8868" s="20">
        <v>0</v>
      </c>
      <c r="I8868" s="20">
        <v>0</v>
      </c>
      <c r="J8868" s="173">
        <v>0</v>
      </c>
      <c r="L8868" s="20">
        <v>0</v>
      </c>
      <c r="N8868" s="20">
        <v>0</v>
      </c>
      <c r="O8868" s="174"/>
      <c r="P8868" s="20">
        <v>0</v>
      </c>
      <c r="Q8868" s="20">
        <v>0</v>
      </c>
      <c r="S8868" s="20">
        <v>0</v>
      </c>
      <c r="T8868" s="20">
        <v>0.17</v>
      </c>
    </row>
    <row r="8869" spans="1:20" s="20" customFormat="1" x14ac:dyDescent="0.25">
      <c r="A8869" s="177" t="s">
        <v>8552</v>
      </c>
      <c r="B8869" s="20" t="s">
        <v>8553</v>
      </c>
      <c r="C8869" s="20" t="s">
        <v>213</v>
      </c>
      <c r="D8869" s="20" t="s">
        <v>1000</v>
      </c>
      <c r="E8869" s="26">
        <v>43405</v>
      </c>
      <c r="F8869" s="20">
        <v>0</v>
      </c>
      <c r="G8869" s="20">
        <v>0</v>
      </c>
      <c r="I8869" s="20">
        <v>0</v>
      </c>
      <c r="J8869" s="173">
        <v>0</v>
      </c>
      <c r="L8869" s="20">
        <v>0</v>
      </c>
      <c r="N8869" s="20">
        <v>0</v>
      </c>
      <c r="O8869" s="174"/>
      <c r="P8869" s="20">
        <v>0</v>
      </c>
      <c r="Q8869" s="20">
        <v>0</v>
      </c>
      <c r="S8869" s="20">
        <v>0</v>
      </c>
      <c r="T8869" s="20">
        <v>0.27</v>
      </c>
    </row>
    <row r="8870" spans="1:20" s="20" customFormat="1" x14ac:dyDescent="0.25">
      <c r="A8870" s="177" t="s">
        <v>5128</v>
      </c>
      <c r="B8870" s="20" t="s">
        <v>5129</v>
      </c>
      <c r="C8870" s="20" t="s">
        <v>229</v>
      </c>
      <c r="D8870" s="20" t="s">
        <v>1000</v>
      </c>
      <c r="E8870" s="26">
        <v>43405</v>
      </c>
      <c r="F8870" s="20">
        <v>0</v>
      </c>
      <c r="G8870" s="20">
        <v>0</v>
      </c>
      <c r="I8870" s="20">
        <v>0</v>
      </c>
      <c r="J8870" s="173">
        <v>0</v>
      </c>
      <c r="L8870" s="20">
        <v>0</v>
      </c>
      <c r="N8870" s="20">
        <v>0</v>
      </c>
      <c r="O8870" s="174"/>
      <c r="P8870" s="20">
        <v>0</v>
      </c>
      <c r="Q8870" s="20">
        <v>0</v>
      </c>
      <c r="S8870" s="20">
        <v>0</v>
      </c>
      <c r="T8870" s="20">
        <v>0.28000000000000003</v>
      </c>
    </row>
    <row r="8871" spans="1:20" s="20" customFormat="1" x14ac:dyDescent="0.25">
      <c r="A8871" s="177" t="s">
        <v>13253</v>
      </c>
      <c r="B8871" s="20" t="s">
        <v>13165</v>
      </c>
      <c r="C8871" s="20" t="s">
        <v>1051</v>
      </c>
      <c r="D8871" s="20" t="s">
        <v>1002</v>
      </c>
      <c r="E8871" s="26">
        <v>43405</v>
      </c>
      <c r="F8871" s="20">
        <v>0</v>
      </c>
      <c r="G8871" s="20">
        <v>0</v>
      </c>
      <c r="I8871" s="20">
        <v>0</v>
      </c>
      <c r="J8871" s="173">
        <v>0</v>
      </c>
      <c r="L8871" s="20">
        <v>0</v>
      </c>
      <c r="N8871" s="20">
        <v>0</v>
      </c>
      <c r="O8871" s="174"/>
      <c r="P8871" s="20">
        <v>0</v>
      </c>
      <c r="Q8871" s="20">
        <v>0</v>
      </c>
      <c r="S8871" s="20">
        <v>0</v>
      </c>
    </row>
    <row r="8872" spans="1:20" s="20" customFormat="1" x14ac:dyDescent="0.25">
      <c r="A8872" s="177" t="s">
        <v>7463</v>
      </c>
      <c r="B8872" s="20" t="s">
        <v>7464</v>
      </c>
      <c r="C8872" s="20" t="s">
        <v>1048</v>
      </c>
      <c r="D8872" s="20" t="s">
        <v>1000</v>
      </c>
      <c r="E8872" s="26">
        <v>43405</v>
      </c>
      <c r="F8872" s="20">
        <v>0</v>
      </c>
      <c r="G8872" s="20">
        <v>0</v>
      </c>
      <c r="I8872" s="20">
        <v>0</v>
      </c>
      <c r="J8872" s="20">
        <v>0</v>
      </c>
      <c r="L8872" s="20">
        <v>0</v>
      </c>
      <c r="N8872" s="20">
        <v>0</v>
      </c>
      <c r="O8872" s="174"/>
      <c r="P8872" s="20">
        <v>0</v>
      </c>
      <c r="Q8872" s="20">
        <v>0</v>
      </c>
      <c r="S8872" s="20">
        <v>0</v>
      </c>
    </row>
    <row r="8873" spans="1:20" s="20" customFormat="1" x14ac:dyDescent="0.25">
      <c r="A8873" s="177" t="s">
        <v>5752</v>
      </c>
      <c r="B8873" s="20" t="s">
        <v>5753</v>
      </c>
      <c r="C8873" s="20" t="s">
        <v>1047</v>
      </c>
      <c r="D8873" s="20" t="s">
        <v>1000</v>
      </c>
      <c r="E8873" s="26">
        <v>43405</v>
      </c>
      <c r="F8873" s="20">
        <v>2.5</v>
      </c>
      <c r="G8873" s="20">
        <v>3.5</v>
      </c>
      <c r="I8873" s="20">
        <v>11</v>
      </c>
      <c r="J8873" s="173">
        <v>15</v>
      </c>
      <c r="L8873" s="20">
        <v>20</v>
      </c>
      <c r="N8873" s="20">
        <v>11</v>
      </c>
      <c r="O8873" s="174"/>
      <c r="P8873" s="20">
        <v>0</v>
      </c>
      <c r="Q8873" s="20">
        <v>0</v>
      </c>
      <c r="S8873" s="20">
        <v>0</v>
      </c>
    </row>
    <row r="8874" spans="1:20" s="20" customFormat="1" x14ac:dyDescent="0.25">
      <c r="A8874" s="177" t="s">
        <v>12362</v>
      </c>
      <c r="B8874" s="20" t="s">
        <v>12363</v>
      </c>
      <c r="C8874" s="20" t="s">
        <v>1050</v>
      </c>
      <c r="D8874" s="20" t="s">
        <v>1001</v>
      </c>
      <c r="E8874" s="26">
        <v>43405</v>
      </c>
      <c r="F8874" s="20">
        <v>2</v>
      </c>
      <c r="G8874" s="20">
        <v>2.5</v>
      </c>
      <c r="I8874" s="20">
        <v>6</v>
      </c>
      <c r="J8874" s="173">
        <v>11</v>
      </c>
      <c r="L8874" s="20">
        <v>14</v>
      </c>
      <c r="N8874" s="20">
        <v>6</v>
      </c>
      <c r="O8874" s="174"/>
      <c r="P8874" s="20">
        <v>0</v>
      </c>
      <c r="Q8874" s="20">
        <v>0</v>
      </c>
      <c r="S8874" s="20">
        <v>0</v>
      </c>
    </row>
    <row r="8875" spans="1:20" s="20" customFormat="1" x14ac:dyDescent="0.25">
      <c r="A8875" s="177" t="s">
        <v>10101</v>
      </c>
      <c r="B8875" s="20" t="s">
        <v>10102</v>
      </c>
      <c r="C8875" s="20" t="s">
        <v>1049</v>
      </c>
      <c r="D8875" s="20" t="s">
        <v>1001</v>
      </c>
      <c r="E8875" s="26">
        <v>43405</v>
      </c>
      <c r="F8875" s="20">
        <v>0</v>
      </c>
      <c r="G8875" s="20">
        <v>0</v>
      </c>
      <c r="I8875" s="20">
        <v>0</v>
      </c>
      <c r="J8875" s="173">
        <v>0</v>
      </c>
      <c r="L8875" s="20">
        <v>0</v>
      </c>
      <c r="N8875" s="20">
        <v>0</v>
      </c>
      <c r="O8875" s="174"/>
      <c r="P8875" s="20">
        <v>0</v>
      </c>
      <c r="Q8875" s="20">
        <v>0</v>
      </c>
      <c r="S8875" s="20">
        <v>0</v>
      </c>
    </row>
    <row r="8876" spans="1:20" s="20" customFormat="1" x14ac:dyDescent="0.25">
      <c r="A8876" s="177" t="s">
        <v>7433</v>
      </c>
      <c r="B8876" s="20" t="s">
        <v>7434</v>
      </c>
      <c r="C8876" s="20" t="s">
        <v>1048</v>
      </c>
      <c r="D8876" s="20" t="s">
        <v>1001</v>
      </c>
      <c r="E8876" s="26">
        <v>43405</v>
      </c>
      <c r="F8876" s="20">
        <v>1.5</v>
      </c>
      <c r="G8876" s="20">
        <v>2.5</v>
      </c>
      <c r="I8876" s="20">
        <v>12</v>
      </c>
      <c r="J8876" s="20">
        <v>8</v>
      </c>
      <c r="L8876" s="20">
        <v>14</v>
      </c>
      <c r="N8876" s="20">
        <v>12</v>
      </c>
      <c r="O8876" s="174"/>
      <c r="P8876" s="20">
        <v>0</v>
      </c>
      <c r="Q8876" s="20">
        <v>0</v>
      </c>
      <c r="S8876" s="20">
        <v>0</v>
      </c>
    </row>
    <row r="8877" spans="1:20" s="20" customFormat="1" x14ac:dyDescent="0.25">
      <c r="A8877" s="177" t="s">
        <v>5577</v>
      </c>
      <c r="B8877" s="20" t="s">
        <v>5578</v>
      </c>
      <c r="C8877" s="20" t="s">
        <v>1047</v>
      </c>
      <c r="D8877" s="20" t="s">
        <v>1001</v>
      </c>
      <c r="E8877" s="26">
        <v>43405</v>
      </c>
      <c r="F8877" s="20">
        <v>0</v>
      </c>
      <c r="G8877" s="20">
        <v>0</v>
      </c>
      <c r="I8877" s="20">
        <v>0</v>
      </c>
      <c r="J8877" s="173">
        <v>0</v>
      </c>
      <c r="L8877" s="20">
        <v>0</v>
      </c>
      <c r="N8877" s="20">
        <v>0</v>
      </c>
      <c r="O8877" s="174"/>
      <c r="P8877" s="20">
        <v>0</v>
      </c>
      <c r="Q8877" s="20">
        <v>0</v>
      </c>
      <c r="S8877" s="20">
        <v>0</v>
      </c>
    </row>
    <row r="8878" spans="1:20" s="20" customFormat="1" x14ac:dyDescent="0.25">
      <c r="A8878" s="177" t="s">
        <v>10629</v>
      </c>
      <c r="B8878" s="20" t="s">
        <v>10630</v>
      </c>
      <c r="C8878" s="20" t="s">
        <v>205</v>
      </c>
      <c r="D8878" s="20" t="s">
        <v>1000</v>
      </c>
      <c r="E8878" s="26">
        <v>43405</v>
      </c>
      <c r="F8878" s="20">
        <v>0</v>
      </c>
      <c r="G8878" s="20">
        <v>0</v>
      </c>
      <c r="I8878" s="20">
        <v>0</v>
      </c>
      <c r="J8878" s="173">
        <v>0</v>
      </c>
      <c r="L8878" s="20">
        <v>0</v>
      </c>
      <c r="N8878" s="20">
        <v>0</v>
      </c>
      <c r="O8878" s="174"/>
      <c r="P8878" s="20">
        <v>0</v>
      </c>
      <c r="Q8878" s="20">
        <v>0</v>
      </c>
      <c r="S8878" s="20">
        <v>0</v>
      </c>
    </row>
    <row r="8879" spans="1:20" s="20" customFormat="1" x14ac:dyDescent="0.25">
      <c r="A8879" s="177" t="s">
        <v>10035</v>
      </c>
      <c r="B8879" s="20" t="s">
        <v>10036</v>
      </c>
      <c r="C8879" s="20" t="s">
        <v>384</v>
      </c>
      <c r="D8879" s="20" t="s">
        <v>1000</v>
      </c>
      <c r="E8879" s="26">
        <v>43405</v>
      </c>
      <c r="F8879" s="20">
        <v>0</v>
      </c>
      <c r="G8879" s="20">
        <v>0</v>
      </c>
      <c r="I8879" s="20">
        <v>0</v>
      </c>
      <c r="J8879" s="173">
        <v>0</v>
      </c>
      <c r="L8879" s="20">
        <v>0</v>
      </c>
      <c r="N8879" s="20">
        <v>0</v>
      </c>
      <c r="O8879" s="174"/>
      <c r="P8879" s="20">
        <v>0</v>
      </c>
      <c r="Q8879" s="20">
        <v>0</v>
      </c>
      <c r="S8879" s="20">
        <v>0</v>
      </c>
    </row>
    <row r="8880" spans="1:20" s="20" customFormat="1" x14ac:dyDescent="0.25">
      <c r="A8880" s="177" t="s">
        <v>8976</v>
      </c>
      <c r="B8880" s="20" t="s">
        <v>8977</v>
      </c>
      <c r="C8880" s="20" t="s">
        <v>210</v>
      </c>
      <c r="D8880" s="20" t="s">
        <v>1000</v>
      </c>
      <c r="E8880" s="26">
        <v>43405</v>
      </c>
      <c r="F8880" s="20">
        <v>3</v>
      </c>
      <c r="G8880" s="20">
        <v>4</v>
      </c>
      <c r="I8880" s="20">
        <v>16</v>
      </c>
      <c r="J8880" s="173">
        <v>18</v>
      </c>
      <c r="L8880" s="20">
        <v>24</v>
      </c>
      <c r="N8880" s="20">
        <v>10</v>
      </c>
      <c r="O8880" s="174">
        <v>0</v>
      </c>
      <c r="P8880" s="20">
        <v>0</v>
      </c>
      <c r="Q8880" s="20">
        <v>0</v>
      </c>
      <c r="S8880" s="20">
        <v>6</v>
      </c>
    </row>
    <row r="8881" spans="1:19" s="20" customFormat="1" x14ac:dyDescent="0.25">
      <c r="A8881" s="177" t="s">
        <v>6171</v>
      </c>
      <c r="B8881" s="20" t="s">
        <v>6172</v>
      </c>
      <c r="C8881" s="20" t="s">
        <v>215</v>
      </c>
      <c r="D8881" s="20" t="s">
        <v>1000</v>
      </c>
      <c r="E8881" s="26">
        <v>43405</v>
      </c>
      <c r="F8881" s="20">
        <v>4.5</v>
      </c>
      <c r="G8881" s="20">
        <v>6</v>
      </c>
      <c r="I8881" s="20">
        <v>24</v>
      </c>
      <c r="J8881" s="173">
        <v>29</v>
      </c>
      <c r="L8881" s="20">
        <v>40</v>
      </c>
      <c r="N8881" s="20">
        <v>16</v>
      </c>
      <c r="O8881" s="174">
        <v>0.95</v>
      </c>
      <c r="P8881" s="20">
        <v>2</v>
      </c>
      <c r="Q8881" s="20">
        <v>2</v>
      </c>
      <c r="S8881" s="20">
        <v>8</v>
      </c>
    </row>
    <row r="8882" spans="1:19" s="20" customFormat="1" x14ac:dyDescent="0.25">
      <c r="A8882" s="177" t="s">
        <v>3471</v>
      </c>
      <c r="B8882" s="20" t="s">
        <v>3472</v>
      </c>
      <c r="C8882" s="20" t="s">
        <v>221</v>
      </c>
      <c r="D8882" s="20" t="s">
        <v>1000</v>
      </c>
      <c r="E8882" s="26">
        <v>43405</v>
      </c>
      <c r="F8882" s="20">
        <v>0</v>
      </c>
      <c r="G8882" s="20">
        <v>0</v>
      </c>
      <c r="I8882" s="20">
        <v>0</v>
      </c>
      <c r="J8882" s="173">
        <v>0</v>
      </c>
      <c r="L8882" s="20">
        <v>0</v>
      </c>
      <c r="N8882" s="20">
        <v>0</v>
      </c>
      <c r="O8882" s="174"/>
      <c r="P8882" s="20">
        <v>0</v>
      </c>
      <c r="Q8882" s="20">
        <v>0</v>
      </c>
      <c r="S8882" s="20">
        <v>0</v>
      </c>
    </row>
    <row r="8883" spans="1:19" s="20" customFormat="1" x14ac:dyDescent="0.25">
      <c r="A8883" s="177" t="s">
        <v>3296</v>
      </c>
      <c r="B8883" s="20" t="s">
        <v>3297</v>
      </c>
      <c r="C8883" s="20" t="s">
        <v>222</v>
      </c>
      <c r="D8883" s="20" t="s">
        <v>1000</v>
      </c>
      <c r="E8883" s="26">
        <v>43405</v>
      </c>
      <c r="F8883" s="20">
        <v>0</v>
      </c>
      <c r="G8883" s="20">
        <v>0</v>
      </c>
      <c r="I8883" s="20">
        <v>0</v>
      </c>
      <c r="J8883" s="173">
        <v>0</v>
      </c>
      <c r="L8883" s="20">
        <v>0</v>
      </c>
      <c r="N8883" s="20">
        <v>0</v>
      </c>
      <c r="O8883" s="174"/>
      <c r="P8883" s="20">
        <v>0</v>
      </c>
      <c r="Q8883" s="20">
        <v>0</v>
      </c>
      <c r="S8883" s="20">
        <v>0</v>
      </c>
    </row>
    <row r="8884" spans="1:19" s="20" customFormat="1" x14ac:dyDescent="0.25">
      <c r="A8884" s="177" t="s">
        <v>7341</v>
      </c>
      <c r="B8884" s="20" t="s">
        <v>7342</v>
      </c>
      <c r="C8884" s="20" t="s">
        <v>1052</v>
      </c>
      <c r="D8884" s="20" t="s">
        <v>1000</v>
      </c>
      <c r="E8884" s="26">
        <v>43405</v>
      </c>
      <c r="F8884" s="20">
        <v>2.5</v>
      </c>
      <c r="G8884" s="20">
        <v>3</v>
      </c>
      <c r="I8884" s="20">
        <v>24</v>
      </c>
      <c r="J8884" s="173">
        <v>15</v>
      </c>
      <c r="K8884" s="173"/>
      <c r="L8884" s="173">
        <v>18</v>
      </c>
      <c r="N8884" s="20">
        <v>20</v>
      </c>
      <c r="O8884" s="174"/>
      <c r="P8884" s="20">
        <v>2</v>
      </c>
      <c r="Q8884" s="20">
        <v>3</v>
      </c>
      <c r="S8884" s="20">
        <v>4</v>
      </c>
    </row>
    <row r="8885" spans="1:19" s="20" customFormat="1" x14ac:dyDescent="0.25">
      <c r="A8885" s="177" t="s">
        <v>5333</v>
      </c>
      <c r="B8885" s="20" t="s">
        <v>5334</v>
      </c>
      <c r="C8885" s="20" t="s">
        <v>1053</v>
      </c>
      <c r="D8885" s="20" t="s">
        <v>1000</v>
      </c>
      <c r="E8885" s="26">
        <v>43405</v>
      </c>
      <c r="F8885" s="20">
        <v>2</v>
      </c>
      <c r="G8885" s="20">
        <v>2.5</v>
      </c>
      <c r="I8885" s="20">
        <v>6</v>
      </c>
      <c r="J8885" s="173">
        <v>11</v>
      </c>
      <c r="K8885" s="173"/>
      <c r="L8885" s="173">
        <v>14</v>
      </c>
      <c r="N8885" s="20">
        <v>6</v>
      </c>
      <c r="O8885" s="174"/>
      <c r="P8885" s="20">
        <v>1</v>
      </c>
      <c r="Q8885" s="20">
        <v>1</v>
      </c>
      <c r="S8885" s="20">
        <v>0</v>
      </c>
    </row>
    <row r="8886" spans="1:19" s="20" customFormat="1" x14ac:dyDescent="0.25">
      <c r="A8886" s="177" t="s">
        <v>7166</v>
      </c>
      <c r="B8886" s="20" t="s">
        <v>7167</v>
      </c>
      <c r="C8886" s="20" t="s">
        <v>1052</v>
      </c>
      <c r="D8886" s="20" t="s">
        <v>1001</v>
      </c>
      <c r="E8886" s="26">
        <v>43405</v>
      </c>
      <c r="F8886" s="20">
        <v>1.5</v>
      </c>
      <c r="G8886" s="20">
        <v>1.5</v>
      </c>
      <c r="I8886" s="20">
        <v>2</v>
      </c>
      <c r="J8886" s="173">
        <v>7</v>
      </c>
      <c r="K8886" s="173"/>
      <c r="L8886" s="173">
        <v>8</v>
      </c>
      <c r="N8886" s="20">
        <v>1</v>
      </c>
      <c r="O8886" s="174"/>
      <c r="P8886" s="20">
        <v>0</v>
      </c>
      <c r="Q8886" s="20">
        <v>0</v>
      </c>
      <c r="S8886" s="20">
        <v>1</v>
      </c>
    </row>
    <row r="8887" spans="1:19" s="20" customFormat="1" x14ac:dyDescent="0.25">
      <c r="A8887" s="177" t="s">
        <v>5158</v>
      </c>
      <c r="B8887" s="20" t="s">
        <v>5159</v>
      </c>
      <c r="C8887" s="20" t="s">
        <v>1053</v>
      </c>
      <c r="D8887" s="20" t="s">
        <v>1001</v>
      </c>
      <c r="E8887" s="26">
        <v>43405</v>
      </c>
      <c r="F8887" s="20">
        <v>0.5</v>
      </c>
      <c r="G8887" s="20">
        <v>0.5</v>
      </c>
      <c r="I8887" s="20">
        <v>1</v>
      </c>
      <c r="J8887" s="173">
        <v>3</v>
      </c>
      <c r="K8887" s="173"/>
      <c r="L8887" s="20">
        <v>3</v>
      </c>
      <c r="N8887" s="20">
        <v>1</v>
      </c>
      <c r="O8887" s="174"/>
      <c r="P8887" s="20">
        <v>0</v>
      </c>
      <c r="Q8887" s="20">
        <v>0</v>
      </c>
      <c r="S8887" s="20">
        <v>0</v>
      </c>
    </row>
    <row r="8888" spans="1:19" s="20" customFormat="1" x14ac:dyDescent="0.25">
      <c r="A8888" s="177" t="s">
        <v>12656</v>
      </c>
      <c r="B8888" s="20" t="s">
        <v>12657</v>
      </c>
      <c r="C8888" s="20" t="s">
        <v>1054</v>
      </c>
      <c r="D8888" s="20" t="s">
        <v>1001</v>
      </c>
      <c r="E8888" s="26">
        <v>43405</v>
      </c>
      <c r="F8888" s="20">
        <v>2</v>
      </c>
      <c r="G8888" s="20">
        <v>1.5</v>
      </c>
      <c r="I8888" s="20">
        <v>10</v>
      </c>
      <c r="J8888" s="173">
        <v>11</v>
      </c>
      <c r="K8888" s="173"/>
      <c r="L8888" s="20">
        <v>9</v>
      </c>
      <c r="N8888" s="20">
        <v>8</v>
      </c>
      <c r="O8888" s="174"/>
      <c r="P8888" s="20">
        <v>0</v>
      </c>
      <c r="Q8888" s="20">
        <v>0</v>
      </c>
      <c r="S8888" s="20">
        <v>2</v>
      </c>
    </row>
    <row r="8889" spans="1:19" s="20" customFormat="1" x14ac:dyDescent="0.25">
      <c r="A8889" s="177" t="s">
        <v>12332</v>
      </c>
      <c r="B8889" s="20" t="s">
        <v>12333</v>
      </c>
      <c r="C8889" s="20" t="s">
        <v>200</v>
      </c>
      <c r="D8889" s="20" t="s">
        <v>1000</v>
      </c>
      <c r="E8889" s="26">
        <v>43405</v>
      </c>
      <c r="F8889" s="20">
        <v>4</v>
      </c>
      <c r="G8889" s="20">
        <v>4.5</v>
      </c>
      <c r="I8889" s="20">
        <v>15</v>
      </c>
      <c r="J8889" s="173">
        <v>24</v>
      </c>
      <c r="K8889" s="173"/>
      <c r="L8889" s="173">
        <v>26</v>
      </c>
      <c r="N8889" s="20">
        <v>12</v>
      </c>
      <c r="O8889" s="174"/>
      <c r="P8889" s="20">
        <v>1</v>
      </c>
      <c r="Q8889" s="20">
        <v>1</v>
      </c>
      <c r="S8889" s="20">
        <v>3</v>
      </c>
    </row>
    <row r="8890" spans="1:19" s="20" customFormat="1" x14ac:dyDescent="0.25">
      <c r="A8890" s="177" t="s">
        <v>10453</v>
      </c>
      <c r="B8890" s="20" t="s">
        <v>10454</v>
      </c>
      <c r="C8890" s="20" t="s">
        <v>204</v>
      </c>
      <c r="D8890" s="20" t="s">
        <v>1000</v>
      </c>
      <c r="E8890" s="26">
        <v>43405</v>
      </c>
      <c r="F8890" s="20">
        <v>0</v>
      </c>
      <c r="G8890" s="20">
        <v>0</v>
      </c>
      <c r="I8890" s="20">
        <v>0</v>
      </c>
      <c r="J8890" s="173">
        <v>0</v>
      </c>
      <c r="K8890" s="173"/>
      <c r="L8890" s="173">
        <v>0</v>
      </c>
      <c r="N8890" s="20">
        <v>0</v>
      </c>
      <c r="O8890" s="174"/>
      <c r="P8890" s="20">
        <v>0</v>
      </c>
      <c r="Q8890" s="20">
        <v>0</v>
      </c>
      <c r="S8890" s="20">
        <v>0</v>
      </c>
    </row>
    <row r="8891" spans="1:19" s="20" customFormat="1" x14ac:dyDescent="0.25">
      <c r="A8891" s="177" t="s">
        <v>9997</v>
      </c>
      <c r="B8891" s="20" t="s">
        <v>9998</v>
      </c>
      <c r="C8891" s="20" t="s">
        <v>385</v>
      </c>
      <c r="D8891" s="20" t="s">
        <v>1000</v>
      </c>
      <c r="E8891" s="26">
        <v>43405</v>
      </c>
      <c r="F8891" s="20">
        <v>0</v>
      </c>
      <c r="G8891" s="20">
        <v>0</v>
      </c>
      <c r="I8891" s="20">
        <v>0</v>
      </c>
      <c r="J8891" s="173">
        <v>0</v>
      </c>
      <c r="K8891" s="173"/>
      <c r="L8891" s="173">
        <v>0</v>
      </c>
      <c r="N8891" s="20">
        <v>0</v>
      </c>
      <c r="O8891" s="174"/>
      <c r="P8891" s="20">
        <v>0</v>
      </c>
      <c r="Q8891" s="20">
        <v>0</v>
      </c>
      <c r="S8891" s="20">
        <v>0</v>
      </c>
    </row>
    <row r="8892" spans="1:19" s="20" customFormat="1" x14ac:dyDescent="0.25">
      <c r="A8892" s="177" t="s">
        <v>8801</v>
      </c>
      <c r="B8892" s="20" t="s">
        <v>8802</v>
      </c>
      <c r="C8892" s="20" t="s">
        <v>208</v>
      </c>
      <c r="D8892" s="20" t="s">
        <v>1000</v>
      </c>
      <c r="E8892" s="26">
        <v>43405</v>
      </c>
      <c r="F8892" s="20">
        <v>2</v>
      </c>
      <c r="G8892" s="20">
        <v>1.5</v>
      </c>
      <c r="I8892" s="20">
        <v>5</v>
      </c>
      <c r="J8892" s="173">
        <v>12</v>
      </c>
      <c r="K8892" s="173"/>
      <c r="L8892" s="173">
        <v>9</v>
      </c>
      <c r="N8892" s="20">
        <v>5</v>
      </c>
      <c r="O8892" s="174"/>
      <c r="P8892" s="20">
        <v>1</v>
      </c>
      <c r="Q8892" s="20">
        <v>1</v>
      </c>
      <c r="S8892" s="20">
        <v>0</v>
      </c>
    </row>
    <row r="8893" spans="1:19" s="20" customFormat="1" x14ac:dyDescent="0.25">
      <c r="A8893" s="177" t="s">
        <v>8136</v>
      </c>
      <c r="B8893" s="20" t="s">
        <v>8137</v>
      </c>
      <c r="C8893" s="20" t="s">
        <v>900</v>
      </c>
      <c r="D8893" s="20" t="s">
        <v>1000</v>
      </c>
      <c r="E8893" s="26">
        <v>43405</v>
      </c>
      <c r="F8893" s="20">
        <v>1</v>
      </c>
      <c r="G8893" s="20">
        <v>1.5</v>
      </c>
      <c r="I8893" s="20">
        <v>7</v>
      </c>
      <c r="J8893" s="173">
        <v>6</v>
      </c>
      <c r="K8893" s="173"/>
      <c r="L8893" s="173">
        <v>8</v>
      </c>
      <c r="N8893" s="20">
        <v>7</v>
      </c>
      <c r="O8893" s="174"/>
      <c r="P8893" s="20">
        <v>0</v>
      </c>
      <c r="Q8893" s="20">
        <v>0</v>
      </c>
      <c r="S8893" s="20">
        <v>0</v>
      </c>
    </row>
    <row r="8894" spans="1:19" s="20" customFormat="1" x14ac:dyDescent="0.25">
      <c r="A8894" s="177" t="s">
        <v>7901</v>
      </c>
      <c r="B8894" s="20" t="s">
        <v>7902</v>
      </c>
      <c r="C8894" s="20" t="s">
        <v>905</v>
      </c>
      <c r="D8894" s="20" t="s">
        <v>1000</v>
      </c>
      <c r="E8894" s="26">
        <v>43405</v>
      </c>
      <c r="F8894" s="20">
        <v>0</v>
      </c>
      <c r="G8894" s="20">
        <v>0</v>
      </c>
      <c r="I8894" s="20">
        <v>0</v>
      </c>
      <c r="J8894" s="173">
        <v>0</v>
      </c>
      <c r="K8894" s="173"/>
      <c r="L8894" s="173">
        <v>0</v>
      </c>
      <c r="N8894" s="20">
        <v>0</v>
      </c>
      <c r="O8894" s="174"/>
      <c r="P8894" s="20">
        <v>0</v>
      </c>
      <c r="Q8894" s="20">
        <v>0</v>
      </c>
      <c r="S8894" s="20">
        <v>0</v>
      </c>
    </row>
    <row r="8895" spans="1:19" s="20" customFormat="1" x14ac:dyDescent="0.25">
      <c r="A8895" s="177" t="s">
        <v>6595</v>
      </c>
      <c r="B8895" s="20" t="s">
        <v>6596</v>
      </c>
      <c r="C8895" s="20" t="s">
        <v>316</v>
      </c>
      <c r="D8895" s="20" t="s">
        <v>1000</v>
      </c>
      <c r="E8895" s="26">
        <v>43405</v>
      </c>
      <c r="F8895" s="20">
        <v>7</v>
      </c>
      <c r="G8895" s="20">
        <v>6</v>
      </c>
      <c r="I8895" s="20">
        <v>27</v>
      </c>
      <c r="J8895" s="173">
        <v>42</v>
      </c>
      <c r="K8895" s="173"/>
      <c r="L8895" s="173">
        <v>35</v>
      </c>
      <c r="N8895" s="20">
        <v>20</v>
      </c>
      <c r="O8895" s="174"/>
      <c r="P8895" s="20">
        <v>2</v>
      </c>
      <c r="Q8895" s="20">
        <v>2</v>
      </c>
      <c r="S8895" s="20">
        <v>7</v>
      </c>
    </row>
    <row r="8896" spans="1:19" s="20" customFormat="1" x14ac:dyDescent="0.25">
      <c r="A8896" s="177" t="s">
        <v>4188</v>
      </c>
      <c r="B8896" s="20" t="s">
        <v>4189</v>
      </c>
      <c r="C8896" s="20" t="s">
        <v>218</v>
      </c>
      <c r="D8896" s="20" t="s">
        <v>1000</v>
      </c>
      <c r="E8896" s="26">
        <v>43405</v>
      </c>
      <c r="F8896" s="20">
        <v>0</v>
      </c>
      <c r="G8896" s="20">
        <v>0</v>
      </c>
      <c r="I8896" s="20">
        <v>0</v>
      </c>
      <c r="J8896" s="173">
        <v>0</v>
      </c>
      <c r="K8896" s="173"/>
      <c r="L8896" s="173">
        <v>0</v>
      </c>
      <c r="N8896" s="20">
        <v>0</v>
      </c>
      <c r="O8896" s="174"/>
      <c r="P8896" s="20">
        <v>0</v>
      </c>
      <c r="Q8896" s="20">
        <v>0</v>
      </c>
      <c r="S8896" s="20">
        <v>0</v>
      </c>
    </row>
    <row r="8897" spans="1:20" s="20" customFormat="1" x14ac:dyDescent="0.25">
      <c r="A8897" s="177" t="s">
        <v>12617</v>
      </c>
      <c r="B8897" s="20" t="s">
        <v>12618</v>
      </c>
      <c r="C8897" s="20" t="s">
        <v>202</v>
      </c>
      <c r="D8897" s="20" t="s">
        <v>1000</v>
      </c>
      <c r="E8897" s="26">
        <v>43405</v>
      </c>
      <c r="F8897" s="20">
        <v>4</v>
      </c>
      <c r="G8897" s="20">
        <v>5.5</v>
      </c>
      <c r="I8897" s="20">
        <v>62</v>
      </c>
      <c r="J8897" s="173">
        <v>47</v>
      </c>
      <c r="K8897" s="173"/>
      <c r="L8897" s="173">
        <v>68</v>
      </c>
      <c r="N8897" s="20">
        <v>60</v>
      </c>
      <c r="O8897" s="174"/>
      <c r="P8897" s="20">
        <v>0</v>
      </c>
      <c r="Q8897" s="20">
        <v>0</v>
      </c>
      <c r="S8897" s="20">
        <v>2</v>
      </c>
      <c r="T8897" s="20">
        <v>0.82499999999999996</v>
      </c>
    </row>
    <row r="8898" spans="1:20" s="20" customFormat="1" x14ac:dyDescent="0.25">
      <c r="A8898" s="177" t="s">
        <v>12442</v>
      </c>
      <c r="B8898" s="20" t="s">
        <v>12443</v>
      </c>
      <c r="C8898" s="20" t="s">
        <v>347</v>
      </c>
      <c r="D8898" s="20" t="s">
        <v>1000</v>
      </c>
      <c r="E8898" s="26">
        <v>43405</v>
      </c>
      <c r="F8898" s="20">
        <v>0</v>
      </c>
      <c r="G8898" s="20">
        <v>0</v>
      </c>
      <c r="I8898" s="20">
        <v>0</v>
      </c>
      <c r="J8898" s="173">
        <v>0</v>
      </c>
      <c r="K8898" s="173"/>
      <c r="L8898" s="173">
        <v>0</v>
      </c>
      <c r="N8898" s="20">
        <v>0</v>
      </c>
      <c r="O8898" s="174"/>
      <c r="P8898" s="20">
        <v>0</v>
      </c>
      <c r="Q8898" s="20">
        <v>0</v>
      </c>
      <c r="S8898" s="20">
        <v>0</v>
      </c>
      <c r="T8898" s="20">
        <v>0.82499999999999996</v>
      </c>
    </row>
    <row r="8899" spans="1:20" s="20" customFormat="1" x14ac:dyDescent="0.25">
      <c r="A8899" s="177" t="s">
        <v>9782</v>
      </c>
      <c r="B8899" s="20" t="s">
        <v>9783</v>
      </c>
      <c r="C8899" s="20" t="s">
        <v>224</v>
      </c>
      <c r="D8899" s="20" t="s">
        <v>1000</v>
      </c>
      <c r="E8899" s="26">
        <v>43405</v>
      </c>
      <c r="F8899" s="20">
        <v>6</v>
      </c>
      <c r="G8899" s="20">
        <v>5.5</v>
      </c>
      <c r="I8899" s="20">
        <v>41</v>
      </c>
      <c r="J8899" s="173">
        <v>66</v>
      </c>
      <c r="K8899" s="173"/>
      <c r="L8899" s="173">
        <v>62</v>
      </c>
      <c r="N8899" s="20">
        <v>41</v>
      </c>
      <c r="O8899" s="174"/>
      <c r="P8899" s="20">
        <v>0</v>
      </c>
      <c r="Q8899" s="20">
        <v>0</v>
      </c>
      <c r="S8899" s="20">
        <v>0</v>
      </c>
      <c r="T8899" s="20">
        <v>0.82499999999999996</v>
      </c>
    </row>
    <row r="8900" spans="1:20" s="20" customFormat="1" x14ac:dyDescent="0.25">
      <c r="A8900" s="177" t="s">
        <v>9483</v>
      </c>
      <c r="B8900" s="20" t="s">
        <v>9484</v>
      </c>
      <c r="C8900" s="20" t="s">
        <v>345</v>
      </c>
      <c r="D8900" s="20" t="s">
        <v>1000</v>
      </c>
      <c r="E8900" s="26">
        <v>43405</v>
      </c>
      <c r="F8900" s="20">
        <v>0</v>
      </c>
      <c r="G8900" s="20">
        <v>0</v>
      </c>
      <c r="I8900" s="20">
        <v>0</v>
      </c>
      <c r="J8900" s="173">
        <v>0</v>
      </c>
      <c r="K8900" s="173"/>
      <c r="L8900" s="173">
        <v>0</v>
      </c>
      <c r="N8900" s="20">
        <v>0</v>
      </c>
      <c r="O8900" s="174"/>
      <c r="P8900" s="20">
        <v>0</v>
      </c>
      <c r="Q8900" s="20">
        <v>0</v>
      </c>
      <c r="S8900" s="20">
        <v>0</v>
      </c>
      <c r="T8900" s="20">
        <v>0.85019999999999996</v>
      </c>
    </row>
    <row r="8901" spans="1:20" s="20" customFormat="1" x14ac:dyDescent="0.25">
      <c r="A8901" s="177" t="s">
        <v>7875</v>
      </c>
      <c r="B8901" s="20" t="s">
        <v>7876</v>
      </c>
      <c r="C8901" s="20" t="s">
        <v>226</v>
      </c>
      <c r="D8901" s="20" t="s">
        <v>1000</v>
      </c>
      <c r="E8901" s="26">
        <v>43405</v>
      </c>
      <c r="F8901" s="20">
        <v>5</v>
      </c>
      <c r="G8901" s="20">
        <v>5.5</v>
      </c>
      <c r="I8901" s="20">
        <v>38</v>
      </c>
      <c r="J8901" s="173">
        <v>55</v>
      </c>
      <c r="K8901" s="173"/>
      <c r="L8901" s="173">
        <v>62</v>
      </c>
      <c r="N8901" s="20">
        <v>36</v>
      </c>
      <c r="O8901" s="174"/>
      <c r="P8901" s="20">
        <v>0</v>
      </c>
      <c r="Q8901" s="20">
        <v>0</v>
      </c>
      <c r="S8901" s="20">
        <v>2</v>
      </c>
      <c r="T8901" s="20">
        <v>0.85019999999999996</v>
      </c>
    </row>
    <row r="8902" spans="1:20" s="20" customFormat="1" x14ac:dyDescent="0.25">
      <c r="A8902" s="177" t="s">
        <v>6945</v>
      </c>
      <c r="B8902" s="20" t="s">
        <v>6946</v>
      </c>
      <c r="C8902" s="20" t="s">
        <v>231</v>
      </c>
      <c r="D8902" s="20" t="s">
        <v>1000</v>
      </c>
      <c r="E8902" s="26">
        <v>43405</v>
      </c>
      <c r="F8902" s="20">
        <v>7</v>
      </c>
      <c r="G8902" s="20">
        <v>7.5</v>
      </c>
      <c r="I8902" s="20">
        <v>103</v>
      </c>
      <c r="J8902" s="173">
        <v>80</v>
      </c>
      <c r="K8902" s="173"/>
      <c r="L8902" s="173">
        <v>84</v>
      </c>
      <c r="N8902" s="20">
        <v>95</v>
      </c>
      <c r="O8902" s="174"/>
      <c r="P8902" s="20">
        <v>1</v>
      </c>
      <c r="Q8902" s="20">
        <v>11</v>
      </c>
      <c r="S8902" s="20">
        <v>8</v>
      </c>
      <c r="T8902" s="20">
        <v>0.85019999999999996</v>
      </c>
    </row>
    <row r="8903" spans="1:20" s="20" customFormat="1" x14ac:dyDescent="0.25">
      <c r="A8903" s="177" t="s">
        <v>5996</v>
      </c>
      <c r="B8903" s="20" t="s">
        <v>5997</v>
      </c>
      <c r="C8903" s="20" t="s">
        <v>216</v>
      </c>
      <c r="D8903" s="20" t="s">
        <v>1000</v>
      </c>
      <c r="E8903" s="26">
        <v>43405</v>
      </c>
      <c r="F8903" s="20">
        <v>7.5</v>
      </c>
      <c r="G8903" s="20">
        <v>9.5</v>
      </c>
      <c r="I8903" s="20">
        <v>52</v>
      </c>
      <c r="J8903" s="173">
        <v>78</v>
      </c>
      <c r="K8903" s="173"/>
      <c r="L8903" s="173">
        <v>98</v>
      </c>
      <c r="N8903" s="20">
        <v>33</v>
      </c>
      <c r="O8903" s="174"/>
      <c r="P8903" s="20">
        <v>4</v>
      </c>
      <c r="Q8903" s="20">
        <v>12</v>
      </c>
      <c r="S8903" s="20">
        <v>19</v>
      </c>
    </row>
    <row r="8904" spans="1:20" s="20" customFormat="1" x14ac:dyDescent="0.25">
      <c r="A8904" s="177" t="s">
        <v>4603</v>
      </c>
      <c r="B8904" s="20" t="s">
        <v>4604</v>
      </c>
      <c r="C8904" s="20" t="s">
        <v>233</v>
      </c>
      <c r="D8904" s="20" t="s">
        <v>1000</v>
      </c>
      <c r="E8904" s="26">
        <v>43405</v>
      </c>
      <c r="F8904" s="20">
        <v>3</v>
      </c>
      <c r="G8904" s="20">
        <v>3.5</v>
      </c>
      <c r="I8904" s="20">
        <v>15</v>
      </c>
      <c r="J8904" s="173">
        <v>36</v>
      </c>
      <c r="K8904" s="173"/>
      <c r="L8904" s="173">
        <v>40</v>
      </c>
      <c r="N8904" s="20">
        <v>13</v>
      </c>
      <c r="O8904" s="174"/>
      <c r="P8904" s="20">
        <v>2</v>
      </c>
      <c r="Q8904" s="20">
        <v>2</v>
      </c>
      <c r="S8904" s="20">
        <v>2</v>
      </c>
      <c r="T8904" s="20">
        <v>0.77575757575757576</v>
      </c>
    </row>
    <row r="8905" spans="1:20" s="20" customFormat="1" x14ac:dyDescent="0.25">
      <c r="A8905" s="177" t="s">
        <v>4013</v>
      </c>
      <c r="B8905" s="20" t="s">
        <v>4014</v>
      </c>
      <c r="C8905" s="20" t="s">
        <v>219</v>
      </c>
      <c r="D8905" s="20" t="s">
        <v>1000</v>
      </c>
      <c r="E8905" s="26">
        <v>43405</v>
      </c>
      <c r="F8905" s="20">
        <v>0</v>
      </c>
      <c r="G8905" s="20">
        <v>0</v>
      </c>
      <c r="I8905" s="20">
        <v>0</v>
      </c>
      <c r="J8905" s="173">
        <v>0</v>
      </c>
      <c r="K8905" s="173"/>
      <c r="L8905" s="173">
        <v>0</v>
      </c>
      <c r="N8905" s="20">
        <v>0</v>
      </c>
      <c r="O8905" s="174"/>
      <c r="P8905" s="20">
        <v>0</v>
      </c>
      <c r="Q8905" s="20">
        <v>0</v>
      </c>
      <c r="S8905" s="20">
        <v>0</v>
      </c>
      <c r="T8905" s="20">
        <v>0.76923076923076927</v>
      </c>
    </row>
    <row r="8906" spans="1:20" s="20" customFormat="1" x14ac:dyDescent="0.25">
      <c r="A8906" s="177" t="s">
        <v>3742</v>
      </c>
      <c r="B8906" s="20" t="s">
        <v>3743</v>
      </c>
      <c r="C8906" s="20" t="s">
        <v>340</v>
      </c>
      <c r="D8906" s="20" t="s">
        <v>1000</v>
      </c>
      <c r="E8906" s="26">
        <v>43405</v>
      </c>
      <c r="F8906" s="20">
        <v>0</v>
      </c>
      <c r="G8906" s="20">
        <v>0</v>
      </c>
      <c r="I8906" s="20">
        <v>0</v>
      </c>
      <c r="J8906" s="173">
        <v>0</v>
      </c>
      <c r="K8906" s="173"/>
      <c r="L8906" s="173">
        <v>0</v>
      </c>
      <c r="N8906" s="20">
        <v>0</v>
      </c>
      <c r="O8906" s="174"/>
      <c r="P8906" s="20">
        <v>0</v>
      </c>
      <c r="Q8906" s="20">
        <v>0</v>
      </c>
      <c r="S8906" s="20">
        <v>0</v>
      </c>
      <c r="T8906" s="20">
        <v>0.78866666666666663</v>
      </c>
    </row>
    <row r="8907" spans="1:20" s="20" customFormat="1" x14ac:dyDescent="0.25">
      <c r="A8907" s="177" t="s">
        <v>11342</v>
      </c>
      <c r="B8907" s="20" t="s">
        <v>11343</v>
      </c>
      <c r="C8907" s="20" t="s">
        <v>350</v>
      </c>
      <c r="D8907" s="20" t="s">
        <v>1000</v>
      </c>
      <c r="E8907" s="26">
        <v>43405</v>
      </c>
      <c r="F8907" s="20">
        <v>1</v>
      </c>
      <c r="G8907" s="20">
        <v>1</v>
      </c>
      <c r="I8907" s="20">
        <v>4</v>
      </c>
      <c r="J8907" s="173">
        <v>6</v>
      </c>
      <c r="K8907" s="173"/>
      <c r="L8907" s="173">
        <v>6</v>
      </c>
      <c r="N8907" s="20">
        <v>4</v>
      </c>
      <c r="O8907" s="174"/>
      <c r="P8907" s="20">
        <v>0</v>
      </c>
      <c r="Q8907" s="20">
        <v>0</v>
      </c>
      <c r="S8907" s="20">
        <v>0</v>
      </c>
      <c r="T8907" s="20">
        <v>0.9731777777777777</v>
      </c>
    </row>
    <row r="8908" spans="1:20" s="20" customFormat="1" x14ac:dyDescent="0.25">
      <c r="A8908" s="177" t="s">
        <v>11344</v>
      </c>
      <c r="B8908" s="20" t="s">
        <v>11345</v>
      </c>
      <c r="C8908" s="20" t="s">
        <v>351</v>
      </c>
      <c r="D8908" s="20" t="s">
        <v>1000</v>
      </c>
      <c r="E8908" s="26">
        <v>43405</v>
      </c>
      <c r="F8908" s="20">
        <v>0</v>
      </c>
      <c r="G8908" s="20">
        <v>0</v>
      </c>
      <c r="I8908" s="20">
        <v>0</v>
      </c>
      <c r="J8908" s="173">
        <v>0</v>
      </c>
      <c r="K8908" s="173"/>
      <c r="L8908" s="173">
        <v>0</v>
      </c>
      <c r="N8908" s="20">
        <v>0</v>
      </c>
      <c r="O8908" s="174"/>
      <c r="P8908" s="20">
        <v>0</v>
      </c>
      <c r="Q8908" s="20">
        <v>0</v>
      </c>
      <c r="S8908" s="20">
        <v>0</v>
      </c>
      <c r="T8908" s="20">
        <v>0.97700952380952377</v>
      </c>
    </row>
    <row r="8909" spans="1:20" s="20" customFormat="1" x14ac:dyDescent="0.25">
      <c r="A8909" s="177" t="s">
        <v>11212</v>
      </c>
      <c r="B8909" s="20" t="s">
        <v>11213</v>
      </c>
      <c r="C8909" s="20" t="s">
        <v>352</v>
      </c>
      <c r="D8909" s="20" t="s">
        <v>1000</v>
      </c>
      <c r="E8909" s="26">
        <v>43405</v>
      </c>
      <c r="F8909" s="20">
        <v>0</v>
      </c>
      <c r="G8909" s="20">
        <v>0</v>
      </c>
      <c r="I8909" s="20">
        <v>0</v>
      </c>
      <c r="J8909" s="173">
        <v>0</v>
      </c>
      <c r="K8909" s="173"/>
      <c r="L8909" s="173">
        <v>0</v>
      </c>
      <c r="N8909" s="20">
        <v>0</v>
      </c>
      <c r="O8909" s="174"/>
      <c r="P8909" s="20">
        <v>0</v>
      </c>
      <c r="Q8909" s="20">
        <v>0</v>
      </c>
      <c r="S8909" s="20">
        <v>0</v>
      </c>
      <c r="T8909" s="20">
        <v>0.80525000000000002</v>
      </c>
    </row>
    <row r="8910" spans="1:20" s="20" customFormat="1" x14ac:dyDescent="0.25">
      <c r="A8910" s="177" t="s">
        <v>10213</v>
      </c>
      <c r="B8910" s="20" t="s">
        <v>10214</v>
      </c>
      <c r="C8910" s="20" t="s">
        <v>353</v>
      </c>
      <c r="D8910" s="20" t="s">
        <v>1000</v>
      </c>
      <c r="E8910" s="26">
        <v>43405</v>
      </c>
      <c r="F8910" s="20">
        <v>0</v>
      </c>
      <c r="G8910" s="20">
        <v>0</v>
      </c>
      <c r="I8910" s="20">
        <v>0</v>
      </c>
      <c r="J8910" s="173">
        <v>0</v>
      </c>
      <c r="K8910" s="173"/>
      <c r="L8910" s="173">
        <v>0</v>
      </c>
      <c r="N8910" s="20">
        <v>0</v>
      </c>
      <c r="O8910" s="174"/>
      <c r="P8910" s="20">
        <v>0</v>
      </c>
      <c r="Q8910" s="20">
        <v>0</v>
      </c>
      <c r="S8910" s="20">
        <v>0</v>
      </c>
      <c r="T8910" s="20">
        <v>0.80307692307692313</v>
      </c>
    </row>
    <row r="8911" spans="1:20" s="20" customFormat="1" x14ac:dyDescent="0.25">
      <c r="A8911" s="177" t="s">
        <v>10073</v>
      </c>
      <c r="B8911" s="20" t="s">
        <v>10074</v>
      </c>
      <c r="C8911" s="20" t="s">
        <v>386</v>
      </c>
      <c r="D8911" s="20" t="s">
        <v>1000</v>
      </c>
      <c r="E8911" s="26">
        <v>43405</v>
      </c>
      <c r="F8911" s="20">
        <v>0</v>
      </c>
      <c r="G8911" s="20">
        <v>0</v>
      </c>
      <c r="I8911" s="20">
        <v>0</v>
      </c>
      <c r="J8911" s="173">
        <v>0</v>
      </c>
      <c r="K8911" s="173"/>
      <c r="L8911" s="173">
        <v>0</v>
      </c>
      <c r="N8911" s="20">
        <v>0</v>
      </c>
      <c r="O8911" s="174"/>
      <c r="P8911" s="20">
        <v>0</v>
      </c>
      <c r="Q8911" s="20">
        <v>0</v>
      </c>
      <c r="S8911" s="20">
        <v>0</v>
      </c>
      <c r="T8911" s="20">
        <v>0.80121428571428577</v>
      </c>
    </row>
    <row r="8912" spans="1:20" s="20" customFormat="1" x14ac:dyDescent="0.25">
      <c r="A8912" s="177" t="s">
        <v>8626</v>
      </c>
      <c r="B8912" s="20" t="s">
        <v>8627</v>
      </c>
      <c r="C8912" s="20" t="s">
        <v>354</v>
      </c>
      <c r="D8912" s="20" t="s">
        <v>1000</v>
      </c>
      <c r="E8912" s="26">
        <v>43405</v>
      </c>
      <c r="F8912" s="20">
        <v>1</v>
      </c>
      <c r="G8912" s="20">
        <v>1.5</v>
      </c>
      <c r="I8912" s="20">
        <v>4</v>
      </c>
      <c r="J8912" s="173">
        <v>6</v>
      </c>
      <c r="K8912" s="173"/>
      <c r="L8912" s="173">
        <v>9</v>
      </c>
      <c r="N8912" s="20">
        <v>4</v>
      </c>
      <c r="O8912" s="174"/>
      <c r="P8912" s="20">
        <v>0</v>
      </c>
      <c r="Q8912" s="20">
        <v>1</v>
      </c>
      <c r="S8912" s="20">
        <v>0</v>
      </c>
      <c r="T8912" s="20">
        <v>0.86193235294117654</v>
      </c>
    </row>
    <row r="8913" spans="1:20" s="20" customFormat="1" x14ac:dyDescent="0.25">
      <c r="A8913" s="177" t="s">
        <v>6420</v>
      </c>
      <c r="B8913" s="20" t="s">
        <v>6421</v>
      </c>
      <c r="C8913" s="20" t="s">
        <v>355</v>
      </c>
      <c r="D8913" s="20" t="s">
        <v>1000</v>
      </c>
      <c r="E8913" s="26">
        <v>43405</v>
      </c>
      <c r="F8913" s="20">
        <v>5.5</v>
      </c>
      <c r="G8913" s="20">
        <v>5.5</v>
      </c>
      <c r="I8913" s="20">
        <v>22</v>
      </c>
      <c r="J8913" s="173">
        <v>33</v>
      </c>
      <c r="K8913" s="173"/>
      <c r="L8913" s="173">
        <v>32</v>
      </c>
      <c r="N8913" s="20">
        <v>19</v>
      </c>
      <c r="O8913" s="174"/>
      <c r="P8913" s="20">
        <v>0</v>
      </c>
      <c r="Q8913" s="20">
        <v>0</v>
      </c>
      <c r="S8913" s="20">
        <v>3</v>
      </c>
      <c r="T8913" s="20">
        <v>0.82906923076923067</v>
      </c>
    </row>
    <row r="8914" spans="1:20" s="20" customFormat="1" x14ac:dyDescent="0.25">
      <c r="A8914" s="177" t="s">
        <v>12158</v>
      </c>
      <c r="B8914" s="20" t="s">
        <v>12159</v>
      </c>
      <c r="C8914" s="20" t="s">
        <v>1050</v>
      </c>
      <c r="D8914" s="20" t="s">
        <v>1002</v>
      </c>
      <c r="E8914" s="26">
        <v>43405</v>
      </c>
      <c r="F8914" s="20">
        <v>2</v>
      </c>
      <c r="G8914" s="20">
        <v>2.5</v>
      </c>
      <c r="I8914" s="20">
        <v>6</v>
      </c>
      <c r="J8914" s="173">
        <v>11</v>
      </c>
      <c r="L8914" s="20">
        <v>14</v>
      </c>
      <c r="N8914" s="20">
        <v>6</v>
      </c>
      <c r="O8914" s="174"/>
      <c r="P8914" s="20">
        <v>0</v>
      </c>
      <c r="Q8914" s="20">
        <v>0</v>
      </c>
      <c r="S8914" s="20">
        <v>0</v>
      </c>
      <c r="T8914" s="20">
        <v>0.83790769230769224</v>
      </c>
    </row>
    <row r="8915" spans="1:20" s="20" customFormat="1" x14ac:dyDescent="0.25">
      <c r="A8915" s="177" t="s">
        <v>7493</v>
      </c>
      <c r="B8915" s="20" t="s">
        <v>7494</v>
      </c>
      <c r="C8915" s="20" t="s">
        <v>1048</v>
      </c>
      <c r="D8915" s="20" t="s">
        <v>1002</v>
      </c>
      <c r="E8915" s="26">
        <v>43405</v>
      </c>
      <c r="F8915" s="20">
        <v>1.5</v>
      </c>
      <c r="G8915" s="20">
        <v>2.5</v>
      </c>
      <c r="I8915" s="20">
        <v>12</v>
      </c>
      <c r="J8915" s="20">
        <v>8</v>
      </c>
      <c r="L8915" s="20">
        <v>14</v>
      </c>
      <c r="N8915" s="20">
        <v>12</v>
      </c>
      <c r="O8915" s="174"/>
      <c r="P8915" s="20">
        <v>0</v>
      </c>
      <c r="Q8915" s="20">
        <v>0</v>
      </c>
      <c r="S8915" s="20">
        <v>0</v>
      </c>
      <c r="T8915" s="20">
        <v>0.85226666666666673</v>
      </c>
    </row>
    <row r="8916" spans="1:20" s="20" customFormat="1" x14ac:dyDescent="0.25">
      <c r="A8916" s="177" t="s">
        <v>5782</v>
      </c>
      <c r="B8916" s="20" t="s">
        <v>5783</v>
      </c>
      <c r="C8916" s="20" t="s">
        <v>1047</v>
      </c>
      <c r="D8916" s="20" t="s">
        <v>1002</v>
      </c>
      <c r="E8916" s="26">
        <v>43405</v>
      </c>
      <c r="F8916" s="20">
        <v>2.5</v>
      </c>
      <c r="G8916" s="20">
        <v>3.5</v>
      </c>
      <c r="I8916" s="20">
        <v>11</v>
      </c>
      <c r="J8916" s="20">
        <v>15</v>
      </c>
      <c r="L8916" s="20">
        <v>20</v>
      </c>
      <c r="N8916" s="20">
        <v>11</v>
      </c>
      <c r="O8916" s="174"/>
      <c r="P8916" s="20">
        <v>0</v>
      </c>
      <c r="Q8916" s="20">
        <v>0</v>
      </c>
      <c r="S8916" s="20">
        <v>0</v>
      </c>
      <c r="T8916" s="20">
        <v>0.85575714285714277</v>
      </c>
    </row>
    <row r="8917" spans="1:20" s="20" customFormat="1" x14ac:dyDescent="0.25">
      <c r="A8917" s="177" t="s">
        <v>14809</v>
      </c>
      <c r="B8917" s="177" t="s">
        <v>14810</v>
      </c>
      <c r="C8917" s="20" t="s">
        <v>1054</v>
      </c>
      <c r="D8917" s="177" t="s">
        <v>1002</v>
      </c>
      <c r="E8917" s="26">
        <v>43405</v>
      </c>
      <c r="F8917" s="20">
        <v>2</v>
      </c>
      <c r="G8917" s="20">
        <v>1.5</v>
      </c>
      <c r="I8917" s="20">
        <v>10</v>
      </c>
      <c r="J8917" s="173">
        <v>11</v>
      </c>
      <c r="K8917" s="173"/>
      <c r="L8917" s="20">
        <v>9</v>
      </c>
      <c r="N8917" s="20">
        <v>8</v>
      </c>
      <c r="O8917" s="174"/>
      <c r="P8917" s="20">
        <v>0</v>
      </c>
      <c r="Q8917" s="20">
        <v>0</v>
      </c>
      <c r="S8917" s="20">
        <v>2</v>
      </c>
      <c r="T8917" s="20">
        <v>0.86599999999999999</v>
      </c>
    </row>
    <row r="8918" spans="1:20" s="20" customFormat="1" x14ac:dyDescent="0.25">
      <c r="A8918" s="177" t="s">
        <v>7371</v>
      </c>
      <c r="B8918" s="20" t="s">
        <v>7372</v>
      </c>
      <c r="C8918" s="20" t="s">
        <v>1052</v>
      </c>
      <c r="D8918" s="20" t="s">
        <v>1002</v>
      </c>
      <c r="E8918" s="26">
        <v>43405</v>
      </c>
      <c r="F8918" s="20">
        <v>4</v>
      </c>
      <c r="G8918" s="20">
        <v>4.5</v>
      </c>
      <c r="I8918" s="20">
        <v>26</v>
      </c>
      <c r="J8918" s="20">
        <v>22</v>
      </c>
      <c r="K8918" s="173"/>
      <c r="L8918" s="20">
        <v>26</v>
      </c>
      <c r="N8918" s="20">
        <v>21</v>
      </c>
      <c r="O8918" s="174"/>
      <c r="P8918" s="20">
        <v>2</v>
      </c>
      <c r="Q8918" s="20">
        <v>3</v>
      </c>
      <c r="S8918" s="20">
        <v>5</v>
      </c>
      <c r="T8918" s="20">
        <v>0.85334615384615398</v>
      </c>
    </row>
    <row r="8919" spans="1:20" s="20" customFormat="1" x14ac:dyDescent="0.25">
      <c r="A8919" s="177" t="s">
        <v>5363</v>
      </c>
      <c r="B8919" s="20" t="s">
        <v>5364</v>
      </c>
      <c r="C8919" s="20" t="s">
        <v>1053</v>
      </c>
      <c r="D8919" s="20" t="s">
        <v>1002</v>
      </c>
      <c r="E8919" s="26">
        <v>43405</v>
      </c>
      <c r="F8919" s="20">
        <v>2.5</v>
      </c>
      <c r="G8919" s="20">
        <v>3</v>
      </c>
      <c r="I8919" s="20">
        <v>7</v>
      </c>
      <c r="J8919" s="20">
        <v>14</v>
      </c>
      <c r="K8919" s="173"/>
      <c r="L8919" s="20">
        <v>17</v>
      </c>
      <c r="N8919" s="20">
        <v>7</v>
      </c>
      <c r="O8919" s="174"/>
      <c r="P8919" s="20">
        <v>1</v>
      </c>
      <c r="Q8919" s="20">
        <v>1</v>
      </c>
      <c r="S8919" s="20">
        <v>0</v>
      </c>
      <c r="T8919" s="20">
        <v>0.81640000000000001</v>
      </c>
    </row>
    <row r="8920" spans="1:20" s="20" customFormat="1" x14ac:dyDescent="0.25">
      <c r="A8920" s="177" t="s">
        <v>7706</v>
      </c>
      <c r="B8920" s="20" t="s">
        <v>7713</v>
      </c>
      <c r="C8920" s="20" t="s">
        <v>901</v>
      </c>
      <c r="D8920" s="20" t="s">
        <v>1000</v>
      </c>
      <c r="E8920" s="26">
        <v>43405</v>
      </c>
      <c r="F8920" s="20">
        <v>2.5</v>
      </c>
      <c r="G8920" s="20">
        <v>3</v>
      </c>
      <c r="I8920" s="20">
        <v>7</v>
      </c>
      <c r="J8920" s="20">
        <v>14</v>
      </c>
      <c r="K8920" s="173"/>
      <c r="L8920" s="20">
        <v>17</v>
      </c>
      <c r="N8920" s="20">
        <v>7</v>
      </c>
      <c r="O8920" s="174"/>
      <c r="P8920" s="20">
        <v>1</v>
      </c>
      <c r="Q8920" s="20">
        <v>1</v>
      </c>
      <c r="S8920" s="20">
        <v>0</v>
      </c>
      <c r="T8920" s="20">
        <v>0.73261538461538467</v>
      </c>
    </row>
    <row r="8921" spans="1:20" s="20" customFormat="1" x14ac:dyDescent="0.25">
      <c r="A8921" s="177" t="s">
        <v>7396</v>
      </c>
      <c r="B8921" s="20" t="s">
        <v>7405</v>
      </c>
      <c r="C8921" s="20" t="s">
        <v>901</v>
      </c>
      <c r="D8921" s="20" t="s">
        <v>1001</v>
      </c>
      <c r="E8921" s="26">
        <v>43405</v>
      </c>
      <c r="F8921" s="20">
        <v>3</v>
      </c>
      <c r="G8921" s="20">
        <v>3</v>
      </c>
      <c r="I8921" s="20">
        <v>7</v>
      </c>
      <c r="J8921" s="20">
        <v>14</v>
      </c>
      <c r="K8921" s="173"/>
      <c r="L8921" s="20">
        <v>17</v>
      </c>
      <c r="N8921" s="20">
        <v>7</v>
      </c>
      <c r="O8921" s="174"/>
      <c r="P8921" s="20">
        <v>1</v>
      </c>
      <c r="Q8921" s="20">
        <v>1</v>
      </c>
      <c r="S8921" s="20">
        <v>0</v>
      </c>
      <c r="T8921" s="20">
        <v>0.75169230769230766</v>
      </c>
    </row>
    <row r="8922" spans="1:20" s="20" customFormat="1" x14ac:dyDescent="0.25">
      <c r="A8922" s="177" t="s">
        <v>5824</v>
      </c>
      <c r="B8922" s="20" t="s">
        <v>5834</v>
      </c>
      <c r="C8922" s="20" t="s">
        <v>903</v>
      </c>
      <c r="D8922" s="20" t="s">
        <v>1000</v>
      </c>
      <c r="E8922" s="26">
        <v>43405</v>
      </c>
      <c r="F8922" s="20">
        <v>4.5</v>
      </c>
      <c r="G8922" s="20">
        <v>3</v>
      </c>
      <c r="I8922" s="20">
        <v>7</v>
      </c>
      <c r="J8922" s="20">
        <v>14</v>
      </c>
      <c r="K8922" s="173"/>
      <c r="L8922" s="20">
        <v>17</v>
      </c>
      <c r="N8922" s="20">
        <v>7</v>
      </c>
      <c r="O8922" s="174"/>
      <c r="P8922" s="20">
        <v>1</v>
      </c>
      <c r="Q8922" s="20">
        <v>1</v>
      </c>
      <c r="S8922" s="20">
        <v>0</v>
      </c>
      <c r="T8922" s="20">
        <v>0.74971428571428567</v>
      </c>
    </row>
    <row r="8923" spans="1:20" s="20" customFormat="1" x14ac:dyDescent="0.25">
      <c r="A8923" s="177" t="s">
        <v>5391</v>
      </c>
      <c r="B8923" s="20" t="s">
        <v>5392</v>
      </c>
      <c r="C8923" s="20" t="s">
        <v>903</v>
      </c>
      <c r="D8923" s="20" t="s">
        <v>1001</v>
      </c>
      <c r="E8923" s="26">
        <v>43405</v>
      </c>
      <c r="F8923" s="20">
        <v>0.5</v>
      </c>
      <c r="G8923" s="20">
        <v>3</v>
      </c>
      <c r="I8923" s="20">
        <v>7</v>
      </c>
      <c r="J8923" s="20">
        <v>14</v>
      </c>
      <c r="K8923" s="173"/>
      <c r="L8923" s="20">
        <v>17</v>
      </c>
      <c r="N8923" s="20">
        <v>7</v>
      </c>
      <c r="O8923" s="174"/>
      <c r="P8923" s="20">
        <v>1</v>
      </c>
      <c r="Q8923" s="20">
        <v>1</v>
      </c>
      <c r="S8923" s="20">
        <v>0</v>
      </c>
      <c r="T8923" s="20">
        <v>0.78157142857142858</v>
      </c>
    </row>
    <row r="8924" spans="1:20" s="20" customFormat="1" x14ac:dyDescent="0.25">
      <c r="A8924" s="177" t="s">
        <v>11885</v>
      </c>
      <c r="B8924" s="20" t="s">
        <v>11886</v>
      </c>
      <c r="C8924" s="20" t="s">
        <v>198</v>
      </c>
      <c r="D8924" s="20" t="s">
        <v>1002</v>
      </c>
      <c r="E8924" s="26">
        <v>43405</v>
      </c>
      <c r="F8924" s="20">
        <v>1</v>
      </c>
      <c r="G8924" s="20">
        <v>1</v>
      </c>
      <c r="I8924" s="20">
        <v>4</v>
      </c>
      <c r="J8924" s="20">
        <v>6</v>
      </c>
      <c r="L8924" s="20">
        <v>6</v>
      </c>
      <c r="N8924" s="20">
        <v>4</v>
      </c>
      <c r="O8924" s="174"/>
      <c r="P8924" s="20">
        <v>0</v>
      </c>
      <c r="Q8924" s="20">
        <v>0</v>
      </c>
      <c r="S8924" s="20">
        <v>0</v>
      </c>
      <c r="T8924" s="20">
        <v>0.79903571428571429</v>
      </c>
    </row>
    <row r="8925" spans="1:20" s="20" customFormat="1" x14ac:dyDescent="0.25">
      <c r="A8925" s="177" t="s">
        <v>11887</v>
      </c>
      <c r="B8925" s="20" t="s">
        <v>11888</v>
      </c>
      <c r="C8925" s="20" t="s">
        <v>199</v>
      </c>
      <c r="D8925" s="20" t="s">
        <v>1002</v>
      </c>
      <c r="E8925" s="26">
        <v>43405</v>
      </c>
      <c r="F8925" s="20">
        <v>12</v>
      </c>
      <c r="G8925" s="20">
        <v>14</v>
      </c>
      <c r="I8925" s="20">
        <v>93</v>
      </c>
      <c r="J8925" s="20">
        <v>93</v>
      </c>
      <c r="L8925" s="20">
        <v>117</v>
      </c>
      <c r="N8925" s="20">
        <v>86</v>
      </c>
      <c r="O8925" s="174"/>
      <c r="P8925" s="20">
        <v>1</v>
      </c>
      <c r="Q8925" s="20">
        <v>1</v>
      </c>
      <c r="S8925" s="20">
        <v>7</v>
      </c>
      <c r="T8925" s="20">
        <v>0.76126428571428562</v>
      </c>
    </row>
    <row r="8926" spans="1:20" s="20" customFormat="1" x14ac:dyDescent="0.25">
      <c r="A8926" s="177" t="s">
        <v>11889</v>
      </c>
      <c r="B8926" s="20" t="s">
        <v>11890</v>
      </c>
      <c r="C8926" s="20" t="s">
        <v>348</v>
      </c>
      <c r="D8926" s="20" t="s">
        <v>1002</v>
      </c>
      <c r="E8926" s="26">
        <v>43405</v>
      </c>
      <c r="F8926" s="20">
        <v>0</v>
      </c>
      <c r="G8926" s="20">
        <v>0</v>
      </c>
      <c r="I8926" s="20">
        <v>0</v>
      </c>
      <c r="J8926" s="20">
        <v>0</v>
      </c>
      <c r="L8926" s="20">
        <v>0</v>
      </c>
      <c r="N8926" s="20">
        <v>0</v>
      </c>
      <c r="O8926" s="174"/>
      <c r="P8926" s="20">
        <v>0</v>
      </c>
      <c r="Q8926" s="20">
        <v>0</v>
      </c>
      <c r="S8926" s="20">
        <v>0</v>
      </c>
      <c r="T8926" s="20">
        <v>0.80399999999999994</v>
      </c>
    </row>
    <row r="8927" spans="1:20" s="20" customFormat="1" x14ac:dyDescent="0.25">
      <c r="A8927" s="177" t="s">
        <v>11891</v>
      </c>
      <c r="B8927" s="20" t="s">
        <v>11892</v>
      </c>
      <c r="C8927" s="20" t="s">
        <v>357</v>
      </c>
      <c r="D8927" s="20" t="s">
        <v>1002</v>
      </c>
      <c r="E8927" s="26">
        <v>43405</v>
      </c>
      <c r="F8927" s="20">
        <v>0</v>
      </c>
      <c r="G8927" s="20">
        <v>0</v>
      </c>
      <c r="I8927" s="20">
        <v>0</v>
      </c>
      <c r="J8927" s="20">
        <v>0</v>
      </c>
      <c r="L8927" s="20">
        <v>0</v>
      </c>
      <c r="N8927" s="20">
        <v>0</v>
      </c>
      <c r="O8927" s="174"/>
      <c r="P8927" s="20">
        <v>0</v>
      </c>
      <c r="Q8927" s="20">
        <v>0</v>
      </c>
      <c r="S8927" s="20">
        <v>0</v>
      </c>
      <c r="T8927" s="20">
        <v>0.83299999999999996</v>
      </c>
    </row>
    <row r="8928" spans="1:20" s="20" customFormat="1" x14ac:dyDescent="0.25">
      <c r="A8928" s="177" t="s">
        <v>10979</v>
      </c>
      <c r="B8928" s="20" t="s">
        <v>10980</v>
      </c>
      <c r="C8928" s="20" t="s">
        <v>227</v>
      </c>
      <c r="D8928" s="20" t="s">
        <v>1002</v>
      </c>
      <c r="E8928" s="26">
        <v>43405</v>
      </c>
      <c r="F8928" s="20">
        <v>0</v>
      </c>
      <c r="G8928" s="20">
        <v>0</v>
      </c>
      <c r="I8928" s="20">
        <v>0</v>
      </c>
      <c r="J8928" s="20">
        <v>0</v>
      </c>
      <c r="L8928" s="20">
        <v>0</v>
      </c>
      <c r="N8928" s="20">
        <v>0</v>
      </c>
      <c r="O8928" s="174"/>
      <c r="P8928" s="20">
        <v>0</v>
      </c>
      <c r="Q8928" s="20">
        <v>0</v>
      </c>
      <c r="S8928" s="20">
        <v>0</v>
      </c>
      <c r="T8928" s="20">
        <v>0.8125</v>
      </c>
    </row>
    <row r="8929" spans="1:20" s="20" customFormat="1" x14ac:dyDescent="0.25">
      <c r="A8929" s="177" t="s">
        <v>10804</v>
      </c>
      <c r="B8929" s="20" t="s">
        <v>10805</v>
      </c>
      <c r="C8929" s="20" t="s">
        <v>203</v>
      </c>
      <c r="D8929" s="20" t="s">
        <v>1002</v>
      </c>
      <c r="E8929" s="26">
        <v>43405</v>
      </c>
      <c r="F8929" s="20">
        <v>0</v>
      </c>
      <c r="G8929" s="20">
        <v>0</v>
      </c>
      <c r="I8929" s="20">
        <v>0</v>
      </c>
      <c r="J8929" s="20">
        <v>0</v>
      </c>
      <c r="L8929" s="20">
        <v>0</v>
      </c>
      <c r="N8929" s="20">
        <v>0</v>
      </c>
      <c r="O8929" s="174" t="e">
        <v>#DIV/0!</v>
      </c>
      <c r="P8929" s="20">
        <v>0</v>
      </c>
      <c r="Q8929" s="20">
        <v>0</v>
      </c>
      <c r="S8929" s="20">
        <v>0</v>
      </c>
      <c r="T8929" s="20">
        <v>0.92500000000000004</v>
      </c>
    </row>
    <row r="8930" spans="1:20" s="20" customFormat="1" x14ac:dyDescent="0.25">
      <c r="A8930" s="177" t="s">
        <v>10139</v>
      </c>
      <c r="B8930" s="20" t="s">
        <v>10140</v>
      </c>
      <c r="C8930" s="20" t="s">
        <v>387</v>
      </c>
      <c r="D8930" s="20" t="s">
        <v>1002</v>
      </c>
      <c r="E8930" s="26">
        <v>43405</v>
      </c>
      <c r="F8930" s="20">
        <v>0</v>
      </c>
      <c r="G8930" s="20">
        <v>0</v>
      </c>
      <c r="I8930" s="20">
        <v>0</v>
      </c>
      <c r="J8930" s="20">
        <v>0</v>
      </c>
      <c r="L8930" s="20">
        <v>0</v>
      </c>
      <c r="N8930" s="20">
        <v>0</v>
      </c>
      <c r="O8930" s="174"/>
      <c r="P8930" s="20">
        <v>0</v>
      </c>
      <c r="Q8930" s="20">
        <v>0</v>
      </c>
      <c r="S8930" s="20">
        <v>0</v>
      </c>
      <c r="T8930" s="20">
        <v>0.83250000000000002</v>
      </c>
    </row>
    <row r="8931" spans="1:20" s="20" customFormat="1" x14ac:dyDescent="0.25">
      <c r="A8931" s="177" t="s">
        <v>9957</v>
      </c>
      <c r="B8931" s="20" t="s">
        <v>9958</v>
      </c>
      <c r="C8931" s="20" t="s">
        <v>223</v>
      </c>
      <c r="D8931" s="20" t="s">
        <v>1002</v>
      </c>
      <c r="E8931" s="26">
        <v>43405</v>
      </c>
      <c r="F8931" s="20">
        <v>6</v>
      </c>
      <c r="G8931" s="20">
        <v>5.5</v>
      </c>
      <c r="I8931" s="20">
        <v>41</v>
      </c>
      <c r="J8931" s="20">
        <v>66</v>
      </c>
      <c r="L8931" s="20">
        <v>62</v>
      </c>
      <c r="N8931" s="20">
        <v>41</v>
      </c>
      <c r="O8931" s="174"/>
      <c r="P8931" s="20">
        <v>0</v>
      </c>
      <c r="Q8931" s="20">
        <v>0</v>
      </c>
      <c r="S8931" s="20">
        <v>0</v>
      </c>
      <c r="T8931" s="20">
        <v>0.85</v>
      </c>
    </row>
    <row r="8932" spans="1:20" s="20" customFormat="1" x14ac:dyDescent="0.25">
      <c r="A8932" s="177" t="s">
        <v>9575</v>
      </c>
      <c r="B8932" s="20" t="s">
        <v>9576</v>
      </c>
      <c r="C8932" s="20" t="s">
        <v>346</v>
      </c>
      <c r="D8932" s="20" t="s">
        <v>1002</v>
      </c>
      <c r="E8932" s="26">
        <v>43405</v>
      </c>
      <c r="F8932" s="20">
        <v>0</v>
      </c>
      <c r="G8932" s="20">
        <v>0</v>
      </c>
      <c r="I8932" s="20">
        <v>0</v>
      </c>
      <c r="J8932" s="20">
        <v>0</v>
      </c>
      <c r="L8932" s="20">
        <v>0</v>
      </c>
      <c r="N8932" s="20">
        <v>0</v>
      </c>
      <c r="O8932" s="174"/>
      <c r="P8932" s="20">
        <v>0</v>
      </c>
      <c r="Q8932" s="20">
        <v>0</v>
      </c>
      <c r="S8932" s="20">
        <v>0</v>
      </c>
      <c r="T8932" s="20">
        <v>1.0425</v>
      </c>
    </row>
    <row r="8933" spans="1:20" s="20" customFormat="1" x14ac:dyDescent="0.25">
      <c r="A8933" s="177" t="s">
        <v>9216</v>
      </c>
      <c r="B8933" s="20" t="s">
        <v>9217</v>
      </c>
      <c r="C8933" s="20" t="s">
        <v>207</v>
      </c>
      <c r="D8933" s="20" t="s">
        <v>1002</v>
      </c>
      <c r="E8933" s="26">
        <v>43405</v>
      </c>
      <c r="F8933" s="20">
        <v>6</v>
      </c>
      <c r="G8933" s="20">
        <v>7</v>
      </c>
      <c r="I8933" s="20">
        <v>25</v>
      </c>
      <c r="J8933" s="20">
        <v>36</v>
      </c>
      <c r="L8933" s="20">
        <v>42</v>
      </c>
      <c r="N8933" s="20">
        <v>19</v>
      </c>
      <c r="O8933" s="174">
        <v>0</v>
      </c>
      <c r="P8933" s="20">
        <v>1</v>
      </c>
      <c r="Q8933" s="20">
        <v>2</v>
      </c>
      <c r="S8933" s="20">
        <v>6</v>
      </c>
      <c r="T8933" s="20">
        <v>1.1499999999999999</v>
      </c>
    </row>
    <row r="8934" spans="1:20" s="20" customFormat="1" x14ac:dyDescent="0.25">
      <c r="A8934" s="177" t="s">
        <v>8377</v>
      </c>
      <c r="B8934" s="20" t="s">
        <v>8378</v>
      </c>
      <c r="C8934" s="20" t="s">
        <v>212</v>
      </c>
      <c r="D8934" s="20" t="s">
        <v>1002</v>
      </c>
      <c r="E8934" s="26">
        <v>43405</v>
      </c>
      <c r="F8934" s="20">
        <v>1</v>
      </c>
      <c r="G8934" s="20">
        <v>1.5</v>
      </c>
      <c r="I8934" s="20">
        <v>7</v>
      </c>
      <c r="J8934" s="20">
        <v>6</v>
      </c>
      <c r="L8934" s="20">
        <v>8</v>
      </c>
      <c r="N8934" s="20">
        <v>7</v>
      </c>
      <c r="O8934" s="174"/>
      <c r="P8934" s="20">
        <v>0</v>
      </c>
      <c r="Q8934" s="20">
        <v>0</v>
      </c>
      <c r="S8934" s="20">
        <v>0</v>
      </c>
      <c r="T8934" s="20">
        <v>1</v>
      </c>
    </row>
    <row r="8935" spans="1:20" s="20" customFormat="1" x14ac:dyDescent="0.25">
      <c r="A8935" s="177" t="s">
        <v>8076</v>
      </c>
      <c r="B8935" s="20" t="s">
        <v>8077</v>
      </c>
      <c r="C8935" s="20" t="s">
        <v>225</v>
      </c>
      <c r="D8935" s="20" t="s">
        <v>1002</v>
      </c>
      <c r="E8935" s="26">
        <v>43405</v>
      </c>
      <c r="F8935" s="20">
        <v>5</v>
      </c>
      <c r="G8935" s="20">
        <v>5.5</v>
      </c>
      <c r="I8935" s="20">
        <v>38</v>
      </c>
      <c r="J8935" s="20">
        <v>55</v>
      </c>
      <c r="L8935" s="20">
        <v>62</v>
      </c>
      <c r="N8935" s="20">
        <v>36</v>
      </c>
      <c r="O8935" s="174"/>
      <c r="P8935" s="20">
        <v>0</v>
      </c>
      <c r="Q8935" s="20">
        <v>0</v>
      </c>
      <c r="S8935" s="20">
        <v>2</v>
      </c>
      <c r="T8935" s="20">
        <v>1</v>
      </c>
    </row>
    <row r="8936" spans="1:20" s="20" customFormat="1" x14ac:dyDescent="0.25">
      <c r="A8936" s="177" t="s">
        <v>7688</v>
      </c>
      <c r="B8936" s="20" t="s">
        <v>7689</v>
      </c>
      <c r="C8936" s="20" t="s">
        <v>901</v>
      </c>
      <c r="D8936" s="20" t="s">
        <v>1002</v>
      </c>
      <c r="E8936" s="26">
        <v>43405</v>
      </c>
      <c r="F8936" s="20">
        <v>5.5</v>
      </c>
      <c r="G8936" s="20">
        <v>7</v>
      </c>
      <c r="I8936" s="20">
        <v>38</v>
      </c>
      <c r="J8936" s="20">
        <v>30</v>
      </c>
      <c r="L8936" s="20">
        <v>40</v>
      </c>
      <c r="N8936" s="20">
        <v>33</v>
      </c>
      <c r="O8936" s="174"/>
      <c r="P8936" s="20">
        <v>2</v>
      </c>
      <c r="Q8936" s="20">
        <v>3</v>
      </c>
      <c r="S8936" s="20">
        <v>5</v>
      </c>
    </row>
    <row r="8937" spans="1:20" s="20" customFormat="1" x14ac:dyDescent="0.25">
      <c r="A8937" s="177" t="s">
        <v>7136</v>
      </c>
      <c r="B8937" s="20" t="s">
        <v>7137</v>
      </c>
      <c r="C8937" s="20" t="s">
        <v>232</v>
      </c>
      <c r="D8937" s="20" t="s">
        <v>1002</v>
      </c>
      <c r="E8937" s="26">
        <v>43405</v>
      </c>
      <c r="F8937" s="20">
        <v>7</v>
      </c>
      <c r="G8937" s="20">
        <v>7.5</v>
      </c>
      <c r="I8937" s="20">
        <v>103</v>
      </c>
      <c r="J8937" s="20">
        <v>80</v>
      </c>
      <c r="L8937" s="20">
        <v>84</v>
      </c>
      <c r="N8937" s="20">
        <v>95</v>
      </c>
      <c r="O8937" s="174"/>
      <c r="P8937" s="20">
        <v>1</v>
      </c>
      <c r="Q8937" s="20">
        <v>11</v>
      </c>
      <c r="S8937" s="20">
        <v>8</v>
      </c>
    </row>
    <row r="8938" spans="1:20" s="20" customFormat="1" x14ac:dyDescent="0.25">
      <c r="A8938" s="177" t="s">
        <v>6770</v>
      </c>
      <c r="B8938" s="20" t="s">
        <v>6771</v>
      </c>
      <c r="C8938" s="20" t="s">
        <v>317</v>
      </c>
      <c r="D8938" s="20" t="s">
        <v>1002</v>
      </c>
      <c r="E8938" s="26">
        <v>43405</v>
      </c>
      <c r="F8938" s="20">
        <v>12.5</v>
      </c>
      <c r="G8938" s="20">
        <v>11.5</v>
      </c>
      <c r="I8938" s="20">
        <v>49</v>
      </c>
      <c r="J8938" s="20">
        <v>75</v>
      </c>
      <c r="L8938" s="20">
        <v>67</v>
      </c>
      <c r="N8938" s="20">
        <v>39</v>
      </c>
      <c r="O8938" s="174"/>
      <c r="P8938" s="20">
        <v>2</v>
      </c>
      <c r="Q8938" s="20">
        <v>2</v>
      </c>
      <c r="S8938" s="20">
        <v>10</v>
      </c>
    </row>
    <row r="8939" spans="1:20" s="20" customFormat="1" x14ac:dyDescent="0.25">
      <c r="A8939" s="177" t="s">
        <v>6346</v>
      </c>
      <c r="B8939" s="20" t="s">
        <v>6347</v>
      </c>
      <c r="C8939" s="20" t="s">
        <v>214</v>
      </c>
      <c r="D8939" s="20" t="s">
        <v>1002</v>
      </c>
      <c r="E8939" s="26">
        <v>43405</v>
      </c>
      <c r="F8939" s="20">
        <v>12</v>
      </c>
      <c r="G8939" s="20">
        <v>15.5</v>
      </c>
      <c r="I8939" s="20">
        <v>76</v>
      </c>
      <c r="J8939" s="20">
        <v>107</v>
      </c>
      <c r="L8939" s="20">
        <v>138</v>
      </c>
      <c r="N8939" s="20">
        <v>49</v>
      </c>
      <c r="O8939" s="174">
        <v>0.95</v>
      </c>
      <c r="P8939" s="20">
        <v>6</v>
      </c>
      <c r="Q8939" s="20">
        <v>14</v>
      </c>
      <c r="S8939" s="20">
        <v>27</v>
      </c>
    </row>
    <row r="8940" spans="1:20" s="20" customFormat="1" x14ac:dyDescent="0.25">
      <c r="A8940" s="177" t="s">
        <v>965</v>
      </c>
      <c r="B8940" s="20" t="s">
        <v>915</v>
      </c>
      <c r="C8940" s="20" t="s">
        <v>903</v>
      </c>
      <c r="D8940" s="20" t="s">
        <v>1002</v>
      </c>
      <c r="E8940" s="26">
        <v>43405</v>
      </c>
      <c r="F8940" s="20">
        <v>5</v>
      </c>
      <c r="G8940" s="20">
        <v>6.5</v>
      </c>
      <c r="I8940" s="20">
        <v>18</v>
      </c>
      <c r="J8940" s="20">
        <v>29</v>
      </c>
      <c r="L8940" s="20">
        <v>37</v>
      </c>
      <c r="N8940" s="20">
        <v>18</v>
      </c>
      <c r="O8940" s="174"/>
      <c r="P8940" s="20">
        <v>1</v>
      </c>
      <c r="Q8940" s="20">
        <v>1</v>
      </c>
      <c r="S8940" s="20">
        <v>0</v>
      </c>
    </row>
    <row r="8941" spans="1:20" s="20" customFormat="1" x14ac:dyDescent="0.25">
      <c r="A8941" s="177" t="s">
        <v>4953</v>
      </c>
      <c r="B8941" s="20" t="s">
        <v>4954</v>
      </c>
      <c r="C8941" s="20" t="s">
        <v>230</v>
      </c>
      <c r="D8941" s="20" t="s">
        <v>1002</v>
      </c>
      <c r="E8941" s="26">
        <v>43405</v>
      </c>
      <c r="F8941" s="20">
        <v>0</v>
      </c>
      <c r="G8941" s="20">
        <v>0</v>
      </c>
      <c r="I8941" s="20">
        <v>0</v>
      </c>
      <c r="J8941" s="20">
        <v>0</v>
      </c>
      <c r="L8941" s="20">
        <v>0</v>
      </c>
      <c r="N8941" s="20">
        <v>0</v>
      </c>
      <c r="O8941" s="174"/>
      <c r="P8941" s="20">
        <v>0</v>
      </c>
      <c r="Q8941" s="20">
        <v>0</v>
      </c>
      <c r="S8941" s="20">
        <v>0</v>
      </c>
    </row>
    <row r="8942" spans="1:20" s="20" customFormat="1" x14ac:dyDescent="0.25">
      <c r="A8942" s="177" t="s">
        <v>4778</v>
      </c>
      <c r="B8942" s="20" t="s">
        <v>4779</v>
      </c>
      <c r="C8942" s="20" t="s">
        <v>234</v>
      </c>
      <c r="D8942" s="20" t="s">
        <v>1002</v>
      </c>
      <c r="E8942" s="26">
        <v>43405</v>
      </c>
      <c r="F8942" s="20">
        <v>3</v>
      </c>
      <c r="G8942" s="20">
        <v>3.5</v>
      </c>
      <c r="I8942" s="20">
        <v>15</v>
      </c>
      <c r="J8942" s="20">
        <v>36</v>
      </c>
      <c r="L8942" s="20">
        <v>40</v>
      </c>
      <c r="N8942" s="20">
        <v>13</v>
      </c>
      <c r="O8942" s="174"/>
      <c r="P8942" s="20">
        <v>2</v>
      </c>
      <c r="Q8942" s="20">
        <v>2</v>
      </c>
      <c r="S8942" s="20">
        <v>2</v>
      </c>
      <c r="T8942" s="20" t="e">
        <v>#DIV/0!</v>
      </c>
    </row>
    <row r="8943" spans="1:20" s="20" customFormat="1" x14ac:dyDescent="0.25">
      <c r="A8943" s="177" t="s">
        <v>4428</v>
      </c>
      <c r="B8943" s="20" t="s">
        <v>4429</v>
      </c>
      <c r="C8943" s="20" t="s">
        <v>217</v>
      </c>
      <c r="D8943" s="20" t="s">
        <v>1002</v>
      </c>
      <c r="E8943" s="26">
        <v>43405</v>
      </c>
      <c r="F8943" s="20">
        <v>0</v>
      </c>
      <c r="G8943" s="20">
        <v>0</v>
      </c>
      <c r="I8943" s="20">
        <v>0</v>
      </c>
      <c r="J8943" s="20">
        <v>0</v>
      </c>
      <c r="L8943" s="20">
        <v>0</v>
      </c>
      <c r="N8943" s="20">
        <v>0</v>
      </c>
      <c r="O8943" s="174"/>
      <c r="P8943" s="20">
        <v>0</v>
      </c>
      <c r="Q8943" s="20">
        <v>0</v>
      </c>
      <c r="S8943" s="20">
        <v>0</v>
      </c>
      <c r="T8943" s="20" t="e">
        <v>#DIV/0!</v>
      </c>
    </row>
    <row r="8944" spans="1:20" s="20" customFormat="1" x14ac:dyDescent="0.25">
      <c r="A8944" s="177" t="s">
        <v>3838</v>
      </c>
      <c r="B8944" s="20" t="s">
        <v>3839</v>
      </c>
      <c r="C8944" s="20" t="s">
        <v>342</v>
      </c>
      <c r="D8944" s="20" t="s">
        <v>1002</v>
      </c>
      <c r="E8944" s="26">
        <v>43405</v>
      </c>
      <c r="F8944" s="20">
        <v>0</v>
      </c>
      <c r="G8944" s="20">
        <v>0</v>
      </c>
      <c r="I8944" s="20">
        <v>0</v>
      </c>
      <c r="J8944" s="20">
        <v>0</v>
      </c>
      <c r="L8944" s="20">
        <v>0</v>
      </c>
      <c r="N8944" s="20">
        <v>0</v>
      </c>
      <c r="O8944" s="174"/>
      <c r="P8944" s="20">
        <v>0</v>
      </c>
      <c r="Q8944" s="20">
        <v>0</v>
      </c>
      <c r="S8944" s="20">
        <v>0</v>
      </c>
      <c r="T8944" s="20" t="e">
        <v>#DIV/0!</v>
      </c>
    </row>
    <row r="8945" spans="1:20" s="20" customFormat="1" x14ac:dyDescent="0.25">
      <c r="A8945" s="177" t="s">
        <v>3646</v>
      </c>
      <c r="B8945" s="20" t="s">
        <v>3647</v>
      </c>
      <c r="C8945" s="20" t="s">
        <v>220</v>
      </c>
      <c r="D8945" s="20" t="s">
        <v>1002</v>
      </c>
      <c r="E8945" s="26">
        <v>43405</v>
      </c>
      <c r="F8945" s="20">
        <v>0</v>
      </c>
      <c r="G8945" s="20">
        <v>0</v>
      </c>
      <c r="I8945" s="20">
        <v>0</v>
      </c>
      <c r="J8945" s="20">
        <v>0</v>
      </c>
      <c r="L8945" s="20">
        <v>0</v>
      </c>
      <c r="N8945" s="20">
        <v>0</v>
      </c>
      <c r="O8945" s="174"/>
      <c r="P8945" s="20">
        <v>0</v>
      </c>
      <c r="Q8945" s="20">
        <v>0</v>
      </c>
      <c r="S8945" s="20">
        <v>0</v>
      </c>
      <c r="T8945" s="20" t="e">
        <v>#DIV/0!</v>
      </c>
    </row>
    <row r="8946" spans="1:20" s="20" customFormat="1" x14ac:dyDescent="0.25">
      <c r="A8946" s="177" t="s">
        <v>3121</v>
      </c>
      <c r="B8946" s="20" t="s">
        <v>3122</v>
      </c>
      <c r="C8946" s="20" t="s">
        <v>242</v>
      </c>
      <c r="D8946" s="20" t="s">
        <v>1000</v>
      </c>
      <c r="E8946" s="26">
        <v>43405</v>
      </c>
      <c r="F8946" s="20">
        <v>0</v>
      </c>
      <c r="G8946" s="20">
        <v>0</v>
      </c>
      <c r="I8946" s="20">
        <v>0</v>
      </c>
      <c r="J8946" s="173">
        <v>0</v>
      </c>
      <c r="L8946" s="20">
        <v>0</v>
      </c>
      <c r="N8946" s="20">
        <v>0</v>
      </c>
      <c r="O8946" s="174"/>
      <c r="P8946" s="20">
        <v>0</v>
      </c>
      <c r="Q8946" s="20">
        <v>0</v>
      </c>
      <c r="S8946" s="20">
        <v>0</v>
      </c>
      <c r="T8946" s="20" t="e">
        <v>#DIV/0!</v>
      </c>
    </row>
    <row r="8947" spans="1:20" s="20" customFormat="1" x14ac:dyDescent="0.25">
      <c r="A8947" s="177" t="s">
        <v>2946</v>
      </c>
      <c r="B8947" s="20" t="s">
        <v>2947</v>
      </c>
      <c r="C8947" s="20" t="s">
        <v>2724</v>
      </c>
      <c r="D8947" s="20" t="s">
        <v>1000</v>
      </c>
      <c r="E8947" s="26">
        <v>43405</v>
      </c>
      <c r="F8947" s="20">
        <v>2.5</v>
      </c>
      <c r="G8947" s="20">
        <v>3.5</v>
      </c>
      <c r="I8947" s="20">
        <v>11</v>
      </c>
      <c r="J8947" s="173">
        <v>15</v>
      </c>
      <c r="L8947" s="20">
        <v>20</v>
      </c>
      <c r="N8947" s="20">
        <v>11</v>
      </c>
      <c r="O8947" s="174"/>
      <c r="P8947" s="20">
        <v>0</v>
      </c>
      <c r="Q8947" s="20">
        <v>0</v>
      </c>
      <c r="S8947" s="20">
        <v>0</v>
      </c>
      <c r="T8947" s="20" t="e">
        <v>#DIV/0!</v>
      </c>
    </row>
    <row r="8948" spans="1:20" s="20" customFormat="1" x14ac:dyDescent="0.25">
      <c r="A8948" s="177" t="s">
        <v>2773</v>
      </c>
      <c r="B8948" s="20" t="s">
        <v>2774</v>
      </c>
      <c r="C8948" s="20" t="s">
        <v>2724</v>
      </c>
      <c r="D8948" s="20" t="s">
        <v>1001</v>
      </c>
      <c r="E8948" s="26">
        <v>43405</v>
      </c>
      <c r="F8948" s="20">
        <v>3.5</v>
      </c>
      <c r="G8948" s="20">
        <v>5</v>
      </c>
      <c r="I8948" s="20">
        <v>18</v>
      </c>
      <c r="J8948" s="173">
        <v>19</v>
      </c>
      <c r="L8948" s="20">
        <v>28</v>
      </c>
      <c r="N8948" s="20">
        <v>18</v>
      </c>
      <c r="O8948" s="174"/>
      <c r="P8948" s="20">
        <v>0</v>
      </c>
      <c r="Q8948" s="20">
        <v>0</v>
      </c>
      <c r="S8948" s="20">
        <v>0</v>
      </c>
      <c r="T8948" s="20" t="e">
        <v>#DIV/0!</v>
      </c>
    </row>
    <row r="8949" spans="1:20" s="20" customFormat="1" x14ac:dyDescent="0.25">
      <c r="A8949" s="177" t="s">
        <v>2739</v>
      </c>
      <c r="B8949" s="20" t="s">
        <v>2740</v>
      </c>
      <c r="C8949" s="20" t="s">
        <v>2724</v>
      </c>
      <c r="D8949" s="20" t="s">
        <v>1002</v>
      </c>
      <c r="E8949" s="26">
        <v>43405</v>
      </c>
      <c r="F8949" s="20">
        <v>6</v>
      </c>
      <c r="G8949" s="20">
        <v>8.5</v>
      </c>
      <c r="I8949" s="20">
        <v>29</v>
      </c>
      <c r="J8949" s="20">
        <v>34</v>
      </c>
      <c r="L8949" s="20">
        <v>48</v>
      </c>
      <c r="N8949" s="20">
        <v>29</v>
      </c>
      <c r="O8949" s="174"/>
      <c r="P8949" s="20">
        <v>0</v>
      </c>
      <c r="Q8949" s="20">
        <v>0</v>
      </c>
      <c r="S8949" s="20">
        <v>0</v>
      </c>
      <c r="T8949" s="20" t="e">
        <v>#DIV/0!</v>
      </c>
    </row>
    <row r="8950" spans="1:20" s="20" customFormat="1" x14ac:dyDescent="0.25">
      <c r="A8950" s="177" t="s">
        <v>2701</v>
      </c>
      <c r="B8950" s="20" t="s">
        <v>2702</v>
      </c>
      <c r="C8950" s="20" t="s">
        <v>237</v>
      </c>
      <c r="D8950" s="20" t="s">
        <v>1000</v>
      </c>
      <c r="E8950" s="26">
        <v>43405</v>
      </c>
      <c r="F8950" s="20">
        <v>7.5</v>
      </c>
      <c r="G8950" s="20">
        <v>10</v>
      </c>
      <c r="I8950" s="20">
        <v>40</v>
      </c>
      <c r="J8950" s="173">
        <v>47</v>
      </c>
      <c r="L8950" s="20">
        <v>64</v>
      </c>
      <c r="N8950" s="20">
        <v>26</v>
      </c>
      <c r="O8950" s="174">
        <v>0.47499999999999998</v>
      </c>
      <c r="P8950" s="20">
        <v>2</v>
      </c>
      <c r="Q8950" s="20">
        <v>2</v>
      </c>
      <c r="S8950" s="20">
        <v>14</v>
      </c>
      <c r="T8950" s="20">
        <v>7.6923076923076927E-2</v>
      </c>
    </row>
    <row r="8951" spans="1:20" s="20" customFormat="1" x14ac:dyDescent="0.25">
      <c r="A8951" s="177" t="s">
        <v>2526</v>
      </c>
      <c r="B8951" s="20" t="s">
        <v>2527</v>
      </c>
      <c r="C8951" s="20" t="s">
        <v>238</v>
      </c>
      <c r="D8951" s="20" t="s">
        <v>1000</v>
      </c>
      <c r="E8951" s="26">
        <v>43405</v>
      </c>
      <c r="F8951" s="20">
        <v>0</v>
      </c>
      <c r="G8951" s="20">
        <v>0</v>
      </c>
      <c r="I8951" s="20">
        <v>0</v>
      </c>
      <c r="J8951" s="173">
        <v>0</v>
      </c>
      <c r="L8951" s="20">
        <v>0</v>
      </c>
      <c r="N8951" s="20">
        <v>0</v>
      </c>
      <c r="O8951" s="174"/>
      <c r="P8951" s="20">
        <v>0</v>
      </c>
      <c r="Q8951" s="20">
        <v>0</v>
      </c>
      <c r="S8951" s="20">
        <v>0</v>
      </c>
      <c r="T8951" s="20">
        <v>7.0000000000000007E-2</v>
      </c>
    </row>
    <row r="8952" spans="1:20" s="20" customFormat="1" x14ac:dyDescent="0.25">
      <c r="A8952" s="177" t="s">
        <v>2353</v>
      </c>
      <c r="B8952" s="20" t="s">
        <v>2354</v>
      </c>
      <c r="C8952" s="20" t="s">
        <v>239</v>
      </c>
      <c r="D8952" s="20" t="s">
        <v>1000</v>
      </c>
      <c r="E8952" s="26">
        <v>43405</v>
      </c>
      <c r="F8952" s="20">
        <v>0</v>
      </c>
      <c r="G8952" s="20">
        <v>0</v>
      </c>
      <c r="I8952" s="20">
        <v>0</v>
      </c>
      <c r="J8952" s="173">
        <v>0</v>
      </c>
      <c r="L8952" s="20">
        <v>0</v>
      </c>
      <c r="N8952" s="20">
        <v>0</v>
      </c>
      <c r="O8952" s="174"/>
      <c r="P8952" s="20">
        <v>0</v>
      </c>
      <c r="Q8952" s="20">
        <v>0</v>
      </c>
      <c r="S8952" s="20">
        <v>0</v>
      </c>
      <c r="T8952" s="20">
        <v>7.0000000000000007E-2</v>
      </c>
    </row>
    <row r="8953" spans="1:20" s="20" customFormat="1" x14ac:dyDescent="0.25">
      <c r="A8953" s="177" t="s">
        <v>2178</v>
      </c>
      <c r="B8953" s="20" t="s">
        <v>2179</v>
      </c>
      <c r="C8953" s="20" t="s">
        <v>1988</v>
      </c>
      <c r="D8953" s="20" t="s">
        <v>1000</v>
      </c>
      <c r="E8953" s="26">
        <v>43405</v>
      </c>
      <c r="F8953" s="20">
        <v>4.5</v>
      </c>
      <c r="G8953" s="20">
        <v>5.5</v>
      </c>
      <c r="I8953" s="20">
        <v>30</v>
      </c>
      <c r="J8953" s="173">
        <v>26</v>
      </c>
      <c r="L8953" s="20">
        <v>32</v>
      </c>
      <c r="N8953" s="20">
        <v>26</v>
      </c>
      <c r="O8953" s="174"/>
      <c r="P8953" s="20">
        <v>3</v>
      </c>
      <c r="Q8953" s="20">
        <v>4</v>
      </c>
      <c r="S8953" s="20">
        <v>4</v>
      </c>
      <c r="T8953" s="20">
        <v>0.18</v>
      </c>
    </row>
    <row r="8954" spans="1:20" s="20" customFormat="1" x14ac:dyDescent="0.25">
      <c r="A8954" s="177" t="s">
        <v>2003</v>
      </c>
      <c r="B8954" s="20" t="s">
        <v>2004</v>
      </c>
      <c r="C8954" s="20" t="s">
        <v>1988</v>
      </c>
      <c r="D8954" s="20" t="s">
        <v>1001</v>
      </c>
      <c r="E8954" s="26">
        <v>43405</v>
      </c>
      <c r="F8954" s="20">
        <v>4</v>
      </c>
      <c r="G8954" s="20">
        <v>3.5</v>
      </c>
      <c r="I8954" s="20">
        <v>13</v>
      </c>
      <c r="J8954" s="173">
        <v>21</v>
      </c>
      <c r="L8954" s="20">
        <v>20</v>
      </c>
      <c r="N8954" s="20">
        <v>10</v>
      </c>
      <c r="O8954" s="174"/>
      <c r="P8954" s="20">
        <v>0</v>
      </c>
      <c r="Q8954" s="20">
        <v>0</v>
      </c>
      <c r="S8954" s="20">
        <v>3</v>
      </c>
      <c r="T8954" s="20">
        <v>0</v>
      </c>
    </row>
    <row r="8955" spans="1:20" s="20" customFormat="1" x14ac:dyDescent="0.25">
      <c r="A8955" s="177" t="s">
        <v>1970</v>
      </c>
      <c r="B8955" s="20" t="s">
        <v>1971</v>
      </c>
      <c r="C8955" s="20" t="s">
        <v>1988</v>
      </c>
      <c r="D8955" s="20" t="s">
        <v>1002</v>
      </c>
      <c r="E8955" s="26">
        <v>43405</v>
      </c>
      <c r="F8955" s="20">
        <v>8.5</v>
      </c>
      <c r="G8955" s="20">
        <v>9</v>
      </c>
      <c r="I8955" s="20">
        <v>43</v>
      </c>
      <c r="J8955" s="20">
        <v>47</v>
      </c>
      <c r="L8955" s="20">
        <v>52</v>
      </c>
      <c r="N8955" s="20">
        <v>36</v>
      </c>
      <c r="O8955" s="174"/>
      <c r="P8955" s="20">
        <v>3</v>
      </c>
      <c r="Q8955" s="20">
        <v>4</v>
      </c>
      <c r="S8955" s="20">
        <v>7</v>
      </c>
      <c r="T8955" s="20">
        <v>0</v>
      </c>
    </row>
    <row r="8956" spans="1:20" s="20" customFormat="1" x14ac:dyDescent="0.25">
      <c r="A8956" s="177" t="s">
        <v>1930</v>
      </c>
      <c r="B8956" s="20" t="s">
        <v>1931</v>
      </c>
      <c r="C8956" s="20" t="s">
        <v>240</v>
      </c>
      <c r="D8956" s="20" t="s">
        <v>1000</v>
      </c>
      <c r="E8956" s="26">
        <v>43405</v>
      </c>
      <c r="F8956" s="20">
        <v>14</v>
      </c>
      <c r="G8956" s="20">
        <v>13.5</v>
      </c>
      <c r="I8956" s="20">
        <v>54</v>
      </c>
      <c r="J8956" s="173">
        <v>84</v>
      </c>
      <c r="L8956" s="20">
        <v>78</v>
      </c>
      <c r="N8956" s="20">
        <v>44</v>
      </c>
      <c r="O8956" s="174"/>
      <c r="P8956" s="20">
        <v>4</v>
      </c>
      <c r="Q8956" s="20">
        <v>4</v>
      </c>
      <c r="S8956" s="20">
        <v>10</v>
      </c>
      <c r="T8956" s="20">
        <v>0.2</v>
      </c>
    </row>
    <row r="8957" spans="1:20" s="20" customFormat="1" x14ac:dyDescent="0.25">
      <c r="A8957" s="177" t="s">
        <v>1755</v>
      </c>
      <c r="B8957" s="20" t="s">
        <v>1756</v>
      </c>
      <c r="C8957" s="20" t="s">
        <v>241</v>
      </c>
      <c r="D8957" s="20" t="s">
        <v>1000</v>
      </c>
      <c r="E8957" s="26">
        <v>43405</v>
      </c>
      <c r="F8957" s="20">
        <v>32.5</v>
      </c>
      <c r="G8957" s="20">
        <v>37</v>
      </c>
      <c r="I8957" s="20">
        <v>311</v>
      </c>
      <c r="J8957" s="173">
        <v>362</v>
      </c>
      <c r="L8957" s="20">
        <v>414</v>
      </c>
      <c r="N8957" s="20">
        <v>278</v>
      </c>
      <c r="O8957" s="174"/>
      <c r="P8957" s="20">
        <v>7</v>
      </c>
      <c r="Q8957" s="20">
        <v>25</v>
      </c>
      <c r="S8957" s="20">
        <v>33</v>
      </c>
      <c r="T8957" s="20">
        <v>0.44</v>
      </c>
    </row>
    <row r="8958" spans="1:20" s="20" customFormat="1" x14ac:dyDescent="0.25">
      <c r="A8958" s="177" t="s">
        <v>1580</v>
      </c>
      <c r="B8958" s="20" t="s">
        <v>1581</v>
      </c>
      <c r="C8958" s="20" t="s">
        <v>318</v>
      </c>
      <c r="D8958" s="20" t="s">
        <v>1000</v>
      </c>
      <c r="E8958" s="26">
        <v>43405</v>
      </c>
      <c r="F8958" s="20">
        <v>7.5</v>
      </c>
      <c r="G8958" s="20">
        <v>8</v>
      </c>
      <c r="I8958" s="20">
        <v>30</v>
      </c>
      <c r="J8958" s="20">
        <v>45</v>
      </c>
      <c r="L8958" s="20">
        <v>47</v>
      </c>
      <c r="N8958" s="20">
        <v>27</v>
      </c>
      <c r="O8958" s="174"/>
      <c r="P8958" s="20">
        <v>0</v>
      </c>
      <c r="Q8958" s="20">
        <v>1</v>
      </c>
      <c r="S8958" s="20">
        <v>3</v>
      </c>
      <c r="T8958" s="20">
        <v>0.33</v>
      </c>
    </row>
    <row r="8959" spans="1:20" s="20" customFormat="1" x14ac:dyDescent="0.25">
      <c r="A8959" s="177" t="s">
        <v>1470</v>
      </c>
      <c r="B8959" s="20" t="s">
        <v>1471</v>
      </c>
      <c r="C8959" s="20" t="s">
        <v>896</v>
      </c>
      <c r="D8959" s="20" t="s">
        <v>1000</v>
      </c>
      <c r="E8959" s="26">
        <v>43405</v>
      </c>
      <c r="F8959" s="20">
        <v>68.5</v>
      </c>
      <c r="G8959" s="20">
        <v>77.5</v>
      </c>
      <c r="I8959" s="20">
        <v>476</v>
      </c>
      <c r="J8959" s="20">
        <v>579</v>
      </c>
      <c r="L8959" s="20">
        <v>655</v>
      </c>
      <c r="N8959" s="20">
        <v>412</v>
      </c>
      <c r="O8959" s="174">
        <v>0.47499999999999998</v>
      </c>
      <c r="P8959" s="20">
        <v>16</v>
      </c>
      <c r="Q8959" s="20">
        <v>36</v>
      </c>
      <c r="S8959" s="20">
        <v>64</v>
      </c>
      <c r="T8959" s="20">
        <v>0.5</v>
      </c>
    </row>
    <row r="8960" spans="1:20" s="20" customFormat="1" x14ac:dyDescent="0.25">
      <c r="A8960" s="177" t="s">
        <v>1429</v>
      </c>
      <c r="B8960" s="20" t="s">
        <v>1430</v>
      </c>
      <c r="C8960" s="20" t="s">
        <v>899</v>
      </c>
      <c r="D8960" s="20" t="s">
        <v>1001</v>
      </c>
      <c r="E8960" s="26">
        <v>43405</v>
      </c>
      <c r="F8960" s="20">
        <v>7.5</v>
      </c>
      <c r="G8960" s="20">
        <v>8.5</v>
      </c>
      <c r="I8960" s="20">
        <v>31</v>
      </c>
      <c r="J8960" s="20">
        <v>40</v>
      </c>
      <c r="L8960" s="20">
        <v>48</v>
      </c>
      <c r="N8960" s="20">
        <v>28</v>
      </c>
      <c r="O8960" s="174" t="s">
        <v>904</v>
      </c>
      <c r="P8960" s="20">
        <v>0</v>
      </c>
      <c r="Q8960" s="20">
        <v>0</v>
      </c>
      <c r="S8960" s="20">
        <v>3</v>
      </c>
    </row>
    <row r="8961" spans="1:19" s="20" customFormat="1" x14ac:dyDescent="0.25">
      <c r="A8961" s="177" t="s">
        <v>1139</v>
      </c>
      <c r="B8961" s="20" t="s">
        <v>1227</v>
      </c>
      <c r="C8961" s="20" t="s">
        <v>235</v>
      </c>
      <c r="D8961" s="20" t="s">
        <v>1002</v>
      </c>
      <c r="E8961" s="26">
        <v>43405</v>
      </c>
      <c r="F8961" s="20">
        <v>76</v>
      </c>
      <c r="G8961" s="20">
        <v>86</v>
      </c>
      <c r="H8961" s="20">
        <v>0</v>
      </c>
      <c r="I8961" s="20">
        <v>507</v>
      </c>
      <c r="J8961" s="20">
        <v>619</v>
      </c>
      <c r="L8961" s="20">
        <v>703</v>
      </c>
      <c r="M8961" s="20">
        <v>0</v>
      </c>
      <c r="N8961" s="20">
        <v>440</v>
      </c>
      <c r="O8961" s="174">
        <v>0.47499999999999998</v>
      </c>
      <c r="P8961" s="20">
        <v>16</v>
      </c>
      <c r="Q8961" s="20">
        <v>36</v>
      </c>
      <c r="R8961" s="20">
        <v>0</v>
      </c>
      <c r="S8961" s="20">
        <v>67</v>
      </c>
    </row>
    <row r="8962" spans="1:19" s="20" customFormat="1" x14ac:dyDescent="0.25">
      <c r="A8962" s="177" t="s">
        <v>1402</v>
      </c>
      <c r="B8962" s="20" t="s">
        <v>1401</v>
      </c>
      <c r="C8962" s="20" t="s">
        <v>1237</v>
      </c>
      <c r="D8962" s="20" t="s">
        <v>1001</v>
      </c>
      <c r="E8962" s="26">
        <v>43405</v>
      </c>
      <c r="F8962" s="20">
        <v>7.5</v>
      </c>
      <c r="G8962" s="20">
        <v>8.5</v>
      </c>
      <c r="I8962" s="20">
        <v>31</v>
      </c>
      <c r="J8962" s="20">
        <v>40</v>
      </c>
      <c r="L8962" s="20">
        <v>48</v>
      </c>
      <c r="N8962" s="20">
        <v>28</v>
      </c>
      <c r="O8962" s="174"/>
      <c r="P8962" s="20">
        <v>0</v>
      </c>
      <c r="Q8962" s="20">
        <v>0</v>
      </c>
      <c r="S8962" s="20">
        <v>3</v>
      </c>
    </row>
    <row r="8963" spans="1:19" s="20" customFormat="1" x14ac:dyDescent="0.25">
      <c r="A8963" s="177" t="s">
        <v>1369</v>
      </c>
      <c r="B8963" s="20" t="s">
        <v>1370</v>
      </c>
      <c r="C8963" s="20" t="s">
        <v>1237</v>
      </c>
      <c r="D8963" s="20" t="s">
        <v>1000</v>
      </c>
      <c r="E8963" s="26">
        <v>43405</v>
      </c>
      <c r="F8963" s="20">
        <v>21</v>
      </c>
      <c r="G8963" s="20">
        <v>22.5</v>
      </c>
      <c r="I8963" s="20">
        <v>95</v>
      </c>
      <c r="J8963" s="20">
        <v>125</v>
      </c>
      <c r="L8963" s="20">
        <v>130</v>
      </c>
      <c r="N8963" s="20">
        <v>81</v>
      </c>
      <c r="O8963" s="174"/>
      <c r="P8963" s="20">
        <v>7</v>
      </c>
      <c r="Q8963" s="20">
        <v>8</v>
      </c>
      <c r="S8963" s="20">
        <v>14</v>
      </c>
    </row>
    <row r="8964" spans="1:19" s="20" customFormat="1" x14ac:dyDescent="0.25">
      <c r="A8964" s="177" t="s">
        <v>12130</v>
      </c>
      <c r="B8964" s="20" t="s">
        <v>12131</v>
      </c>
      <c r="C8964" s="20" t="s">
        <v>1051</v>
      </c>
      <c r="D8964" s="20" t="s">
        <v>1000</v>
      </c>
      <c r="E8964" s="26">
        <v>43405</v>
      </c>
      <c r="F8964" s="20">
        <v>0</v>
      </c>
      <c r="G8964" s="20">
        <v>0</v>
      </c>
      <c r="I8964" s="20">
        <v>0</v>
      </c>
      <c r="J8964" s="173">
        <v>0</v>
      </c>
      <c r="L8964" s="20">
        <v>0</v>
      </c>
      <c r="N8964" s="20">
        <v>0</v>
      </c>
      <c r="O8964" s="174"/>
      <c r="P8964" s="20">
        <v>0</v>
      </c>
      <c r="Q8964" s="20">
        <v>0</v>
      </c>
      <c r="S8964" s="20">
        <v>0</v>
      </c>
    </row>
    <row r="8965" spans="1:19" s="20" customFormat="1" x14ac:dyDescent="0.25">
      <c r="A8965" s="177" t="s">
        <v>13319</v>
      </c>
      <c r="B8965" s="20" t="s">
        <v>13320</v>
      </c>
      <c r="C8965" s="20" t="s">
        <v>350</v>
      </c>
      <c r="D8965" s="20" t="s">
        <v>1002</v>
      </c>
      <c r="E8965" s="26">
        <v>43405</v>
      </c>
      <c r="F8965" s="20">
        <v>1</v>
      </c>
      <c r="G8965" s="20">
        <v>1</v>
      </c>
      <c r="I8965" s="20">
        <v>4</v>
      </c>
      <c r="J8965" s="173">
        <v>6</v>
      </c>
      <c r="K8965" s="173"/>
      <c r="L8965" s="173">
        <v>6</v>
      </c>
      <c r="N8965" s="20">
        <v>4</v>
      </c>
      <c r="O8965" s="174"/>
      <c r="P8965" s="20">
        <v>0</v>
      </c>
      <c r="Q8965" s="20">
        <v>0</v>
      </c>
      <c r="S8965" s="20">
        <v>0</v>
      </c>
    </row>
    <row r="8966" spans="1:19" s="20" customFormat="1" x14ac:dyDescent="0.25">
      <c r="A8966" s="177" t="s">
        <v>13496</v>
      </c>
      <c r="B8966" s="20" t="s">
        <v>13497</v>
      </c>
      <c r="C8966" s="20" t="s">
        <v>242</v>
      </c>
      <c r="D8966" s="20" t="s">
        <v>1002</v>
      </c>
      <c r="E8966" s="26">
        <v>43405</v>
      </c>
      <c r="F8966" s="20">
        <v>0</v>
      </c>
      <c r="G8966" s="20">
        <v>0</v>
      </c>
      <c r="I8966" s="20">
        <v>0</v>
      </c>
      <c r="J8966" s="173">
        <v>0</v>
      </c>
      <c r="L8966" s="20">
        <v>0</v>
      </c>
      <c r="N8966" s="20">
        <v>0</v>
      </c>
      <c r="O8966" s="174"/>
      <c r="P8966" s="20">
        <v>0</v>
      </c>
      <c r="Q8966" s="20">
        <v>0</v>
      </c>
      <c r="S8966" s="20">
        <v>0</v>
      </c>
    </row>
    <row r="8967" spans="1:19" s="20" customFormat="1" x14ac:dyDescent="0.25">
      <c r="A8967" s="177" t="s">
        <v>13673</v>
      </c>
      <c r="B8967" s="20" t="s">
        <v>13674</v>
      </c>
      <c r="C8967" s="20" t="s">
        <v>237</v>
      </c>
      <c r="D8967" s="20" t="s">
        <v>1002</v>
      </c>
      <c r="E8967" s="26">
        <v>43405</v>
      </c>
      <c r="F8967" s="20">
        <v>7.5</v>
      </c>
      <c r="G8967" s="20">
        <v>10</v>
      </c>
      <c r="I8967" s="20">
        <v>40</v>
      </c>
      <c r="J8967" s="173">
        <v>47</v>
      </c>
      <c r="L8967" s="20">
        <v>64</v>
      </c>
      <c r="N8967" s="20">
        <v>26</v>
      </c>
      <c r="O8967" s="174">
        <v>0.47499999999999998</v>
      </c>
      <c r="P8967" s="20">
        <v>2</v>
      </c>
      <c r="Q8967" s="20">
        <v>2</v>
      </c>
      <c r="S8967" s="20">
        <v>14</v>
      </c>
    </row>
    <row r="8968" spans="1:19" s="20" customFormat="1" x14ac:dyDescent="0.25">
      <c r="A8968" s="177" t="s">
        <v>13848</v>
      </c>
      <c r="B8968" s="20" t="s">
        <v>13849</v>
      </c>
      <c r="C8968" s="20" t="s">
        <v>238</v>
      </c>
      <c r="D8968" s="20" t="s">
        <v>1002</v>
      </c>
      <c r="E8968" s="26">
        <v>43405</v>
      </c>
      <c r="F8968" s="20">
        <v>0</v>
      </c>
      <c r="G8968" s="20">
        <v>0</v>
      </c>
      <c r="I8968" s="20">
        <v>0</v>
      </c>
      <c r="J8968" s="173">
        <v>0</v>
      </c>
      <c r="L8968" s="20">
        <v>0</v>
      </c>
      <c r="N8968" s="20">
        <v>0</v>
      </c>
      <c r="O8968" s="174"/>
      <c r="P8968" s="20">
        <v>0</v>
      </c>
      <c r="Q8968" s="20">
        <v>0</v>
      </c>
      <c r="S8968" s="20">
        <v>0</v>
      </c>
    </row>
    <row r="8969" spans="1:19" s="20" customFormat="1" x14ac:dyDescent="0.25">
      <c r="A8969" s="177" t="s">
        <v>14025</v>
      </c>
      <c r="B8969" s="20" t="s">
        <v>14026</v>
      </c>
      <c r="C8969" s="20" t="s">
        <v>239</v>
      </c>
      <c r="D8969" s="20" t="s">
        <v>1002</v>
      </c>
      <c r="E8969" s="26">
        <v>43405</v>
      </c>
      <c r="F8969" s="20">
        <v>0</v>
      </c>
      <c r="G8969" s="20">
        <v>0</v>
      </c>
      <c r="I8969" s="20">
        <v>0</v>
      </c>
      <c r="J8969" s="173">
        <v>0</v>
      </c>
      <c r="L8969" s="20">
        <v>0</v>
      </c>
      <c r="N8969" s="20">
        <v>0</v>
      </c>
      <c r="O8969" s="174"/>
      <c r="P8969" s="20">
        <v>0</v>
      </c>
      <c r="Q8969" s="20">
        <v>0</v>
      </c>
      <c r="S8969" s="20">
        <v>0</v>
      </c>
    </row>
    <row r="8970" spans="1:19" s="20" customFormat="1" x14ac:dyDescent="0.25">
      <c r="A8970" s="177" t="s">
        <v>14212</v>
      </c>
      <c r="B8970" s="20" t="s">
        <v>14213</v>
      </c>
      <c r="C8970" s="20" t="s">
        <v>240</v>
      </c>
      <c r="D8970" s="20" t="s">
        <v>1002</v>
      </c>
      <c r="E8970" s="26">
        <v>43405</v>
      </c>
      <c r="F8970" s="20">
        <v>14</v>
      </c>
      <c r="G8970" s="20">
        <v>13.5</v>
      </c>
      <c r="I8970" s="20">
        <v>54</v>
      </c>
      <c r="J8970" s="173">
        <v>84</v>
      </c>
      <c r="L8970" s="20">
        <v>78</v>
      </c>
      <c r="N8970" s="20">
        <v>44</v>
      </c>
      <c r="O8970" s="174"/>
      <c r="P8970" s="20">
        <v>4</v>
      </c>
      <c r="Q8970" s="20">
        <v>4</v>
      </c>
      <c r="S8970" s="20">
        <v>10</v>
      </c>
    </row>
    <row r="8971" spans="1:19" s="20" customFormat="1" x14ac:dyDescent="0.25">
      <c r="A8971" s="177" t="s">
        <v>14389</v>
      </c>
      <c r="B8971" s="20" t="s">
        <v>14390</v>
      </c>
      <c r="C8971" s="20" t="s">
        <v>241</v>
      </c>
      <c r="D8971" s="20" t="s">
        <v>1002</v>
      </c>
      <c r="E8971" s="26">
        <v>43405</v>
      </c>
      <c r="F8971" s="20">
        <v>32.5</v>
      </c>
      <c r="G8971" s="20">
        <v>37</v>
      </c>
      <c r="I8971" s="20">
        <v>311</v>
      </c>
      <c r="J8971" s="173">
        <v>362</v>
      </c>
      <c r="L8971" s="20">
        <v>414</v>
      </c>
      <c r="N8971" s="20">
        <v>278</v>
      </c>
      <c r="O8971" s="174"/>
      <c r="P8971" s="20">
        <v>7</v>
      </c>
      <c r="Q8971" s="20">
        <v>25</v>
      </c>
      <c r="S8971" s="20">
        <v>33</v>
      </c>
    </row>
    <row r="8972" spans="1:19" s="20" customFormat="1" x14ac:dyDescent="0.25">
      <c r="A8972" s="177" t="s">
        <v>14501</v>
      </c>
      <c r="B8972" s="20" t="s">
        <v>14502</v>
      </c>
      <c r="C8972" s="20" t="s">
        <v>318</v>
      </c>
      <c r="D8972" s="20" t="s">
        <v>1002</v>
      </c>
      <c r="E8972" s="26">
        <v>43405</v>
      </c>
      <c r="F8972" s="20">
        <v>7.5</v>
      </c>
      <c r="G8972" s="20">
        <v>8</v>
      </c>
      <c r="I8972" s="20">
        <v>30</v>
      </c>
      <c r="J8972" s="20">
        <v>45</v>
      </c>
      <c r="L8972" s="20">
        <v>47</v>
      </c>
      <c r="N8972" s="20">
        <v>27</v>
      </c>
      <c r="O8972" s="174"/>
      <c r="P8972" s="20">
        <v>0</v>
      </c>
      <c r="Q8972" s="20">
        <v>1</v>
      </c>
      <c r="S8972" s="20">
        <v>3</v>
      </c>
    </row>
    <row r="8973" spans="1:19" s="20" customFormat="1" x14ac:dyDescent="0.25">
      <c r="A8973" s="177" t="s">
        <v>14718</v>
      </c>
      <c r="B8973" s="20" t="s">
        <v>14719</v>
      </c>
      <c r="C8973" s="20" t="s">
        <v>199</v>
      </c>
      <c r="D8973" s="20" t="s">
        <v>1000</v>
      </c>
      <c r="E8973" s="26">
        <v>43405</v>
      </c>
      <c r="F8973" s="20">
        <v>12</v>
      </c>
      <c r="G8973" s="20">
        <v>14</v>
      </c>
      <c r="I8973" s="20">
        <v>93</v>
      </c>
      <c r="J8973" s="20">
        <v>93</v>
      </c>
      <c r="L8973" s="20">
        <v>117</v>
      </c>
      <c r="N8973" s="20">
        <v>86</v>
      </c>
      <c r="O8973" s="174"/>
      <c r="P8973" s="20">
        <v>1</v>
      </c>
      <c r="Q8973" s="20">
        <v>1</v>
      </c>
      <c r="S8973" s="20">
        <v>7</v>
      </c>
    </row>
    <row r="8974" spans="1:19" s="20" customFormat="1" x14ac:dyDescent="0.25">
      <c r="A8974" s="177" t="s">
        <v>14984</v>
      </c>
      <c r="B8974" s="20" t="s">
        <v>14985</v>
      </c>
      <c r="C8974" s="20" t="s">
        <v>200</v>
      </c>
      <c r="D8974" s="20" t="s">
        <v>1002</v>
      </c>
      <c r="E8974" s="26">
        <v>43405</v>
      </c>
      <c r="F8974" s="20">
        <v>4</v>
      </c>
      <c r="G8974" s="20">
        <v>4.5</v>
      </c>
      <c r="I8974" s="20">
        <v>15</v>
      </c>
      <c r="J8974" s="173">
        <v>24</v>
      </c>
      <c r="K8974" s="173"/>
      <c r="L8974" s="173">
        <v>26</v>
      </c>
      <c r="N8974" s="20">
        <v>12</v>
      </c>
      <c r="O8974" s="174"/>
      <c r="P8974" s="20">
        <v>1</v>
      </c>
      <c r="Q8974" s="20">
        <v>1</v>
      </c>
      <c r="S8974" s="20">
        <v>3</v>
      </c>
    </row>
    <row r="8975" spans="1:19" s="20" customFormat="1" x14ac:dyDescent="0.25">
      <c r="A8975" s="177" t="s">
        <v>15161</v>
      </c>
      <c r="B8975" s="20" t="s">
        <v>15162</v>
      </c>
      <c r="C8975" s="20" t="s">
        <v>202</v>
      </c>
      <c r="D8975" s="20" t="s">
        <v>1002</v>
      </c>
      <c r="E8975" s="26">
        <v>43405</v>
      </c>
      <c r="F8975" s="20">
        <v>4</v>
      </c>
      <c r="G8975" s="20">
        <v>5.5</v>
      </c>
      <c r="I8975" s="20">
        <v>62</v>
      </c>
      <c r="J8975" s="173">
        <v>47</v>
      </c>
      <c r="K8975" s="173"/>
      <c r="L8975" s="173">
        <v>68</v>
      </c>
      <c r="N8975" s="20">
        <v>60</v>
      </c>
      <c r="O8975" s="174"/>
      <c r="P8975" s="20">
        <v>0</v>
      </c>
      <c r="Q8975" s="20">
        <v>0</v>
      </c>
      <c r="S8975" s="20">
        <v>2</v>
      </c>
    </row>
    <row r="8976" spans="1:19" s="20" customFormat="1" x14ac:dyDescent="0.25">
      <c r="A8976" s="177" t="s">
        <v>15243</v>
      </c>
      <c r="B8976" s="20" t="s">
        <v>15244</v>
      </c>
      <c r="C8976" s="20" t="s">
        <v>348</v>
      </c>
      <c r="D8976" s="20" t="s">
        <v>1000</v>
      </c>
      <c r="E8976" s="26">
        <v>43405</v>
      </c>
      <c r="F8976" s="20">
        <v>0</v>
      </c>
      <c r="G8976" s="20">
        <v>0</v>
      </c>
      <c r="I8976" s="20">
        <v>0</v>
      </c>
      <c r="J8976" s="20">
        <v>0</v>
      </c>
      <c r="L8976" s="20">
        <v>0</v>
      </c>
      <c r="N8976" s="20">
        <v>0</v>
      </c>
      <c r="O8976" s="174"/>
      <c r="P8976" s="20">
        <v>0</v>
      </c>
      <c r="Q8976" s="20">
        <v>0</v>
      </c>
      <c r="S8976" s="20">
        <v>0</v>
      </c>
    </row>
    <row r="8977" spans="1:19" s="20" customFormat="1" x14ac:dyDescent="0.25">
      <c r="A8977" s="177" t="s">
        <v>15327</v>
      </c>
      <c r="B8977" s="20" t="s">
        <v>15328</v>
      </c>
      <c r="C8977" s="20" t="s">
        <v>347</v>
      </c>
      <c r="D8977" s="20" t="s">
        <v>1002</v>
      </c>
      <c r="E8977" s="26">
        <v>43405</v>
      </c>
      <c r="F8977" s="20">
        <v>0</v>
      </c>
      <c r="G8977" s="20">
        <v>0</v>
      </c>
      <c r="I8977" s="20">
        <v>0</v>
      </c>
      <c r="J8977" s="173">
        <v>0</v>
      </c>
      <c r="K8977" s="173"/>
      <c r="L8977" s="173">
        <v>0</v>
      </c>
      <c r="N8977" s="20">
        <v>0</v>
      </c>
      <c r="O8977" s="174"/>
      <c r="P8977" s="20">
        <v>0</v>
      </c>
      <c r="Q8977" s="20">
        <v>0</v>
      </c>
      <c r="S8977" s="20">
        <v>0</v>
      </c>
    </row>
    <row r="8978" spans="1:19" s="20" customFormat="1" x14ac:dyDescent="0.25">
      <c r="A8978" s="177" t="s">
        <v>15403</v>
      </c>
      <c r="B8978" s="20" t="s">
        <v>15404</v>
      </c>
      <c r="C8978" s="20" t="s">
        <v>351</v>
      </c>
      <c r="D8978" s="20" t="s">
        <v>1002</v>
      </c>
      <c r="E8978" s="26">
        <v>43405</v>
      </c>
      <c r="F8978" s="20">
        <v>0</v>
      </c>
      <c r="G8978" s="20">
        <v>0</v>
      </c>
      <c r="I8978" s="20">
        <v>0</v>
      </c>
      <c r="J8978" s="173">
        <v>0</v>
      </c>
      <c r="K8978" s="173"/>
      <c r="L8978" s="173">
        <v>0</v>
      </c>
      <c r="N8978" s="20">
        <v>0</v>
      </c>
      <c r="O8978" s="174"/>
      <c r="P8978" s="20">
        <v>0</v>
      </c>
      <c r="Q8978" s="20">
        <v>0</v>
      </c>
      <c r="S8978" s="20">
        <v>0</v>
      </c>
    </row>
    <row r="8979" spans="1:19" s="20" customFormat="1" x14ac:dyDescent="0.25">
      <c r="A8979" s="177" t="s">
        <v>15449</v>
      </c>
      <c r="B8979" s="20" t="s">
        <v>15450</v>
      </c>
      <c r="C8979" s="20" t="s">
        <v>357</v>
      </c>
      <c r="D8979" s="20" t="s">
        <v>1000</v>
      </c>
      <c r="E8979" s="26">
        <v>43405</v>
      </c>
      <c r="F8979" s="20">
        <v>0</v>
      </c>
      <c r="G8979" s="20">
        <v>0</v>
      </c>
      <c r="I8979" s="20">
        <v>0</v>
      </c>
      <c r="J8979" s="20">
        <v>0</v>
      </c>
      <c r="L8979" s="20">
        <v>0</v>
      </c>
      <c r="N8979" s="20">
        <v>0</v>
      </c>
      <c r="O8979" s="174"/>
      <c r="P8979" s="20">
        <v>0</v>
      </c>
      <c r="Q8979" s="20">
        <v>0</v>
      </c>
      <c r="S8979" s="20">
        <v>0</v>
      </c>
    </row>
    <row r="8980" spans="1:19" s="20" customFormat="1" x14ac:dyDescent="0.25">
      <c r="A8980" s="177" t="s">
        <v>15527</v>
      </c>
      <c r="B8980" s="20" t="s">
        <v>15528</v>
      </c>
      <c r="C8980" s="20" t="s">
        <v>352</v>
      </c>
      <c r="D8980" s="20" t="s">
        <v>1002</v>
      </c>
      <c r="E8980" s="26">
        <v>43405</v>
      </c>
      <c r="F8980" s="20">
        <v>0</v>
      </c>
      <c r="G8980" s="20">
        <v>0</v>
      </c>
      <c r="I8980" s="20">
        <v>0</v>
      </c>
      <c r="J8980" s="173">
        <v>0</v>
      </c>
      <c r="K8980" s="173"/>
      <c r="L8980" s="173">
        <v>0</v>
      </c>
      <c r="N8980" s="20">
        <v>0</v>
      </c>
      <c r="O8980" s="174"/>
      <c r="P8980" s="20">
        <v>0</v>
      </c>
      <c r="Q8980" s="20">
        <v>0</v>
      </c>
      <c r="S8980" s="20">
        <v>0</v>
      </c>
    </row>
    <row r="8981" spans="1:19" s="20" customFormat="1" x14ac:dyDescent="0.25">
      <c r="A8981" s="177" t="s">
        <v>15688</v>
      </c>
      <c r="B8981" s="20" t="s">
        <v>15689</v>
      </c>
      <c r="C8981" s="20" t="s">
        <v>228</v>
      </c>
      <c r="D8981" s="20" t="s">
        <v>1002</v>
      </c>
      <c r="E8981" s="26">
        <v>43405</v>
      </c>
      <c r="F8981" s="20">
        <v>0</v>
      </c>
      <c r="G8981" s="20">
        <v>0</v>
      </c>
      <c r="I8981" s="20">
        <v>0</v>
      </c>
      <c r="J8981" s="173">
        <v>0</v>
      </c>
      <c r="L8981" s="20">
        <v>0</v>
      </c>
      <c r="N8981" s="20">
        <v>0</v>
      </c>
      <c r="O8981" s="174"/>
      <c r="P8981" s="20">
        <v>0</v>
      </c>
      <c r="Q8981" s="20">
        <v>0</v>
      </c>
      <c r="S8981" s="20">
        <v>0</v>
      </c>
    </row>
    <row r="8982" spans="1:19" s="20" customFormat="1" x14ac:dyDescent="0.25">
      <c r="A8982" s="177" t="s">
        <v>15865</v>
      </c>
      <c r="B8982" s="20" t="s">
        <v>15866</v>
      </c>
      <c r="C8982" s="20" t="s">
        <v>227</v>
      </c>
      <c r="D8982" s="20" t="s">
        <v>1000</v>
      </c>
      <c r="E8982" s="26">
        <v>43405</v>
      </c>
      <c r="F8982" s="20">
        <v>0</v>
      </c>
      <c r="G8982" s="20">
        <v>0</v>
      </c>
      <c r="I8982" s="20">
        <v>0</v>
      </c>
      <c r="J8982" s="20">
        <v>0</v>
      </c>
      <c r="L8982" s="20">
        <v>0</v>
      </c>
      <c r="N8982" s="20">
        <v>0</v>
      </c>
      <c r="O8982" s="174"/>
      <c r="P8982" s="20">
        <v>0</v>
      </c>
      <c r="Q8982" s="20">
        <v>0</v>
      </c>
      <c r="S8982" s="20">
        <v>0</v>
      </c>
    </row>
    <row r="8983" spans="1:19" s="20" customFormat="1" x14ac:dyDescent="0.25">
      <c r="A8983" s="177" t="s">
        <v>16042</v>
      </c>
      <c r="B8983" s="20" t="s">
        <v>16043</v>
      </c>
      <c r="C8983" s="20" t="s">
        <v>203</v>
      </c>
      <c r="D8983" s="20" t="s">
        <v>1000</v>
      </c>
      <c r="E8983" s="26">
        <v>43405</v>
      </c>
      <c r="F8983" s="20">
        <v>0</v>
      </c>
      <c r="G8983" s="20">
        <v>0</v>
      </c>
      <c r="I8983" s="20">
        <v>0</v>
      </c>
      <c r="J8983" s="20">
        <v>0</v>
      </c>
      <c r="L8983" s="20">
        <v>0</v>
      </c>
      <c r="N8983" s="20">
        <v>0</v>
      </c>
      <c r="O8983" s="174" t="e">
        <v>#DIV/0!</v>
      </c>
      <c r="P8983" s="20">
        <v>0</v>
      </c>
      <c r="Q8983" s="20">
        <v>0</v>
      </c>
      <c r="S8983" s="20">
        <v>0</v>
      </c>
    </row>
    <row r="8984" spans="1:19" s="20" customFormat="1" x14ac:dyDescent="0.25">
      <c r="A8984" s="177" t="s">
        <v>16221</v>
      </c>
      <c r="B8984" s="20" t="s">
        <v>16222</v>
      </c>
      <c r="C8984" s="20" t="s">
        <v>205</v>
      </c>
      <c r="D8984" s="20" t="s">
        <v>1002</v>
      </c>
      <c r="E8984" s="26">
        <v>43405</v>
      </c>
      <c r="F8984" s="20">
        <v>0</v>
      </c>
      <c r="G8984" s="20">
        <v>0</v>
      </c>
      <c r="I8984" s="20">
        <v>0</v>
      </c>
      <c r="J8984" s="173">
        <v>0</v>
      </c>
      <c r="L8984" s="20">
        <v>0</v>
      </c>
      <c r="N8984" s="20">
        <v>0</v>
      </c>
      <c r="O8984" s="174"/>
      <c r="P8984" s="20">
        <v>0</v>
      </c>
      <c r="Q8984" s="20">
        <v>0</v>
      </c>
      <c r="S8984" s="20">
        <v>0</v>
      </c>
    </row>
    <row r="8985" spans="1:19" s="20" customFormat="1" x14ac:dyDescent="0.25">
      <c r="A8985" s="177" t="s">
        <v>16398</v>
      </c>
      <c r="B8985" s="20" t="s">
        <v>16399</v>
      </c>
      <c r="C8985" s="20" t="s">
        <v>204</v>
      </c>
      <c r="D8985" s="20" t="s">
        <v>1002</v>
      </c>
      <c r="E8985" s="26">
        <v>43405</v>
      </c>
      <c r="F8985" s="20">
        <v>0</v>
      </c>
      <c r="G8985" s="20">
        <v>0</v>
      </c>
      <c r="I8985" s="20">
        <v>0</v>
      </c>
      <c r="J8985" s="173">
        <v>0</v>
      </c>
      <c r="K8985" s="173"/>
      <c r="L8985" s="173">
        <v>0</v>
      </c>
      <c r="N8985" s="20">
        <v>0</v>
      </c>
      <c r="O8985" s="174"/>
      <c r="P8985" s="20">
        <v>0</v>
      </c>
      <c r="Q8985" s="20">
        <v>0</v>
      </c>
      <c r="S8985" s="20">
        <v>0</v>
      </c>
    </row>
    <row r="8986" spans="1:19" s="20" customFormat="1" x14ac:dyDescent="0.25">
      <c r="A8986" s="177" t="s">
        <v>16539</v>
      </c>
      <c r="B8986" s="20" t="s">
        <v>16540</v>
      </c>
      <c r="C8986" s="20" t="s">
        <v>353</v>
      </c>
      <c r="D8986" s="20" t="s">
        <v>1002</v>
      </c>
      <c r="E8986" s="26">
        <v>43405</v>
      </c>
      <c r="F8986" s="20">
        <v>0</v>
      </c>
      <c r="G8986" s="20">
        <v>0</v>
      </c>
      <c r="I8986" s="20">
        <v>0</v>
      </c>
      <c r="J8986" s="173">
        <v>0</v>
      </c>
      <c r="K8986" s="173"/>
      <c r="L8986" s="173">
        <v>0</v>
      </c>
      <c r="N8986" s="20">
        <v>0</v>
      </c>
      <c r="O8986" s="174"/>
      <c r="P8986" s="20">
        <v>0</v>
      </c>
      <c r="Q8986" s="20">
        <v>0</v>
      </c>
      <c r="S8986" s="20">
        <v>0</v>
      </c>
    </row>
    <row r="8987" spans="1:19" s="20" customFormat="1" x14ac:dyDescent="0.25">
      <c r="A8987" s="177" t="s">
        <v>16716</v>
      </c>
      <c r="B8987" s="20" t="s">
        <v>16717</v>
      </c>
      <c r="C8987" s="20" t="s">
        <v>223</v>
      </c>
      <c r="D8987" s="20" t="s">
        <v>1000</v>
      </c>
      <c r="E8987" s="26">
        <v>43405</v>
      </c>
      <c r="F8987" s="20">
        <v>6</v>
      </c>
      <c r="G8987" s="20">
        <v>5.5</v>
      </c>
      <c r="I8987" s="20">
        <v>41</v>
      </c>
      <c r="J8987" s="20">
        <v>66</v>
      </c>
      <c r="L8987" s="20">
        <v>62</v>
      </c>
      <c r="N8987" s="20">
        <v>41</v>
      </c>
      <c r="O8987" s="174"/>
      <c r="P8987" s="20">
        <v>0</v>
      </c>
      <c r="Q8987" s="20">
        <v>0</v>
      </c>
      <c r="S8987" s="20">
        <v>0</v>
      </c>
    </row>
    <row r="8988" spans="1:19" s="20" customFormat="1" x14ac:dyDescent="0.25">
      <c r="A8988" s="177" t="s">
        <v>16895</v>
      </c>
      <c r="B8988" s="20" t="s">
        <v>16896</v>
      </c>
      <c r="C8988" s="20" t="s">
        <v>224</v>
      </c>
      <c r="D8988" s="20" t="s">
        <v>1002</v>
      </c>
      <c r="E8988" s="26">
        <v>43405</v>
      </c>
      <c r="F8988" s="20">
        <v>6</v>
      </c>
      <c r="G8988" s="20">
        <v>5.5</v>
      </c>
      <c r="I8988" s="20">
        <v>41</v>
      </c>
      <c r="J8988" s="173">
        <v>66</v>
      </c>
      <c r="K8988" s="173"/>
      <c r="L8988" s="173">
        <v>62</v>
      </c>
      <c r="N8988" s="20">
        <v>41</v>
      </c>
      <c r="O8988" s="174"/>
      <c r="P8988" s="20">
        <v>0</v>
      </c>
      <c r="Q8988" s="20">
        <v>0</v>
      </c>
      <c r="S8988" s="20">
        <v>0</v>
      </c>
    </row>
    <row r="8989" spans="1:19" s="20" customFormat="1" x14ac:dyDescent="0.25">
      <c r="A8989" s="177" t="s">
        <v>17021</v>
      </c>
      <c r="B8989" s="20" t="s">
        <v>17022</v>
      </c>
      <c r="C8989" s="20" t="s">
        <v>346</v>
      </c>
      <c r="D8989" s="20" t="s">
        <v>1000</v>
      </c>
      <c r="E8989" s="26">
        <v>43405</v>
      </c>
      <c r="F8989" s="20">
        <v>0</v>
      </c>
      <c r="G8989" s="20">
        <v>0</v>
      </c>
      <c r="I8989" s="20">
        <v>0</v>
      </c>
      <c r="J8989" s="20">
        <v>0</v>
      </c>
      <c r="L8989" s="20">
        <v>0</v>
      </c>
      <c r="N8989" s="20">
        <v>0</v>
      </c>
      <c r="O8989" s="174"/>
      <c r="P8989" s="20">
        <v>0</v>
      </c>
      <c r="Q8989" s="20">
        <v>0</v>
      </c>
      <c r="S8989" s="20">
        <v>0</v>
      </c>
    </row>
    <row r="8990" spans="1:19" s="20" customFormat="1" x14ac:dyDescent="0.25">
      <c r="A8990" s="177" t="s">
        <v>17117</v>
      </c>
      <c r="B8990" s="20" t="s">
        <v>17118</v>
      </c>
      <c r="C8990" s="20" t="s">
        <v>345</v>
      </c>
      <c r="D8990" s="20" t="s">
        <v>1002</v>
      </c>
      <c r="E8990" s="26">
        <v>43405</v>
      </c>
      <c r="F8990" s="20">
        <v>0</v>
      </c>
      <c r="G8990" s="20">
        <v>0</v>
      </c>
      <c r="I8990" s="20">
        <v>0</v>
      </c>
      <c r="J8990" s="173">
        <v>0</v>
      </c>
      <c r="K8990" s="173"/>
      <c r="L8990" s="173">
        <v>0</v>
      </c>
      <c r="N8990" s="20">
        <v>0</v>
      </c>
      <c r="O8990" s="174"/>
      <c r="P8990" s="20">
        <v>0</v>
      </c>
      <c r="Q8990" s="20">
        <v>0</v>
      </c>
      <c r="S8990" s="20">
        <v>0</v>
      </c>
    </row>
    <row r="8991" spans="1:19" s="20" customFormat="1" x14ac:dyDescent="0.25">
      <c r="A8991" s="177" t="s">
        <v>17332</v>
      </c>
      <c r="B8991" s="20" t="s">
        <v>17333</v>
      </c>
      <c r="C8991" s="20" t="s">
        <v>225</v>
      </c>
      <c r="D8991" s="20" t="s">
        <v>1000</v>
      </c>
      <c r="E8991" s="26">
        <v>43405</v>
      </c>
      <c r="F8991" s="20">
        <v>5</v>
      </c>
      <c r="G8991" s="20">
        <v>5.5</v>
      </c>
      <c r="I8991" s="20">
        <v>38</v>
      </c>
      <c r="J8991" s="20">
        <v>55</v>
      </c>
      <c r="L8991" s="20">
        <v>62</v>
      </c>
      <c r="N8991" s="20">
        <v>36</v>
      </c>
      <c r="O8991" s="174"/>
      <c r="P8991" s="20">
        <v>0</v>
      </c>
      <c r="Q8991" s="20">
        <v>0</v>
      </c>
      <c r="S8991" s="20">
        <v>2</v>
      </c>
    </row>
    <row r="8992" spans="1:19" s="20" customFormat="1" x14ac:dyDescent="0.25">
      <c r="A8992" s="177" t="s">
        <v>17362</v>
      </c>
      <c r="B8992" s="20" t="s">
        <v>17363</v>
      </c>
      <c r="C8992" s="20" t="s">
        <v>905</v>
      </c>
      <c r="D8992" s="20" t="s">
        <v>1002</v>
      </c>
      <c r="E8992" s="26">
        <v>43405</v>
      </c>
      <c r="F8992" s="20">
        <v>0</v>
      </c>
      <c r="G8992" s="20">
        <v>0</v>
      </c>
      <c r="I8992" s="20">
        <v>0</v>
      </c>
      <c r="J8992" s="173">
        <v>0</v>
      </c>
      <c r="K8992" s="173"/>
      <c r="L8992" s="173">
        <v>0</v>
      </c>
      <c r="N8992" s="20">
        <v>0</v>
      </c>
      <c r="O8992" s="174"/>
      <c r="P8992" s="20">
        <v>0</v>
      </c>
      <c r="Q8992" s="20">
        <v>0</v>
      </c>
      <c r="S8992" s="20">
        <v>0</v>
      </c>
    </row>
    <row r="8993" spans="1:20" s="20" customFormat="1" x14ac:dyDescent="0.25">
      <c r="A8993" s="177" t="s">
        <v>17539</v>
      </c>
      <c r="B8993" s="20" t="s">
        <v>17540</v>
      </c>
      <c r="C8993" s="20" t="s">
        <v>226</v>
      </c>
      <c r="D8993" s="20" t="s">
        <v>1002</v>
      </c>
      <c r="E8993" s="26">
        <v>43405</v>
      </c>
      <c r="F8993" s="20">
        <v>5</v>
      </c>
      <c r="G8993" s="20">
        <v>5.5</v>
      </c>
      <c r="I8993" s="20">
        <v>38</v>
      </c>
      <c r="J8993" s="173">
        <v>55</v>
      </c>
      <c r="K8993" s="173"/>
      <c r="L8993" s="173">
        <v>62</v>
      </c>
      <c r="N8993" s="20">
        <v>36</v>
      </c>
      <c r="O8993" s="174"/>
      <c r="P8993" s="20">
        <v>0</v>
      </c>
      <c r="Q8993" s="20">
        <v>0</v>
      </c>
      <c r="S8993" s="20">
        <v>2</v>
      </c>
    </row>
    <row r="8994" spans="1:20" s="20" customFormat="1" x14ac:dyDescent="0.25">
      <c r="A8994" s="177" t="s">
        <v>17716</v>
      </c>
      <c r="B8994" s="20" t="s">
        <v>17717</v>
      </c>
      <c r="C8994" s="20" t="s">
        <v>232</v>
      </c>
      <c r="D8994" s="20" t="s">
        <v>1000</v>
      </c>
      <c r="E8994" s="26">
        <v>43405</v>
      </c>
      <c r="F8994" s="20">
        <v>7</v>
      </c>
      <c r="G8994" s="20">
        <v>7.5</v>
      </c>
      <c r="I8994" s="20">
        <v>103</v>
      </c>
      <c r="J8994" s="20">
        <v>80</v>
      </c>
      <c r="L8994" s="20">
        <v>84</v>
      </c>
      <c r="N8994" s="20">
        <v>95</v>
      </c>
      <c r="O8994" s="174"/>
      <c r="P8994" s="20">
        <v>1</v>
      </c>
      <c r="Q8994" s="20">
        <v>11</v>
      </c>
      <c r="S8994" s="20">
        <v>8</v>
      </c>
    </row>
    <row r="8995" spans="1:20" s="20" customFormat="1" x14ac:dyDescent="0.25">
      <c r="A8995" s="177" t="s">
        <v>17913</v>
      </c>
      <c r="B8995" s="20" t="s">
        <v>17914</v>
      </c>
      <c r="C8995" s="20" t="s">
        <v>231</v>
      </c>
      <c r="D8995" s="20" t="s">
        <v>1002</v>
      </c>
      <c r="E8995" s="26">
        <v>43405</v>
      </c>
      <c r="F8995" s="20">
        <v>7</v>
      </c>
      <c r="G8995" s="20">
        <v>7.5</v>
      </c>
      <c r="I8995" s="20">
        <v>103</v>
      </c>
      <c r="J8995" s="173">
        <v>80</v>
      </c>
      <c r="K8995" s="173"/>
      <c r="L8995" s="173">
        <v>84</v>
      </c>
      <c r="N8995" s="20">
        <v>95</v>
      </c>
      <c r="O8995" s="174"/>
      <c r="P8995" s="20">
        <v>1</v>
      </c>
      <c r="Q8995" s="20">
        <v>11</v>
      </c>
      <c r="S8995" s="20">
        <v>8</v>
      </c>
    </row>
    <row r="8996" spans="1:20" s="20" customFormat="1" x14ac:dyDescent="0.25">
      <c r="A8996" s="177" t="s">
        <v>18090</v>
      </c>
      <c r="B8996" s="20" t="s">
        <v>18091</v>
      </c>
      <c r="C8996" s="20" t="s">
        <v>317</v>
      </c>
      <c r="D8996" s="20" t="s">
        <v>1000</v>
      </c>
      <c r="E8996" s="26">
        <v>43405</v>
      </c>
      <c r="F8996" s="20">
        <v>12.5</v>
      </c>
      <c r="G8996" s="20">
        <v>11.5</v>
      </c>
      <c r="I8996" s="20">
        <v>49</v>
      </c>
      <c r="J8996" s="20">
        <v>75</v>
      </c>
      <c r="L8996" s="20">
        <v>67</v>
      </c>
      <c r="N8996" s="20">
        <v>39</v>
      </c>
      <c r="O8996" s="174"/>
      <c r="P8996" s="20">
        <v>2</v>
      </c>
      <c r="Q8996" s="20">
        <v>2</v>
      </c>
      <c r="S8996" s="20">
        <v>10</v>
      </c>
    </row>
    <row r="8997" spans="1:20" s="20" customFormat="1" x14ac:dyDescent="0.25">
      <c r="A8997" s="177" t="s">
        <v>18269</v>
      </c>
      <c r="B8997" s="20" t="s">
        <v>18270</v>
      </c>
      <c r="C8997" s="20" t="s">
        <v>316</v>
      </c>
      <c r="D8997" s="20" t="s">
        <v>1002</v>
      </c>
      <c r="E8997" s="26">
        <v>43405</v>
      </c>
      <c r="F8997" s="20">
        <v>7</v>
      </c>
      <c r="G8997" s="20">
        <v>6</v>
      </c>
      <c r="I8997" s="20">
        <v>27</v>
      </c>
      <c r="J8997" s="173">
        <v>42</v>
      </c>
      <c r="K8997" s="173"/>
      <c r="L8997" s="173">
        <v>35</v>
      </c>
      <c r="N8997" s="20">
        <v>20</v>
      </c>
      <c r="O8997" s="174"/>
      <c r="P8997" s="20">
        <v>2</v>
      </c>
      <c r="Q8997" s="20">
        <v>2</v>
      </c>
      <c r="S8997" s="20">
        <v>7</v>
      </c>
    </row>
    <row r="8998" spans="1:20" s="20" customFormat="1" x14ac:dyDescent="0.25">
      <c r="A8998" s="177" t="s">
        <v>18345</v>
      </c>
      <c r="B8998" s="20" t="s">
        <v>18346</v>
      </c>
      <c r="C8998" s="20" t="s">
        <v>355</v>
      </c>
      <c r="D8998" s="20" t="s">
        <v>1002</v>
      </c>
      <c r="E8998" s="26">
        <v>43405</v>
      </c>
      <c r="F8998" s="20">
        <v>5.5</v>
      </c>
      <c r="G8998" s="20">
        <v>5.5</v>
      </c>
      <c r="I8998" s="20">
        <v>22</v>
      </c>
      <c r="J8998" s="173">
        <v>33</v>
      </c>
      <c r="K8998" s="173"/>
      <c r="L8998" s="173">
        <v>32</v>
      </c>
      <c r="N8998" s="20">
        <v>19</v>
      </c>
      <c r="O8998" s="174"/>
      <c r="P8998" s="20">
        <v>0</v>
      </c>
      <c r="Q8998" s="20">
        <v>0</v>
      </c>
      <c r="S8998" s="20">
        <v>3</v>
      </c>
      <c r="T8998" s="20">
        <v>0.18</v>
      </c>
    </row>
    <row r="8999" spans="1:20" s="20" customFormat="1" x14ac:dyDescent="0.25">
      <c r="A8999" s="177" t="s">
        <v>18522</v>
      </c>
      <c r="B8999" s="20" t="s">
        <v>18523</v>
      </c>
      <c r="C8999" s="20" t="s">
        <v>214</v>
      </c>
      <c r="D8999" s="20" t="s">
        <v>1000</v>
      </c>
      <c r="E8999" s="26">
        <v>43405</v>
      </c>
      <c r="F8999" s="20">
        <v>12</v>
      </c>
      <c r="G8999" s="20">
        <v>15.5</v>
      </c>
      <c r="I8999" s="20">
        <v>76</v>
      </c>
      <c r="J8999" s="20">
        <v>107</v>
      </c>
      <c r="L8999" s="20">
        <v>138</v>
      </c>
      <c r="N8999" s="20">
        <v>49</v>
      </c>
      <c r="O8999" s="174">
        <v>0.95</v>
      </c>
      <c r="P8999" s="20">
        <v>6</v>
      </c>
      <c r="Q8999" s="20">
        <v>14</v>
      </c>
      <c r="S8999" s="20">
        <v>27</v>
      </c>
      <c r="T8999" s="20">
        <v>0.18</v>
      </c>
    </row>
    <row r="9000" spans="1:20" s="20" customFormat="1" x14ac:dyDescent="0.25">
      <c r="A9000" s="177" t="s">
        <v>18701</v>
      </c>
      <c r="B9000" s="20" t="s">
        <v>18702</v>
      </c>
      <c r="C9000" s="20" t="s">
        <v>215</v>
      </c>
      <c r="D9000" s="20" t="s">
        <v>1002</v>
      </c>
      <c r="E9000" s="26">
        <v>43405</v>
      </c>
      <c r="F9000" s="20">
        <v>4.5</v>
      </c>
      <c r="G9000" s="20">
        <v>6</v>
      </c>
      <c r="I9000" s="20">
        <v>24</v>
      </c>
      <c r="J9000" s="173">
        <v>29</v>
      </c>
      <c r="L9000" s="20">
        <v>40</v>
      </c>
      <c r="N9000" s="20">
        <v>16</v>
      </c>
      <c r="O9000" s="174">
        <v>0.95</v>
      </c>
      <c r="P9000" s="20">
        <v>2</v>
      </c>
      <c r="Q9000" s="20">
        <v>2</v>
      </c>
      <c r="S9000" s="20">
        <v>8</v>
      </c>
    </row>
    <row r="9001" spans="1:20" s="20" customFormat="1" x14ac:dyDescent="0.25">
      <c r="A9001" s="177" t="s">
        <v>18878</v>
      </c>
      <c r="B9001" s="20" t="s">
        <v>18879</v>
      </c>
      <c r="C9001" s="20" t="s">
        <v>216</v>
      </c>
      <c r="D9001" s="20" t="s">
        <v>1002</v>
      </c>
      <c r="E9001" s="26">
        <v>43405</v>
      </c>
      <c r="F9001" s="20">
        <v>7.5</v>
      </c>
      <c r="G9001" s="20">
        <v>9.5</v>
      </c>
      <c r="I9001" s="20">
        <v>52</v>
      </c>
      <c r="J9001" s="173">
        <v>78</v>
      </c>
      <c r="K9001" s="173"/>
      <c r="L9001" s="173">
        <v>98</v>
      </c>
      <c r="N9001" s="20">
        <v>33</v>
      </c>
      <c r="O9001" s="174"/>
      <c r="P9001" s="20">
        <v>4</v>
      </c>
      <c r="Q9001" s="20">
        <v>12</v>
      </c>
      <c r="S9001" s="20">
        <v>19</v>
      </c>
    </row>
    <row r="9002" spans="1:20" s="20" customFormat="1" x14ac:dyDescent="0.25">
      <c r="A9002" s="177" t="s">
        <v>19055</v>
      </c>
      <c r="B9002" s="20" t="s">
        <v>19056</v>
      </c>
      <c r="C9002" s="20" t="s">
        <v>229</v>
      </c>
      <c r="D9002" s="20" t="s">
        <v>1002</v>
      </c>
      <c r="E9002" s="26">
        <v>43405</v>
      </c>
      <c r="F9002" s="20">
        <v>0</v>
      </c>
      <c r="G9002" s="20">
        <v>0</v>
      </c>
      <c r="I9002" s="20">
        <v>0</v>
      </c>
      <c r="J9002" s="173">
        <v>0</v>
      </c>
      <c r="L9002" s="20">
        <v>0</v>
      </c>
      <c r="N9002" s="20">
        <v>0</v>
      </c>
      <c r="O9002" s="174"/>
      <c r="P9002" s="20">
        <v>0</v>
      </c>
      <c r="Q9002" s="20">
        <v>0</v>
      </c>
      <c r="S9002" s="20">
        <v>0</v>
      </c>
    </row>
    <row r="9003" spans="1:20" s="20" customFormat="1" x14ac:dyDescent="0.25">
      <c r="A9003" s="177" t="s">
        <v>19232</v>
      </c>
      <c r="B9003" s="20" t="s">
        <v>19233</v>
      </c>
      <c r="C9003" s="20" t="s">
        <v>230</v>
      </c>
      <c r="D9003" s="20" t="s">
        <v>1000</v>
      </c>
      <c r="E9003" s="26">
        <v>43405</v>
      </c>
      <c r="F9003" s="20">
        <v>0</v>
      </c>
      <c r="G9003" s="20">
        <v>0</v>
      </c>
      <c r="I9003" s="20">
        <v>0</v>
      </c>
      <c r="J9003" s="20">
        <v>0</v>
      </c>
      <c r="L9003" s="20">
        <v>0</v>
      </c>
      <c r="N9003" s="20">
        <v>0</v>
      </c>
      <c r="O9003" s="174"/>
      <c r="P9003" s="20">
        <v>0</v>
      </c>
      <c r="Q9003" s="20">
        <v>0</v>
      </c>
      <c r="S9003" s="20">
        <v>0</v>
      </c>
    </row>
    <row r="9004" spans="1:20" s="20" customFormat="1" x14ac:dyDescent="0.25">
      <c r="A9004" s="177" t="s">
        <v>19411</v>
      </c>
      <c r="B9004" s="20" t="s">
        <v>19412</v>
      </c>
      <c r="C9004" s="20" t="s">
        <v>234</v>
      </c>
      <c r="D9004" s="20" t="s">
        <v>1000</v>
      </c>
      <c r="E9004" s="26">
        <v>43405</v>
      </c>
      <c r="F9004" s="20">
        <v>3</v>
      </c>
      <c r="G9004" s="20">
        <v>3.5</v>
      </c>
      <c r="I9004" s="20">
        <v>15</v>
      </c>
      <c r="J9004" s="20">
        <v>36</v>
      </c>
      <c r="L9004" s="20">
        <v>40</v>
      </c>
      <c r="N9004" s="20">
        <v>13</v>
      </c>
      <c r="O9004" s="174"/>
      <c r="P9004" s="20">
        <v>2</v>
      </c>
      <c r="Q9004" s="20">
        <v>2</v>
      </c>
      <c r="S9004" s="20">
        <v>2</v>
      </c>
    </row>
    <row r="9005" spans="1:20" s="20" customFormat="1" x14ac:dyDescent="0.25">
      <c r="A9005" s="177" t="s">
        <v>19590</v>
      </c>
      <c r="B9005" s="20" t="s">
        <v>19591</v>
      </c>
      <c r="C9005" s="20" t="s">
        <v>233</v>
      </c>
      <c r="D9005" s="20" t="s">
        <v>1002</v>
      </c>
      <c r="E9005" s="26">
        <v>43405</v>
      </c>
      <c r="F9005" s="20">
        <v>3</v>
      </c>
      <c r="G9005" s="20">
        <v>3.5</v>
      </c>
      <c r="I9005" s="20">
        <v>15</v>
      </c>
      <c r="J9005" s="173">
        <v>36</v>
      </c>
      <c r="K9005" s="173"/>
      <c r="L9005" s="173">
        <v>40</v>
      </c>
      <c r="N9005" s="20">
        <v>13</v>
      </c>
      <c r="O9005" s="174"/>
      <c r="P9005" s="20">
        <v>2</v>
      </c>
      <c r="Q9005" s="20">
        <v>2</v>
      </c>
      <c r="S9005" s="20">
        <v>2</v>
      </c>
    </row>
    <row r="9006" spans="1:20" s="20" customFormat="1" x14ac:dyDescent="0.25">
      <c r="A9006" s="177" t="s">
        <v>19688</v>
      </c>
      <c r="B9006" s="20" t="s">
        <v>19689</v>
      </c>
      <c r="C9006" s="20" t="s">
        <v>342</v>
      </c>
      <c r="D9006" s="20" t="s">
        <v>1000</v>
      </c>
      <c r="E9006" s="26">
        <v>43405</v>
      </c>
      <c r="F9006" s="20">
        <v>0</v>
      </c>
      <c r="G9006" s="20">
        <v>0</v>
      </c>
      <c r="I9006" s="20">
        <v>0</v>
      </c>
      <c r="J9006" s="20">
        <v>0</v>
      </c>
      <c r="L9006" s="20">
        <v>0</v>
      </c>
      <c r="N9006" s="20">
        <v>0</v>
      </c>
      <c r="O9006" s="174"/>
      <c r="P9006" s="20">
        <v>0</v>
      </c>
      <c r="Q9006" s="20">
        <v>0</v>
      </c>
      <c r="S9006" s="20">
        <v>0</v>
      </c>
    </row>
    <row r="9007" spans="1:20" s="20" customFormat="1" x14ac:dyDescent="0.25">
      <c r="A9007" s="177" t="s">
        <v>19788</v>
      </c>
      <c r="B9007" s="20" t="s">
        <v>19789</v>
      </c>
      <c r="C9007" s="20" t="s">
        <v>340</v>
      </c>
      <c r="D9007" s="20" t="s">
        <v>1002</v>
      </c>
      <c r="E9007" s="26">
        <v>43405</v>
      </c>
      <c r="F9007" s="20">
        <v>0</v>
      </c>
      <c r="G9007" s="20">
        <v>0</v>
      </c>
      <c r="I9007" s="20">
        <v>0</v>
      </c>
      <c r="J9007" s="173">
        <v>0</v>
      </c>
      <c r="K9007" s="173"/>
      <c r="L9007" s="173">
        <v>0</v>
      </c>
      <c r="N9007" s="20">
        <v>0</v>
      </c>
      <c r="O9007" s="174"/>
      <c r="P9007" s="20">
        <v>0</v>
      </c>
      <c r="Q9007" s="20">
        <v>0</v>
      </c>
      <c r="S9007" s="20">
        <v>0</v>
      </c>
      <c r="T9007" s="20">
        <v>1</v>
      </c>
    </row>
    <row r="9008" spans="1:20" s="20" customFormat="1" x14ac:dyDescent="0.25">
      <c r="A9008" s="177" t="s">
        <v>19965</v>
      </c>
      <c r="B9008" s="20" t="s">
        <v>19966</v>
      </c>
      <c r="C9008" s="20" t="s">
        <v>220</v>
      </c>
      <c r="D9008" s="20" t="s">
        <v>1000</v>
      </c>
      <c r="E9008" s="26">
        <v>43405</v>
      </c>
      <c r="F9008" s="20">
        <v>0</v>
      </c>
      <c r="G9008" s="20">
        <v>0</v>
      </c>
      <c r="I9008" s="20">
        <v>0</v>
      </c>
      <c r="J9008" s="20">
        <v>0</v>
      </c>
      <c r="L9008" s="20">
        <v>0</v>
      </c>
      <c r="N9008" s="20">
        <v>0</v>
      </c>
      <c r="O9008" s="174"/>
      <c r="P9008" s="20">
        <v>0</v>
      </c>
      <c r="Q9008" s="20">
        <v>0</v>
      </c>
      <c r="S9008" s="20">
        <v>0</v>
      </c>
      <c r="T9008" s="20">
        <v>1</v>
      </c>
    </row>
    <row r="9009" spans="1:20" s="20" customFormat="1" x14ac:dyDescent="0.25">
      <c r="A9009" s="177" t="s">
        <v>20144</v>
      </c>
      <c r="B9009" s="20" t="s">
        <v>20145</v>
      </c>
      <c r="C9009" s="20" t="s">
        <v>221</v>
      </c>
      <c r="D9009" s="20" t="s">
        <v>1002</v>
      </c>
      <c r="E9009" s="26">
        <v>43405</v>
      </c>
      <c r="F9009" s="20">
        <v>0</v>
      </c>
      <c r="G9009" s="20">
        <v>0</v>
      </c>
      <c r="I9009" s="20">
        <v>0</v>
      </c>
      <c r="J9009" s="173">
        <v>0</v>
      </c>
      <c r="L9009" s="20">
        <v>0</v>
      </c>
      <c r="N9009" s="20">
        <v>0</v>
      </c>
      <c r="O9009" s="174"/>
      <c r="P9009" s="20">
        <v>0</v>
      </c>
      <c r="Q9009" s="20">
        <v>0</v>
      </c>
      <c r="S9009" s="20">
        <v>0</v>
      </c>
      <c r="T9009" s="20">
        <v>1</v>
      </c>
    </row>
    <row r="9010" spans="1:20" s="20" customFormat="1" x14ac:dyDescent="0.25">
      <c r="A9010" s="177" t="s">
        <v>20321</v>
      </c>
      <c r="B9010" s="20" t="s">
        <v>20322</v>
      </c>
      <c r="C9010" s="20" t="s">
        <v>222</v>
      </c>
      <c r="D9010" s="20" t="s">
        <v>1002</v>
      </c>
      <c r="E9010" s="26">
        <v>43405</v>
      </c>
      <c r="F9010" s="20">
        <v>0</v>
      </c>
      <c r="G9010" s="20">
        <v>0</v>
      </c>
      <c r="I9010" s="20">
        <v>0</v>
      </c>
      <c r="J9010" s="173">
        <v>0</v>
      </c>
      <c r="L9010" s="20">
        <v>0</v>
      </c>
      <c r="N9010" s="20">
        <v>0</v>
      </c>
      <c r="O9010" s="174"/>
      <c r="P9010" s="20">
        <v>0</v>
      </c>
      <c r="Q9010" s="20">
        <v>0</v>
      </c>
      <c r="S9010" s="20">
        <v>0</v>
      </c>
      <c r="T9010" s="20">
        <v>1</v>
      </c>
    </row>
    <row r="9011" spans="1:20" s="20" customFormat="1" x14ac:dyDescent="0.25">
      <c r="A9011" s="177" t="s">
        <v>20498</v>
      </c>
      <c r="B9011" s="20" t="s">
        <v>20499</v>
      </c>
      <c r="C9011" s="20" t="s">
        <v>211</v>
      </c>
      <c r="D9011" s="20" t="s">
        <v>1002</v>
      </c>
      <c r="E9011" s="26">
        <v>43405</v>
      </c>
      <c r="F9011" s="20">
        <v>0</v>
      </c>
      <c r="G9011" s="20">
        <v>0</v>
      </c>
      <c r="I9011" s="20">
        <v>0</v>
      </c>
      <c r="J9011" s="173">
        <v>0</v>
      </c>
      <c r="L9011" s="20">
        <v>0</v>
      </c>
      <c r="N9011" s="20">
        <v>0</v>
      </c>
      <c r="O9011" s="174"/>
      <c r="P9011" s="20">
        <v>0</v>
      </c>
      <c r="Q9011" s="20">
        <v>0</v>
      </c>
      <c r="S9011" s="20">
        <v>0</v>
      </c>
      <c r="T9011" s="20">
        <v>1</v>
      </c>
    </row>
    <row r="9012" spans="1:20" s="20" customFormat="1" x14ac:dyDescent="0.25">
      <c r="A9012" s="177" t="s">
        <v>20675</v>
      </c>
      <c r="B9012" s="20" t="s">
        <v>20676</v>
      </c>
      <c r="C9012" s="20" t="s">
        <v>207</v>
      </c>
      <c r="D9012" s="20" t="s">
        <v>1000</v>
      </c>
      <c r="E9012" s="26">
        <v>43405</v>
      </c>
      <c r="F9012" s="20">
        <v>6</v>
      </c>
      <c r="G9012" s="20">
        <v>7</v>
      </c>
      <c r="I9012" s="20">
        <v>25</v>
      </c>
      <c r="J9012" s="20">
        <v>36</v>
      </c>
      <c r="L9012" s="20">
        <v>42</v>
      </c>
      <c r="N9012" s="20">
        <v>19</v>
      </c>
      <c r="O9012" s="174">
        <v>0</v>
      </c>
      <c r="P9012" s="20">
        <v>1</v>
      </c>
      <c r="Q9012" s="20">
        <v>2</v>
      </c>
      <c r="S9012" s="20">
        <v>6</v>
      </c>
      <c r="T9012" s="20">
        <v>1</v>
      </c>
    </row>
    <row r="9013" spans="1:20" s="20" customFormat="1" x14ac:dyDescent="0.25">
      <c r="A9013" s="177" t="s">
        <v>20919</v>
      </c>
      <c r="B9013" s="20" t="s">
        <v>20920</v>
      </c>
      <c r="C9013" s="20" t="s">
        <v>210</v>
      </c>
      <c r="D9013" s="20" t="s">
        <v>1002</v>
      </c>
      <c r="E9013" s="26">
        <v>43405</v>
      </c>
      <c r="F9013" s="20">
        <v>3</v>
      </c>
      <c r="G9013" s="20">
        <v>4</v>
      </c>
      <c r="I9013" s="20">
        <v>16</v>
      </c>
      <c r="J9013" s="173">
        <v>18</v>
      </c>
      <c r="L9013" s="20">
        <v>24</v>
      </c>
      <c r="N9013" s="20">
        <v>10</v>
      </c>
      <c r="O9013" s="174">
        <v>0</v>
      </c>
      <c r="P9013" s="20">
        <v>0</v>
      </c>
      <c r="Q9013" s="20">
        <v>0</v>
      </c>
      <c r="S9013" s="20">
        <v>6</v>
      </c>
      <c r="T9013" s="20">
        <v>1</v>
      </c>
    </row>
    <row r="9014" spans="1:20" s="20" customFormat="1" x14ac:dyDescent="0.25">
      <c r="A9014" s="177" t="s">
        <v>21096</v>
      </c>
      <c r="B9014" s="20" t="s">
        <v>21097</v>
      </c>
      <c r="C9014" s="20" t="s">
        <v>208</v>
      </c>
      <c r="D9014" s="20" t="s">
        <v>1002</v>
      </c>
      <c r="E9014" s="26">
        <v>43405</v>
      </c>
      <c r="F9014" s="20">
        <v>2</v>
      </c>
      <c r="G9014" s="20">
        <v>1.5</v>
      </c>
      <c r="I9014" s="20">
        <v>5</v>
      </c>
      <c r="J9014" s="173">
        <v>12</v>
      </c>
      <c r="K9014" s="173"/>
      <c r="L9014" s="173">
        <v>9</v>
      </c>
      <c r="N9014" s="20">
        <v>5</v>
      </c>
      <c r="O9014" s="174"/>
      <c r="P9014" s="20">
        <v>1</v>
      </c>
      <c r="Q9014" s="20">
        <v>1</v>
      </c>
      <c r="S9014" s="20">
        <v>0</v>
      </c>
      <c r="T9014" s="20">
        <v>1</v>
      </c>
    </row>
    <row r="9015" spans="1:20" s="20" customFormat="1" x14ac:dyDescent="0.25">
      <c r="A9015" s="177" t="s">
        <v>21172</v>
      </c>
      <c r="B9015" s="20" t="s">
        <v>21173</v>
      </c>
      <c r="C9015" s="20" t="s">
        <v>354</v>
      </c>
      <c r="D9015" s="20" t="s">
        <v>1002</v>
      </c>
      <c r="E9015" s="26">
        <v>43405</v>
      </c>
      <c r="F9015" s="20">
        <v>1</v>
      </c>
      <c r="G9015" s="20">
        <v>1.5</v>
      </c>
      <c r="I9015" s="20">
        <v>4</v>
      </c>
      <c r="J9015" s="173">
        <v>6</v>
      </c>
      <c r="K9015" s="173"/>
      <c r="L9015" s="173">
        <v>9</v>
      </c>
      <c r="N9015" s="20">
        <v>4</v>
      </c>
      <c r="O9015" s="174"/>
      <c r="P9015" s="20">
        <v>0</v>
      </c>
      <c r="Q9015" s="20">
        <v>1</v>
      </c>
      <c r="S9015" s="20">
        <v>0</v>
      </c>
    </row>
    <row r="9016" spans="1:20" s="20" customFormat="1" x14ac:dyDescent="0.25">
      <c r="A9016" s="177" t="s">
        <v>21351</v>
      </c>
      <c r="B9016" s="20" t="s">
        <v>21352</v>
      </c>
      <c r="C9016" s="20" t="s">
        <v>213</v>
      </c>
      <c r="D9016" s="20" t="s">
        <v>1002</v>
      </c>
      <c r="E9016" s="26">
        <v>43405</v>
      </c>
      <c r="F9016" s="20">
        <v>0</v>
      </c>
      <c r="G9016" s="20">
        <v>0</v>
      </c>
      <c r="I9016" s="20">
        <v>0</v>
      </c>
      <c r="J9016" s="173">
        <v>0</v>
      </c>
      <c r="L9016" s="20">
        <v>0</v>
      </c>
      <c r="N9016" s="20">
        <v>0</v>
      </c>
      <c r="O9016" s="174"/>
      <c r="P9016" s="20">
        <v>0</v>
      </c>
      <c r="Q9016" s="20">
        <v>0</v>
      </c>
      <c r="S9016" s="20">
        <v>0</v>
      </c>
    </row>
    <row r="9017" spans="1:20" s="20" customFormat="1" x14ac:dyDescent="0.25">
      <c r="A9017" s="177" t="s">
        <v>21593</v>
      </c>
      <c r="B9017" s="20" t="s">
        <v>21594</v>
      </c>
      <c r="C9017" s="20" t="s">
        <v>212</v>
      </c>
      <c r="D9017" s="20" t="s">
        <v>1000</v>
      </c>
      <c r="E9017" s="26">
        <v>43405</v>
      </c>
      <c r="F9017" s="20">
        <v>1</v>
      </c>
      <c r="G9017" s="20">
        <v>1.5</v>
      </c>
      <c r="I9017" s="20">
        <v>7</v>
      </c>
      <c r="J9017" s="20">
        <v>6</v>
      </c>
      <c r="L9017" s="20">
        <v>8</v>
      </c>
      <c r="N9017" s="20">
        <v>7</v>
      </c>
      <c r="O9017" s="174"/>
      <c r="P9017" s="20">
        <v>0</v>
      </c>
      <c r="Q9017" s="20">
        <v>0</v>
      </c>
      <c r="S9017" s="20">
        <v>0</v>
      </c>
      <c r="T9017" s="20">
        <v>0.66666666666666663</v>
      </c>
    </row>
    <row r="9018" spans="1:20" s="20" customFormat="1" x14ac:dyDescent="0.25">
      <c r="A9018" s="177" t="s">
        <v>21625</v>
      </c>
      <c r="B9018" s="20" t="s">
        <v>21626</v>
      </c>
      <c r="C9018" s="20" t="s">
        <v>900</v>
      </c>
      <c r="D9018" s="20" t="s">
        <v>1002</v>
      </c>
      <c r="E9018" s="26">
        <v>43405</v>
      </c>
      <c r="F9018" s="20">
        <v>1</v>
      </c>
      <c r="G9018" s="20">
        <v>1.5</v>
      </c>
      <c r="I9018" s="20">
        <v>7</v>
      </c>
      <c r="J9018" s="173">
        <v>6</v>
      </c>
      <c r="K9018" s="173"/>
      <c r="L9018" s="173">
        <v>8</v>
      </c>
      <c r="N9018" s="20">
        <v>7</v>
      </c>
      <c r="O9018" s="174"/>
      <c r="P9018" s="20">
        <v>0</v>
      </c>
      <c r="Q9018" s="20">
        <v>0</v>
      </c>
      <c r="S9018" s="20">
        <v>0</v>
      </c>
      <c r="T9018" s="20">
        <v>0.75</v>
      </c>
    </row>
    <row r="9019" spans="1:20" s="20" customFormat="1" x14ac:dyDescent="0.25">
      <c r="A9019" s="177" t="s">
        <v>21802</v>
      </c>
      <c r="B9019" s="20" t="s">
        <v>21803</v>
      </c>
      <c r="C9019" s="20" t="s">
        <v>217</v>
      </c>
      <c r="D9019" s="20" t="s">
        <v>1000</v>
      </c>
      <c r="E9019" s="26">
        <v>43405</v>
      </c>
      <c r="F9019" s="20">
        <v>0</v>
      </c>
      <c r="G9019" s="20">
        <v>0</v>
      </c>
      <c r="I9019" s="20">
        <v>0</v>
      </c>
      <c r="J9019" s="20">
        <v>0</v>
      </c>
      <c r="L9019" s="20">
        <v>0</v>
      </c>
      <c r="N9019" s="20">
        <v>0</v>
      </c>
      <c r="O9019" s="174"/>
      <c r="P9019" s="20">
        <v>0</v>
      </c>
      <c r="Q9019" s="20">
        <v>0</v>
      </c>
      <c r="S9019" s="20">
        <v>0</v>
      </c>
      <c r="T9019" s="20">
        <v>1</v>
      </c>
    </row>
    <row r="9020" spans="1:20" s="20" customFormat="1" x14ac:dyDescent="0.25">
      <c r="A9020" s="177" t="s">
        <v>22046</v>
      </c>
      <c r="B9020" s="20" t="s">
        <v>22047</v>
      </c>
      <c r="C9020" s="20" t="s">
        <v>218</v>
      </c>
      <c r="D9020" s="20" t="s">
        <v>1002</v>
      </c>
      <c r="E9020" s="26">
        <v>43405</v>
      </c>
      <c r="F9020" s="20">
        <v>0</v>
      </c>
      <c r="G9020" s="20">
        <v>0</v>
      </c>
      <c r="I9020" s="20">
        <v>0</v>
      </c>
      <c r="J9020" s="173">
        <v>0</v>
      </c>
      <c r="K9020" s="173"/>
      <c r="L9020" s="173">
        <v>0</v>
      </c>
      <c r="N9020" s="20">
        <v>0</v>
      </c>
      <c r="O9020" s="174"/>
      <c r="P9020" s="20">
        <v>0</v>
      </c>
      <c r="Q9020" s="20">
        <v>0</v>
      </c>
      <c r="S9020" s="20">
        <v>0</v>
      </c>
      <c r="T9020" s="20">
        <v>0.91666666666666663</v>
      </c>
    </row>
    <row r="9021" spans="1:20" s="20" customFormat="1" x14ac:dyDescent="0.25">
      <c r="A9021" s="177" t="s">
        <v>22223</v>
      </c>
      <c r="B9021" s="20" t="s">
        <v>22224</v>
      </c>
      <c r="C9021" s="20" t="s">
        <v>219</v>
      </c>
      <c r="D9021" s="20" t="s">
        <v>1002</v>
      </c>
      <c r="E9021" s="26">
        <v>43405</v>
      </c>
      <c r="F9021" s="20">
        <v>0</v>
      </c>
      <c r="G9021" s="20">
        <v>0</v>
      </c>
      <c r="I9021" s="20">
        <v>0</v>
      </c>
      <c r="J9021" s="173">
        <v>0</v>
      </c>
      <c r="K9021" s="173"/>
      <c r="L9021" s="173">
        <v>0</v>
      </c>
      <c r="N9021" s="20">
        <v>0</v>
      </c>
      <c r="O9021" s="174"/>
      <c r="P9021" s="20">
        <v>0</v>
      </c>
      <c r="Q9021" s="20">
        <v>0</v>
      </c>
      <c r="S9021" s="20">
        <v>0</v>
      </c>
      <c r="T9021" s="20">
        <v>0.7857142857142857</v>
      </c>
    </row>
    <row r="9022" spans="1:20" s="20" customFormat="1" x14ac:dyDescent="0.25">
      <c r="A9022" s="177" t="s">
        <v>22263</v>
      </c>
      <c r="B9022" s="20" t="s">
        <v>22264</v>
      </c>
      <c r="C9022" s="20" t="s">
        <v>384</v>
      </c>
      <c r="D9022" s="20" t="s">
        <v>1002</v>
      </c>
      <c r="E9022" s="26">
        <v>43405</v>
      </c>
      <c r="F9022" s="20">
        <v>0</v>
      </c>
      <c r="G9022" s="20">
        <v>0</v>
      </c>
      <c r="I9022" s="20">
        <v>0</v>
      </c>
      <c r="J9022" s="173">
        <v>0</v>
      </c>
      <c r="L9022" s="20">
        <v>0</v>
      </c>
      <c r="N9022" s="20">
        <v>0</v>
      </c>
      <c r="O9022" s="174"/>
      <c r="P9022" s="20">
        <v>0</v>
      </c>
      <c r="Q9022" s="20">
        <v>0</v>
      </c>
      <c r="S9022" s="20">
        <v>0</v>
      </c>
      <c r="T9022" s="20">
        <v>0.53846153846153844</v>
      </c>
    </row>
    <row r="9023" spans="1:20" s="20" customFormat="1" x14ac:dyDescent="0.25">
      <c r="A9023" s="177" t="s">
        <v>22303</v>
      </c>
      <c r="B9023" s="20" t="s">
        <v>22304</v>
      </c>
      <c r="C9023" s="20" t="s">
        <v>387</v>
      </c>
      <c r="D9023" s="20" t="s">
        <v>1000</v>
      </c>
      <c r="E9023" s="26">
        <v>43405</v>
      </c>
      <c r="F9023" s="20">
        <v>0</v>
      </c>
      <c r="G9023" s="20">
        <v>0</v>
      </c>
      <c r="I9023" s="20">
        <v>0</v>
      </c>
      <c r="J9023" s="20">
        <v>0</v>
      </c>
      <c r="L9023" s="20">
        <v>0</v>
      </c>
      <c r="N9023" s="20">
        <v>0</v>
      </c>
      <c r="O9023" s="174"/>
      <c r="P9023" s="20">
        <v>0</v>
      </c>
      <c r="Q9023" s="20">
        <v>0</v>
      </c>
      <c r="S9023" s="20">
        <v>0</v>
      </c>
      <c r="T9023" s="20">
        <v>0.66666666666666663</v>
      </c>
    </row>
    <row r="9024" spans="1:20" s="20" customFormat="1" x14ac:dyDescent="0.25">
      <c r="A9024" s="177" t="s">
        <v>22337</v>
      </c>
      <c r="B9024" s="20" t="s">
        <v>22338</v>
      </c>
      <c r="C9024" s="20" t="s">
        <v>1049</v>
      </c>
      <c r="D9024" s="20" t="s">
        <v>1002</v>
      </c>
      <c r="E9024" s="26">
        <v>43405</v>
      </c>
      <c r="F9024" s="20">
        <v>0</v>
      </c>
      <c r="G9024" s="20">
        <v>0</v>
      </c>
      <c r="I9024" s="20">
        <v>0</v>
      </c>
      <c r="J9024" s="173">
        <v>0</v>
      </c>
      <c r="L9024" s="20">
        <v>0</v>
      </c>
      <c r="N9024" s="20">
        <v>0</v>
      </c>
      <c r="O9024" s="174"/>
      <c r="P9024" s="20">
        <v>0</v>
      </c>
      <c r="Q9024" s="20">
        <v>0</v>
      </c>
      <c r="S9024" s="20">
        <v>0</v>
      </c>
      <c r="T9024" s="20">
        <v>0.66666666666666663</v>
      </c>
    </row>
    <row r="9025" spans="1:20" s="20" customFormat="1" x14ac:dyDescent="0.25">
      <c r="A9025" s="177" t="s">
        <v>22377</v>
      </c>
      <c r="B9025" s="20" t="s">
        <v>22378</v>
      </c>
      <c r="C9025" s="20" t="s">
        <v>385</v>
      </c>
      <c r="D9025" s="20" t="s">
        <v>1002</v>
      </c>
      <c r="E9025" s="26">
        <v>43405</v>
      </c>
      <c r="F9025" s="20">
        <v>0</v>
      </c>
      <c r="G9025" s="20">
        <v>0</v>
      </c>
      <c r="I9025" s="20">
        <v>0</v>
      </c>
      <c r="J9025" s="173">
        <v>0</v>
      </c>
      <c r="K9025" s="173"/>
      <c r="L9025" s="173">
        <v>0</v>
      </c>
      <c r="N9025" s="20">
        <v>0</v>
      </c>
      <c r="O9025" s="174"/>
      <c r="P9025" s="20">
        <v>0</v>
      </c>
      <c r="Q9025" s="20">
        <v>0</v>
      </c>
      <c r="S9025" s="20">
        <v>0</v>
      </c>
      <c r="T9025" s="20">
        <v>0.75</v>
      </c>
    </row>
    <row r="9026" spans="1:20" s="20" customFormat="1" x14ac:dyDescent="0.25">
      <c r="A9026" s="177" t="s">
        <v>1336</v>
      </c>
      <c r="B9026" s="20" t="s">
        <v>1337</v>
      </c>
      <c r="C9026" s="20" t="s">
        <v>1237</v>
      </c>
      <c r="D9026" s="20" t="s">
        <v>1002</v>
      </c>
      <c r="E9026" s="26">
        <v>43435</v>
      </c>
      <c r="F9026" s="20">
        <v>28.5</v>
      </c>
      <c r="G9026" s="20">
        <v>31</v>
      </c>
      <c r="I9026" s="20">
        <v>108</v>
      </c>
      <c r="J9026" s="20">
        <v>159</v>
      </c>
      <c r="L9026" s="20">
        <v>178</v>
      </c>
      <c r="N9026" s="20">
        <v>98</v>
      </c>
      <c r="P9026" s="20">
        <v>6</v>
      </c>
      <c r="Q9026" s="20">
        <v>22</v>
      </c>
      <c r="S9026" s="20">
        <v>10</v>
      </c>
      <c r="T9026" s="20">
        <v>0.8</v>
      </c>
    </row>
    <row r="9027" spans="1:20" s="20" customFormat="1" x14ac:dyDescent="0.25">
      <c r="A9027" s="177" t="s">
        <v>11140</v>
      </c>
      <c r="B9027" s="20" t="s">
        <v>11141</v>
      </c>
      <c r="C9027" s="20" t="s">
        <v>228</v>
      </c>
      <c r="D9027" s="20" t="s">
        <v>1000</v>
      </c>
      <c r="E9027" s="26">
        <v>43435</v>
      </c>
      <c r="F9027" s="20">
        <v>0</v>
      </c>
      <c r="G9027" s="20">
        <v>0</v>
      </c>
      <c r="I9027" s="20">
        <v>0</v>
      </c>
      <c r="J9027" s="20">
        <v>0</v>
      </c>
      <c r="L9027" s="20">
        <v>0</v>
      </c>
      <c r="N9027" s="20">
        <v>0</v>
      </c>
      <c r="P9027" s="20">
        <v>0</v>
      </c>
      <c r="Q9027" s="20">
        <v>0</v>
      </c>
      <c r="S9027" s="20">
        <v>0</v>
      </c>
      <c r="T9027" s="20">
        <v>0.53333333333333333</v>
      </c>
    </row>
    <row r="9028" spans="1:20" s="20" customFormat="1" x14ac:dyDescent="0.25">
      <c r="A9028" s="177" t="s">
        <v>9393</v>
      </c>
      <c r="B9028" s="20" t="s">
        <v>9394</v>
      </c>
      <c r="C9028" s="20" t="s">
        <v>211</v>
      </c>
      <c r="D9028" s="20" t="s">
        <v>1000</v>
      </c>
      <c r="E9028" s="26">
        <v>43435</v>
      </c>
      <c r="F9028" s="20">
        <v>0</v>
      </c>
      <c r="G9028" s="20">
        <v>0</v>
      </c>
      <c r="I9028" s="20">
        <v>0</v>
      </c>
      <c r="J9028" s="20">
        <v>0</v>
      </c>
      <c r="L9028" s="20">
        <v>0</v>
      </c>
      <c r="N9028" s="20">
        <v>0</v>
      </c>
      <c r="P9028" s="20">
        <v>0</v>
      </c>
      <c r="Q9028" s="20">
        <v>0</v>
      </c>
      <c r="S9028" s="20">
        <v>0</v>
      </c>
      <c r="T9028" s="20">
        <v>0.75</v>
      </c>
    </row>
    <row r="9029" spans="1:20" s="20" customFormat="1" x14ac:dyDescent="0.25">
      <c r="A9029" s="177" t="s">
        <v>8554</v>
      </c>
      <c r="B9029" s="20" t="s">
        <v>8555</v>
      </c>
      <c r="C9029" s="20" t="s">
        <v>213</v>
      </c>
      <c r="D9029" s="20" t="s">
        <v>1000</v>
      </c>
      <c r="E9029" s="26">
        <v>43435</v>
      </c>
      <c r="F9029" s="20">
        <v>0</v>
      </c>
      <c r="G9029" s="20">
        <v>0</v>
      </c>
      <c r="I9029" s="20">
        <v>0</v>
      </c>
      <c r="J9029" s="20">
        <v>0</v>
      </c>
      <c r="L9029" s="20">
        <v>0</v>
      </c>
      <c r="N9029" s="20">
        <v>0</v>
      </c>
      <c r="P9029" s="20">
        <v>0</v>
      </c>
      <c r="Q9029" s="20">
        <v>0</v>
      </c>
      <c r="S9029" s="20">
        <v>0</v>
      </c>
      <c r="T9029" s="20">
        <v>0.75</v>
      </c>
    </row>
    <row r="9030" spans="1:20" s="20" customFormat="1" x14ac:dyDescent="0.25">
      <c r="A9030" s="177" t="s">
        <v>5130</v>
      </c>
      <c r="B9030" s="20" t="s">
        <v>5131</v>
      </c>
      <c r="C9030" s="20" t="s">
        <v>229</v>
      </c>
      <c r="D9030" s="20" t="s">
        <v>1000</v>
      </c>
      <c r="E9030" s="26">
        <v>43435</v>
      </c>
      <c r="F9030" s="20">
        <v>0</v>
      </c>
      <c r="G9030" s="20">
        <v>0</v>
      </c>
      <c r="I9030" s="20">
        <v>0</v>
      </c>
      <c r="J9030" s="20">
        <v>0</v>
      </c>
      <c r="L9030" s="20">
        <v>0</v>
      </c>
      <c r="N9030" s="20">
        <v>0</v>
      </c>
      <c r="P9030" s="20">
        <v>0</v>
      </c>
      <c r="Q9030" s="20">
        <v>0</v>
      </c>
      <c r="S9030" s="20">
        <v>0</v>
      </c>
      <c r="T9030" s="20">
        <v>1</v>
      </c>
    </row>
    <row r="9031" spans="1:20" s="20" customFormat="1" x14ac:dyDescent="0.25">
      <c r="A9031" s="177" t="s">
        <v>13254</v>
      </c>
      <c r="B9031" s="20" t="s">
        <v>13166</v>
      </c>
      <c r="C9031" s="20" t="s">
        <v>1051</v>
      </c>
      <c r="D9031" s="20" t="s">
        <v>1002</v>
      </c>
      <c r="E9031" s="26">
        <v>43435</v>
      </c>
      <c r="F9031" s="20">
        <v>0</v>
      </c>
      <c r="G9031" s="20">
        <v>0</v>
      </c>
      <c r="I9031" s="20">
        <v>0</v>
      </c>
      <c r="J9031" s="20">
        <v>0</v>
      </c>
      <c r="L9031" s="20">
        <v>0</v>
      </c>
      <c r="N9031" s="20">
        <v>0</v>
      </c>
      <c r="P9031" s="20">
        <v>0</v>
      </c>
      <c r="Q9031" s="20">
        <v>0</v>
      </c>
      <c r="S9031" s="20">
        <v>0</v>
      </c>
    </row>
    <row r="9032" spans="1:20" s="20" customFormat="1" x14ac:dyDescent="0.25">
      <c r="A9032" s="177" t="s">
        <v>7465</v>
      </c>
      <c r="B9032" s="20" t="s">
        <v>7466</v>
      </c>
      <c r="C9032" s="20" t="s">
        <v>1048</v>
      </c>
      <c r="D9032" s="20" t="s">
        <v>1000</v>
      </c>
      <c r="E9032" s="26">
        <v>43435</v>
      </c>
      <c r="F9032" s="20">
        <v>0</v>
      </c>
      <c r="G9032" s="20">
        <v>0</v>
      </c>
      <c r="I9032" s="20">
        <v>0</v>
      </c>
      <c r="J9032" s="20">
        <v>0</v>
      </c>
      <c r="L9032" s="20">
        <v>0</v>
      </c>
      <c r="N9032" s="20">
        <v>0</v>
      </c>
      <c r="P9032" s="20">
        <v>0</v>
      </c>
      <c r="Q9032" s="20">
        <v>0</v>
      </c>
      <c r="S9032" s="20">
        <v>0</v>
      </c>
    </row>
    <row r="9033" spans="1:20" s="20" customFormat="1" x14ac:dyDescent="0.25">
      <c r="A9033" s="177" t="s">
        <v>5754</v>
      </c>
      <c r="B9033" s="20" t="s">
        <v>5755</v>
      </c>
      <c r="C9033" s="20" t="s">
        <v>1047</v>
      </c>
      <c r="D9033" s="20" t="s">
        <v>1000</v>
      </c>
      <c r="E9033" s="26">
        <v>43435</v>
      </c>
      <c r="F9033" s="20">
        <v>2.5</v>
      </c>
      <c r="G9033" s="20">
        <v>3.5</v>
      </c>
      <c r="I9033" s="20">
        <v>10</v>
      </c>
      <c r="J9033" s="20">
        <v>14</v>
      </c>
      <c r="L9033" s="20">
        <v>20</v>
      </c>
      <c r="N9033" s="20">
        <v>10</v>
      </c>
      <c r="P9033" s="20">
        <v>0</v>
      </c>
      <c r="Q9033" s="20">
        <v>0</v>
      </c>
      <c r="S9033" s="20">
        <v>0</v>
      </c>
      <c r="T9033" s="20">
        <v>1</v>
      </c>
    </row>
    <row r="9034" spans="1:20" s="20" customFormat="1" x14ac:dyDescent="0.25">
      <c r="A9034" s="177" t="s">
        <v>12364</v>
      </c>
      <c r="B9034" s="20" t="s">
        <v>12365</v>
      </c>
      <c r="C9034" s="20" t="s">
        <v>1050</v>
      </c>
      <c r="D9034" s="20" t="s">
        <v>1001</v>
      </c>
      <c r="E9034" s="26">
        <v>43435</v>
      </c>
      <c r="F9034" s="20">
        <v>2</v>
      </c>
      <c r="G9034" s="20">
        <v>2.5</v>
      </c>
      <c r="I9034" s="20">
        <v>3</v>
      </c>
      <c r="J9034" s="20">
        <v>11</v>
      </c>
      <c r="L9034" s="20">
        <v>14</v>
      </c>
      <c r="N9034" s="20">
        <v>3</v>
      </c>
      <c r="P9034" s="20">
        <v>1</v>
      </c>
      <c r="Q9034" s="20">
        <v>3</v>
      </c>
      <c r="S9034" s="20">
        <v>0</v>
      </c>
      <c r="T9034" s="20">
        <v>0.1875</v>
      </c>
    </row>
    <row r="9035" spans="1:20" s="20" customFormat="1" x14ac:dyDescent="0.25">
      <c r="A9035" s="177" t="s">
        <v>10103</v>
      </c>
      <c r="B9035" s="20" t="s">
        <v>10104</v>
      </c>
      <c r="C9035" s="20" t="s">
        <v>1049</v>
      </c>
      <c r="D9035" s="20" t="s">
        <v>1001</v>
      </c>
      <c r="E9035" s="26">
        <v>43435</v>
      </c>
      <c r="F9035" s="20">
        <v>0</v>
      </c>
      <c r="G9035" s="20">
        <v>0</v>
      </c>
      <c r="I9035" s="20">
        <v>0</v>
      </c>
      <c r="J9035" s="20">
        <v>0</v>
      </c>
      <c r="L9035" s="20">
        <v>0</v>
      </c>
      <c r="N9035" s="20">
        <v>0</v>
      </c>
      <c r="P9035" s="20">
        <v>0</v>
      </c>
      <c r="Q9035" s="20">
        <v>0</v>
      </c>
      <c r="S9035" s="20">
        <v>0</v>
      </c>
      <c r="T9035" s="20">
        <v>0.26666666666666666</v>
      </c>
    </row>
    <row r="9036" spans="1:20" s="20" customFormat="1" x14ac:dyDescent="0.25">
      <c r="A9036" s="177" t="s">
        <v>7435</v>
      </c>
      <c r="B9036" s="20" t="s">
        <v>7436</v>
      </c>
      <c r="C9036" s="20" t="s">
        <v>1048</v>
      </c>
      <c r="D9036" s="20" t="s">
        <v>1001</v>
      </c>
      <c r="E9036" s="26">
        <v>43435</v>
      </c>
      <c r="F9036" s="20">
        <v>2</v>
      </c>
      <c r="G9036" s="20">
        <v>2.5</v>
      </c>
      <c r="I9036" s="20">
        <v>12</v>
      </c>
      <c r="J9036" s="20">
        <v>11</v>
      </c>
      <c r="L9036" s="20">
        <v>14</v>
      </c>
      <c r="N9036" s="20">
        <v>11</v>
      </c>
      <c r="P9036" s="20">
        <v>0</v>
      </c>
      <c r="Q9036" s="20">
        <v>1</v>
      </c>
      <c r="S9036" s="20">
        <v>1</v>
      </c>
      <c r="T9036" s="20">
        <v>0.2</v>
      </c>
    </row>
    <row r="9037" spans="1:20" s="20" customFormat="1" x14ac:dyDescent="0.25">
      <c r="A9037" s="177" t="s">
        <v>5579</v>
      </c>
      <c r="B9037" s="20" t="s">
        <v>5580</v>
      </c>
      <c r="C9037" s="20" t="s">
        <v>1047</v>
      </c>
      <c r="D9037" s="20" t="s">
        <v>1001</v>
      </c>
      <c r="E9037" s="26">
        <v>43435</v>
      </c>
      <c r="F9037" s="20">
        <v>0</v>
      </c>
      <c r="G9037" s="20">
        <v>0</v>
      </c>
      <c r="I9037" s="20">
        <v>0</v>
      </c>
      <c r="J9037" s="20">
        <v>0</v>
      </c>
      <c r="L9037" s="20">
        <v>0</v>
      </c>
      <c r="N9037" s="20">
        <v>0</v>
      </c>
      <c r="P9037" s="20">
        <v>0</v>
      </c>
      <c r="Q9037" s="20">
        <v>0</v>
      </c>
      <c r="S9037" s="20">
        <v>0</v>
      </c>
      <c r="T9037" s="20">
        <v>0.13333333333333333</v>
      </c>
    </row>
    <row r="9038" spans="1:20" s="20" customFormat="1" x14ac:dyDescent="0.25">
      <c r="A9038" s="177" t="s">
        <v>11443</v>
      </c>
      <c r="B9038" s="20" t="s">
        <v>11444</v>
      </c>
      <c r="C9038" s="20" t="s">
        <v>959</v>
      </c>
      <c r="D9038" s="20" t="s">
        <v>1000</v>
      </c>
      <c r="E9038" s="26">
        <v>43435</v>
      </c>
      <c r="F9038" s="20">
        <v>0</v>
      </c>
      <c r="G9038" s="20">
        <v>0</v>
      </c>
      <c r="I9038" s="20">
        <v>0</v>
      </c>
      <c r="J9038" s="20">
        <v>0</v>
      </c>
      <c r="L9038" s="20">
        <v>0</v>
      </c>
      <c r="N9038" s="20">
        <v>0</v>
      </c>
      <c r="P9038" s="20">
        <v>0</v>
      </c>
      <c r="Q9038" s="20">
        <v>0</v>
      </c>
      <c r="S9038" s="20">
        <v>0</v>
      </c>
      <c r="T9038" s="20">
        <v>0.21428571428571427</v>
      </c>
    </row>
    <row r="9039" spans="1:20" s="20" customFormat="1" x14ac:dyDescent="0.25">
      <c r="A9039" s="177" t="s">
        <v>10631</v>
      </c>
      <c r="B9039" s="20" t="s">
        <v>10632</v>
      </c>
      <c r="C9039" s="20" t="s">
        <v>205</v>
      </c>
      <c r="D9039" s="20" t="s">
        <v>1000</v>
      </c>
      <c r="E9039" s="26">
        <v>43435</v>
      </c>
      <c r="F9039" s="20">
        <v>0</v>
      </c>
      <c r="G9039" s="20">
        <v>0</v>
      </c>
      <c r="I9039" s="20">
        <v>0</v>
      </c>
      <c r="J9039" s="20">
        <v>0</v>
      </c>
      <c r="L9039" s="20">
        <v>0</v>
      </c>
      <c r="N9039" s="20">
        <v>0</v>
      </c>
      <c r="P9039" s="20">
        <v>0</v>
      </c>
      <c r="Q9039" s="20">
        <v>0</v>
      </c>
      <c r="S9039" s="20">
        <v>0</v>
      </c>
      <c r="T9039" s="20">
        <v>9.0909090909090912E-2</v>
      </c>
    </row>
    <row r="9040" spans="1:20" s="20" customFormat="1" x14ac:dyDescent="0.25">
      <c r="A9040" s="177" t="s">
        <v>10037</v>
      </c>
      <c r="B9040" s="20" t="s">
        <v>10038</v>
      </c>
      <c r="C9040" s="20" t="s">
        <v>384</v>
      </c>
      <c r="D9040" s="20" t="s">
        <v>1000</v>
      </c>
      <c r="E9040" s="26">
        <v>43435</v>
      </c>
      <c r="F9040" s="20">
        <v>0</v>
      </c>
      <c r="G9040" s="20">
        <v>0</v>
      </c>
      <c r="I9040" s="20">
        <v>0</v>
      </c>
      <c r="J9040" s="20">
        <v>0</v>
      </c>
      <c r="L9040" s="20">
        <v>0</v>
      </c>
      <c r="N9040" s="20">
        <v>0</v>
      </c>
      <c r="P9040" s="20">
        <v>0</v>
      </c>
      <c r="Q9040" s="20">
        <v>0</v>
      </c>
      <c r="S9040" s="20">
        <v>0</v>
      </c>
      <c r="T9040" s="20">
        <v>0</v>
      </c>
    </row>
    <row r="9041" spans="1:20" s="20" customFormat="1" x14ac:dyDescent="0.25">
      <c r="A9041" s="177" t="s">
        <v>8978</v>
      </c>
      <c r="B9041" s="20" t="s">
        <v>8979</v>
      </c>
      <c r="C9041" s="20" t="s">
        <v>210</v>
      </c>
      <c r="D9041" s="20" t="s">
        <v>1000</v>
      </c>
      <c r="E9041" s="26">
        <v>43435</v>
      </c>
      <c r="F9041" s="20">
        <v>3</v>
      </c>
      <c r="G9041" s="20">
        <v>4</v>
      </c>
      <c r="I9041" s="20">
        <v>18</v>
      </c>
      <c r="J9041" s="20">
        <v>18</v>
      </c>
      <c r="L9041" s="20">
        <v>24</v>
      </c>
      <c r="N9041" s="20">
        <v>13</v>
      </c>
      <c r="O9041" s="20">
        <v>0</v>
      </c>
      <c r="P9041" s="20">
        <v>0</v>
      </c>
      <c r="Q9041" s="20">
        <v>2</v>
      </c>
      <c r="S9041" s="20">
        <v>5</v>
      </c>
      <c r="T9041" s="20">
        <v>0.33</v>
      </c>
    </row>
    <row r="9042" spans="1:20" s="20" customFormat="1" x14ac:dyDescent="0.25">
      <c r="A9042" s="177" t="s">
        <v>6173</v>
      </c>
      <c r="B9042" s="20" t="s">
        <v>6174</v>
      </c>
      <c r="C9042" s="20" t="s">
        <v>215</v>
      </c>
      <c r="D9042" s="20" t="s">
        <v>1000</v>
      </c>
      <c r="E9042" s="26">
        <v>43435</v>
      </c>
      <c r="F9042" s="20">
        <v>5</v>
      </c>
      <c r="G9042" s="20">
        <v>6</v>
      </c>
      <c r="I9042" s="20">
        <v>23</v>
      </c>
      <c r="J9042" s="20">
        <v>34</v>
      </c>
      <c r="L9042" s="20">
        <v>40</v>
      </c>
      <c r="N9042" s="20">
        <v>18</v>
      </c>
      <c r="O9042" s="20">
        <v>1</v>
      </c>
      <c r="P9042" s="20">
        <v>5</v>
      </c>
      <c r="Q9042" s="20">
        <v>6</v>
      </c>
      <c r="S9042" s="20">
        <v>5</v>
      </c>
      <c r="T9042" s="20">
        <v>0.33</v>
      </c>
    </row>
    <row r="9043" spans="1:20" s="20" customFormat="1" x14ac:dyDescent="0.25">
      <c r="A9043" s="177" t="s">
        <v>8094</v>
      </c>
      <c r="B9043" s="20" t="s">
        <v>8095</v>
      </c>
      <c r="C9043" s="20" t="s">
        <v>960</v>
      </c>
      <c r="D9043" s="20" t="s">
        <v>1000</v>
      </c>
      <c r="E9043" s="26">
        <v>43435</v>
      </c>
      <c r="F9043" s="20">
        <v>0</v>
      </c>
      <c r="G9043" s="20">
        <v>0</v>
      </c>
      <c r="I9043" s="20">
        <v>0</v>
      </c>
      <c r="J9043" s="20">
        <v>0</v>
      </c>
      <c r="L9043" s="20">
        <v>0</v>
      </c>
      <c r="N9043" s="20">
        <v>0</v>
      </c>
      <c r="P9043" s="20">
        <v>0</v>
      </c>
      <c r="Q9043" s="20">
        <v>0</v>
      </c>
      <c r="S9043" s="20">
        <v>0</v>
      </c>
      <c r="T9043" s="20">
        <v>0.36</v>
      </c>
    </row>
    <row r="9044" spans="1:20" s="20" customFormat="1" x14ac:dyDescent="0.25">
      <c r="A9044" s="177" t="s">
        <v>6963</v>
      </c>
      <c r="B9044" s="20" t="s">
        <v>6964</v>
      </c>
      <c r="C9044" s="20" t="s">
        <v>961</v>
      </c>
      <c r="D9044" s="20" t="s">
        <v>1000</v>
      </c>
      <c r="E9044" s="26">
        <v>43435</v>
      </c>
      <c r="F9044" s="20">
        <v>0</v>
      </c>
      <c r="G9044" s="20">
        <v>0</v>
      </c>
      <c r="I9044" s="20">
        <v>0</v>
      </c>
      <c r="J9044" s="20">
        <v>0</v>
      </c>
      <c r="L9044" s="20">
        <v>0</v>
      </c>
      <c r="N9044" s="20">
        <v>0</v>
      </c>
      <c r="P9044" s="20">
        <v>0</v>
      </c>
      <c r="Q9044" s="20">
        <v>0</v>
      </c>
      <c r="S9044" s="20">
        <v>0</v>
      </c>
      <c r="T9044" s="20">
        <v>0.36</v>
      </c>
    </row>
    <row r="9045" spans="1:20" s="20" customFormat="1" x14ac:dyDescent="0.25">
      <c r="A9045" s="177" t="s">
        <v>3473</v>
      </c>
      <c r="B9045" s="20" t="s">
        <v>3474</v>
      </c>
      <c r="C9045" s="20" t="s">
        <v>221</v>
      </c>
      <c r="D9045" s="20" t="s">
        <v>1000</v>
      </c>
      <c r="E9045" s="26">
        <v>43435</v>
      </c>
      <c r="F9045" s="20">
        <v>0</v>
      </c>
      <c r="G9045" s="20">
        <v>0</v>
      </c>
      <c r="I9045" s="20">
        <v>0</v>
      </c>
      <c r="J9045" s="20">
        <v>0</v>
      </c>
      <c r="L9045" s="20">
        <v>0</v>
      </c>
      <c r="N9045" s="20">
        <v>0</v>
      </c>
      <c r="P9045" s="20">
        <v>0</v>
      </c>
      <c r="Q9045" s="20">
        <v>0</v>
      </c>
      <c r="S9045" s="20">
        <v>0</v>
      </c>
      <c r="T9045" s="20">
        <v>0.33</v>
      </c>
    </row>
    <row r="9046" spans="1:20" s="20" customFormat="1" x14ac:dyDescent="0.25">
      <c r="A9046" s="177" t="s">
        <v>3298</v>
      </c>
      <c r="B9046" s="20" t="s">
        <v>3299</v>
      </c>
      <c r="C9046" s="20" t="s">
        <v>222</v>
      </c>
      <c r="D9046" s="20" t="s">
        <v>1000</v>
      </c>
      <c r="E9046" s="26">
        <v>43435</v>
      </c>
      <c r="F9046" s="20">
        <v>0</v>
      </c>
      <c r="G9046" s="20">
        <v>0</v>
      </c>
      <c r="I9046" s="20">
        <v>0</v>
      </c>
      <c r="J9046" s="20">
        <v>0</v>
      </c>
      <c r="L9046" s="20">
        <v>0</v>
      </c>
      <c r="N9046" s="20">
        <v>0</v>
      </c>
      <c r="P9046" s="20">
        <v>0</v>
      </c>
      <c r="Q9046" s="20">
        <v>0</v>
      </c>
      <c r="S9046" s="20">
        <v>0</v>
      </c>
      <c r="T9046" s="20">
        <v>0</v>
      </c>
    </row>
    <row r="9047" spans="1:20" s="20" customFormat="1" x14ac:dyDescent="0.25">
      <c r="A9047" s="177" t="s">
        <v>7343</v>
      </c>
      <c r="B9047" s="20" t="s">
        <v>7344</v>
      </c>
      <c r="C9047" s="20" t="s">
        <v>1052</v>
      </c>
      <c r="D9047" s="20" t="s">
        <v>1000</v>
      </c>
      <c r="E9047" s="26">
        <v>43435</v>
      </c>
      <c r="F9047" s="20">
        <v>3</v>
      </c>
      <c r="G9047" s="20">
        <v>3</v>
      </c>
      <c r="I9047" s="20">
        <v>18</v>
      </c>
      <c r="J9047" s="20">
        <v>18</v>
      </c>
      <c r="L9047" s="20">
        <v>18</v>
      </c>
      <c r="N9047" s="20">
        <v>15</v>
      </c>
      <c r="P9047" s="20">
        <v>0</v>
      </c>
      <c r="Q9047" s="20">
        <v>6</v>
      </c>
      <c r="S9047" s="20">
        <v>3</v>
      </c>
      <c r="T9047" s="20">
        <v>0.5</v>
      </c>
    </row>
    <row r="9048" spans="1:20" s="20" customFormat="1" x14ac:dyDescent="0.25">
      <c r="A9048" s="177" t="s">
        <v>5335</v>
      </c>
      <c r="B9048" s="20" t="s">
        <v>5336</v>
      </c>
      <c r="C9048" s="20" t="s">
        <v>1053</v>
      </c>
      <c r="D9048" s="20" t="s">
        <v>1000</v>
      </c>
      <c r="E9048" s="26">
        <v>43435</v>
      </c>
      <c r="F9048" s="20">
        <v>2</v>
      </c>
      <c r="G9048" s="20">
        <v>2.5</v>
      </c>
      <c r="I9048" s="20">
        <v>6</v>
      </c>
      <c r="J9048" s="20">
        <v>11</v>
      </c>
      <c r="L9048" s="20">
        <v>14</v>
      </c>
      <c r="N9048" s="20">
        <v>5</v>
      </c>
      <c r="P9048" s="20">
        <v>0</v>
      </c>
      <c r="Q9048" s="20">
        <v>0</v>
      </c>
      <c r="S9048" s="20">
        <v>1</v>
      </c>
      <c r="T9048" s="20">
        <v>0.56999999999999995</v>
      </c>
    </row>
    <row r="9049" spans="1:20" s="20" customFormat="1" x14ac:dyDescent="0.25">
      <c r="A9049" s="177" t="s">
        <v>7168</v>
      </c>
      <c r="B9049" s="20" t="s">
        <v>7169</v>
      </c>
      <c r="C9049" s="20" t="s">
        <v>1052</v>
      </c>
      <c r="D9049" s="20" t="s">
        <v>1001</v>
      </c>
      <c r="E9049" s="26">
        <v>43435</v>
      </c>
      <c r="F9049" s="20">
        <v>1.5</v>
      </c>
      <c r="G9049" s="20">
        <v>1.5</v>
      </c>
      <c r="I9049" s="20">
        <v>5</v>
      </c>
      <c r="J9049" s="20">
        <v>7</v>
      </c>
      <c r="L9049" s="20">
        <v>8</v>
      </c>
      <c r="N9049" s="20">
        <v>2</v>
      </c>
      <c r="P9049" s="20">
        <v>0</v>
      </c>
      <c r="Q9049" s="20">
        <v>1</v>
      </c>
      <c r="S9049" s="20">
        <v>3</v>
      </c>
    </row>
    <row r="9050" spans="1:20" s="20" customFormat="1" x14ac:dyDescent="0.25">
      <c r="A9050" s="177" t="s">
        <v>5160</v>
      </c>
      <c r="B9050" s="20" t="s">
        <v>5161</v>
      </c>
      <c r="C9050" s="20" t="s">
        <v>1053</v>
      </c>
      <c r="D9050" s="20" t="s">
        <v>1001</v>
      </c>
      <c r="E9050" s="26">
        <v>43435</v>
      </c>
      <c r="F9050" s="20">
        <v>0.5</v>
      </c>
      <c r="G9050" s="20">
        <v>0.5</v>
      </c>
      <c r="I9050" s="20">
        <v>0</v>
      </c>
      <c r="J9050" s="20">
        <v>3</v>
      </c>
      <c r="L9050" s="20">
        <v>3</v>
      </c>
      <c r="N9050" s="20">
        <v>0</v>
      </c>
      <c r="P9050" s="20">
        <v>0</v>
      </c>
      <c r="Q9050" s="20">
        <v>0</v>
      </c>
      <c r="S9050" s="20">
        <v>0</v>
      </c>
    </row>
    <row r="9051" spans="1:20" s="20" customFormat="1" x14ac:dyDescent="0.25">
      <c r="A9051" s="177" t="s">
        <v>12658</v>
      </c>
      <c r="B9051" s="20" t="s">
        <v>12659</v>
      </c>
      <c r="C9051" s="20" t="s">
        <v>1054</v>
      </c>
      <c r="D9051" s="20" t="s">
        <v>1001</v>
      </c>
      <c r="E9051" s="26">
        <v>43435</v>
      </c>
      <c r="F9051" s="20">
        <v>2</v>
      </c>
      <c r="G9051" s="20">
        <v>1.5</v>
      </c>
      <c r="I9051" s="20">
        <v>9</v>
      </c>
      <c r="J9051" s="20">
        <v>11</v>
      </c>
      <c r="L9051" s="20">
        <v>9</v>
      </c>
      <c r="N9051" s="20">
        <v>9</v>
      </c>
      <c r="P9051" s="20">
        <v>0</v>
      </c>
      <c r="Q9051" s="20">
        <v>1</v>
      </c>
      <c r="S9051" s="20">
        <v>0</v>
      </c>
    </row>
    <row r="9052" spans="1:20" s="20" customFormat="1" x14ac:dyDescent="0.25">
      <c r="A9052" s="177" t="s">
        <v>12334</v>
      </c>
      <c r="B9052" s="20" t="s">
        <v>12335</v>
      </c>
      <c r="C9052" s="20" t="s">
        <v>200</v>
      </c>
      <c r="D9052" s="20" t="s">
        <v>1000</v>
      </c>
      <c r="E9052" s="26">
        <v>43435</v>
      </c>
      <c r="F9052" s="20">
        <v>4</v>
      </c>
      <c r="G9052" s="20">
        <v>4.5</v>
      </c>
      <c r="I9052" s="20">
        <v>8</v>
      </c>
      <c r="J9052" s="20">
        <v>22</v>
      </c>
      <c r="L9052" s="20">
        <v>26</v>
      </c>
      <c r="N9052" s="20">
        <v>8</v>
      </c>
      <c r="P9052" s="20">
        <v>2</v>
      </c>
      <c r="Q9052" s="20">
        <v>7</v>
      </c>
      <c r="S9052" s="20">
        <v>0</v>
      </c>
    </row>
    <row r="9053" spans="1:20" s="20" customFormat="1" x14ac:dyDescent="0.25">
      <c r="A9053" s="177" t="s">
        <v>10455</v>
      </c>
      <c r="B9053" s="20" t="s">
        <v>10456</v>
      </c>
      <c r="C9053" s="20" t="s">
        <v>204</v>
      </c>
      <c r="D9053" s="20" t="s">
        <v>1000</v>
      </c>
      <c r="E9053" s="26">
        <v>43435</v>
      </c>
      <c r="F9053" s="20">
        <v>0</v>
      </c>
      <c r="G9053" s="20">
        <v>0</v>
      </c>
      <c r="I9053" s="20">
        <v>0</v>
      </c>
      <c r="J9053" s="20">
        <v>0</v>
      </c>
      <c r="L9053" s="20">
        <v>0</v>
      </c>
      <c r="N9053" s="20">
        <v>0</v>
      </c>
      <c r="P9053" s="20">
        <v>0</v>
      </c>
      <c r="Q9053" s="20">
        <v>0</v>
      </c>
      <c r="S9053" s="20">
        <v>0</v>
      </c>
    </row>
    <row r="9054" spans="1:20" s="20" customFormat="1" x14ac:dyDescent="0.25">
      <c r="A9054" s="177" t="s">
        <v>9999</v>
      </c>
      <c r="B9054" s="20" t="s">
        <v>10000</v>
      </c>
      <c r="C9054" s="20" t="s">
        <v>385</v>
      </c>
      <c r="D9054" s="20" t="s">
        <v>1000</v>
      </c>
      <c r="E9054" s="26">
        <v>43435</v>
      </c>
      <c r="F9054" s="20">
        <v>0</v>
      </c>
      <c r="G9054" s="20">
        <v>0</v>
      </c>
      <c r="I9054" s="20">
        <v>0</v>
      </c>
      <c r="J9054" s="20">
        <v>0</v>
      </c>
      <c r="L9054" s="20">
        <v>0</v>
      </c>
      <c r="N9054" s="20">
        <v>0</v>
      </c>
      <c r="P9054" s="20">
        <v>0</v>
      </c>
      <c r="Q9054" s="20">
        <v>0</v>
      </c>
      <c r="S9054" s="20">
        <v>0</v>
      </c>
    </row>
    <row r="9055" spans="1:20" s="20" customFormat="1" x14ac:dyDescent="0.25">
      <c r="A9055" s="177" t="s">
        <v>8803</v>
      </c>
      <c r="B9055" s="20" t="s">
        <v>8804</v>
      </c>
      <c r="C9055" s="20" t="s">
        <v>208</v>
      </c>
      <c r="D9055" s="20" t="s">
        <v>1000</v>
      </c>
      <c r="E9055" s="26">
        <v>43435</v>
      </c>
      <c r="F9055" s="20">
        <v>2</v>
      </c>
      <c r="G9055" s="20">
        <v>1.5</v>
      </c>
      <c r="I9055" s="20">
        <v>5</v>
      </c>
      <c r="J9055" s="20">
        <v>11</v>
      </c>
      <c r="L9055" s="20">
        <v>9</v>
      </c>
      <c r="N9055" s="20">
        <v>5</v>
      </c>
      <c r="P9055" s="20">
        <v>0</v>
      </c>
      <c r="Q9055" s="20">
        <v>0</v>
      </c>
      <c r="S9055" s="20">
        <v>0</v>
      </c>
    </row>
    <row r="9056" spans="1:20" s="20" customFormat="1" x14ac:dyDescent="0.25">
      <c r="A9056" s="177" t="s">
        <v>8138</v>
      </c>
      <c r="B9056" s="20" t="s">
        <v>8139</v>
      </c>
      <c r="C9056" s="20" t="s">
        <v>900</v>
      </c>
      <c r="D9056" s="20" t="s">
        <v>1000</v>
      </c>
      <c r="E9056" s="26">
        <v>43435</v>
      </c>
      <c r="F9056" s="20">
        <v>1</v>
      </c>
      <c r="G9056" s="20">
        <v>1.5</v>
      </c>
      <c r="I9056" s="20">
        <v>6</v>
      </c>
      <c r="J9056" s="20">
        <v>5</v>
      </c>
      <c r="L9056" s="20">
        <v>8</v>
      </c>
      <c r="N9056" s="20">
        <v>6</v>
      </c>
      <c r="P9056" s="20">
        <v>0</v>
      </c>
      <c r="Q9056" s="20">
        <v>0</v>
      </c>
      <c r="S9056" s="20">
        <v>0</v>
      </c>
    </row>
    <row r="9057" spans="1:20" s="20" customFormat="1" x14ac:dyDescent="0.25">
      <c r="A9057" s="177" t="s">
        <v>7903</v>
      </c>
      <c r="B9057" s="20" t="s">
        <v>7904</v>
      </c>
      <c r="C9057" s="20" t="s">
        <v>905</v>
      </c>
      <c r="D9057" s="20" t="s">
        <v>1000</v>
      </c>
      <c r="E9057" s="26">
        <v>43435</v>
      </c>
      <c r="F9057" s="20">
        <v>0</v>
      </c>
      <c r="G9057" s="20">
        <v>0</v>
      </c>
      <c r="I9057" s="20">
        <v>0</v>
      </c>
      <c r="J9057" s="20">
        <v>0</v>
      </c>
      <c r="L9057" s="20">
        <v>0</v>
      </c>
      <c r="N9057" s="20">
        <v>0</v>
      </c>
      <c r="P9057" s="20">
        <v>0</v>
      </c>
      <c r="Q9057" s="20">
        <v>0</v>
      </c>
      <c r="S9057" s="20">
        <v>0</v>
      </c>
    </row>
    <row r="9058" spans="1:20" s="20" customFormat="1" x14ac:dyDescent="0.25">
      <c r="A9058" s="177" t="s">
        <v>6597</v>
      </c>
      <c r="B9058" s="20" t="s">
        <v>6598</v>
      </c>
      <c r="C9058" s="20" t="s">
        <v>316</v>
      </c>
      <c r="D9058" s="20" t="s">
        <v>1000</v>
      </c>
      <c r="E9058" s="26">
        <v>43435</v>
      </c>
      <c r="F9058" s="20">
        <v>6</v>
      </c>
      <c r="G9058" s="20">
        <v>6</v>
      </c>
      <c r="I9058" s="20">
        <v>26</v>
      </c>
      <c r="J9058" s="20">
        <v>35</v>
      </c>
      <c r="L9058" s="20">
        <v>35</v>
      </c>
      <c r="N9058" s="20">
        <v>24</v>
      </c>
      <c r="P9058" s="20">
        <v>3</v>
      </c>
      <c r="Q9058" s="20">
        <v>3</v>
      </c>
      <c r="S9058" s="20">
        <v>2</v>
      </c>
    </row>
    <row r="9059" spans="1:20" s="20" customFormat="1" x14ac:dyDescent="0.25">
      <c r="A9059" s="177" t="s">
        <v>4190</v>
      </c>
      <c r="B9059" s="20" t="s">
        <v>4191</v>
      </c>
      <c r="C9059" s="20" t="s">
        <v>218</v>
      </c>
      <c r="D9059" s="20" t="s">
        <v>1000</v>
      </c>
      <c r="E9059" s="26">
        <v>43435</v>
      </c>
      <c r="F9059" s="20">
        <v>0</v>
      </c>
      <c r="G9059" s="20">
        <v>0</v>
      </c>
      <c r="I9059" s="20">
        <v>0</v>
      </c>
      <c r="J9059" s="20">
        <v>0</v>
      </c>
      <c r="L9059" s="20">
        <v>0</v>
      </c>
      <c r="N9059" s="20">
        <v>0</v>
      </c>
      <c r="P9059" s="20">
        <v>0</v>
      </c>
      <c r="Q9059" s="20">
        <v>0</v>
      </c>
      <c r="S9059" s="20">
        <v>0</v>
      </c>
    </row>
    <row r="9060" spans="1:20" s="20" customFormat="1" x14ac:dyDescent="0.25">
      <c r="A9060" s="177" t="s">
        <v>12619</v>
      </c>
      <c r="B9060" s="20" t="s">
        <v>12620</v>
      </c>
      <c r="C9060" s="20" t="s">
        <v>202</v>
      </c>
      <c r="D9060" s="20" t="s">
        <v>1000</v>
      </c>
      <c r="E9060" s="26">
        <v>43435</v>
      </c>
      <c r="F9060" s="20">
        <v>4</v>
      </c>
      <c r="G9060" s="20">
        <v>5</v>
      </c>
      <c r="I9060" s="20">
        <v>63</v>
      </c>
      <c r="J9060" s="20">
        <v>47</v>
      </c>
      <c r="L9060" s="20">
        <v>64</v>
      </c>
      <c r="N9060" s="20">
        <v>62</v>
      </c>
      <c r="P9060" s="20">
        <v>0</v>
      </c>
      <c r="Q9060" s="20">
        <v>0</v>
      </c>
      <c r="S9060" s="20">
        <v>1</v>
      </c>
    </row>
    <row r="9061" spans="1:20" s="20" customFormat="1" x14ac:dyDescent="0.25">
      <c r="A9061" s="177" t="s">
        <v>12444</v>
      </c>
      <c r="B9061" s="20" t="s">
        <v>12445</v>
      </c>
      <c r="C9061" s="20" t="s">
        <v>347</v>
      </c>
      <c r="D9061" s="20" t="s">
        <v>1000</v>
      </c>
      <c r="E9061" s="26">
        <v>43435</v>
      </c>
      <c r="F9061" s="20">
        <v>0</v>
      </c>
      <c r="G9061" s="20">
        <v>0</v>
      </c>
      <c r="I9061" s="20">
        <v>0</v>
      </c>
      <c r="J9061" s="20">
        <v>0</v>
      </c>
      <c r="L9061" s="20">
        <v>0</v>
      </c>
      <c r="N9061" s="20">
        <v>0</v>
      </c>
      <c r="P9061" s="20">
        <v>0</v>
      </c>
      <c r="Q9061" s="20">
        <v>0</v>
      </c>
      <c r="S9061" s="20">
        <v>0</v>
      </c>
    </row>
    <row r="9062" spans="1:20" s="20" customFormat="1" x14ac:dyDescent="0.25">
      <c r="A9062" s="177" t="s">
        <v>9784</v>
      </c>
      <c r="B9062" s="20" t="s">
        <v>9785</v>
      </c>
      <c r="C9062" s="20" t="s">
        <v>224</v>
      </c>
      <c r="D9062" s="20" t="s">
        <v>1000</v>
      </c>
      <c r="E9062" s="26">
        <v>43435</v>
      </c>
      <c r="F9062" s="20">
        <v>4</v>
      </c>
      <c r="G9062" s="20">
        <v>6</v>
      </c>
      <c r="I9062" s="20">
        <v>56</v>
      </c>
      <c r="J9062" s="20">
        <v>44</v>
      </c>
      <c r="L9062" s="20">
        <v>66</v>
      </c>
      <c r="N9062" s="20">
        <v>41</v>
      </c>
      <c r="P9062" s="20">
        <v>0</v>
      </c>
      <c r="Q9062" s="20">
        <v>0</v>
      </c>
      <c r="S9062" s="20">
        <v>15</v>
      </c>
    </row>
    <row r="9063" spans="1:20" s="20" customFormat="1" x14ac:dyDescent="0.25">
      <c r="A9063" s="177" t="s">
        <v>9485</v>
      </c>
      <c r="B9063" s="20" t="s">
        <v>9486</v>
      </c>
      <c r="C9063" s="20" t="s">
        <v>345</v>
      </c>
      <c r="D9063" s="20" t="s">
        <v>1000</v>
      </c>
      <c r="E9063" s="26">
        <v>43435</v>
      </c>
      <c r="F9063" s="20">
        <v>0</v>
      </c>
      <c r="G9063" s="20">
        <v>0</v>
      </c>
      <c r="I9063" s="20">
        <v>0</v>
      </c>
      <c r="J9063" s="20">
        <v>0</v>
      </c>
      <c r="L9063" s="20">
        <v>0</v>
      </c>
      <c r="N9063" s="20">
        <v>0</v>
      </c>
      <c r="P9063" s="20">
        <v>0</v>
      </c>
      <c r="Q9063" s="20">
        <v>0</v>
      </c>
      <c r="S9063" s="20">
        <v>0</v>
      </c>
    </row>
    <row r="9064" spans="1:20" s="20" customFormat="1" x14ac:dyDescent="0.25">
      <c r="A9064" s="177" t="s">
        <v>7877</v>
      </c>
      <c r="B9064" s="20" t="s">
        <v>7878</v>
      </c>
      <c r="C9064" s="20" t="s">
        <v>226</v>
      </c>
      <c r="D9064" s="20" t="s">
        <v>1000</v>
      </c>
      <c r="E9064" s="26">
        <v>43435</v>
      </c>
      <c r="F9064" s="20">
        <v>5</v>
      </c>
      <c r="G9064" s="20">
        <v>5.5</v>
      </c>
      <c r="I9064" s="20">
        <v>44</v>
      </c>
      <c r="J9064" s="20">
        <v>55</v>
      </c>
      <c r="L9064" s="20">
        <v>62</v>
      </c>
      <c r="N9064" s="20">
        <v>36</v>
      </c>
      <c r="P9064" s="20">
        <v>0</v>
      </c>
      <c r="Q9064" s="20">
        <v>1</v>
      </c>
      <c r="S9064" s="20">
        <v>8</v>
      </c>
    </row>
    <row r="9065" spans="1:20" s="20" customFormat="1" x14ac:dyDescent="0.25">
      <c r="A9065" s="177" t="s">
        <v>6947</v>
      </c>
      <c r="B9065" s="20" t="s">
        <v>6948</v>
      </c>
      <c r="C9065" s="20" t="s">
        <v>231</v>
      </c>
      <c r="D9065" s="20" t="s">
        <v>1000</v>
      </c>
      <c r="E9065" s="26">
        <v>43435</v>
      </c>
      <c r="F9065" s="20">
        <v>8</v>
      </c>
      <c r="G9065" s="20">
        <v>8</v>
      </c>
      <c r="I9065" s="20">
        <v>107</v>
      </c>
      <c r="J9065" s="20">
        <v>91</v>
      </c>
      <c r="L9065" s="20">
        <v>91</v>
      </c>
      <c r="N9065" s="20">
        <v>99</v>
      </c>
      <c r="P9065" s="20">
        <v>0</v>
      </c>
      <c r="Q9065" s="20">
        <v>3</v>
      </c>
      <c r="S9065" s="20">
        <v>8</v>
      </c>
    </row>
    <row r="9066" spans="1:20" s="20" customFormat="1" x14ac:dyDescent="0.25">
      <c r="A9066" s="177" t="s">
        <v>5998</v>
      </c>
      <c r="B9066" s="20" t="s">
        <v>5999</v>
      </c>
      <c r="C9066" s="20" t="s">
        <v>216</v>
      </c>
      <c r="D9066" s="20" t="s">
        <v>1000</v>
      </c>
      <c r="E9066" s="26">
        <v>43435</v>
      </c>
      <c r="F9066" s="20">
        <v>8.5</v>
      </c>
      <c r="G9066" s="20">
        <v>9.5</v>
      </c>
      <c r="I9066" s="20">
        <v>54</v>
      </c>
      <c r="J9066" s="20">
        <v>84</v>
      </c>
      <c r="L9066" s="20">
        <v>98</v>
      </c>
      <c r="N9066" s="20">
        <v>49</v>
      </c>
      <c r="P9066" s="20">
        <v>3</v>
      </c>
      <c r="Q9066" s="20">
        <v>3</v>
      </c>
      <c r="S9066" s="20">
        <v>5</v>
      </c>
    </row>
    <row r="9067" spans="1:20" s="20" customFormat="1" x14ac:dyDescent="0.25">
      <c r="A9067" s="177" t="s">
        <v>4605</v>
      </c>
      <c r="B9067" s="20" t="s">
        <v>4606</v>
      </c>
      <c r="C9067" s="20" t="s">
        <v>233</v>
      </c>
      <c r="D9067" s="20" t="s">
        <v>1000</v>
      </c>
      <c r="E9067" s="26">
        <v>43435</v>
      </c>
      <c r="F9067" s="20">
        <v>2.5</v>
      </c>
      <c r="G9067" s="20">
        <v>3.5</v>
      </c>
      <c r="I9067" s="20">
        <v>18</v>
      </c>
      <c r="J9067" s="20">
        <v>29</v>
      </c>
      <c r="L9067" s="20">
        <v>46</v>
      </c>
      <c r="N9067" s="20">
        <v>15</v>
      </c>
      <c r="P9067" s="20">
        <v>0</v>
      </c>
      <c r="Q9067" s="20">
        <v>0</v>
      </c>
      <c r="S9067" s="20">
        <v>3</v>
      </c>
    </row>
    <row r="9068" spans="1:20" s="20" customFormat="1" x14ac:dyDescent="0.25">
      <c r="A9068" s="177" t="s">
        <v>4015</v>
      </c>
      <c r="B9068" s="20" t="s">
        <v>4016</v>
      </c>
      <c r="C9068" s="20" t="s">
        <v>219</v>
      </c>
      <c r="D9068" s="20" t="s">
        <v>1000</v>
      </c>
      <c r="E9068" s="26">
        <v>43435</v>
      </c>
      <c r="F9068" s="20">
        <v>0</v>
      </c>
      <c r="G9068" s="20">
        <v>0</v>
      </c>
      <c r="I9068" s="20">
        <v>0</v>
      </c>
      <c r="J9068" s="20">
        <v>0</v>
      </c>
      <c r="L9068" s="20">
        <v>0</v>
      </c>
      <c r="N9068" s="20">
        <v>0</v>
      </c>
      <c r="P9068" s="20">
        <v>0</v>
      </c>
      <c r="Q9068" s="20">
        <v>0</v>
      </c>
      <c r="S9068" s="20">
        <v>0</v>
      </c>
    </row>
    <row r="9069" spans="1:20" s="20" customFormat="1" x14ac:dyDescent="0.25">
      <c r="A9069" s="177" t="s">
        <v>3744</v>
      </c>
      <c r="B9069" s="20" t="s">
        <v>3745</v>
      </c>
      <c r="C9069" s="20" t="s">
        <v>340</v>
      </c>
      <c r="D9069" s="20" t="s">
        <v>1000</v>
      </c>
      <c r="E9069" s="26">
        <v>43435</v>
      </c>
      <c r="F9069" s="20">
        <v>0</v>
      </c>
      <c r="G9069" s="20">
        <v>0</v>
      </c>
      <c r="I9069" s="20">
        <v>0</v>
      </c>
      <c r="J9069" s="20">
        <v>0</v>
      </c>
      <c r="L9069" s="20">
        <v>0</v>
      </c>
      <c r="N9069" s="20">
        <v>0</v>
      </c>
      <c r="P9069" s="20">
        <v>0</v>
      </c>
      <c r="Q9069" s="20">
        <v>0</v>
      </c>
      <c r="S9069" s="20">
        <v>0</v>
      </c>
    </row>
    <row r="9070" spans="1:20" s="20" customFormat="1" x14ac:dyDescent="0.25">
      <c r="A9070" s="177" t="s">
        <v>11346</v>
      </c>
      <c r="B9070" s="20" t="s">
        <v>11347</v>
      </c>
      <c r="C9070" s="20" t="s">
        <v>350</v>
      </c>
      <c r="D9070" s="20" t="s">
        <v>1000</v>
      </c>
      <c r="E9070" s="26">
        <v>43435</v>
      </c>
      <c r="F9070" s="20">
        <v>1</v>
      </c>
      <c r="G9070" s="20">
        <v>1</v>
      </c>
      <c r="I9070" s="20">
        <v>4</v>
      </c>
      <c r="J9070" s="20">
        <v>6</v>
      </c>
      <c r="L9070" s="20">
        <v>6</v>
      </c>
      <c r="N9070" s="20">
        <v>4</v>
      </c>
      <c r="P9070" s="20">
        <v>0</v>
      </c>
      <c r="Q9070" s="20">
        <v>0</v>
      </c>
      <c r="S9070" s="20">
        <v>0</v>
      </c>
    </row>
    <row r="9071" spans="1:20" s="20" customFormat="1" x14ac:dyDescent="0.25">
      <c r="A9071" s="177" t="s">
        <v>11348</v>
      </c>
      <c r="B9071" s="20" t="s">
        <v>11349</v>
      </c>
      <c r="C9071" s="20" t="s">
        <v>351</v>
      </c>
      <c r="D9071" s="20" t="s">
        <v>1000</v>
      </c>
      <c r="E9071" s="26">
        <v>43435</v>
      </c>
      <c r="F9071" s="20">
        <v>0</v>
      </c>
      <c r="G9071" s="20">
        <v>0</v>
      </c>
      <c r="I9071" s="20">
        <v>0</v>
      </c>
      <c r="J9071" s="20">
        <v>0</v>
      </c>
      <c r="L9071" s="20">
        <v>0</v>
      </c>
      <c r="N9071" s="20">
        <v>0</v>
      </c>
      <c r="P9071" s="20">
        <v>0</v>
      </c>
      <c r="Q9071" s="20">
        <v>0</v>
      </c>
      <c r="S9071" s="20">
        <v>0</v>
      </c>
    </row>
    <row r="9072" spans="1:20" s="20" customFormat="1" x14ac:dyDescent="0.25">
      <c r="A9072" s="177" t="s">
        <v>11214</v>
      </c>
      <c r="B9072" s="20" t="s">
        <v>11215</v>
      </c>
      <c r="C9072" s="20" t="s">
        <v>352</v>
      </c>
      <c r="D9072" s="20" t="s">
        <v>1000</v>
      </c>
      <c r="E9072" s="26">
        <v>43435</v>
      </c>
      <c r="F9072" s="20">
        <v>0</v>
      </c>
      <c r="G9072" s="20">
        <v>0</v>
      </c>
      <c r="I9072" s="20">
        <v>0</v>
      </c>
      <c r="J9072" s="20">
        <v>0</v>
      </c>
      <c r="L9072" s="20">
        <v>0</v>
      </c>
      <c r="N9072" s="20">
        <v>0</v>
      </c>
      <c r="P9072" s="20">
        <v>0</v>
      </c>
      <c r="Q9072" s="20">
        <v>0</v>
      </c>
      <c r="S9072" s="20">
        <v>0</v>
      </c>
      <c r="T9072" s="20">
        <v>0</v>
      </c>
    </row>
    <row r="9073" spans="1:20" s="20" customFormat="1" x14ac:dyDescent="0.25">
      <c r="A9073" s="177" t="s">
        <v>10215</v>
      </c>
      <c r="B9073" s="20" t="s">
        <v>10216</v>
      </c>
      <c r="C9073" s="20" t="s">
        <v>353</v>
      </c>
      <c r="D9073" s="20" t="s">
        <v>1000</v>
      </c>
      <c r="E9073" s="26">
        <v>43435</v>
      </c>
      <c r="F9073" s="20">
        <v>0</v>
      </c>
      <c r="G9073" s="20">
        <v>0</v>
      </c>
      <c r="I9073" s="20">
        <v>0</v>
      </c>
      <c r="J9073" s="20">
        <v>0</v>
      </c>
      <c r="L9073" s="20">
        <v>0</v>
      </c>
      <c r="N9073" s="20">
        <v>0</v>
      </c>
      <c r="P9073" s="20">
        <v>0</v>
      </c>
      <c r="Q9073" s="20">
        <v>0</v>
      </c>
      <c r="S9073" s="20">
        <v>0</v>
      </c>
      <c r="T9073" s="20">
        <v>0</v>
      </c>
    </row>
    <row r="9074" spans="1:20" s="20" customFormat="1" x14ac:dyDescent="0.25">
      <c r="A9074" s="177" t="s">
        <v>10075</v>
      </c>
      <c r="B9074" s="20" t="s">
        <v>10076</v>
      </c>
      <c r="C9074" s="20" t="s">
        <v>386</v>
      </c>
      <c r="D9074" s="20" t="s">
        <v>1000</v>
      </c>
      <c r="E9074" s="26">
        <v>43435</v>
      </c>
      <c r="F9074" s="20">
        <v>0</v>
      </c>
      <c r="G9074" s="20">
        <v>0</v>
      </c>
      <c r="I9074" s="20">
        <v>0</v>
      </c>
      <c r="J9074" s="20">
        <v>0</v>
      </c>
      <c r="L9074" s="20">
        <v>0</v>
      </c>
      <c r="N9074" s="20">
        <v>0</v>
      </c>
      <c r="P9074" s="20">
        <v>0</v>
      </c>
      <c r="Q9074" s="20">
        <v>0</v>
      </c>
      <c r="S9074" s="20">
        <v>0</v>
      </c>
      <c r="T9074" s="20">
        <v>0</v>
      </c>
    </row>
    <row r="9075" spans="1:20" s="20" customFormat="1" x14ac:dyDescent="0.25">
      <c r="A9075" s="177" t="s">
        <v>8628</v>
      </c>
      <c r="B9075" s="20" t="s">
        <v>8629</v>
      </c>
      <c r="C9075" s="20" t="s">
        <v>354</v>
      </c>
      <c r="D9075" s="20" t="s">
        <v>1000</v>
      </c>
      <c r="E9075" s="26">
        <v>43435</v>
      </c>
      <c r="F9075" s="20">
        <v>1</v>
      </c>
      <c r="G9075" s="20">
        <v>1.5</v>
      </c>
      <c r="I9075" s="20">
        <v>5</v>
      </c>
      <c r="J9075" s="20">
        <v>6</v>
      </c>
      <c r="L9075" s="20">
        <v>9</v>
      </c>
      <c r="N9075" s="20">
        <v>4</v>
      </c>
      <c r="P9075" s="20">
        <v>0</v>
      </c>
      <c r="Q9075" s="20">
        <v>0</v>
      </c>
      <c r="S9075" s="20">
        <v>1</v>
      </c>
      <c r="T9075" s="20">
        <v>0</v>
      </c>
    </row>
    <row r="9076" spans="1:20" s="20" customFormat="1" x14ac:dyDescent="0.25">
      <c r="A9076" s="177" t="s">
        <v>6422</v>
      </c>
      <c r="B9076" s="20" t="s">
        <v>6423</v>
      </c>
      <c r="C9076" s="20" t="s">
        <v>355</v>
      </c>
      <c r="D9076" s="20" t="s">
        <v>1000</v>
      </c>
      <c r="E9076" s="26">
        <v>43435</v>
      </c>
      <c r="F9076" s="20">
        <v>5.5</v>
      </c>
      <c r="G9076" s="20">
        <v>5.5</v>
      </c>
      <c r="I9076" s="20">
        <v>20</v>
      </c>
      <c r="J9076" s="20">
        <v>32</v>
      </c>
      <c r="L9076" s="20">
        <v>32</v>
      </c>
      <c r="N9076" s="20">
        <v>20</v>
      </c>
      <c r="P9076" s="20">
        <v>0</v>
      </c>
      <c r="Q9076" s="20">
        <v>0</v>
      </c>
      <c r="S9076" s="20">
        <v>0</v>
      </c>
      <c r="T9076" s="20">
        <v>0</v>
      </c>
    </row>
    <row r="9077" spans="1:20" s="20" customFormat="1" x14ac:dyDescent="0.25">
      <c r="A9077" s="177" t="s">
        <v>12160</v>
      </c>
      <c r="B9077" s="20" t="s">
        <v>12161</v>
      </c>
      <c r="C9077" s="20" t="s">
        <v>1050</v>
      </c>
      <c r="D9077" s="20" t="s">
        <v>1002</v>
      </c>
      <c r="E9077" s="26">
        <v>43435</v>
      </c>
      <c r="F9077" s="20">
        <v>2</v>
      </c>
      <c r="G9077" s="20">
        <v>2.5</v>
      </c>
      <c r="I9077" s="20">
        <v>3</v>
      </c>
      <c r="J9077" s="20">
        <v>11</v>
      </c>
      <c r="L9077" s="20">
        <v>14</v>
      </c>
      <c r="N9077" s="20">
        <v>3</v>
      </c>
      <c r="P9077" s="20">
        <v>1</v>
      </c>
      <c r="Q9077" s="20">
        <v>3</v>
      </c>
      <c r="S9077" s="20">
        <v>0</v>
      </c>
      <c r="T9077" s="20">
        <v>0</v>
      </c>
    </row>
    <row r="9078" spans="1:20" s="20" customFormat="1" x14ac:dyDescent="0.25">
      <c r="A9078" s="177" t="s">
        <v>7495</v>
      </c>
      <c r="B9078" s="20" t="s">
        <v>7496</v>
      </c>
      <c r="C9078" s="20" t="s">
        <v>1048</v>
      </c>
      <c r="D9078" s="20" t="s">
        <v>1002</v>
      </c>
      <c r="E9078" s="26">
        <v>43435</v>
      </c>
      <c r="F9078" s="20">
        <v>2</v>
      </c>
      <c r="G9078" s="20">
        <v>2.5</v>
      </c>
      <c r="I9078" s="20">
        <v>12</v>
      </c>
      <c r="J9078" s="20">
        <v>11</v>
      </c>
      <c r="L9078" s="20">
        <v>14</v>
      </c>
      <c r="N9078" s="20">
        <v>11</v>
      </c>
      <c r="P9078" s="20">
        <v>0</v>
      </c>
      <c r="Q9078" s="20">
        <v>1</v>
      </c>
      <c r="S9078" s="20">
        <v>1</v>
      </c>
      <c r="T9078" s="20">
        <v>0</v>
      </c>
    </row>
    <row r="9079" spans="1:20" s="20" customFormat="1" x14ac:dyDescent="0.25">
      <c r="A9079" s="177" t="s">
        <v>5784</v>
      </c>
      <c r="B9079" s="20" t="s">
        <v>5785</v>
      </c>
      <c r="C9079" s="20" t="s">
        <v>1047</v>
      </c>
      <c r="D9079" s="20" t="s">
        <v>1002</v>
      </c>
      <c r="E9079" s="26">
        <v>43435</v>
      </c>
      <c r="F9079" s="20">
        <v>2.5</v>
      </c>
      <c r="G9079" s="20">
        <v>3.5</v>
      </c>
      <c r="I9079" s="20">
        <v>10</v>
      </c>
      <c r="J9079" s="20">
        <v>14</v>
      </c>
      <c r="L9079" s="20">
        <v>20</v>
      </c>
      <c r="N9079" s="20">
        <v>10</v>
      </c>
      <c r="P9079" s="20">
        <v>0</v>
      </c>
      <c r="Q9079" s="20">
        <v>0</v>
      </c>
      <c r="S9079" s="20">
        <v>0</v>
      </c>
      <c r="T9079" s="20">
        <v>0</v>
      </c>
    </row>
    <row r="9080" spans="1:20" s="20" customFormat="1" x14ac:dyDescent="0.25">
      <c r="A9080" s="177" t="s">
        <v>14811</v>
      </c>
      <c r="B9080" s="177" t="s">
        <v>14812</v>
      </c>
      <c r="C9080" s="20" t="s">
        <v>1054</v>
      </c>
      <c r="D9080" s="177" t="s">
        <v>1002</v>
      </c>
      <c r="E9080" s="26">
        <v>43435</v>
      </c>
      <c r="F9080" s="20">
        <v>2</v>
      </c>
      <c r="G9080" s="20">
        <v>1.5</v>
      </c>
      <c r="I9080" s="20">
        <v>9</v>
      </c>
      <c r="J9080" s="20">
        <v>11</v>
      </c>
      <c r="L9080" s="20">
        <v>9</v>
      </c>
      <c r="N9080" s="20">
        <v>9</v>
      </c>
      <c r="P9080" s="20">
        <v>0</v>
      </c>
      <c r="Q9080" s="20">
        <v>1</v>
      </c>
      <c r="S9080" s="20">
        <v>0</v>
      </c>
      <c r="T9080" s="20">
        <v>0</v>
      </c>
    </row>
    <row r="9081" spans="1:20" s="20" customFormat="1" x14ac:dyDescent="0.25">
      <c r="A9081" s="177" t="s">
        <v>7373</v>
      </c>
      <c r="B9081" s="20" t="s">
        <v>7374</v>
      </c>
      <c r="C9081" s="20" t="s">
        <v>1052</v>
      </c>
      <c r="D9081" s="20" t="s">
        <v>1002</v>
      </c>
      <c r="E9081" s="26">
        <v>43435</v>
      </c>
      <c r="F9081" s="20">
        <v>4.5</v>
      </c>
      <c r="G9081" s="20">
        <v>4.5</v>
      </c>
      <c r="I9081" s="20">
        <v>23</v>
      </c>
      <c r="J9081" s="20">
        <v>25</v>
      </c>
      <c r="L9081" s="20">
        <v>26</v>
      </c>
      <c r="N9081" s="20">
        <v>17</v>
      </c>
      <c r="P9081" s="20">
        <v>0</v>
      </c>
      <c r="Q9081" s="20">
        <v>7</v>
      </c>
      <c r="S9081" s="20">
        <v>6</v>
      </c>
      <c r="T9081" s="20">
        <v>0</v>
      </c>
    </row>
    <row r="9082" spans="1:20" s="20" customFormat="1" x14ac:dyDescent="0.25">
      <c r="A9082" s="177" t="s">
        <v>5365</v>
      </c>
      <c r="B9082" s="20" t="s">
        <v>5366</v>
      </c>
      <c r="C9082" s="20" t="s">
        <v>1053</v>
      </c>
      <c r="D9082" s="20" t="s">
        <v>1002</v>
      </c>
      <c r="E9082" s="26">
        <v>43435</v>
      </c>
      <c r="F9082" s="20">
        <v>2.5</v>
      </c>
      <c r="G9082" s="20">
        <v>3</v>
      </c>
      <c r="I9082" s="20">
        <v>6</v>
      </c>
      <c r="J9082" s="20">
        <v>14</v>
      </c>
      <c r="L9082" s="20">
        <v>17</v>
      </c>
      <c r="N9082" s="20">
        <v>5</v>
      </c>
      <c r="P9082" s="20">
        <v>0</v>
      </c>
      <c r="Q9082" s="20">
        <v>0</v>
      </c>
      <c r="S9082" s="20">
        <v>1</v>
      </c>
      <c r="T9082" s="20">
        <v>0</v>
      </c>
    </row>
    <row r="9083" spans="1:20" s="20" customFormat="1" x14ac:dyDescent="0.25">
      <c r="A9083" s="177" t="s">
        <v>7707</v>
      </c>
      <c r="B9083" s="20" t="s">
        <v>7714</v>
      </c>
      <c r="C9083" s="20" t="s">
        <v>901</v>
      </c>
      <c r="D9083" s="20" t="s">
        <v>1000</v>
      </c>
      <c r="E9083" s="26">
        <v>43435</v>
      </c>
      <c r="F9083" s="20">
        <v>3</v>
      </c>
      <c r="G9083" s="20">
        <v>3</v>
      </c>
      <c r="I9083" s="20">
        <v>6</v>
      </c>
      <c r="J9083" s="20">
        <v>14</v>
      </c>
      <c r="L9083" s="20">
        <v>17</v>
      </c>
      <c r="N9083" s="20">
        <v>5</v>
      </c>
      <c r="P9083" s="20">
        <v>0</v>
      </c>
      <c r="Q9083" s="20">
        <v>0</v>
      </c>
      <c r="S9083" s="20">
        <v>1</v>
      </c>
      <c r="T9083" s="20">
        <v>0</v>
      </c>
    </row>
    <row r="9084" spans="1:20" s="20" customFormat="1" x14ac:dyDescent="0.25">
      <c r="A9084" s="177" t="s">
        <v>7397</v>
      </c>
      <c r="B9084" s="20" t="s">
        <v>7406</v>
      </c>
      <c r="C9084" s="20" t="s">
        <v>901</v>
      </c>
      <c r="D9084" s="20" t="s">
        <v>1001</v>
      </c>
      <c r="E9084" s="26">
        <v>43435</v>
      </c>
      <c r="F9084" s="20">
        <v>3.5</v>
      </c>
      <c r="G9084" s="20">
        <v>3</v>
      </c>
      <c r="I9084" s="20">
        <v>6</v>
      </c>
      <c r="J9084" s="20">
        <v>14</v>
      </c>
      <c r="L9084" s="20">
        <v>17</v>
      </c>
      <c r="N9084" s="20">
        <v>5</v>
      </c>
      <c r="P9084" s="20">
        <v>0</v>
      </c>
      <c r="Q9084" s="20">
        <v>0</v>
      </c>
      <c r="S9084" s="20">
        <v>1</v>
      </c>
      <c r="T9084" s="20">
        <v>0</v>
      </c>
    </row>
    <row r="9085" spans="1:20" s="20" customFormat="1" x14ac:dyDescent="0.25">
      <c r="A9085" s="177" t="s">
        <v>5825</v>
      </c>
      <c r="B9085" s="20" t="s">
        <v>5835</v>
      </c>
      <c r="C9085" s="20" t="s">
        <v>903</v>
      </c>
      <c r="D9085" s="20" t="s">
        <v>1000</v>
      </c>
      <c r="E9085" s="26">
        <v>43435</v>
      </c>
      <c r="F9085" s="20">
        <v>4.5</v>
      </c>
      <c r="G9085" s="20">
        <v>3</v>
      </c>
      <c r="I9085" s="20">
        <v>6</v>
      </c>
      <c r="J9085" s="20">
        <v>14</v>
      </c>
      <c r="L9085" s="20">
        <v>17</v>
      </c>
      <c r="N9085" s="20">
        <v>5</v>
      </c>
      <c r="P9085" s="20">
        <v>0</v>
      </c>
      <c r="Q9085" s="20">
        <v>0</v>
      </c>
      <c r="S9085" s="20">
        <v>1</v>
      </c>
      <c r="T9085" s="20">
        <v>0</v>
      </c>
    </row>
    <row r="9086" spans="1:20" s="20" customFormat="1" x14ac:dyDescent="0.25">
      <c r="A9086" s="177" t="s">
        <v>5393</v>
      </c>
      <c r="B9086" s="20" t="s">
        <v>5394</v>
      </c>
      <c r="C9086" s="20" t="s">
        <v>903</v>
      </c>
      <c r="D9086" s="20" t="s">
        <v>1001</v>
      </c>
      <c r="E9086" s="26">
        <v>43435</v>
      </c>
      <c r="F9086" s="20">
        <v>0.5</v>
      </c>
      <c r="G9086" s="20">
        <v>3</v>
      </c>
      <c r="I9086" s="20">
        <v>6</v>
      </c>
      <c r="J9086" s="20">
        <v>14</v>
      </c>
      <c r="L9086" s="20">
        <v>17</v>
      </c>
      <c r="N9086" s="20">
        <v>5</v>
      </c>
      <c r="P9086" s="20">
        <v>0</v>
      </c>
      <c r="Q9086" s="20">
        <v>0</v>
      </c>
      <c r="S9086" s="20">
        <v>1</v>
      </c>
      <c r="T9086" s="20">
        <v>0</v>
      </c>
    </row>
    <row r="9087" spans="1:20" s="20" customFormat="1" x14ac:dyDescent="0.25">
      <c r="A9087" s="177" t="s">
        <v>11893</v>
      </c>
      <c r="B9087" s="20" t="s">
        <v>11894</v>
      </c>
      <c r="C9087" s="20" t="s">
        <v>198</v>
      </c>
      <c r="D9087" s="20" t="s">
        <v>1002</v>
      </c>
      <c r="E9087" s="26">
        <v>43435</v>
      </c>
      <c r="F9087" s="20">
        <v>1</v>
      </c>
      <c r="G9087" s="20">
        <v>1</v>
      </c>
      <c r="I9087" s="20">
        <v>4</v>
      </c>
      <c r="J9087" s="20">
        <v>6</v>
      </c>
      <c r="L9087" s="20">
        <v>6</v>
      </c>
      <c r="N9087" s="20">
        <v>4</v>
      </c>
      <c r="P9087" s="20">
        <v>0</v>
      </c>
      <c r="Q9087" s="20">
        <v>0</v>
      </c>
      <c r="S9087" s="20">
        <v>0</v>
      </c>
      <c r="T9087" s="20">
        <v>0</v>
      </c>
    </row>
    <row r="9088" spans="1:20" s="20" customFormat="1" x14ac:dyDescent="0.25">
      <c r="A9088" s="177" t="s">
        <v>11895</v>
      </c>
      <c r="B9088" s="20" t="s">
        <v>11896</v>
      </c>
      <c r="C9088" s="20" t="s">
        <v>962</v>
      </c>
      <c r="D9088" s="20" t="s">
        <v>1002</v>
      </c>
      <c r="E9088" s="26">
        <v>43435</v>
      </c>
      <c r="F9088" s="20">
        <v>0</v>
      </c>
      <c r="G9088" s="20">
        <v>0</v>
      </c>
      <c r="I9088" s="20">
        <v>0</v>
      </c>
      <c r="J9088" s="20">
        <v>0</v>
      </c>
      <c r="L9088" s="20">
        <v>0</v>
      </c>
      <c r="N9088" s="20">
        <v>0</v>
      </c>
      <c r="P9088" s="20">
        <v>0</v>
      </c>
      <c r="Q9088" s="20">
        <v>0</v>
      </c>
      <c r="S9088" s="20">
        <v>0</v>
      </c>
      <c r="T9088" s="20">
        <v>0</v>
      </c>
    </row>
    <row r="9089" spans="1:20" s="20" customFormat="1" x14ac:dyDescent="0.25">
      <c r="A9089" s="177" t="s">
        <v>11897</v>
      </c>
      <c r="B9089" s="20" t="s">
        <v>11898</v>
      </c>
      <c r="C9089" s="20" t="s">
        <v>199</v>
      </c>
      <c r="D9089" s="20" t="s">
        <v>1002</v>
      </c>
      <c r="E9089" s="26">
        <v>43435</v>
      </c>
      <c r="F9089" s="20">
        <v>12</v>
      </c>
      <c r="G9089" s="20">
        <v>13.5</v>
      </c>
      <c r="I9089" s="20">
        <v>83</v>
      </c>
      <c r="J9089" s="20">
        <v>91</v>
      </c>
      <c r="L9089" s="20">
        <v>113</v>
      </c>
      <c r="N9089" s="20">
        <v>82</v>
      </c>
      <c r="P9089" s="20">
        <v>3</v>
      </c>
      <c r="Q9089" s="20">
        <v>11</v>
      </c>
      <c r="S9089" s="20">
        <v>1</v>
      </c>
      <c r="T9089" s="20">
        <v>0</v>
      </c>
    </row>
    <row r="9090" spans="1:20" s="20" customFormat="1" x14ac:dyDescent="0.25">
      <c r="A9090" s="177" t="s">
        <v>11899</v>
      </c>
      <c r="B9090" s="20" t="s">
        <v>11900</v>
      </c>
      <c r="C9090" s="20" t="s">
        <v>348</v>
      </c>
      <c r="D9090" s="20" t="s">
        <v>1002</v>
      </c>
      <c r="E9090" s="26">
        <v>43435</v>
      </c>
      <c r="F9090" s="20">
        <v>0</v>
      </c>
      <c r="G9090" s="20">
        <v>0</v>
      </c>
      <c r="I9090" s="20">
        <v>0</v>
      </c>
      <c r="J9090" s="20">
        <v>0</v>
      </c>
      <c r="L9090" s="20">
        <v>0</v>
      </c>
      <c r="N9090" s="20">
        <v>0</v>
      </c>
      <c r="P9090" s="20">
        <v>0</v>
      </c>
      <c r="Q9090" s="20">
        <v>0</v>
      </c>
      <c r="S9090" s="20">
        <v>0</v>
      </c>
      <c r="T9090" s="20">
        <v>0</v>
      </c>
    </row>
    <row r="9091" spans="1:20" s="20" customFormat="1" x14ac:dyDescent="0.25">
      <c r="A9091" s="177" t="s">
        <v>11901</v>
      </c>
      <c r="B9091" s="20" t="s">
        <v>11902</v>
      </c>
      <c r="C9091" s="20" t="s">
        <v>357</v>
      </c>
      <c r="D9091" s="20" t="s">
        <v>1002</v>
      </c>
      <c r="E9091" s="26">
        <v>43435</v>
      </c>
      <c r="F9091" s="20">
        <v>0</v>
      </c>
      <c r="G9091" s="20">
        <v>0</v>
      </c>
      <c r="I9091" s="20">
        <v>0</v>
      </c>
      <c r="J9091" s="20">
        <v>0</v>
      </c>
      <c r="L9091" s="20">
        <v>0</v>
      </c>
      <c r="N9091" s="20">
        <v>0</v>
      </c>
      <c r="P9091" s="20">
        <v>0</v>
      </c>
      <c r="Q9091" s="20">
        <v>0</v>
      </c>
      <c r="S9091" s="20">
        <v>0</v>
      </c>
      <c r="T9091" s="20">
        <v>0</v>
      </c>
    </row>
    <row r="9092" spans="1:20" s="20" customFormat="1" x14ac:dyDescent="0.25">
      <c r="A9092" s="177" t="s">
        <v>10981</v>
      </c>
      <c r="B9092" s="20" t="s">
        <v>10982</v>
      </c>
      <c r="C9092" s="20" t="s">
        <v>227</v>
      </c>
      <c r="D9092" s="20" t="s">
        <v>1002</v>
      </c>
      <c r="E9092" s="26">
        <v>43435</v>
      </c>
      <c r="F9092" s="20">
        <v>0</v>
      </c>
      <c r="G9092" s="20">
        <v>0</v>
      </c>
      <c r="I9092" s="20">
        <v>0</v>
      </c>
      <c r="J9092" s="20">
        <v>0</v>
      </c>
      <c r="L9092" s="20">
        <v>0</v>
      </c>
      <c r="N9092" s="20">
        <v>0</v>
      </c>
      <c r="P9092" s="20">
        <v>0</v>
      </c>
      <c r="Q9092" s="20">
        <v>0</v>
      </c>
      <c r="S9092" s="20">
        <v>0</v>
      </c>
      <c r="T9092" s="20">
        <v>0</v>
      </c>
    </row>
    <row r="9093" spans="1:20" s="20" customFormat="1" x14ac:dyDescent="0.25">
      <c r="A9093" s="177" t="s">
        <v>10806</v>
      </c>
      <c r="B9093" s="20" t="s">
        <v>10807</v>
      </c>
      <c r="C9093" s="20" t="s">
        <v>203</v>
      </c>
      <c r="D9093" s="20" t="s">
        <v>1002</v>
      </c>
      <c r="E9093" s="26">
        <v>43435</v>
      </c>
      <c r="F9093" s="20">
        <v>0</v>
      </c>
      <c r="G9093" s="20">
        <v>0</v>
      </c>
      <c r="I9093" s="20">
        <v>0</v>
      </c>
      <c r="J9093" s="20">
        <v>0</v>
      </c>
      <c r="L9093" s="20">
        <v>0</v>
      </c>
      <c r="N9093" s="20">
        <v>0</v>
      </c>
      <c r="O9093" s="20" t="e">
        <v>#DIV/0!</v>
      </c>
      <c r="P9093" s="20">
        <v>0</v>
      </c>
      <c r="Q9093" s="20">
        <v>0</v>
      </c>
      <c r="S9093" s="20">
        <v>0</v>
      </c>
      <c r="T9093" s="20">
        <v>0</v>
      </c>
    </row>
    <row r="9094" spans="1:20" s="20" customFormat="1" x14ac:dyDescent="0.25">
      <c r="A9094" s="177" t="s">
        <v>10141</v>
      </c>
      <c r="B9094" s="20" t="s">
        <v>10142</v>
      </c>
      <c r="C9094" s="20" t="s">
        <v>387</v>
      </c>
      <c r="D9094" s="20" t="s">
        <v>1002</v>
      </c>
      <c r="E9094" s="26">
        <v>43435</v>
      </c>
      <c r="F9094" s="20">
        <v>0</v>
      </c>
      <c r="G9094" s="20">
        <v>0</v>
      </c>
      <c r="I9094" s="20">
        <v>0</v>
      </c>
      <c r="J9094" s="20">
        <v>0</v>
      </c>
      <c r="L9094" s="20">
        <v>0</v>
      </c>
      <c r="N9094" s="20">
        <v>0</v>
      </c>
      <c r="P9094" s="20">
        <v>0</v>
      </c>
      <c r="Q9094" s="20">
        <v>0</v>
      </c>
      <c r="S9094" s="20">
        <v>0</v>
      </c>
      <c r="T9094" s="20">
        <v>0</v>
      </c>
    </row>
    <row r="9095" spans="1:20" s="20" customFormat="1" x14ac:dyDescent="0.25">
      <c r="A9095" s="177" t="s">
        <v>9959</v>
      </c>
      <c r="B9095" s="20" t="s">
        <v>9960</v>
      </c>
      <c r="C9095" s="20" t="s">
        <v>223</v>
      </c>
      <c r="D9095" s="20" t="s">
        <v>1002</v>
      </c>
      <c r="E9095" s="26">
        <v>43435</v>
      </c>
      <c r="F9095" s="20">
        <v>4</v>
      </c>
      <c r="G9095" s="20">
        <v>6</v>
      </c>
      <c r="I9095" s="20">
        <v>56</v>
      </c>
      <c r="J9095" s="20">
        <v>44</v>
      </c>
      <c r="L9095" s="20">
        <v>66</v>
      </c>
      <c r="N9095" s="20">
        <v>41</v>
      </c>
      <c r="P9095" s="20">
        <v>0</v>
      </c>
      <c r="Q9095" s="20">
        <v>0</v>
      </c>
      <c r="S9095" s="20">
        <v>15</v>
      </c>
      <c r="T9095" s="20">
        <v>0</v>
      </c>
    </row>
    <row r="9096" spans="1:20" s="20" customFormat="1" x14ac:dyDescent="0.25">
      <c r="A9096" s="177" t="s">
        <v>9577</v>
      </c>
      <c r="B9096" s="20" t="s">
        <v>9578</v>
      </c>
      <c r="C9096" s="20" t="s">
        <v>346</v>
      </c>
      <c r="D9096" s="20" t="s">
        <v>1002</v>
      </c>
      <c r="E9096" s="26">
        <v>43435</v>
      </c>
      <c r="F9096" s="20">
        <v>0</v>
      </c>
      <c r="G9096" s="20">
        <v>0</v>
      </c>
      <c r="I9096" s="20">
        <v>0</v>
      </c>
      <c r="J9096" s="20">
        <v>0</v>
      </c>
      <c r="L9096" s="20">
        <v>0</v>
      </c>
      <c r="N9096" s="20">
        <v>0</v>
      </c>
      <c r="P9096" s="20">
        <v>0</v>
      </c>
      <c r="Q9096" s="20">
        <v>0</v>
      </c>
      <c r="S9096" s="20">
        <v>0</v>
      </c>
      <c r="T9096" s="20">
        <v>0</v>
      </c>
    </row>
    <row r="9097" spans="1:20" s="20" customFormat="1" x14ac:dyDescent="0.25">
      <c r="A9097" s="177" t="s">
        <v>9218</v>
      </c>
      <c r="B9097" s="20" t="s">
        <v>9219</v>
      </c>
      <c r="C9097" s="20" t="s">
        <v>207</v>
      </c>
      <c r="D9097" s="20" t="s">
        <v>1002</v>
      </c>
      <c r="E9097" s="26">
        <v>43435</v>
      </c>
      <c r="F9097" s="20">
        <v>6</v>
      </c>
      <c r="G9097" s="20">
        <v>7</v>
      </c>
      <c r="I9097" s="20">
        <v>28</v>
      </c>
      <c r="J9097" s="20">
        <v>35</v>
      </c>
      <c r="L9097" s="20">
        <v>42</v>
      </c>
      <c r="N9097" s="20">
        <v>22</v>
      </c>
      <c r="O9097" s="20">
        <v>0</v>
      </c>
      <c r="P9097" s="20">
        <v>0</v>
      </c>
      <c r="Q9097" s="20">
        <v>2</v>
      </c>
      <c r="S9097" s="20">
        <v>6</v>
      </c>
      <c r="T9097" s="20">
        <v>0</v>
      </c>
    </row>
    <row r="9098" spans="1:20" s="20" customFormat="1" x14ac:dyDescent="0.25">
      <c r="A9098" s="177" t="s">
        <v>8379</v>
      </c>
      <c r="B9098" s="20" t="s">
        <v>8380</v>
      </c>
      <c r="C9098" s="20" t="s">
        <v>212</v>
      </c>
      <c r="D9098" s="20" t="s">
        <v>1002</v>
      </c>
      <c r="E9098" s="26">
        <v>43435</v>
      </c>
      <c r="F9098" s="20">
        <v>1</v>
      </c>
      <c r="G9098" s="20">
        <v>1.5</v>
      </c>
      <c r="I9098" s="20">
        <v>6</v>
      </c>
      <c r="J9098" s="20">
        <v>5</v>
      </c>
      <c r="L9098" s="20">
        <v>8</v>
      </c>
      <c r="N9098" s="20">
        <v>6</v>
      </c>
      <c r="P9098" s="20">
        <v>0</v>
      </c>
      <c r="Q9098" s="20">
        <v>0</v>
      </c>
      <c r="S9098" s="20">
        <v>0</v>
      </c>
      <c r="T9098" s="20">
        <v>0</v>
      </c>
    </row>
    <row r="9099" spans="1:20" s="20" customFormat="1" x14ac:dyDescent="0.25">
      <c r="A9099" s="177" t="s">
        <v>8110</v>
      </c>
      <c r="B9099" s="20" t="s">
        <v>8111</v>
      </c>
      <c r="C9099" s="20" t="s">
        <v>963</v>
      </c>
      <c r="D9099" s="20" t="s">
        <v>1002</v>
      </c>
      <c r="E9099" s="26">
        <v>43435</v>
      </c>
      <c r="F9099" s="20">
        <v>0</v>
      </c>
      <c r="G9099" s="20">
        <v>0</v>
      </c>
      <c r="I9099" s="20">
        <v>0</v>
      </c>
      <c r="J9099" s="20">
        <v>0</v>
      </c>
      <c r="L9099" s="20">
        <v>0</v>
      </c>
      <c r="N9099" s="20">
        <v>0</v>
      </c>
      <c r="P9099" s="20">
        <v>0</v>
      </c>
      <c r="Q9099" s="20">
        <v>0</v>
      </c>
      <c r="S9099" s="20">
        <v>0</v>
      </c>
      <c r="T9099" s="20">
        <v>0</v>
      </c>
    </row>
    <row r="9100" spans="1:20" s="20" customFormat="1" x14ac:dyDescent="0.25">
      <c r="A9100" s="177" t="s">
        <v>8078</v>
      </c>
      <c r="B9100" s="20" t="s">
        <v>8079</v>
      </c>
      <c r="C9100" s="20" t="s">
        <v>225</v>
      </c>
      <c r="D9100" s="20" t="s">
        <v>1002</v>
      </c>
      <c r="E9100" s="26">
        <v>43435</v>
      </c>
      <c r="F9100" s="20">
        <v>5</v>
      </c>
      <c r="G9100" s="20">
        <v>5.5</v>
      </c>
      <c r="I9100" s="20">
        <v>44</v>
      </c>
      <c r="J9100" s="20">
        <v>55</v>
      </c>
      <c r="L9100" s="20">
        <v>62</v>
      </c>
      <c r="N9100" s="20">
        <v>36</v>
      </c>
      <c r="P9100" s="20">
        <v>0</v>
      </c>
      <c r="Q9100" s="20">
        <v>1</v>
      </c>
      <c r="S9100" s="20">
        <v>8</v>
      </c>
      <c r="T9100" s="20">
        <v>0</v>
      </c>
    </row>
    <row r="9101" spans="1:20" s="20" customFormat="1" x14ac:dyDescent="0.25">
      <c r="A9101" s="177" t="s">
        <v>7690</v>
      </c>
      <c r="B9101" s="20" t="s">
        <v>7691</v>
      </c>
      <c r="C9101" s="20" t="s">
        <v>901</v>
      </c>
      <c r="D9101" s="20" t="s">
        <v>1002</v>
      </c>
      <c r="E9101" s="26">
        <v>43435</v>
      </c>
      <c r="F9101" s="20">
        <v>6.5</v>
      </c>
      <c r="G9101" s="20">
        <v>7</v>
      </c>
      <c r="I9101" s="20">
        <v>35</v>
      </c>
      <c r="J9101" s="20">
        <v>36</v>
      </c>
      <c r="L9101" s="20">
        <v>40</v>
      </c>
      <c r="N9101" s="20">
        <v>28</v>
      </c>
      <c r="P9101" s="20">
        <v>0</v>
      </c>
      <c r="Q9101" s="20">
        <v>8</v>
      </c>
      <c r="S9101" s="20">
        <v>7</v>
      </c>
      <c r="T9101" s="20">
        <v>0</v>
      </c>
    </row>
    <row r="9102" spans="1:20" s="20" customFormat="1" x14ac:dyDescent="0.25">
      <c r="A9102" s="177" t="s">
        <v>7138</v>
      </c>
      <c r="B9102" s="20" t="s">
        <v>7139</v>
      </c>
      <c r="C9102" s="20" t="s">
        <v>232</v>
      </c>
      <c r="D9102" s="20" t="s">
        <v>1002</v>
      </c>
      <c r="E9102" s="26">
        <v>43435</v>
      </c>
      <c r="F9102" s="20">
        <v>8</v>
      </c>
      <c r="G9102" s="20">
        <v>8</v>
      </c>
      <c r="I9102" s="20">
        <v>107</v>
      </c>
      <c r="J9102" s="20">
        <v>91</v>
      </c>
      <c r="L9102" s="20">
        <v>91</v>
      </c>
      <c r="N9102" s="20">
        <v>99</v>
      </c>
      <c r="P9102" s="20">
        <v>0</v>
      </c>
      <c r="Q9102" s="20">
        <v>3</v>
      </c>
      <c r="S9102" s="20">
        <v>8</v>
      </c>
      <c r="T9102" s="20">
        <v>0</v>
      </c>
    </row>
    <row r="9103" spans="1:20" s="20" customFormat="1" x14ac:dyDescent="0.25">
      <c r="A9103" s="177" t="s">
        <v>6772</v>
      </c>
      <c r="B9103" s="20" t="s">
        <v>6773</v>
      </c>
      <c r="C9103" s="20" t="s">
        <v>317</v>
      </c>
      <c r="D9103" s="20" t="s">
        <v>1002</v>
      </c>
      <c r="E9103" s="26">
        <v>43435</v>
      </c>
      <c r="F9103" s="20">
        <v>11.5</v>
      </c>
      <c r="G9103" s="20">
        <v>11.5</v>
      </c>
      <c r="I9103" s="20">
        <v>46</v>
      </c>
      <c r="J9103" s="20">
        <v>67</v>
      </c>
      <c r="L9103" s="20">
        <v>67</v>
      </c>
      <c r="N9103" s="20">
        <v>44</v>
      </c>
      <c r="P9103" s="20">
        <v>3</v>
      </c>
      <c r="Q9103" s="20">
        <v>3</v>
      </c>
      <c r="S9103" s="20">
        <v>2</v>
      </c>
      <c r="T9103" s="20">
        <v>0</v>
      </c>
    </row>
    <row r="9104" spans="1:20" s="20" customFormat="1" x14ac:dyDescent="0.25">
      <c r="A9104" s="177" t="s">
        <v>6348</v>
      </c>
      <c r="B9104" s="20" t="s">
        <v>6349</v>
      </c>
      <c r="C9104" s="20" t="s">
        <v>214</v>
      </c>
      <c r="D9104" s="20" t="s">
        <v>1002</v>
      </c>
      <c r="E9104" s="26">
        <v>43435</v>
      </c>
      <c r="F9104" s="20">
        <v>13.5</v>
      </c>
      <c r="G9104" s="20">
        <v>15.5</v>
      </c>
      <c r="I9104" s="20">
        <v>77</v>
      </c>
      <c r="J9104" s="20">
        <v>118</v>
      </c>
      <c r="L9104" s="20">
        <v>138</v>
      </c>
      <c r="N9104" s="20">
        <v>67</v>
      </c>
      <c r="O9104" s="20">
        <v>1</v>
      </c>
      <c r="P9104" s="20">
        <v>8</v>
      </c>
      <c r="Q9104" s="20">
        <v>9</v>
      </c>
      <c r="S9104" s="20">
        <v>10</v>
      </c>
    </row>
    <row r="9105" spans="1:20" s="20" customFormat="1" x14ac:dyDescent="0.25">
      <c r="A9105" s="177" t="s">
        <v>5802</v>
      </c>
      <c r="B9105" s="20" t="s">
        <v>5803</v>
      </c>
      <c r="C9105" s="20" t="s">
        <v>903</v>
      </c>
      <c r="D9105" s="20" t="s">
        <v>1002</v>
      </c>
      <c r="E9105" s="26">
        <v>43435</v>
      </c>
      <c r="F9105" s="20">
        <v>5</v>
      </c>
      <c r="G9105" s="20">
        <v>6.5</v>
      </c>
      <c r="I9105" s="20">
        <v>16</v>
      </c>
      <c r="J9105" s="20">
        <v>28</v>
      </c>
      <c r="L9105" s="20">
        <v>37</v>
      </c>
      <c r="N9105" s="20">
        <v>15</v>
      </c>
      <c r="P9105" s="20">
        <v>0</v>
      </c>
      <c r="Q9105" s="20">
        <v>0</v>
      </c>
      <c r="S9105" s="20">
        <v>1</v>
      </c>
    </row>
    <row r="9106" spans="1:20" s="20" customFormat="1" x14ac:dyDescent="0.25">
      <c r="A9106" s="177" t="s">
        <v>4955</v>
      </c>
      <c r="B9106" s="20" t="s">
        <v>4956</v>
      </c>
      <c r="C9106" s="20" t="s">
        <v>230</v>
      </c>
      <c r="D9106" s="20" t="s">
        <v>1002</v>
      </c>
      <c r="E9106" s="26">
        <v>43435</v>
      </c>
      <c r="F9106" s="20">
        <v>0</v>
      </c>
      <c r="G9106" s="20">
        <v>0</v>
      </c>
      <c r="I9106" s="20">
        <v>0</v>
      </c>
      <c r="J9106" s="20">
        <v>0</v>
      </c>
      <c r="L9106" s="20">
        <v>0</v>
      </c>
      <c r="N9106" s="20">
        <v>0</v>
      </c>
      <c r="P9106" s="20">
        <v>0</v>
      </c>
      <c r="Q9106" s="20">
        <v>0</v>
      </c>
      <c r="S9106" s="20">
        <v>0</v>
      </c>
      <c r="T9106" s="20">
        <v>0.75</v>
      </c>
    </row>
    <row r="9107" spans="1:20" s="20" customFormat="1" x14ac:dyDescent="0.25">
      <c r="A9107" s="177" t="s">
        <v>4780</v>
      </c>
      <c r="B9107" s="20" t="s">
        <v>4781</v>
      </c>
      <c r="C9107" s="20" t="s">
        <v>234</v>
      </c>
      <c r="D9107" s="20" t="s">
        <v>1002</v>
      </c>
      <c r="E9107" s="26">
        <v>43435</v>
      </c>
      <c r="F9107" s="20">
        <v>2.5</v>
      </c>
      <c r="G9107" s="20">
        <v>3.5</v>
      </c>
      <c r="I9107" s="20">
        <v>18</v>
      </c>
      <c r="J9107" s="20">
        <v>29</v>
      </c>
      <c r="L9107" s="20">
        <v>46</v>
      </c>
      <c r="N9107" s="20">
        <v>15</v>
      </c>
      <c r="P9107" s="20">
        <v>0</v>
      </c>
      <c r="Q9107" s="20">
        <v>0</v>
      </c>
      <c r="S9107" s="20">
        <v>3</v>
      </c>
      <c r="T9107" s="20">
        <v>0.73076923076923084</v>
      </c>
    </row>
    <row r="9108" spans="1:20" s="20" customFormat="1" x14ac:dyDescent="0.25">
      <c r="A9108" s="177" t="s">
        <v>4430</v>
      </c>
      <c r="B9108" s="20" t="s">
        <v>4431</v>
      </c>
      <c r="C9108" s="20" t="s">
        <v>217</v>
      </c>
      <c r="D9108" s="20" t="s">
        <v>1002</v>
      </c>
      <c r="E9108" s="26">
        <v>43435</v>
      </c>
      <c r="F9108" s="20">
        <v>0</v>
      </c>
      <c r="G9108" s="20">
        <v>0</v>
      </c>
      <c r="I9108" s="20">
        <v>0</v>
      </c>
      <c r="J9108" s="20">
        <v>0</v>
      </c>
      <c r="L9108" s="20">
        <v>0</v>
      </c>
      <c r="N9108" s="20">
        <v>0</v>
      </c>
      <c r="P9108" s="20">
        <v>0</v>
      </c>
      <c r="Q9108" s="20">
        <v>0</v>
      </c>
      <c r="S9108" s="20">
        <v>0</v>
      </c>
      <c r="T9108" s="20">
        <v>0.73076923076923084</v>
      </c>
    </row>
    <row r="9109" spans="1:20" s="20" customFormat="1" x14ac:dyDescent="0.25">
      <c r="A9109" s="177" t="s">
        <v>3840</v>
      </c>
      <c r="B9109" s="20" t="s">
        <v>3841</v>
      </c>
      <c r="C9109" s="20" t="s">
        <v>342</v>
      </c>
      <c r="D9109" s="20" t="s">
        <v>1002</v>
      </c>
      <c r="E9109" s="26">
        <v>43435</v>
      </c>
      <c r="F9109" s="20">
        <v>0</v>
      </c>
      <c r="G9109" s="20">
        <v>0</v>
      </c>
      <c r="I9109" s="20">
        <v>0</v>
      </c>
      <c r="J9109" s="20">
        <v>0</v>
      </c>
      <c r="L9109" s="20">
        <v>0</v>
      </c>
      <c r="N9109" s="20">
        <v>0</v>
      </c>
      <c r="P9109" s="20">
        <v>0</v>
      </c>
      <c r="Q9109" s="20">
        <v>0</v>
      </c>
      <c r="S9109" s="20">
        <v>0</v>
      </c>
      <c r="T9109" s="20">
        <v>0.66666666666666663</v>
      </c>
    </row>
    <row r="9110" spans="1:20" s="20" customFormat="1" x14ac:dyDescent="0.25">
      <c r="A9110" s="177" t="s">
        <v>3648</v>
      </c>
      <c r="B9110" s="20" t="s">
        <v>3649</v>
      </c>
      <c r="C9110" s="20" t="s">
        <v>220</v>
      </c>
      <c r="D9110" s="20" t="s">
        <v>1002</v>
      </c>
      <c r="E9110" s="26">
        <v>43435</v>
      </c>
      <c r="F9110" s="20">
        <v>0</v>
      </c>
      <c r="G9110" s="20">
        <v>0</v>
      </c>
      <c r="I9110" s="20">
        <v>0</v>
      </c>
      <c r="J9110" s="20">
        <v>0</v>
      </c>
      <c r="L9110" s="20">
        <v>0</v>
      </c>
      <c r="N9110" s="20">
        <v>0</v>
      </c>
      <c r="P9110" s="20">
        <v>0</v>
      </c>
      <c r="Q9110" s="20">
        <v>0</v>
      </c>
      <c r="S9110" s="20">
        <v>0</v>
      </c>
      <c r="T9110" s="20">
        <v>0.85714285714285721</v>
      </c>
    </row>
    <row r="9111" spans="1:20" s="20" customFormat="1" x14ac:dyDescent="0.25">
      <c r="A9111" s="177" t="s">
        <v>3123</v>
      </c>
      <c r="B9111" s="20" t="s">
        <v>3124</v>
      </c>
      <c r="C9111" s="20" t="s">
        <v>242</v>
      </c>
      <c r="D9111" s="20" t="s">
        <v>1000</v>
      </c>
      <c r="E9111" s="26">
        <v>43435</v>
      </c>
      <c r="F9111" s="20">
        <v>0</v>
      </c>
      <c r="G9111" s="20">
        <v>0</v>
      </c>
      <c r="I9111" s="20">
        <v>0</v>
      </c>
      <c r="J9111" s="20">
        <v>0</v>
      </c>
      <c r="L9111" s="20">
        <v>0</v>
      </c>
      <c r="N9111" s="20">
        <v>0</v>
      </c>
      <c r="P9111" s="20">
        <v>0</v>
      </c>
      <c r="Q9111" s="20">
        <v>0</v>
      </c>
      <c r="S9111" s="20">
        <v>0</v>
      </c>
      <c r="T9111" s="20">
        <v>0.73333333333333328</v>
      </c>
    </row>
    <row r="9112" spans="1:20" s="20" customFormat="1" x14ac:dyDescent="0.25">
      <c r="A9112" s="177" t="s">
        <v>2948</v>
      </c>
      <c r="B9112" s="20" t="s">
        <v>2949</v>
      </c>
      <c r="C9112" s="20" t="s">
        <v>2724</v>
      </c>
      <c r="D9112" s="20" t="s">
        <v>1000</v>
      </c>
      <c r="E9112" s="26">
        <v>43435</v>
      </c>
      <c r="F9112" s="20">
        <v>2.5</v>
      </c>
      <c r="G9112" s="20">
        <v>3.5</v>
      </c>
      <c r="I9112" s="20">
        <v>10</v>
      </c>
      <c r="J9112" s="20">
        <v>14</v>
      </c>
      <c r="L9112" s="20">
        <v>20</v>
      </c>
      <c r="N9112" s="20">
        <v>10</v>
      </c>
      <c r="P9112" s="20">
        <v>0</v>
      </c>
      <c r="Q9112" s="20">
        <v>0</v>
      </c>
      <c r="S9112" s="20">
        <v>0</v>
      </c>
    </row>
    <row r="9113" spans="1:20" s="20" customFormat="1" x14ac:dyDescent="0.25">
      <c r="A9113" s="177" t="s">
        <v>2775</v>
      </c>
      <c r="B9113" s="20" t="s">
        <v>2776</v>
      </c>
      <c r="C9113" s="20" t="s">
        <v>2724</v>
      </c>
      <c r="D9113" s="20" t="s">
        <v>1001</v>
      </c>
      <c r="E9113" s="26">
        <v>43435</v>
      </c>
      <c r="F9113" s="20">
        <v>4</v>
      </c>
      <c r="G9113" s="20">
        <v>5</v>
      </c>
      <c r="I9113" s="20">
        <v>15</v>
      </c>
      <c r="J9113" s="20">
        <v>22</v>
      </c>
      <c r="L9113" s="20">
        <v>28</v>
      </c>
      <c r="N9113" s="20">
        <v>14</v>
      </c>
      <c r="P9113" s="20">
        <v>1</v>
      </c>
      <c r="Q9113" s="20">
        <v>4</v>
      </c>
      <c r="S9113" s="20">
        <v>1</v>
      </c>
    </row>
    <row r="9114" spans="1:20" s="20" customFormat="1" x14ac:dyDescent="0.25">
      <c r="A9114" s="177" t="s">
        <v>2741</v>
      </c>
      <c r="B9114" s="20" t="s">
        <v>2742</v>
      </c>
      <c r="C9114" s="20" t="s">
        <v>2724</v>
      </c>
      <c r="D9114" s="20" t="s">
        <v>1002</v>
      </c>
      <c r="E9114" s="26">
        <v>43435</v>
      </c>
      <c r="F9114" s="20">
        <v>6.5</v>
      </c>
      <c r="G9114" s="20">
        <v>8.5</v>
      </c>
      <c r="I9114" s="20">
        <v>25</v>
      </c>
      <c r="J9114" s="20">
        <v>36</v>
      </c>
      <c r="L9114" s="20">
        <v>48</v>
      </c>
      <c r="N9114" s="20">
        <v>24</v>
      </c>
      <c r="P9114" s="20">
        <v>1</v>
      </c>
      <c r="Q9114" s="20">
        <v>4</v>
      </c>
      <c r="S9114" s="20">
        <v>1</v>
      </c>
    </row>
    <row r="9115" spans="1:20" s="20" customFormat="1" x14ac:dyDescent="0.25">
      <c r="A9115" s="177" t="s">
        <v>2703</v>
      </c>
      <c r="B9115" s="20" t="s">
        <v>2704</v>
      </c>
      <c r="C9115" s="20" t="s">
        <v>237</v>
      </c>
      <c r="D9115" s="20" t="s">
        <v>1000</v>
      </c>
      <c r="E9115" s="26">
        <v>43435</v>
      </c>
      <c r="F9115" s="20">
        <v>8</v>
      </c>
      <c r="G9115" s="20">
        <v>10</v>
      </c>
      <c r="I9115" s="20">
        <v>41</v>
      </c>
      <c r="J9115" s="20">
        <v>52</v>
      </c>
      <c r="L9115" s="20">
        <v>64</v>
      </c>
      <c r="N9115" s="20">
        <v>31</v>
      </c>
      <c r="O9115" s="20">
        <v>0.5</v>
      </c>
      <c r="P9115" s="20">
        <v>5</v>
      </c>
      <c r="Q9115" s="20">
        <v>8</v>
      </c>
      <c r="S9115" s="20">
        <v>10</v>
      </c>
    </row>
    <row r="9116" spans="1:20" s="20" customFormat="1" x14ac:dyDescent="0.25">
      <c r="A9116" s="177" t="s">
        <v>2528</v>
      </c>
      <c r="B9116" s="20" t="s">
        <v>2529</v>
      </c>
      <c r="C9116" s="20" t="s">
        <v>238</v>
      </c>
      <c r="D9116" s="20" t="s">
        <v>1000</v>
      </c>
      <c r="E9116" s="26">
        <v>43435</v>
      </c>
      <c r="F9116" s="20">
        <v>0</v>
      </c>
      <c r="G9116" s="20">
        <v>0</v>
      </c>
      <c r="I9116" s="20">
        <v>0</v>
      </c>
      <c r="J9116" s="20">
        <v>0</v>
      </c>
      <c r="L9116" s="20">
        <v>0</v>
      </c>
      <c r="N9116" s="20">
        <v>0</v>
      </c>
      <c r="P9116" s="20">
        <v>0</v>
      </c>
      <c r="Q9116" s="20">
        <v>0</v>
      </c>
      <c r="S9116" s="20">
        <v>0</v>
      </c>
    </row>
    <row r="9117" spans="1:20" s="20" customFormat="1" x14ac:dyDescent="0.25">
      <c r="A9117" s="177" t="s">
        <v>2355</v>
      </c>
      <c r="B9117" s="20" t="s">
        <v>2356</v>
      </c>
      <c r="C9117" s="20" t="s">
        <v>239</v>
      </c>
      <c r="D9117" s="20" t="s">
        <v>1000</v>
      </c>
      <c r="E9117" s="26">
        <v>43435</v>
      </c>
      <c r="F9117" s="20">
        <v>0</v>
      </c>
      <c r="G9117" s="20">
        <v>0</v>
      </c>
      <c r="I9117" s="20">
        <v>0</v>
      </c>
      <c r="J9117" s="20">
        <v>0</v>
      </c>
      <c r="L9117" s="20">
        <v>0</v>
      </c>
      <c r="N9117" s="20">
        <v>0</v>
      </c>
      <c r="P9117" s="20">
        <v>0</v>
      </c>
      <c r="Q9117" s="20">
        <v>0</v>
      </c>
      <c r="S9117" s="20">
        <v>0</v>
      </c>
    </row>
    <row r="9118" spans="1:20" s="20" customFormat="1" x14ac:dyDescent="0.25">
      <c r="A9118" s="177" t="s">
        <v>2180</v>
      </c>
      <c r="B9118" s="20" t="s">
        <v>2181</v>
      </c>
      <c r="C9118" s="20" t="s">
        <v>1988</v>
      </c>
      <c r="D9118" s="20" t="s">
        <v>1000</v>
      </c>
      <c r="E9118" s="26">
        <v>43435</v>
      </c>
      <c r="F9118" s="20">
        <v>5</v>
      </c>
      <c r="G9118" s="20">
        <v>5.5</v>
      </c>
      <c r="I9118" s="20">
        <v>24</v>
      </c>
      <c r="J9118" s="20">
        <v>29</v>
      </c>
      <c r="L9118" s="20">
        <v>32</v>
      </c>
      <c r="N9118" s="20">
        <v>20</v>
      </c>
      <c r="P9118" s="20">
        <v>0</v>
      </c>
      <c r="Q9118" s="20">
        <v>6</v>
      </c>
      <c r="S9118" s="20">
        <v>4</v>
      </c>
    </row>
    <row r="9119" spans="1:20" s="20" customFormat="1" x14ac:dyDescent="0.25">
      <c r="A9119" s="177" t="s">
        <v>2005</v>
      </c>
      <c r="B9119" s="20" t="s">
        <v>2006</v>
      </c>
      <c r="C9119" s="20" t="s">
        <v>1988</v>
      </c>
      <c r="D9119" s="20" t="s">
        <v>1001</v>
      </c>
      <c r="E9119" s="26">
        <v>43435</v>
      </c>
      <c r="F9119" s="20">
        <v>4</v>
      </c>
      <c r="G9119" s="20">
        <v>3.5</v>
      </c>
      <c r="I9119" s="20">
        <v>14</v>
      </c>
      <c r="J9119" s="20">
        <v>21</v>
      </c>
      <c r="L9119" s="20">
        <v>20</v>
      </c>
      <c r="N9119" s="20">
        <v>11</v>
      </c>
      <c r="P9119" s="20">
        <v>0</v>
      </c>
      <c r="Q9119" s="20">
        <v>2</v>
      </c>
      <c r="S9119" s="20">
        <v>3</v>
      </c>
    </row>
    <row r="9120" spans="1:20" s="20" customFormat="1" x14ac:dyDescent="0.25">
      <c r="A9120" s="177" t="s">
        <v>1972</v>
      </c>
      <c r="B9120" s="20" t="s">
        <v>1973</v>
      </c>
      <c r="C9120" s="20" t="s">
        <v>1988</v>
      </c>
      <c r="D9120" s="20" t="s">
        <v>1002</v>
      </c>
      <c r="E9120" s="26">
        <v>43435</v>
      </c>
      <c r="F9120" s="20">
        <v>9</v>
      </c>
      <c r="G9120" s="20">
        <v>9</v>
      </c>
      <c r="I9120" s="20">
        <v>38</v>
      </c>
      <c r="J9120" s="20">
        <v>50</v>
      </c>
      <c r="L9120" s="20">
        <v>52</v>
      </c>
      <c r="N9120" s="20">
        <v>31</v>
      </c>
      <c r="P9120" s="20">
        <v>0</v>
      </c>
      <c r="Q9120" s="20">
        <v>8</v>
      </c>
      <c r="S9120" s="20">
        <v>7</v>
      </c>
    </row>
    <row r="9121" spans="1:20" s="20" customFormat="1" x14ac:dyDescent="0.25">
      <c r="A9121" s="177" t="s">
        <v>1932</v>
      </c>
      <c r="B9121" s="20" t="s">
        <v>1933</v>
      </c>
      <c r="C9121" s="20" t="s">
        <v>240</v>
      </c>
      <c r="D9121" s="20" t="s">
        <v>1000</v>
      </c>
      <c r="E9121" s="26">
        <v>43435</v>
      </c>
      <c r="F9121" s="20">
        <v>13</v>
      </c>
      <c r="G9121" s="20">
        <v>13.5</v>
      </c>
      <c r="I9121" s="20">
        <v>45</v>
      </c>
      <c r="J9121" s="20">
        <v>73</v>
      </c>
      <c r="L9121" s="20">
        <v>78</v>
      </c>
      <c r="N9121" s="20">
        <v>43</v>
      </c>
      <c r="P9121" s="20">
        <v>5</v>
      </c>
      <c r="Q9121" s="20">
        <v>10</v>
      </c>
      <c r="S9121" s="20">
        <v>2</v>
      </c>
    </row>
    <row r="9122" spans="1:20" s="20" customFormat="1" x14ac:dyDescent="0.25">
      <c r="A9122" s="177" t="s">
        <v>1757</v>
      </c>
      <c r="B9122" s="20" t="s">
        <v>1758</v>
      </c>
      <c r="C9122" s="20" t="s">
        <v>241</v>
      </c>
      <c r="D9122" s="20" t="s">
        <v>1000</v>
      </c>
      <c r="E9122" s="26">
        <v>43435</v>
      </c>
      <c r="F9122" s="20">
        <v>32</v>
      </c>
      <c r="G9122" s="20">
        <v>37.5</v>
      </c>
      <c r="I9122" s="20">
        <v>342</v>
      </c>
      <c r="J9122" s="20">
        <v>350</v>
      </c>
      <c r="L9122" s="20">
        <v>427</v>
      </c>
      <c r="N9122" s="20">
        <v>302</v>
      </c>
      <c r="P9122" s="20">
        <v>3</v>
      </c>
      <c r="Q9122" s="20">
        <v>7</v>
      </c>
      <c r="S9122" s="20">
        <v>40</v>
      </c>
    </row>
    <row r="9123" spans="1:20" s="20" customFormat="1" x14ac:dyDescent="0.25">
      <c r="A9123" s="177" t="s">
        <v>1582</v>
      </c>
      <c r="B9123" s="20" t="s">
        <v>1583</v>
      </c>
      <c r="C9123" s="20" t="s">
        <v>318</v>
      </c>
      <c r="D9123" s="20" t="s">
        <v>1000</v>
      </c>
      <c r="E9123" s="26">
        <v>43435</v>
      </c>
      <c r="F9123" s="20">
        <v>7.5</v>
      </c>
      <c r="G9123" s="20">
        <v>8</v>
      </c>
      <c r="I9123" s="20">
        <v>29</v>
      </c>
      <c r="J9123" s="20">
        <v>44</v>
      </c>
      <c r="L9123" s="20">
        <v>47</v>
      </c>
      <c r="N9123" s="20">
        <v>28</v>
      </c>
      <c r="P9123" s="20">
        <v>0</v>
      </c>
      <c r="Q9123" s="20">
        <v>0</v>
      </c>
      <c r="S9123" s="20">
        <v>1</v>
      </c>
      <c r="T9123" s="20">
        <v>0.55705128205128207</v>
      </c>
    </row>
    <row r="9124" spans="1:20" s="20" customFormat="1" x14ac:dyDescent="0.25">
      <c r="A9124" s="177" t="s">
        <v>1472</v>
      </c>
      <c r="B9124" s="20" t="s">
        <v>1473</v>
      </c>
      <c r="C9124" s="20" t="s">
        <v>896</v>
      </c>
      <c r="D9124" s="20" t="s">
        <v>1000</v>
      </c>
      <c r="E9124" s="26">
        <v>43435</v>
      </c>
      <c r="F9124" s="20">
        <v>68</v>
      </c>
      <c r="G9124" s="20">
        <v>78</v>
      </c>
      <c r="I9124" s="20">
        <v>491</v>
      </c>
      <c r="J9124" s="20">
        <v>562</v>
      </c>
      <c r="L9124" s="20">
        <v>668</v>
      </c>
      <c r="N9124" s="20">
        <v>434</v>
      </c>
      <c r="O9124" s="20">
        <v>0.5</v>
      </c>
      <c r="P9124" s="20">
        <v>13</v>
      </c>
      <c r="Q9124" s="20">
        <v>31</v>
      </c>
      <c r="S9124" s="20">
        <v>57</v>
      </c>
      <c r="T9124" s="20">
        <v>0.58763505402160865</v>
      </c>
    </row>
    <row r="9125" spans="1:20" s="20" customFormat="1" x14ac:dyDescent="0.25">
      <c r="A9125" s="177" t="s">
        <v>1431</v>
      </c>
      <c r="B9125" s="20" t="s">
        <v>1432</v>
      </c>
      <c r="C9125" s="20" t="s">
        <v>899</v>
      </c>
      <c r="D9125" s="20" t="s">
        <v>1001</v>
      </c>
      <c r="E9125" s="26">
        <v>43435</v>
      </c>
      <c r="F9125" s="20">
        <v>8</v>
      </c>
      <c r="G9125" s="20">
        <v>8.5</v>
      </c>
      <c r="I9125" s="20">
        <v>29</v>
      </c>
      <c r="J9125" s="20">
        <v>43</v>
      </c>
      <c r="L9125" s="20">
        <v>48</v>
      </c>
      <c r="N9125" s="20">
        <v>25</v>
      </c>
      <c r="O9125" s="20" t="s">
        <v>904</v>
      </c>
      <c r="P9125" s="20">
        <v>1</v>
      </c>
      <c r="Q9125" s="20">
        <v>6</v>
      </c>
      <c r="S9125" s="20">
        <v>4</v>
      </c>
      <c r="T9125" s="20">
        <v>0.67339349877680732</v>
      </c>
    </row>
    <row r="9126" spans="1:20" s="20" customFormat="1" x14ac:dyDescent="0.25">
      <c r="A9126" s="177" t="s">
        <v>1400</v>
      </c>
      <c r="B9126" s="20" t="s">
        <v>1399</v>
      </c>
      <c r="C9126" s="20" t="s">
        <v>1237</v>
      </c>
      <c r="D9126" s="20" t="s">
        <v>1001</v>
      </c>
      <c r="E9126" s="26">
        <v>43435</v>
      </c>
      <c r="F9126" s="20">
        <v>8</v>
      </c>
      <c r="G9126" s="20">
        <v>8.5</v>
      </c>
      <c r="I9126" s="20">
        <v>29</v>
      </c>
      <c r="J9126" s="20">
        <v>43</v>
      </c>
      <c r="L9126" s="20">
        <v>48</v>
      </c>
      <c r="N9126" s="20">
        <v>25</v>
      </c>
      <c r="P9126" s="20">
        <v>1</v>
      </c>
      <c r="Q9126" s="20">
        <v>6</v>
      </c>
      <c r="S9126" s="20">
        <v>4</v>
      </c>
      <c r="T9126" s="20">
        <v>0.34868421052631576</v>
      </c>
    </row>
    <row r="9127" spans="1:20" s="20" customFormat="1" x14ac:dyDescent="0.25">
      <c r="A9127" s="177" t="s">
        <v>1140</v>
      </c>
      <c r="B9127" s="20" t="s">
        <v>1228</v>
      </c>
      <c r="C9127" s="20" t="s">
        <v>235</v>
      </c>
      <c r="D9127" s="20" t="s">
        <v>1002</v>
      </c>
      <c r="E9127" s="26">
        <v>43435</v>
      </c>
      <c r="F9127" s="20">
        <v>76</v>
      </c>
      <c r="G9127" s="20">
        <v>86.5</v>
      </c>
      <c r="H9127" s="20">
        <v>0</v>
      </c>
      <c r="I9127" s="20">
        <v>520</v>
      </c>
      <c r="J9127" s="20">
        <v>605</v>
      </c>
      <c r="L9127" s="20">
        <v>716</v>
      </c>
      <c r="M9127" s="20">
        <v>0</v>
      </c>
      <c r="N9127" s="20">
        <v>459</v>
      </c>
      <c r="O9127" s="20">
        <v>0.5</v>
      </c>
      <c r="P9127" s="20">
        <v>14</v>
      </c>
      <c r="Q9127" s="20">
        <v>37</v>
      </c>
      <c r="R9127" s="20">
        <v>0</v>
      </c>
      <c r="S9127" s="20">
        <v>61</v>
      </c>
      <c r="T9127" s="20">
        <v>0.66863022426095819</v>
      </c>
    </row>
    <row r="9128" spans="1:20" s="20" customFormat="1" x14ac:dyDescent="0.25">
      <c r="A9128" s="177" t="s">
        <v>1371</v>
      </c>
      <c r="B9128" s="20" t="s">
        <v>1372</v>
      </c>
      <c r="C9128" s="20" t="s">
        <v>1237</v>
      </c>
      <c r="D9128" s="20" t="s">
        <v>1000</v>
      </c>
      <c r="E9128" s="26">
        <v>43435</v>
      </c>
      <c r="F9128" s="20">
        <v>20.5</v>
      </c>
      <c r="G9128" s="20">
        <v>22.5</v>
      </c>
      <c r="I9128" s="20">
        <v>79</v>
      </c>
      <c r="J9128" s="20">
        <v>116</v>
      </c>
      <c r="L9128" s="20">
        <v>130</v>
      </c>
      <c r="N9128" s="20">
        <v>73</v>
      </c>
      <c r="P9128" s="20">
        <v>5</v>
      </c>
      <c r="Q9128" s="20">
        <v>16</v>
      </c>
      <c r="S9128" s="20">
        <v>6</v>
      </c>
      <c r="T9128" s="20">
        <v>0.24235600148643635</v>
      </c>
    </row>
    <row r="9129" spans="1:20" s="20" customFormat="1" x14ac:dyDescent="0.25">
      <c r="A9129" s="177" t="s">
        <v>12132</v>
      </c>
      <c r="B9129" s="20" t="s">
        <v>12133</v>
      </c>
      <c r="C9129" s="20" t="s">
        <v>1051</v>
      </c>
      <c r="D9129" s="20" t="s">
        <v>1000</v>
      </c>
      <c r="E9129" s="26">
        <v>43435</v>
      </c>
      <c r="F9129" s="20">
        <v>0</v>
      </c>
      <c r="G9129" s="20">
        <v>0</v>
      </c>
      <c r="I9129" s="20">
        <v>0</v>
      </c>
      <c r="J9129" s="20">
        <v>0</v>
      </c>
      <c r="L9129" s="20">
        <v>0</v>
      </c>
      <c r="N9129" s="20">
        <v>0</v>
      </c>
      <c r="P9129" s="20">
        <v>0</v>
      </c>
      <c r="Q9129" s="20">
        <v>0</v>
      </c>
      <c r="S9129" s="20">
        <v>0</v>
      </c>
      <c r="T9129" s="20">
        <v>0.49192546583850927</v>
      </c>
    </row>
    <row r="9130" spans="1:20" s="20" customFormat="1" x14ac:dyDescent="0.25">
      <c r="A9130" s="177" t="s">
        <v>13321</v>
      </c>
      <c r="B9130" s="20" t="s">
        <v>13322</v>
      </c>
      <c r="C9130" s="20" t="s">
        <v>350</v>
      </c>
      <c r="D9130" s="20" t="s">
        <v>1002</v>
      </c>
      <c r="E9130" s="26">
        <v>43435</v>
      </c>
      <c r="F9130" s="20">
        <v>1</v>
      </c>
      <c r="G9130" s="20">
        <v>1</v>
      </c>
      <c r="I9130" s="20">
        <v>4</v>
      </c>
      <c r="J9130" s="20">
        <v>6</v>
      </c>
      <c r="L9130" s="20">
        <v>6</v>
      </c>
      <c r="N9130" s="20">
        <v>4</v>
      </c>
      <c r="P9130" s="20">
        <v>0</v>
      </c>
      <c r="Q9130" s="20">
        <v>0</v>
      </c>
      <c r="S9130" s="20">
        <v>0</v>
      </c>
      <c r="T9130" s="20">
        <v>0.44666666666666671</v>
      </c>
    </row>
    <row r="9131" spans="1:20" s="20" customFormat="1" x14ac:dyDescent="0.25">
      <c r="A9131" s="177" t="s">
        <v>13498</v>
      </c>
      <c r="B9131" s="20" t="s">
        <v>13499</v>
      </c>
      <c r="C9131" s="20" t="s">
        <v>242</v>
      </c>
      <c r="D9131" s="20" t="s">
        <v>1002</v>
      </c>
      <c r="E9131" s="26">
        <v>43435</v>
      </c>
      <c r="F9131" s="20">
        <v>0</v>
      </c>
      <c r="G9131" s="20">
        <v>0</v>
      </c>
      <c r="I9131" s="20">
        <v>0</v>
      </c>
      <c r="J9131" s="20">
        <v>0</v>
      </c>
      <c r="L9131" s="20">
        <v>0</v>
      </c>
      <c r="N9131" s="20">
        <v>0</v>
      </c>
      <c r="P9131" s="20">
        <v>0</v>
      </c>
      <c r="Q9131" s="20">
        <v>0</v>
      </c>
      <c r="S9131" s="20">
        <v>0</v>
      </c>
      <c r="T9131" s="20">
        <v>0.48857142857142855</v>
      </c>
    </row>
    <row r="9132" spans="1:20" s="20" customFormat="1" x14ac:dyDescent="0.25">
      <c r="A9132" s="177" t="s">
        <v>13675</v>
      </c>
      <c r="B9132" s="20" t="s">
        <v>13676</v>
      </c>
      <c r="C9132" s="20" t="s">
        <v>237</v>
      </c>
      <c r="D9132" s="20" t="s">
        <v>1002</v>
      </c>
      <c r="E9132" s="26">
        <v>43435</v>
      </c>
      <c r="F9132" s="20">
        <v>8</v>
      </c>
      <c r="G9132" s="20">
        <v>10</v>
      </c>
      <c r="I9132" s="20">
        <v>41</v>
      </c>
      <c r="J9132" s="20">
        <v>52</v>
      </c>
      <c r="L9132" s="20">
        <v>64</v>
      </c>
      <c r="N9132" s="20">
        <v>31</v>
      </c>
      <c r="O9132" s="20">
        <v>0.5</v>
      </c>
      <c r="P9132" s="20">
        <v>5</v>
      </c>
      <c r="Q9132" s="20">
        <v>8</v>
      </c>
      <c r="S9132" s="20">
        <v>10</v>
      </c>
      <c r="T9132" s="20">
        <v>0.38249999999999995</v>
      </c>
    </row>
    <row r="9133" spans="1:20" s="20" customFormat="1" x14ac:dyDescent="0.25">
      <c r="A9133" s="177" t="s">
        <v>13850</v>
      </c>
      <c r="B9133" s="20" t="s">
        <v>13851</v>
      </c>
      <c r="C9133" s="20" t="s">
        <v>238</v>
      </c>
      <c r="D9133" s="20" t="s">
        <v>1002</v>
      </c>
      <c r="E9133" s="26">
        <v>43435</v>
      </c>
      <c r="F9133" s="20">
        <v>0</v>
      </c>
      <c r="G9133" s="20">
        <v>0</v>
      </c>
      <c r="I9133" s="20">
        <v>0</v>
      </c>
      <c r="J9133" s="20">
        <v>0</v>
      </c>
      <c r="L9133" s="20">
        <v>0</v>
      </c>
      <c r="N9133" s="20">
        <v>0</v>
      </c>
      <c r="P9133" s="20">
        <v>0</v>
      </c>
      <c r="Q9133" s="20">
        <v>0</v>
      </c>
      <c r="S9133" s="20">
        <v>0</v>
      </c>
      <c r="T9133" s="20">
        <v>0.43499999999999994</v>
      </c>
    </row>
    <row r="9134" spans="1:20" s="20" customFormat="1" x14ac:dyDescent="0.25">
      <c r="A9134" s="177" t="s">
        <v>14027</v>
      </c>
      <c r="B9134" s="20" t="s">
        <v>14028</v>
      </c>
      <c r="C9134" s="20" t="s">
        <v>239</v>
      </c>
      <c r="D9134" s="20" t="s">
        <v>1002</v>
      </c>
      <c r="E9134" s="26">
        <v>43435</v>
      </c>
      <c r="F9134" s="20">
        <v>0</v>
      </c>
      <c r="G9134" s="20">
        <v>0</v>
      </c>
      <c r="I9134" s="20">
        <v>0</v>
      </c>
      <c r="J9134" s="20">
        <v>0</v>
      </c>
      <c r="L9134" s="20">
        <v>0</v>
      </c>
      <c r="N9134" s="20">
        <v>0</v>
      </c>
      <c r="P9134" s="20">
        <v>0</v>
      </c>
      <c r="Q9134" s="20">
        <v>0</v>
      </c>
      <c r="S9134" s="20">
        <v>0</v>
      </c>
      <c r="T9134" s="20">
        <v>0.505</v>
      </c>
    </row>
    <row r="9135" spans="1:20" s="20" customFormat="1" x14ac:dyDescent="0.25">
      <c r="A9135" s="177" t="s">
        <v>14214</v>
      </c>
      <c r="B9135" s="20" t="s">
        <v>14215</v>
      </c>
      <c r="C9135" s="20" t="s">
        <v>240</v>
      </c>
      <c r="D9135" s="20" t="s">
        <v>1002</v>
      </c>
      <c r="E9135" s="26">
        <v>43435</v>
      </c>
      <c r="F9135" s="20">
        <v>13</v>
      </c>
      <c r="G9135" s="20">
        <v>13.5</v>
      </c>
      <c r="I9135" s="20">
        <v>45</v>
      </c>
      <c r="J9135" s="20">
        <v>73</v>
      </c>
      <c r="L9135" s="20">
        <v>78</v>
      </c>
      <c r="N9135" s="20">
        <v>43</v>
      </c>
      <c r="P9135" s="20">
        <v>5</v>
      </c>
      <c r="Q9135" s="20">
        <v>10</v>
      </c>
      <c r="S9135" s="20">
        <v>2</v>
      </c>
      <c r="T9135" s="20">
        <v>0.58125000000000004</v>
      </c>
    </row>
    <row r="9136" spans="1:20" s="20" customFormat="1" x14ac:dyDescent="0.25">
      <c r="A9136" s="177" t="s">
        <v>14391</v>
      </c>
      <c r="B9136" s="20" t="s">
        <v>14392</v>
      </c>
      <c r="C9136" s="20" t="s">
        <v>241</v>
      </c>
      <c r="D9136" s="20" t="s">
        <v>1002</v>
      </c>
      <c r="E9136" s="26">
        <v>43435</v>
      </c>
      <c r="F9136" s="20">
        <v>32</v>
      </c>
      <c r="G9136" s="20">
        <v>37.5</v>
      </c>
      <c r="I9136" s="20">
        <v>342</v>
      </c>
      <c r="J9136" s="20">
        <v>350</v>
      </c>
      <c r="L9136" s="20">
        <v>427</v>
      </c>
      <c r="N9136" s="20">
        <v>302</v>
      </c>
      <c r="P9136" s="20">
        <v>3</v>
      </c>
      <c r="Q9136" s="20">
        <v>7</v>
      </c>
      <c r="S9136" s="20">
        <v>40</v>
      </c>
      <c r="T9136" s="20">
        <v>0.54500000000000004</v>
      </c>
    </row>
    <row r="9137" spans="1:20" s="20" customFormat="1" x14ac:dyDescent="0.25">
      <c r="A9137" s="177" t="s">
        <v>14503</v>
      </c>
      <c r="B9137" s="20" t="s">
        <v>14504</v>
      </c>
      <c r="C9137" s="20" t="s">
        <v>318</v>
      </c>
      <c r="D9137" s="20" t="s">
        <v>1002</v>
      </c>
      <c r="E9137" s="26">
        <v>43435</v>
      </c>
      <c r="F9137" s="20">
        <v>7.5</v>
      </c>
      <c r="G9137" s="20">
        <v>8</v>
      </c>
      <c r="I9137" s="20">
        <v>29</v>
      </c>
      <c r="J9137" s="20">
        <v>44</v>
      </c>
      <c r="L9137" s="20">
        <v>47</v>
      </c>
      <c r="N9137" s="20">
        <v>28</v>
      </c>
      <c r="P9137" s="20">
        <v>0</v>
      </c>
      <c r="Q9137" s="20">
        <v>0</v>
      </c>
      <c r="S9137" s="20">
        <v>1</v>
      </c>
      <c r="T9137" s="20">
        <v>0.5675</v>
      </c>
    </row>
    <row r="9138" spans="1:20" s="20" customFormat="1" x14ac:dyDescent="0.25">
      <c r="A9138" s="177" t="s">
        <v>14523</v>
      </c>
      <c r="B9138" s="20" t="s">
        <v>14524</v>
      </c>
      <c r="C9138" s="20" t="s">
        <v>962</v>
      </c>
      <c r="D9138" s="20" t="s">
        <v>1000</v>
      </c>
      <c r="E9138" s="26">
        <v>43435</v>
      </c>
      <c r="F9138" s="20">
        <v>0</v>
      </c>
      <c r="G9138" s="20">
        <v>0</v>
      </c>
      <c r="I9138" s="20">
        <v>0</v>
      </c>
      <c r="J9138" s="20">
        <v>0</v>
      </c>
      <c r="L9138" s="20">
        <v>0</v>
      </c>
      <c r="N9138" s="20">
        <v>0</v>
      </c>
      <c r="P9138" s="20">
        <v>0</v>
      </c>
      <c r="Q9138" s="20">
        <v>0</v>
      </c>
      <c r="S9138" s="20">
        <v>0</v>
      </c>
    </row>
    <row r="9139" spans="1:20" s="20" customFormat="1" x14ac:dyDescent="0.25">
      <c r="A9139" s="177" t="s">
        <v>14543</v>
      </c>
      <c r="B9139" s="20" t="s">
        <v>14544</v>
      </c>
      <c r="C9139" s="20" t="s">
        <v>959</v>
      </c>
      <c r="D9139" s="20" t="s">
        <v>1002</v>
      </c>
      <c r="E9139" s="26">
        <v>43435</v>
      </c>
      <c r="F9139" s="20">
        <v>0</v>
      </c>
      <c r="G9139" s="20">
        <v>0</v>
      </c>
      <c r="I9139" s="20">
        <v>0</v>
      </c>
      <c r="J9139" s="20">
        <v>0</v>
      </c>
      <c r="L9139" s="20">
        <v>0</v>
      </c>
      <c r="N9139" s="20">
        <v>0</v>
      </c>
      <c r="P9139" s="20">
        <v>0</v>
      </c>
      <c r="Q9139" s="20">
        <v>0</v>
      </c>
      <c r="S9139" s="20">
        <v>0</v>
      </c>
    </row>
    <row r="9140" spans="1:20" s="20" customFormat="1" x14ac:dyDescent="0.25">
      <c r="A9140" s="177" t="s">
        <v>14720</v>
      </c>
      <c r="B9140" s="20" t="s">
        <v>14721</v>
      </c>
      <c r="C9140" s="20" t="s">
        <v>199</v>
      </c>
      <c r="D9140" s="20" t="s">
        <v>1000</v>
      </c>
      <c r="E9140" s="26">
        <v>43435</v>
      </c>
      <c r="F9140" s="20">
        <v>12</v>
      </c>
      <c r="G9140" s="20">
        <v>13.5</v>
      </c>
      <c r="I9140" s="20">
        <v>83</v>
      </c>
      <c r="J9140" s="20">
        <v>91</v>
      </c>
      <c r="L9140" s="20">
        <v>113</v>
      </c>
      <c r="N9140" s="20">
        <v>82</v>
      </c>
      <c r="P9140" s="20">
        <v>3</v>
      </c>
      <c r="Q9140" s="20">
        <v>11</v>
      </c>
      <c r="S9140" s="20">
        <v>1</v>
      </c>
    </row>
    <row r="9141" spans="1:20" s="20" customFormat="1" x14ac:dyDescent="0.25">
      <c r="A9141" s="177" t="s">
        <v>14986</v>
      </c>
      <c r="B9141" s="20" t="s">
        <v>14987</v>
      </c>
      <c r="C9141" s="20" t="s">
        <v>200</v>
      </c>
      <c r="D9141" s="20" t="s">
        <v>1002</v>
      </c>
      <c r="E9141" s="26">
        <v>43435</v>
      </c>
      <c r="F9141" s="20">
        <v>4</v>
      </c>
      <c r="G9141" s="20">
        <v>4.5</v>
      </c>
      <c r="I9141" s="20">
        <v>8</v>
      </c>
      <c r="J9141" s="20">
        <v>22</v>
      </c>
      <c r="L9141" s="20">
        <v>26</v>
      </c>
      <c r="N9141" s="20">
        <v>8</v>
      </c>
      <c r="P9141" s="20">
        <v>2</v>
      </c>
      <c r="Q9141" s="20">
        <v>7</v>
      </c>
      <c r="S9141" s="20">
        <v>0</v>
      </c>
    </row>
    <row r="9142" spans="1:20" s="20" customFormat="1" x14ac:dyDescent="0.25">
      <c r="A9142" s="177" t="s">
        <v>15163</v>
      </c>
      <c r="B9142" s="20" t="s">
        <v>15164</v>
      </c>
      <c r="C9142" s="20" t="s">
        <v>202</v>
      </c>
      <c r="D9142" s="20" t="s">
        <v>1002</v>
      </c>
      <c r="E9142" s="26">
        <v>43435</v>
      </c>
      <c r="F9142" s="20">
        <v>4</v>
      </c>
      <c r="G9142" s="20">
        <v>5</v>
      </c>
      <c r="I9142" s="20">
        <v>63</v>
      </c>
      <c r="J9142" s="20">
        <v>47</v>
      </c>
      <c r="L9142" s="20">
        <v>64</v>
      </c>
      <c r="N9142" s="20">
        <v>62</v>
      </c>
      <c r="P9142" s="20">
        <v>0</v>
      </c>
      <c r="Q9142" s="20">
        <v>0</v>
      </c>
      <c r="S9142" s="20">
        <v>1</v>
      </c>
    </row>
    <row r="9143" spans="1:20" s="20" customFormat="1" x14ac:dyDescent="0.25">
      <c r="A9143" s="177" t="s">
        <v>15245</v>
      </c>
      <c r="B9143" s="20" t="s">
        <v>15246</v>
      </c>
      <c r="C9143" s="20" t="s">
        <v>348</v>
      </c>
      <c r="D9143" s="20" t="s">
        <v>1000</v>
      </c>
      <c r="E9143" s="26">
        <v>43435</v>
      </c>
      <c r="F9143" s="20">
        <v>0</v>
      </c>
      <c r="G9143" s="20">
        <v>0</v>
      </c>
      <c r="I9143" s="20">
        <v>0</v>
      </c>
      <c r="J9143" s="20">
        <v>0</v>
      </c>
      <c r="L9143" s="20">
        <v>0</v>
      </c>
      <c r="N9143" s="20">
        <v>0</v>
      </c>
      <c r="P9143" s="20">
        <v>0</v>
      </c>
      <c r="Q9143" s="20">
        <v>0</v>
      </c>
      <c r="S9143" s="20">
        <v>0</v>
      </c>
    </row>
    <row r="9144" spans="1:20" s="20" customFormat="1" x14ac:dyDescent="0.25">
      <c r="A9144" s="177" t="s">
        <v>15329</v>
      </c>
      <c r="B9144" s="20" t="s">
        <v>15330</v>
      </c>
      <c r="C9144" s="20" t="s">
        <v>347</v>
      </c>
      <c r="D9144" s="20" t="s">
        <v>1002</v>
      </c>
      <c r="E9144" s="26">
        <v>43435</v>
      </c>
      <c r="F9144" s="20">
        <v>0</v>
      </c>
      <c r="G9144" s="20">
        <v>0</v>
      </c>
      <c r="I9144" s="20">
        <v>0</v>
      </c>
      <c r="J9144" s="20">
        <v>0</v>
      </c>
      <c r="L9144" s="20">
        <v>0</v>
      </c>
      <c r="N9144" s="20">
        <v>0</v>
      </c>
      <c r="P9144" s="20">
        <v>0</v>
      </c>
      <c r="Q9144" s="20">
        <v>0</v>
      </c>
      <c r="S9144" s="20">
        <v>0</v>
      </c>
    </row>
    <row r="9145" spans="1:20" s="20" customFormat="1" x14ac:dyDescent="0.25">
      <c r="A9145" s="177" t="s">
        <v>15405</v>
      </c>
      <c r="B9145" s="20" t="s">
        <v>15406</v>
      </c>
      <c r="C9145" s="20" t="s">
        <v>351</v>
      </c>
      <c r="D9145" s="20" t="s">
        <v>1002</v>
      </c>
      <c r="E9145" s="26">
        <v>43435</v>
      </c>
      <c r="F9145" s="20">
        <v>0</v>
      </c>
      <c r="G9145" s="20">
        <v>0</v>
      </c>
      <c r="I9145" s="20">
        <v>0</v>
      </c>
      <c r="J9145" s="20">
        <v>0</v>
      </c>
      <c r="L9145" s="20">
        <v>0</v>
      </c>
      <c r="N9145" s="20">
        <v>0</v>
      </c>
      <c r="P9145" s="20">
        <v>0</v>
      </c>
      <c r="Q9145" s="20">
        <v>0</v>
      </c>
      <c r="S9145" s="20">
        <v>0</v>
      </c>
    </row>
    <row r="9146" spans="1:20" s="20" customFormat="1" x14ac:dyDescent="0.25">
      <c r="A9146" s="177" t="s">
        <v>15451</v>
      </c>
      <c r="B9146" s="20" t="s">
        <v>15452</v>
      </c>
      <c r="C9146" s="20" t="s">
        <v>357</v>
      </c>
      <c r="D9146" s="20" t="s">
        <v>1000</v>
      </c>
      <c r="E9146" s="26">
        <v>43435</v>
      </c>
      <c r="F9146" s="20">
        <v>0</v>
      </c>
      <c r="G9146" s="20">
        <v>0</v>
      </c>
      <c r="I9146" s="20">
        <v>0</v>
      </c>
      <c r="J9146" s="20">
        <v>0</v>
      </c>
      <c r="L9146" s="20">
        <v>0</v>
      </c>
      <c r="N9146" s="20">
        <v>0</v>
      </c>
      <c r="P9146" s="20">
        <v>0</v>
      </c>
      <c r="Q9146" s="20">
        <v>0</v>
      </c>
      <c r="S9146" s="20">
        <v>0</v>
      </c>
    </row>
    <row r="9147" spans="1:20" s="20" customFormat="1" x14ac:dyDescent="0.25">
      <c r="A9147" s="177" t="s">
        <v>15529</v>
      </c>
      <c r="B9147" s="20" t="s">
        <v>15530</v>
      </c>
      <c r="C9147" s="20" t="s">
        <v>352</v>
      </c>
      <c r="D9147" s="20" t="s">
        <v>1002</v>
      </c>
      <c r="E9147" s="26">
        <v>43435</v>
      </c>
      <c r="F9147" s="20">
        <v>0</v>
      </c>
      <c r="G9147" s="20">
        <v>0</v>
      </c>
      <c r="I9147" s="20">
        <v>0</v>
      </c>
      <c r="J9147" s="20">
        <v>0</v>
      </c>
      <c r="L9147" s="20">
        <v>0</v>
      </c>
      <c r="N9147" s="20">
        <v>0</v>
      </c>
      <c r="P9147" s="20">
        <v>0</v>
      </c>
      <c r="Q9147" s="20">
        <v>0</v>
      </c>
      <c r="S9147" s="20">
        <v>0</v>
      </c>
    </row>
    <row r="9148" spans="1:20" s="20" customFormat="1" x14ac:dyDescent="0.25">
      <c r="A9148" s="177" t="s">
        <v>15690</v>
      </c>
      <c r="B9148" s="20" t="s">
        <v>15691</v>
      </c>
      <c r="C9148" s="20" t="s">
        <v>228</v>
      </c>
      <c r="D9148" s="20" t="s">
        <v>1002</v>
      </c>
      <c r="E9148" s="26">
        <v>43435</v>
      </c>
      <c r="F9148" s="20">
        <v>0</v>
      </c>
      <c r="G9148" s="20">
        <v>0</v>
      </c>
      <c r="I9148" s="20">
        <v>0</v>
      </c>
      <c r="J9148" s="20">
        <v>0</v>
      </c>
      <c r="L9148" s="20">
        <v>0</v>
      </c>
      <c r="N9148" s="20">
        <v>0</v>
      </c>
      <c r="P9148" s="20">
        <v>0</v>
      </c>
      <c r="Q9148" s="20">
        <v>0</v>
      </c>
      <c r="S9148" s="20">
        <v>0</v>
      </c>
    </row>
    <row r="9149" spans="1:20" s="20" customFormat="1" x14ac:dyDescent="0.25">
      <c r="A9149" s="177" t="s">
        <v>15867</v>
      </c>
      <c r="B9149" s="20" t="s">
        <v>15868</v>
      </c>
      <c r="C9149" s="20" t="s">
        <v>227</v>
      </c>
      <c r="D9149" s="20" t="s">
        <v>1000</v>
      </c>
      <c r="E9149" s="26">
        <v>43435</v>
      </c>
      <c r="F9149" s="20">
        <v>0</v>
      </c>
      <c r="G9149" s="20">
        <v>0</v>
      </c>
      <c r="I9149" s="20">
        <v>0</v>
      </c>
      <c r="J9149" s="20">
        <v>0</v>
      </c>
      <c r="L9149" s="20">
        <v>0</v>
      </c>
      <c r="N9149" s="20">
        <v>0</v>
      </c>
      <c r="P9149" s="20">
        <v>0</v>
      </c>
      <c r="Q9149" s="20">
        <v>0</v>
      </c>
      <c r="S9149" s="20">
        <v>0</v>
      </c>
    </row>
    <row r="9150" spans="1:20" s="20" customFormat="1" x14ac:dyDescent="0.25">
      <c r="A9150" s="177" t="s">
        <v>16044</v>
      </c>
      <c r="B9150" s="20" t="s">
        <v>16045</v>
      </c>
      <c r="C9150" s="20" t="s">
        <v>203</v>
      </c>
      <c r="D9150" s="20" t="s">
        <v>1000</v>
      </c>
      <c r="E9150" s="26">
        <v>43435</v>
      </c>
      <c r="F9150" s="20">
        <v>0</v>
      </c>
      <c r="G9150" s="20">
        <v>0</v>
      </c>
      <c r="I9150" s="20">
        <v>0</v>
      </c>
      <c r="J9150" s="20">
        <v>0</v>
      </c>
      <c r="L9150" s="20">
        <v>0</v>
      </c>
      <c r="N9150" s="20">
        <v>0</v>
      </c>
      <c r="O9150" s="20" t="e">
        <v>#DIV/0!</v>
      </c>
      <c r="P9150" s="20">
        <v>0</v>
      </c>
      <c r="Q9150" s="20">
        <v>0</v>
      </c>
      <c r="S9150" s="20">
        <v>0</v>
      </c>
    </row>
    <row r="9151" spans="1:20" s="20" customFormat="1" x14ac:dyDescent="0.25">
      <c r="A9151" s="177" t="s">
        <v>16223</v>
      </c>
      <c r="B9151" s="20" t="s">
        <v>16224</v>
      </c>
      <c r="C9151" s="20" t="s">
        <v>205</v>
      </c>
      <c r="D9151" s="20" t="s">
        <v>1002</v>
      </c>
      <c r="E9151" s="26">
        <v>43435</v>
      </c>
      <c r="F9151" s="20">
        <v>0</v>
      </c>
      <c r="G9151" s="20">
        <v>0</v>
      </c>
      <c r="I9151" s="20">
        <v>0</v>
      </c>
      <c r="J9151" s="20">
        <v>0</v>
      </c>
      <c r="L9151" s="20">
        <v>0</v>
      </c>
      <c r="N9151" s="20">
        <v>0</v>
      </c>
      <c r="P9151" s="20">
        <v>0</v>
      </c>
      <c r="Q9151" s="20">
        <v>0</v>
      </c>
      <c r="S9151" s="20">
        <v>0</v>
      </c>
    </row>
    <row r="9152" spans="1:20" s="20" customFormat="1" x14ac:dyDescent="0.25">
      <c r="A9152" s="177" t="s">
        <v>16400</v>
      </c>
      <c r="B9152" s="20" t="s">
        <v>16401</v>
      </c>
      <c r="C9152" s="20" t="s">
        <v>204</v>
      </c>
      <c r="D9152" s="20" t="s">
        <v>1002</v>
      </c>
      <c r="E9152" s="26">
        <v>43435</v>
      </c>
      <c r="F9152" s="20">
        <v>0</v>
      </c>
      <c r="G9152" s="20">
        <v>0</v>
      </c>
      <c r="I9152" s="20">
        <v>0</v>
      </c>
      <c r="J9152" s="20">
        <v>0</v>
      </c>
      <c r="L9152" s="20">
        <v>0</v>
      </c>
      <c r="N9152" s="20">
        <v>0</v>
      </c>
      <c r="P9152" s="20">
        <v>0</v>
      </c>
      <c r="Q9152" s="20">
        <v>0</v>
      </c>
      <c r="S9152" s="20">
        <v>0</v>
      </c>
    </row>
    <row r="9153" spans="1:20" s="20" customFormat="1" x14ac:dyDescent="0.25">
      <c r="A9153" s="177" t="s">
        <v>16541</v>
      </c>
      <c r="B9153" s="20" t="s">
        <v>16542</v>
      </c>
      <c r="C9153" s="20" t="s">
        <v>353</v>
      </c>
      <c r="D9153" s="20" t="s">
        <v>1002</v>
      </c>
      <c r="E9153" s="26">
        <v>43435</v>
      </c>
      <c r="F9153" s="20">
        <v>0</v>
      </c>
      <c r="G9153" s="20">
        <v>0</v>
      </c>
      <c r="I9153" s="20">
        <v>0</v>
      </c>
      <c r="J9153" s="20">
        <v>0</v>
      </c>
      <c r="L9153" s="20">
        <v>0</v>
      </c>
      <c r="N9153" s="20">
        <v>0</v>
      </c>
      <c r="P9153" s="20">
        <v>0</v>
      </c>
      <c r="Q9153" s="20">
        <v>0</v>
      </c>
      <c r="S9153" s="20">
        <v>0</v>
      </c>
    </row>
    <row r="9154" spans="1:20" s="20" customFormat="1" x14ac:dyDescent="0.25">
      <c r="A9154" s="177" t="s">
        <v>16718</v>
      </c>
      <c r="B9154" s="20" t="s">
        <v>16719</v>
      </c>
      <c r="C9154" s="20" t="s">
        <v>223</v>
      </c>
      <c r="D9154" s="20" t="s">
        <v>1000</v>
      </c>
      <c r="E9154" s="26">
        <v>43435</v>
      </c>
      <c r="F9154" s="20">
        <v>4</v>
      </c>
      <c r="G9154" s="20">
        <v>6</v>
      </c>
      <c r="I9154" s="20">
        <v>56</v>
      </c>
      <c r="J9154" s="20">
        <v>44</v>
      </c>
      <c r="L9154" s="20">
        <v>66</v>
      </c>
      <c r="N9154" s="20">
        <v>41</v>
      </c>
      <c r="P9154" s="20">
        <v>0</v>
      </c>
      <c r="Q9154" s="20">
        <v>0</v>
      </c>
      <c r="S9154" s="20">
        <v>15</v>
      </c>
    </row>
    <row r="9155" spans="1:20" s="20" customFormat="1" x14ac:dyDescent="0.25">
      <c r="A9155" s="177" t="s">
        <v>16897</v>
      </c>
      <c r="B9155" s="20" t="s">
        <v>16898</v>
      </c>
      <c r="C9155" s="20" t="s">
        <v>224</v>
      </c>
      <c r="D9155" s="20" t="s">
        <v>1002</v>
      </c>
      <c r="E9155" s="26">
        <v>43435</v>
      </c>
      <c r="F9155" s="20">
        <v>4</v>
      </c>
      <c r="G9155" s="20">
        <v>6</v>
      </c>
      <c r="I9155" s="20">
        <v>56</v>
      </c>
      <c r="J9155" s="20">
        <v>44</v>
      </c>
      <c r="L9155" s="20">
        <v>66</v>
      </c>
      <c r="N9155" s="20">
        <v>41</v>
      </c>
      <c r="P9155" s="20">
        <v>0</v>
      </c>
      <c r="Q9155" s="20">
        <v>0</v>
      </c>
      <c r="S9155" s="20">
        <v>15</v>
      </c>
    </row>
    <row r="9156" spans="1:20" s="20" customFormat="1" x14ac:dyDescent="0.25">
      <c r="A9156" s="177" t="s">
        <v>17023</v>
      </c>
      <c r="B9156" s="20" t="s">
        <v>17024</v>
      </c>
      <c r="C9156" s="20" t="s">
        <v>346</v>
      </c>
      <c r="D9156" s="20" t="s">
        <v>1000</v>
      </c>
      <c r="E9156" s="26">
        <v>43435</v>
      </c>
      <c r="F9156" s="20">
        <v>0</v>
      </c>
      <c r="G9156" s="20">
        <v>0</v>
      </c>
      <c r="I9156" s="20">
        <v>0</v>
      </c>
      <c r="J9156" s="20">
        <v>0</v>
      </c>
      <c r="L9156" s="20">
        <v>0</v>
      </c>
      <c r="N9156" s="20">
        <v>0</v>
      </c>
      <c r="P9156" s="20">
        <v>0</v>
      </c>
      <c r="Q9156" s="20">
        <v>0</v>
      </c>
      <c r="S9156" s="20">
        <v>0</v>
      </c>
    </row>
    <row r="9157" spans="1:20" s="20" customFormat="1" x14ac:dyDescent="0.25">
      <c r="A9157" s="177" t="s">
        <v>17119</v>
      </c>
      <c r="B9157" s="20" t="s">
        <v>17120</v>
      </c>
      <c r="C9157" s="20" t="s">
        <v>345</v>
      </c>
      <c r="D9157" s="20" t="s">
        <v>1002</v>
      </c>
      <c r="E9157" s="26">
        <v>43435</v>
      </c>
      <c r="F9157" s="20">
        <v>0</v>
      </c>
      <c r="G9157" s="20">
        <v>0</v>
      </c>
      <c r="I9157" s="20">
        <v>0</v>
      </c>
      <c r="J9157" s="20">
        <v>0</v>
      </c>
      <c r="L9157" s="20">
        <v>0</v>
      </c>
      <c r="N9157" s="20">
        <v>0</v>
      </c>
      <c r="P9157" s="20">
        <v>0</v>
      </c>
      <c r="Q9157" s="20">
        <v>0</v>
      </c>
      <c r="S9157" s="20">
        <v>0</v>
      </c>
    </row>
    <row r="9158" spans="1:20" s="20" customFormat="1" x14ac:dyDescent="0.25">
      <c r="A9158" s="177" t="s">
        <v>17137</v>
      </c>
      <c r="B9158" s="20" t="s">
        <v>17138</v>
      </c>
      <c r="C9158" s="20" t="s">
        <v>963</v>
      </c>
      <c r="D9158" s="20" t="s">
        <v>1000</v>
      </c>
      <c r="E9158" s="26">
        <v>43435</v>
      </c>
      <c r="F9158" s="20">
        <v>0</v>
      </c>
      <c r="G9158" s="20">
        <v>0</v>
      </c>
      <c r="I9158" s="20">
        <v>0</v>
      </c>
      <c r="J9158" s="20">
        <v>0</v>
      </c>
      <c r="L9158" s="20">
        <v>0</v>
      </c>
      <c r="N9158" s="20">
        <v>0</v>
      </c>
      <c r="P9158" s="20">
        <v>0</v>
      </c>
      <c r="Q9158" s="20">
        <v>0</v>
      </c>
      <c r="S9158" s="20">
        <v>0</v>
      </c>
    </row>
    <row r="9159" spans="1:20" s="20" customFormat="1" x14ac:dyDescent="0.25">
      <c r="A9159" s="177" t="s">
        <v>17157</v>
      </c>
      <c r="B9159" s="20" t="s">
        <v>17158</v>
      </c>
      <c r="C9159" s="20" t="s">
        <v>960</v>
      </c>
      <c r="D9159" s="20" t="s">
        <v>1002</v>
      </c>
      <c r="E9159" s="26">
        <v>43435</v>
      </c>
      <c r="F9159" s="20">
        <v>0</v>
      </c>
      <c r="G9159" s="20">
        <v>0</v>
      </c>
      <c r="I9159" s="20">
        <v>0</v>
      </c>
      <c r="J9159" s="20">
        <v>0</v>
      </c>
      <c r="L9159" s="20">
        <v>0</v>
      </c>
      <c r="N9159" s="20">
        <v>0</v>
      </c>
      <c r="P9159" s="20">
        <v>0</v>
      </c>
      <c r="Q9159" s="20">
        <v>0</v>
      </c>
      <c r="S9159" s="20">
        <v>0</v>
      </c>
    </row>
    <row r="9160" spans="1:20" s="20" customFormat="1" x14ac:dyDescent="0.25">
      <c r="A9160" s="177" t="s">
        <v>17334</v>
      </c>
      <c r="B9160" s="20" t="s">
        <v>17335</v>
      </c>
      <c r="C9160" s="20" t="s">
        <v>225</v>
      </c>
      <c r="D9160" s="20" t="s">
        <v>1000</v>
      </c>
      <c r="E9160" s="26">
        <v>43435</v>
      </c>
      <c r="F9160" s="20">
        <v>5</v>
      </c>
      <c r="G9160" s="20">
        <v>5.5</v>
      </c>
      <c r="I9160" s="20">
        <v>44</v>
      </c>
      <c r="J9160" s="20">
        <v>55</v>
      </c>
      <c r="L9160" s="20">
        <v>62</v>
      </c>
      <c r="N9160" s="20">
        <v>36</v>
      </c>
      <c r="P9160" s="20">
        <v>0</v>
      </c>
      <c r="Q9160" s="20">
        <v>1</v>
      </c>
      <c r="S9160" s="20">
        <v>8</v>
      </c>
    </row>
    <row r="9161" spans="1:20" s="20" customFormat="1" x14ac:dyDescent="0.25">
      <c r="A9161" s="177" t="s">
        <v>17364</v>
      </c>
      <c r="B9161" s="20" t="s">
        <v>17365</v>
      </c>
      <c r="C9161" s="20" t="s">
        <v>905</v>
      </c>
      <c r="D9161" s="20" t="s">
        <v>1002</v>
      </c>
      <c r="E9161" s="26">
        <v>43435</v>
      </c>
      <c r="F9161" s="20">
        <v>0</v>
      </c>
      <c r="G9161" s="20">
        <v>0</v>
      </c>
      <c r="I9161" s="20">
        <v>0</v>
      </c>
      <c r="J9161" s="20">
        <v>0</v>
      </c>
      <c r="L9161" s="20">
        <v>0</v>
      </c>
      <c r="N9161" s="20">
        <v>0</v>
      </c>
      <c r="P9161" s="20">
        <v>0</v>
      </c>
      <c r="Q9161" s="20">
        <v>0</v>
      </c>
      <c r="S9161" s="20">
        <v>0</v>
      </c>
    </row>
    <row r="9162" spans="1:20" s="20" customFormat="1" x14ac:dyDescent="0.25">
      <c r="A9162" s="177" t="s">
        <v>17541</v>
      </c>
      <c r="B9162" s="20" t="s">
        <v>17542</v>
      </c>
      <c r="C9162" s="20" t="s">
        <v>226</v>
      </c>
      <c r="D9162" s="20" t="s">
        <v>1002</v>
      </c>
      <c r="E9162" s="26">
        <v>43435</v>
      </c>
      <c r="F9162" s="20">
        <v>5</v>
      </c>
      <c r="G9162" s="20">
        <v>5.5</v>
      </c>
      <c r="I9162" s="20">
        <v>44</v>
      </c>
      <c r="J9162" s="20">
        <v>55</v>
      </c>
      <c r="L9162" s="20">
        <v>62</v>
      </c>
      <c r="N9162" s="20">
        <v>36</v>
      </c>
      <c r="P9162" s="20">
        <v>0</v>
      </c>
      <c r="Q9162" s="20">
        <v>1</v>
      </c>
      <c r="S9162" s="20">
        <v>8</v>
      </c>
      <c r="T9162" s="20" t="e">
        <v>#DIV/0!</v>
      </c>
    </row>
    <row r="9163" spans="1:20" s="20" customFormat="1" x14ac:dyDescent="0.25">
      <c r="A9163" s="177" t="s">
        <v>17718</v>
      </c>
      <c r="B9163" s="20" t="s">
        <v>17719</v>
      </c>
      <c r="C9163" s="20" t="s">
        <v>232</v>
      </c>
      <c r="D9163" s="20" t="s">
        <v>1000</v>
      </c>
      <c r="E9163" s="26">
        <v>43435</v>
      </c>
      <c r="F9163" s="20">
        <v>8</v>
      </c>
      <c r="G9163" s="20">
        <v>8</v>
      </c>
      <c r="I9163" s="20">
        <v>107</v>
      </c>
      <c r="J9163" s="20">
        <v>91</v>
      </c>
      <c r="L9163" s="20">
        <v>91</v>
      </c>
      <c r="N9163" s="20">
        <v>99</v>
      </c>
      <c r="P9163" s="20">
        <v>0</v>
      </c>
      <c r="Q9163" s="20">
        <v>3</v>
      </c>
      <c r="S9163" s="20">
        <v>8</v>
      </c>
      <c r="T9163" s="20" t="e">
        <v>#DIV/0!</v>
      </c>
    </row>
    <row r="9164" spans="1:20" s="20" customFormat="1" x14ac:dyDescent="0.25">
      <c r="A9164" s="177" t="s">
        <v>17738</v>
      </c>
      <c r="B9164" s="20" t="s">
        <v>17739</v>
      </c>
      <c r="C9164" s="20" t="s">
        <v>961</v>
      </c>
      <c r="D9164" s="20" t="s">
        <v>1002</v>
      </c>
      <c r="E9164" s="26">
        <v>43435</v>
      </c>
      <c r="F9164" s="20">
        <v>0</v>
      </c>
      <c r="G9164" s="20">
        <v>0</v>
      </c>
      <c r="I9164" s="20">
        <v>0</v>
      </c>
      <c r="J9164" s="20">
        <v>0</v>
      </c>
      <c r="L9164" s="20">
        <v>0</v>
      </c>
      <c r="N9164" s="20">
        <v>0</v>
      </c>
      <c r="P9164" s="20">
        <v>0</v>
      </c>
      <c r="Q9164" s="20">
        <v>0</v>
      </c>
      <c r="S9164" s="20">
        <v>0</v>
      </c>
      <c r="T9164" s="20" t="e">
        <v>#DIV/0!</v>
      </c>
    </row>
    <row r="9165" spans="1:20" s="20" customFormat="1" x14ac:dyDescent="0.25">
      <c r="A9165" s="177" t="s">
        <v>17915</v>
      </c>
      <c r="B9165" s="20" t="s">
        <v>17916</v>
      </c>
      <c r="C9165" s="20" t="s">
        <v>231</v>
      </c>
      <c r="D9165" s="20" t="s">
        <v>1002</v>
      </c>
      <c r="E9165" s="26">
        <v>43435</v>
      </c>
      <c r="F9165" s="20">
        <v>8</v>
      </c>
      <c r="G9165" s="20">
        <v>8</v>
      </c>
      <c r="I9165" s="20">
        <v>107</v>
      </c>
      <c r="J9165" s="20">
        <v>91</v>
      </c>
      <c r="L9165" s="20">
        <v>91</v>
      </c>
      <c r="N9165" s="20">
        <v>99</v>
      </c>
      <c r="P9165" s="20">
        <v>0</v>
      </c>
      <c r="Q9165" s="20">
        <v>3</v>
      </c>
      <c r="S9165" s="20">
        <v>8</v>
      </c>
      <c r="T9165" s="20">
        <v>0</v>
      </c>
    </row>
    <row r="9166" spans="1:20" s="20" customFormat="1" x14ac:dyDescent="0.25">
      <c r="A9166" s="177" t="s">
        <v>18092</v>
      </c>
      <c r="B9166" s="20" t="s">
        <v>18093</v>
      </c>
      <c r="C9166" s="20" t="s">
        <v>317</v>
      </c>
      <c r="D9166" s="20" t="s">
        <v>1000</v>
      </c>
      <c r="E9166" s="26">
        <v>43435</v>
      </c>
      <c r="F9166" s="20">
        <v>11.5</v>
      </c>
      <c r="G9166" s="20">
        <v>11.5</v>
      </c>
      <c r="I9166" s="20">
        <v>46</v>
      </c>
      <c r="J9166" s="20">
        <v>67</v>
      </c>
      <c r="L9166" s="20">
        <v>67</v>
      </c>
      <c r="N9166" s="20">
        <v>44</v>
      </c>
      <c r="P9166" s="20">
        <v>3</v>
      </c>
      <c r="Q9166" s="20">
        <v>3</v>
      </c>
      <c r="S9166" s="20">
        <v>2</v>
      </c>
      <c r="T9166" s="20">
        <v>0</v>
      </c>
    </row>
    <row r="9167" spans="1:20" s="20" customFormat="1" x14ac:dyDescent="0.25">
      <c r="A9167" s="177" t="s">
        <v>18271</v>
      </c>
      <c r="B9167" s="20" t="s">
        <v>18272</v>
      </c>
      <c r="C9167" s="20" t="s">
        <v>316</v>
      </c>
      <c r="D9167" s="20" t="s">
        <v>1002</v>
      </c>
      <c r="E9167" s="26">
        <v>43435</v>
      </c>
      <c r="F9167" s="20">
        <v>6</v>
      </c>
      <c r="G9167" s="20">
        <v>6</v>
      </c>
      <c r="I9167" s="20">
        <v>26</v>
      </c>
      <c r="J9167" s="20">
        <v>35</v>
      </c>
      <c r="L9167" s="20">
        <v>35</v>
      </c>
      <c r="N9167" s="20">
        <v>24</v>
      </c>
      <c r="P9167" s="20">
        <v>3</v>
      </c>
      <c r="Q9167" s="20">
        <v>3</v>
      </c>
      <c r="S9167" s="20">
        <v>2</v>
      </c>
      <c r="T9167" s="20">
        <v>0</v>
      </c>
    </row>
    <row r="9168" spans="1:20" s="20" customFormat="1" x14ac:dyDescent="0.25">
      <c r="A9168" s="177" t="s">
        <v>18347</v>
      </c>
      <c r="B9168" s="20" t="s">
        <v>18348</v>
      </c>
      <c r="C9168" s="20" t="s">
        <v>355</v>
      </c>
      <c r="D9168" s="20" t="s">
        <v>1002</v>
      </c>
      <c r="E9168" s="26">
        <v>43435</v>
      </c>
      <c r="F9168" s="20">
        <v>5.5</v>
      </c>
      <c r="G9168" s="20">
        <v>5.5</v>
      </c>
      <c r="I9168" s="20">
        <v>20</v>
      </c>
      <c r="J9168" s="20">
        <v>32</v>
      </c>
      <c r="L9168" s="20">
        <v>32</v>
      </c>
      <c r="N9168" s="20">
        <v>20</v>
      </c>
      <c r="P9168" s="20">
        <v>0</v>
      </c>
      <c r="Q9168" s="20">
        <v>0</v>
      </c>
      <c r="S9168" s="20">
        <v>0</v>
      </c>
      <c r="T9168" s="20">
        <v>0</v>
      </c>
    </row>
    <row r="9169" spans="1:20" s="20" customFormat="1" x14ac:dyDescent="0.25">
      <c r="A9169" s="177" t="s">
        <v>18524</v>
      </c>
      <c r="B9169" s="20" t="s">
        <v>18525</v>
      </c>
      <c r="C9169" s="20" t="s">
        <v>214</v>
      </c>
      <c r="D9169" s="20" t="s">
        <v>1000</v>
      </c>
      <c r="E9169" s="26">
        <v>43435</v>
      </c>
      <c r="F9169" s="20">
        <v>13.5</v>
      </c>
      <c r="G9169" s="20">
        <v>15.5</v>
      </c>
      <c r="I9169" s="20">
        <v>77</v>
      </c>
      <c r="J9169" s="20">
        <v>118</v>
      </c>
      <c r="L9169" s="20">
        <v>138</v>
      </c>
      <c r="N9169" s="20">
        <v>67</v>
      </c>
      <c r="O9169" s="20">
        <v>1</v>
      </c>
      <c r="P9169" s="20">
        <v>8</v>
      </c>
      <c r="Q9169" s="20">
        <v>9</v>
      </c>
      <c r="S9169" s="20">
        <v>10</v>
      </c>
      <c r="T9169" s="20">
        <v>0</v>
      </c>
    </row>
    <row r="9170" spans="1:20" s="20" customFormat="1" x14ac:dyDescent="0.25">
      <c r="A9170" s="177" t="s">
        <v>18703</v>
      </c>
      <c r="B9170" s="20" t="s">
        <v>18704</v>
      </c>
      <c r="C9170" s="20" t="s">
        <v>215</v>
      </c>
      <c r="D9170" s="20" t="s">
        <v>1002</v>
      </c>
      <c r="E9170" s="26">
        <v>43435</v>
      </c>
      <c r="F9170" s="20">
        <v>5</v>
      </c>
      <c r="G9170" s="20">
        <v>6</v>
      </c>
      <c r="I9170" s="20">
        <v>23</v>
      </c>
      <c r="J9170" s="20">
        <v>34</v>
      </c>
      <c r="L9170" s="20">
        <v>40</v>
      </c>
      <c r="N9170" s="20">
        <v>18</v>
      </c>
      <c r="O9170" s="20">
        <v>1</v>
      </c>
      <c r="P9170" s="20">
        <v>5</v>
      </c>
      <c r="Q9170" s="20">
        <v>6</v>
      </c>
      <c r="S9170" s="20">
        <v>5</v>
      </c>
      <c r="T9170" s="20">
        <v>0</v>
      </c>
    </row>
    <row r="9171" spans="1:20" s="20" customFormat="1" x14ac:dyDescent="0.25">
      <c r="A9171" s="177" t="s">
        <v>18880</v>
      </c>
      <c r="B9171" s="20" t="s">
        <v>18881</v>
      </c>
      <c r="C9171" s="20" t="s">
        <v>216</v>
      </c>
      <c r="D9171" s="20" t="s">
        <v>1002</v>
      </c>
      <c r="E9171" s="26">
        <v>43435</v>
      </c>
      <c r="F9171" s="20">
        <v>8.5</v>
      </c>
      <c r="G9171" s="20">
        <v>9.5</v>
      </c>
      <c r="I9171" s="20">
        <v>54</v>
      </c>
      <c r="J9171" s="20">
        <v>84</v>
      </c>
      <c r="L9171" s="20">
        <v>98</v>
      </c>
      <c r="N9171" s="20">
        <v>49</v>
      </c>
      <c r="P9171" s="20">
        <v>3</v>
      </c>
      <c r="Q9171" s="20">
        <v>3</v>
      </c>
      <c r="S9171" s="20">
        <v>5</v>
      </c>
      <c r="T9171" s="20">
        <v>0</v>
      </c>
    </row>
    <row r="9172" spans="1:20" s="20" customFormat="1" x14ac:dyDescent="0.25">
      <c r="A9172" s="177" t="s">
        <v>19057</v>
      </c>
      <c r="B9172" s="20" t="s">
        <v>19058</v>
      </c>
      <c r="C9172" s="20" t="s">
        <v>229</v>
      </c>
      <c r="D9172" s="20" t="s">
        <v>1002</v>
      </c>
      <c r="E9172" s="26">
        <v>43435</v>
      </c>
      <c r="F9172" s="20">
        <v>0</v>
      </c>
      <c r="G9172" s="20">
        <v>0</v>
      </c>
      <c r="I9172" s="20">
        <v>0</v>
      </c>
      <c r="J9172" s="20">
        <v>0</v>
      </c>
      <c r="L9172" s="20">
        <v>0</v>
      </c>
      <c r="N9172" s="20">
        <v>0</v>
      </c>
      <c r="P9172" s="20">
        <v>0</v>
      </c>
      <c r="Q9172" s="20">
        <v>0</v>
      </c>
      <c r="S9172" s="20">
        <v>0</v>
      </c>
      <c r="T9172" s="20" t="e">
        <v>#DIV/0!</v>
      </c>
    </row>
    <row r="9173" spans="1:20" s="20" customFormat="1" x14ac:dyDescent="0.25">
      <c r="A9173" s="177" t="s">
        <v>19234</v>
      </c>
      <c r="B9173" s="20" t="s">
        <v>19235</v>
      </c>
      <c r="C9173" s="20" t="s">
        <v>230</v>
      </c>
      <c r="D9173" s="20" t="s">
        <v>1000</v>
      </c>
      <c r="E9173" s="26">
        <v>43435</v>
      </c>
      <c r="F9173" s="20">
        <v>0</v>
      </c>
      <c r="G9173" s="20">
        <v>0</v>
      </c>
      <c r="I9173" s="20">
        <v>0</v>
      </c>
      <c r="J9173" s="20">
        <v>0</v>
      </c>
      <c r="L9173" s="20">
        <v>0</v>
      </c>
      <c r="N9173" s="20">
        <v>0</v>
      </c>
      <c r="P9173" s="20">
        <v>0</v>
      </c>
      <c r="Q9173" s="20">
        <v>0</v>
      </c>
      <c r="S9173" s="20">
        <v>0</v>
      </c>
      <c r="T9173" s="20" t="e">
        <v>#DIV/0!</v>
      </c>
    </row>
    <row r="9174" spans="1:20" s="20" customFormat="1" x14ac:dyDescent="0.25">
      <c r="A9174" s="177" t="s">
        <v>19413</v>
      </c>
      <c r="B9174" s="20" t="s">
        <v>19414</v>
      </c>
      <c r="C9174" s="20" t="s">
        <v>234</v>
      </c>
      <c r="D9174" s="20" t="s">
        <v>1000</v>
      </c>
      <c r="E9174" s="26">
        <v>43435</v>
      </c>
      <c r="F9174" s="20">
        <v>2.5</v>
      </c>
      <c r="G9174" s="20">
        <v>3.5</v>
      </c>
      <c r="I9174" s="20">
        <v>18</v>
      </c>
      <c r="J9174" s="20">
        <v>29</v>
      </c>
      <c r="L9174" s="20">
        <v>46</v>
      </c>
      <c r="N9174" s="20">
        <v>15</v>
      </c>
      <c r="P9174" s="20">
        <v>0</v>
      </c>
      <c r="Q9174" s="20">
        <v>0</v>
      </c>
      <c r="S9174" s="20">
        <v>3</v>
      </c>
      <c r="T9174" s="20" t="e">
        <v>#DIV/0!</v>
      </c>
    </row>
    <row r="9175" spans="1:20" s="20" customFormat="1" x14ac:dyDescent="0.25">
      <c r="A9175" s="177" t="s">
        <v>19592</v>
      </c>
      <c r="B9175" s="20" t="s">
        <v>19593</v>
      </c>
      <c r="C9175" s="20" t="s">
        <v>233</v>
      </c>
      <c r="D9175" s="20" t="s">
        <v>1002</v>
      </c>
      <c r="E9175" s="26">
        <v>43435</v>
      </c>
      <c r="F9175" s="20">
        <v>2.5</v>
      </c>
      <c r="G9175" s="20">
        <v>3.5</v>
      </c>
      <c r="I9175" s="20">
        <v>18</v>
      </c>
      <c r="J9175" s="20">
        <v>29</v>
      </c>
      <c r="L9175" s="20">
        <v>46</v>
      </c>
      <c r="N9175" s="20">
        <v>15</v>
      </c>
      <c r="P9175" s="20">
        <v>0</v>
      </c>
      <c r="Q9175" s="20">
        <v>0</v>
      </c>
      <c r="S9175" s="20">
        <v>3</v>
      </c>
      <c r="T9175" s="20" t="e">
        <v>#DIV/0!</v>
      </c>
    </row>
    <row r="9176" spans="1:20" s="20" customFormat="1" x14ac:dyDescent="0.25">
      <c r="A9176" s="177" t="s">
        <v>19690</v>
      </c>
      <c r="B9176" s="20" t="s">
        <v>19691</v>
      </c>
      <c r="C9176" s="20" t="s">
        <v>342</v>
      </c>
      <c r="D9176" s="20" t="s">
        <v>1000</v>
      </c>
      <c r="E9176" s="26">
        <v>43435</v>
      </c>
      <c r="F9176" s="20">
        <v>0</v>
      </c>
      <c r="G9176" s="20">
        <v>0</v>
      </c>
      <c r="I9176" s="20">
        <v>0</v>
      </c>
      <c r="J9176" s="20">
        <v>0</v>
      </c>
      <c r="L9176" s="20">
        <v>0</v>
      </c>
      <c r="N9176" s="20">
        <v>0</v>
      </c>
      <c r="P9176" s="20">
        <v>0</v>
      </c>
      <c r="Q9176" s="20">
        <v>0</v>
      </c>
      <c r="S9176" s="20">
        <v>0</v>
      </c>
      <c r="T9176" s="20">
        <v>0</v>
      </c>
    </row>
    <row r="9177" spans="1:20" s="20" customFormat="1" x14ac:dyDescent="0.25">
      <c r="A9177" s="177" t="s">
        <v>19790</v>
      </c>
      <c r="B9177" s="20" t="s">
        <v>19791</v>
      </c>
      <c r="C9177" s="20" t="s">
        <v>340</v>
      </c>
      <c r="D9177" s="20" t="s">
        <v>1002</v>
      </c>
      <c r="E9177" s="26">
        <v>43435</v>
      </c>
      <c r="F9177" s="20">
        <v>0</v>
      </c>
      <c r="G9177" s="20">
        <v>0</v>
      </c>
      <c r="I9177" s="20">
        <v>0</v>
      </c>
      <c r="J9177" s="20">
        <v>0</v>
      </c>
      <c r="L9177" s="20">
        <v>0</v>
      </c>
      <c r="N9177" s="20">
        <v>0</v>
      </c>
      <c r="P9177" s="20">
        <v>0</v>
      </c>
      <c r="Q9177" s="20">
        <v>0</v>
      </c>
      <c r="S9177" s="20">
        <v>0</v>
      </c>
      <c r="T9177" s="20">
        <v>0.36692307692307691</v>
      </c>
    </row>
    <row r="9178" spans="1:20" s="20" customFormat="1" x14ac:dyDescent="0.25">
      <c r="A9178" s="177" t="s">
        <v>19967</v>
      </c>
      <c r="B9178" s="20" t="s">
        <v>19968</v>
      </c>
      <c r="C9178" s="20" t="s">
        <v>220</v>
      </c>
      <c r="D9178" s="20" t="s">
        <v>1000</v>
      </c>
      <c r="E9178" s="26">
        <v>43435</v>
      </c>
      <c r="F9178" s="20">
        <v>0</v>
      </c>
      <c r="G9178" s="20">
        <v>0</v>
      </c>
      <c r="I9178" s="20">
        <v>0</v>
      </c>
      <c r="J9178" s="20">
        <v>0</v>
      </c>
      <c r="L9178" s="20">
        <v>0</v>
      </c>
      <c r="N9178" s="20">
        <v>0</v>
      </c>
      <c r="P9178" s="20">
        <v>0</v>
      </c>
      <c r="Q9178" s="20">
        <v>0</v>
      </c>
      <c r="S9178" s="20">
        <v>0</v>
      </c>
      <c r="T9178" s="20">
        <v>0.41833333333333328</v>
      </c>
    </row>
    <row r="9179" spans="1:20" s="20" customFormat="1" x14ac:dyDescent="0.25">
      <c r="A9179" s="177" t="s">
        <v>20146</v>
      </c>
      <c r="B9179" s="20" t="s">
        <v>20147</v>
      </c>
      <c r="C9179" s="20" t="s">
        <v>221</v>
      </c>
      <c r="D9179" s="20" t="s">
        <v>1002</v>
      </c>
      <c r="E9179" s="26">
        <v>43435</v>
      </c>
      <c r="F9179" s="20">
        <v>0</v>
      </c>
      <c r="G9179" s="20">
        <v>0</v>
      </c>
      <c r="I9179" s="20">
        <v>0</v>
      </c>
      <c r="J9179" s="20">
        <v>0</v>
      </c>
      <c r="L9179" s="20">
        <v>0</v>
      </c>
      <c r="N9179" s="20">
        <v>0</v>
      </c>
      <c r="P9179" s="20">
        <v>0</v>
      </c>
      <c r="Q9179" s="20">
        <v>0</v>
      </c>
      <c r="S9179" s="20">
        <v>0</v>
      </c>
      <c r="T9179" s="20">
        <v>0</v>
      </c>
    </row>
    <row r="9180" spans="1:20" s="20" customFormat="1" x14ac:dyDescent="0.25">
      <c r="A9180" s="177" t="s">
        <v>20323</v>
      </c>
      <c r="B9180" s="20" t="s">
        <v>20324</v>
      </c>
      <c r="C9180" s="20" t="s">
        <v>222</v>
      </c>
      <c r="D9180" s="20" t="s">
        <v>1002</v>
      </c>
      <c r="E9180" s="26">
        <v>43435</v>
      </c>
      <c r="F9180" s="20">
        <v>0</v>
      </c>
      <c r="G9180" s="20">
        <v>0</v>
      </c>
      <c r="I9180" s="20">
        <v>0</v>
      </c>
      <c r="J9180" s="20">
        <v>0</v>
      </c>
      <c r="L9180" s="20">
        <v>0</v>
      </c>
      <c r="N9180" s="20">
        <v>0</v>
      </c>
      <c r="P9180" s="20">
        <v>0</v>
      </c>
      <c r="Q9180" s="20">
        <v>0</v>
      </c>
      <c r="S9180" s="20">
        <v>0</v>
      </c>
      <c r="T9180" s="20">
        <v>0</v>
      </c>
    </row>
    <row r="9181" spans="1:20" s="20" customFormat="1" x14ac:dyDescent="0.25">
      <c r="A9181" s="177" t="s">
        <v>20500</v>
      </c>
      <c r="B9181" s="20" t="s">
        <v>20501</v>
      </c>
      <c r="C9181" s="20" t="s">
        <v>211</v>
      </c>
      <c r="D9181" s="20" t="s">
        <v>1002</v>
      </c>
      <c r="E9181" s="26">
        <v>43435</v>
      </c>
      <c r="F9181" s="20">
        <v>0</v>
      </c>
      <c r="G9181" s="20">
        <v>0</v>
      </c>
      <c r="I9181" s="20">
        <v>0</v>
      </c>
      <c r="J9181" s="20">
        <v>0</v>
      </c>
      <c r="L9181" s="20">
        <v>0</v>
      </c>
      <c r="N9181" s="20">
        <v>0</v>
      </c>
      <c r="P9181" s="20">
        <v>0</v>
      </c>
      <c r="Q9181" s="20">
        <v>0</v>
      </c>
      <c r="S9181" s="20">
        <v>0</v>
      </c>
      <c r="T9181" s="20">
        <v>0</v>
      </c>
    </row>
    <row r="9182" spans="1:20" s="20" customFormat="1" x14ac:dyDescent="0.25">
      <c r="A9182" s="177" t="s">
        <v>20677</v>
      </c>
      <c r="B9182" s="20" t="s">
        <v>20678</v>
      </c>
      <c r="C9182" s="20" t="s">
        <v>207</v>
      </c>
      <c r="D9182" s="20" t="s">
        <v>1000</v>
      </c>
      <c r="E9182" s="26">
        <v>43435</v>
      </c>
      <c r="F9182" s="20">
        <v>6</v>
      </c>
      <c r="G9182" s="20">
        <v>7</v>
      </c>
      <c r="I9182" s="20">
        <v>28</v>
      </c>
      <c r="J9182" s="20">
        <v>35</v>
      </c>
      <c r="L9182" s="20">
        <v>42</v>
      </c>
      <c r="N9182" s="20">
        <v>22</v>
      </c>
      <c r="O9182" s="20">
        <v>0</v>
      </c>
      <c r="P9182" s="20">
        <v>0</v>
      </c>
      <c r="Q9182" s="20">
        <v>2</v>
      </c>
      <c r="S9182" s="20">
        <v>6</v>
      </c>
      <c r="T9182" s="20">
        <v>0</v>
      </c>
    </row>
    <row r="9183" spans="1:20" s="20" customFormat="1" x14ac:dyDescent="0.25">
      <c r="A9183" s="177" t="s">
        <v>20921</v>
      </c>
      <c r="B9183" s="20" t="s">
        <v>20922</v>
      </c>
      <c r="C9183" s="20" t="s">
        <v>210</v>
      </c>
      <c r="D9183" s="20" t="s">
        <v>1002</v>
      </c>
      <c r="E9183" s="26">
        <v>43435</v>
      </c>
      <c r="F9183" s="20">
        <v>3</v>
      </c>
      <c r="G9183" s="20">
        <v>4</v>
      </c>
      <c r="I9183" s="20">
        <v>18</v>
      </c>
      <c r="J9183" s="20">
        <v>18</v>
      </c>
      <c r="L9183" s="20">
        <v>24</v>
      </c>
      <c r="N9183" s="20">
        <v>13</v>
      </c>
      <c r="O9183" s="20">
        <v>0</v>
      </c>
      <c r="P9183" s="20">
        <v>0</v>
      </c>
      <c r="Q9183" s="20">
        <v>2</v>
      </c>
      <c r="S9183" s="20">
        <v>5</v>
      </c>
      <c r="T9183" s="20">
        <v>0</v>
      </c>
    </row>
    <row r="9184" spans="1:20" s="20" customFormat="1" x14ac:dyDescent="0.25">
      <c r="A9184" s="177" t="s">
        <v>21098</v>
      </c>
      <c r="B9184" s="20" t="s">
        <v>21099</v>
      </c>
      <c r="C9184" s="20" t="s">
        <v>208</v>
      </c>
      <c r="D9184" s="20" t="s">
        <v>1002</v>
      </c>
      <c r="E9184" s="26">
        <v>43435</v>
      </c>
      <c r="F9184" s="20">
        <v>2</v>
      </c>
      <c r="G9184" s="20">
        <v>1.5</v>
      </c>
      <c r="I9184" s="20">
        <v>5</v>
      </c>
      <c r="J9184" s="20">
        <v>11</v>
      </c>
      <c r="L9184" s="20">
        <v>9</v>
      </c>
      <c r="N9184" s="20">
        <v>5</v>
      </c>
      <c r="P9184" s="20">
        <v>0</v>
      </c>
      <c r="Q9184" s="20">
        <v>0</v>
      </c>
      <c r="S9184" s="20">
        <v>0</v>
      </c>
      <c r="T9184" s="20">
        <v>0</v>
      </c>
    </row>
    <row r="9185" spans="1:20" s="20" customFormat="1" x14ac:dyDescent="0.25">
      <c r="A9185" s="177" t="s">
        <v>21174</v>
      </c>
      <c r="B9185" s="20" t="s">
        <v>21175</v>
      </c>
      <c r="C9185" s="20" t="s">
        <v>354</v>
      </c>
      <c r="D9185" s="20" t="s">
        <v>1002</v>
      </c>
      <c r="E9185" s="26">
        <v>43435</v>
      </c>
      <c r="F9185" s="20">
        <v>1</v>
      </c>
      <c r="G9185" s="20">
        <v>1.5</v>
      </c>
      <c r="I9185" s="20">
        <v>5</v>
      </c>
      <c r="J9185" s="20">
        <v>6</v>
      </c>
      <c r="L9185" s="20">
        <v>9</v>
      </c>
      <c r="N9185" s="20">
        <v>4</v>
      </c>
      <c r="P9185" s="20">
        <v>0</v>
      </c>
      <c r="Q9185" s="20">
        <v>0</v>
      </c>
      <c r="S9185" s="20">
        <v>1</v>
      </c>
      <c r="T9185" s="20">
        <v>0</v>
      </c>
    </row>
    <row r="9186" spans="1:20" s="20" customFormat="1" x14ac:dyDescent="0.25">
      <c r="A9186" s="177" t="s">
        <v>21353</v>
      </c>
      <c r="B9186" s="20" t="s">
        <v>21354</v>
      </c>
      <c r="C9186" s="20" t="s">
        <v>213</v>
      </c>
      <c r="D9186" s="20" t="s">
        <v>1002</v>
      </c>
      <c r="E9186" s="26">
        <v>43435</v>
      </c>
      <c r="F9186" s="20">
        <v>0</v>
      </c>
      <c r="G9186" s="20">
        <v>0</v>
      </c>
      <c r="I9186" s="20">
        <v>0</v>
      </c>
      <c r="J9186" s="20">
        <v>0</v>
      </c>
      <c r="L9186" s="20">
        <v>0</v>
      </c>
      <c r="N9186" s="20">
        <v>0</v>
      </c>
      <c r="P9186" s="20">
        <v>0</v>
      </c>
      <c r="Q9186" s="20">
        <v>0</v>
      </c>
      <c r="S9186" s="20">
        <v>0</v>
      </c>
      <c r="T9186" s="20">
        <v>1</v>
      </c>
    </row>
    <row r="9187" spans="1:20" s="20" customFormat="1" x14ac:dyDescent="0.25">
      <c r="A9187" s="177" t="s">
        <v>21595</v>
      </c>
      <c r="B9187" s="20" t="s">
        <v>21596</v>
      </c>
      <c r="C9187" s="20" t="s">
        <v>212</v>
      </c>
      <c r="D9187" s="20" t="s">
        <v>1000</v>
      </c>
      <c r="E9187" s="26">
        <v>43435</v>
      </c>
      <c r="F9187" s="20">
        <v>1</v>
      </c>
      <c r="G9187" s="20">
        <v>1.5</v>
      </c>
      <c r="I9187" s="20">
        <v>6</v>
      </c>
      <c r="J9187" s="20">
        <v>5</v>
      </c>
      <c r="L9187" s="20">
        <v>8</v>
      </c>
      <c r="N9187" s="20">
        <v>6</v>
      </c>
      <c r="P9187" s="20">
        <v>0</v>
      </c>
      <c r="Q9187" s="20">
        <v>0</v>
      </c>
      <c r="S9187" s="20">
        <v>0</v>
      </c>
      <c r="T9187" s="20">
        <v>1</v>
      </c>
    </row>
    <row r="9188" spans="1:20" s="20" customFormat="1" x14ac:dyDescent="0.25">
      <c r="A9188" s="177" t="s">
        <v>21627</v>
      </c>
      <c r="B9188" s="20" t="s">
        <v>21628</v>
      </c>
      <c r="C9188" s="20" t="s">
        <v>900</v>
      </c>
      <c r="D9188" s="20" t="s">
        <v>1002</v>
      </c>
      <c r="E9188" s="26">
        <v>43435</v>
      </c>
      <c r="F9188" s="20">
        <v>1</v>
      </c>
      <c r="G9188" s="20">
        <v>1.5</v>
      </c>
      <c r="I9188" s="20">
        <v>6</v>
      </c>
      <c r="J9188" s="20">
        <v>5</v>
      </c>
      <c r="L9188" s="20">
        <v>8</v>
      </c>
      <c r="N9188" s="20">
        <v>6</v>
      </c>
      <c r="P9188" s="20">
        <v>0</v>
      </c>
      <c r="Q9188" s="20">
        <v>0</v>
      </c>
      <c r="S9188" s="20">
        <v>0</v>
      </c>
      <c r="T9188" s="20">
        <v>1</v>
      </c>
    </row>
    <row r="9189" spans="1:20" s="20" customFormat="1" x14ac:dyDescent="0.25">
      <c r="A9189" s="177" t="s">
        <v>21804</v>
      </c>
      <c r="B9189" s="20" t="s">
        <v>21805</v>
      </c>
      <c r="C9189" s="20" t="s">
        <v>217</v>
      </c>
      <c r="D9189" s="20" t="s">
        <v>1000</v>
      </c>
      <c r="E9189" s="26">
        <v>43435</v>
      </c>
      <c r="F9189" s="20">
        <v>0</v>
      </c>
      <c r="G9189" s="20">
        <v>0</v>
      </c>
      <c r="I9189" s="20">
        <v>0</v>
      </c>
      <c r="J9189" s="20">
        <v>0</v>
      </c>
      <c r="L9189" s="20">
        <v>0</v>
      </c>
      <c r="N9189" s="20">
        <v>0</v>
      </c>
      <c r="P9189" s="20">
        <v>0</v>
      </c>
      <c r="Q9189" s="20">
        <v>0</v>
      </c>
      <c r="S9189" s="20">
        <v>0</v>
      </c>
      <c r="T9189" s="20">
        <v>1</v>
      </c>
    </row>
    <row r="9190" spans="1:20" s="20" customFormat="1" x14ac:dyDescent="0.25">
      <c r="A9190" s="177" t="s">
        <v>22048</v>
      </c>
      <c r="B9190" s="20" t="s">
        <v>22049</v>
      </c>
      <c r="C9190" s="20" t="s">
        <v>218</v>
      </c>
      <c r="D9190" s="20" t="s">
        <v>1002</v>
      </c>
      <c r="E9190" s="26">
        <v>43435</v>
      </c>
      <c r="F9190" s="20">
        <v>0</v>
      </c>
      <c r="G9190" s="20">
        <v>0</v>
      </c>
      <c r="I9190" s="20">
        <v>0</v>
      </c>
      <c r="J9190" s="20">
        <v>0</v>
      </c>
      <c r="L9190" s="20">
        <v>0</v>
      </c>
      <c r="N9190" s="20">
        <v>0</v>
      </c>
      <c r="P9190" s="20">
        <v>0</v>
      </c>
      <c r="Q9190" s="20">
        <v>0</v>
      </c>
      <c r="S9190" s="20">
        <v>0</v>
      </c>
      <c r="T9190" s="20">
        <v>1</v>
      </c>
    </row>
    <row r="9191" spans="1:20" s="20" customFormat="1" x14ac:dyDescent="0.25">
      <c r="A9191" s="177" t="s">
        <v>22225</v>
      </c>
      <c r="B9191" s="20" t="s">
        <v>22226</v>
      </c>
      <c r="C9191" s="20" t="s">
        <v>219</v>
      </c>
      <c r="D9191" s="20" t="s">
        <v>1002</v>
      </c>
      <c r="E9191" s="26">
        <v>43435</v>
      </c>
      <c r="F9191" s="20">
        <v>0</v>
      </c>
      <c r="G9191" s="20">
        <v>0</v>
      </c>
      <c r="I9191" s="20">
        <v>0</v>
      </c>
      <c r="J9191" s="20">
        <v>0</v>
      </c>
      <c r="L9191" s="20">
        <v>0</v>
      </c>
      <c r="N9191" s="20">
        <v>0</v>
      </c>
      <c r="P9191" s="20">
        <v>0</v>
      </c>
      <c r="Q9191" s="20">
        <v>0</v>
      </c>
      <c r="S9191" s="20">
        <v>0</v>
      </c>
      <c r="T9191" s="20">
        <v>0.9642857142857143</v>
      </c>
    </row>
    <row r="9192" spans="1:20" s="20" customFormat="1" x14ac:dyDescent="0.25">
      <c r="A9192" s="177" t="s">
        <v>22265</v>
      </c>
      <c r="B9192" s="20" t="s">
        <v>22266</v>
      </c>
      <c r="C9192" s="20" t="s">
        <v>384</v>
      </c>
      <c r="D9192" s="20" t="s">
        <v>1002</v>
      </c>
      <c r="E9192" s="26">
        <v>43435</v>
      </c>
      <c r="F9192" s="20">
        <v>0</v>
      </c>
      <c r="G9192" s="20">
        <v>0</v>
      </c>
      <c r="I9192" s="20">
        <v>0</v>
      </c>
      <c r="J9192" s="20">
        <v>0</v>
      </c>
      <c r="L9192" s="20">
        <v>0</v>
      </c>
      <c r="N9192" s="20">
        <v>0</v>
      </c>
      <c r="P9192" s="20">
        <v>0</v>
      </c>
      <c r="Q9192" s="20">
        <v>0</v>
      </c>
      <c r="S9192" s="20">
        <v>0</v>
      </c>
      <c r="T9192" s="20">
        <v>0.9642857142857143</v>
      </c>
    </row>
    <row r="9193" spans="1:20" s="20" customFormat="1" x14ac:dyDescent="0.25">
      <c r="A9193" s="177" t="s">
        <v>22305</v>
      </c>
      <c r="B9193" s="20" t="s">
        <v>22306</v>
      </c>
      <c r="C9193" s="20" t="s">
        <v>387</v>
      </c>
      <c r="D9193" s="20" t="s">
        <v>1000</v>
      </c>
      <c r="E9193" s="26">
        <v>43435</v>
      </c>
      <c r="F9193" s="20">
        <v>0</v>
      </c>
      <c r="G9193" s="20">
        <v>0</v>
      </c>
      <c r="I9193" s="20">
        <v>0</v>
      </c>
      <c r="J9193" s="20">
        <v>0</v>
      </c>
      <c r="L9193" s="20">
        <v>0</v>
      </c>
      <c r="N9193" s="20">
        <v>0</v>
      </c>
      <c r="P9193" s="20">
        <v>0</v>
      </c>
      <c r="Q9193" s="20">
        <v>0</v>
      </c>
      <c r="S9193" s="20">
        <v>0</v>
      </c>
      <c r="T9193" s="20">
        <v>0.92063492063492069</v>
      </c>
    </row>
    <row r="9194" spans="1:20" s="20" customFormat="1" x14ac:dyDescent="0.25">
      <c r="A9194" s="177" t="s">
        <v>22339</v>
      </c>
      <c r="B9194" s="20" t="s">
        <v>22340</v>
      </c>
      <c r="C9194" s="20" t="s">
        <v>1049</v>
      </c>
      <c r="D9194" s="20" t="s">
        <v>1002</v>
      </c>
      <c r="E9194" s="26">
        <v>43435</v>
      </c>
      <c r="F9194" s="20">
        <v>0</v>
      </c>
      <c r="G9194" s="20">
        <v>0</v>
      </c>
      <c r="I9194" s="20">
        <v>0</v>
      </c>
      <c r="J9194" s="20">
        <v>0</v>
      </c>
      <c r="L9194" s="20">
        <v>0</v>
      </c>
      <c r="N9194" s="20">
        <v>0</v>
      </c>
      <c r="P9194" s="20">
        <v>0</v>
      </c>
      <c r="Q9194" s="20">
        <v>0</v>
      </c>
      <c r="S9194" s="20">
        <v>0</v>
      </c>
      <c r="T9194" s="20">
        <v>0.41666666666666669</v>
      </c>
    </row>
    <row r="9195" spans="1:20" s="20" customFormat="1" x14ac:dyDescent="0.25">
      <c r="A9195" s="177" t="s">
        <v>22379</v>
      </c>
      <c r="B9195" s="20" t="s">
        <v>22380</v>
      </c>
      <c r="C9195" s="20" t="s">
        <v>385</v>
      </c>
      <c r="D9195" s="20" t="s">
        <v>1002</v>
      </c>
      <c r="E9195" s="26">
        <v>43435</v>
      </c>
      <c r="F9195" s="20">
        <v>0</v>
      </c>
      <c r="G9195" s="20">
        <v>0</v>
      </c>
      <c r="I9195" s="20">
        <v>0</v>
      </c>
      <c r="J9195" s="20">
        <v>0</v>
      </c>
      <c r="L9195" s="20">
        <v>0</v>
      </c>
      <c r="N9195" s="20">
        <v>0</v>
      </c>
      <c r="P9195" s="20">
        <v>0</v>
      </c>
      <c r="Q9195" s="20">
        <v>0</v>
      </c>
      <c r="S9195" s="20">
        <v>0</v>
      </c>
      <c r="T9195" s="20">
        <v>0.5</v>
      </c>
    </row>
    <row r="9196" spans="1:20" s="20" customFormat="1" x14ac:dyDescent="0.25">
      <c r="A9196" s="177" t="s">
        <v>1338</v>
      </c>
      <c r="B9196" s="20" t="s">
        <v>1339</v>
      </c>
      <c r="C9196" s="20" t="s">
        <v>1237</v>
      </c>
      <c r="D9196" s="20" t="s">
        <v>1002</v>
      </c>
      <c r="E9196" s="26">
        <v>43466</v>
      </c>
      <c r="F9196" s="20">
        <v>27.5</v>
      </c>
      <c r="G9196" s="20">
        <v>31</v>
      </c>
      <c r="I9196" s="20">
        <v>113</v>
      </c>
      <c r="J9196" s="20">
        <v>153</v>
      </c>
      <c r="L9196" s="20">
        <v>178</v>
      </c>
      <c r="N9196" s="20">
        <v>98</v>
      </c>
      <c r="P9196" s="20">
        <v>3</v>
      </c>
      <c r="Q9196" s="20">
        <v>8</v>
      </c>
      <c r="S9196" s="20">
        <v>15</v>
      </c>
    </row>
    <row r="9197" spans="1:20" s="20" customFormat="1" x14ac:dyDescent="0.25">
      <c r="A9197" s="177" t="s">
        <v>1398</v>
      </c>
      <c r="B9197" s="20" t="s">
        <v>1397</v>
      </c>
      <c r="C9197" s="20" t="s">
        <v>1237</v>
      </c>
      <c r="D9197" s="20" t="s">
        <v>1001</v>
      </c>
      <c r="E9197" s="26">
        <v>43466</v>
      </c>
      <c r="F9197" s="20">
        <v>7.5</v>
      </c>
      <c r="G9197" s="20">
        <v>8.5</v>
      </c>
      <c r="I9197" s="20">
        <v>30</v>
      </c>
      <c r="J9197" s="20">
        <v>40</v>
      </c>
      <c r="L9197" s="20">
        <v>48</v>
      </c>
      <c r="N9197" s="20">
        <v>26</v>
      </c>
      <c r="P9197" s="20">
        <v>0</v>
      </c>
      <c r="Q9197" s="20">
        <v>4</v>
      </c>
      <c r="S9197" s="20">
        <v>4</v>
      </c>
    </row>
    <row r="9198" spans="1:20" s="20" customFormat="1" x14ac:dyDescent="0.25">
      <c r="A9198" s="177" t="s">
        <v>11142</v>
      </c>
      <c r="B9198" s="20" t="s">
        <v>11143</v>
      </c>
      <c r="C9198" s="20" t="s">
        <v>228</v>
      </c>
      <c r="D9198" s="20" t="s">
        <v>1000</v>
      </c>
      <c r="E9198" s="26">
        <v>43466</v>
      </c>
      <c r="F9198" s="20">
        <v>0</v>
      </c>
      <c r="G9198" s="20">
        <v>0</v>
      </c>
      <c r="I9198" s="20">
        <v>0</v>
      </c>
      <c r="J9198" s="20">
        <v>0</v>
      </c>
      <c r="L9198" s="20">
        <v>0</v>
      </c>
      <c r="N9198" s="20">
        <v>0</v>
      </c>
      <c r="P9198" s="20">
        <v>0</v>
      </c>
      <c r="Q9198" s="20">
        <v>0</v>
      </c>
      <c r="S9198" s="20">
        <v>0</v>
      </c>
    </row>
    <row r="9199" spans="1:20" s="20" customFormat="1" x14ac:dyDescent="0.25">
      <c r="A9199" s="177" t="s">
        <v>9395</v>
      </c>
      <c r="B9199" s="20" t="s">
        <v>9396</v>
      </c>
      <c r="C9199" s="20" t="s">
        <v>211</v>
      </c>
      <c r="D9199" s="20" t="s">
        <v>1000</v>
      </c>
      <c r="E9199" s="26">
        <v>43466</v>
      </c>
      <c r="F9199" s="20">
        <v>0</v>
      </c>
      <c r="G9199" s="20">
        <v>0</v>
      </c>
      <c r="I9199" s="20">
        <v>0</v>
      </c>
      <c r="J9199" s="20">
        <v>0</v>
      </c>
      <c r="L9199" s="20">
        <v>0</v>
      </c>
      <c r="N9199" s="20">
        <v>0</v>
      </c>
      <c r="P9199" s="20">
        <v>0</v>
      </c>
      <c r="Q9199" s="20">
        <v>0</v>
      </c>
      <c r="S9199" s="20">
        <v>0</v>
      </c>
    </row>
    <row r="9200" spans="1:20" s="20" customFormat="1" x14ac:dyDescent="0.25">
      <c r="A9200" s="177" t="s">
        <v>8556</v>
      </c>
      <c r="B9200" s="20" t="s">
        <v>8557</v>
      </c>
      <c r="C9200" s="20" t="s">
        <v>213</v>
      </c>
      <c r="D9200" s="20" t="s">
        <v>1000</v>
      </c>
      <c r="E9200" s="26">
        <v>43466</v>
      </c>
      <c r="F9200" s="20">
        <v>0</v>
      </c>
      <c r="G9200" s="20">
        <v>0</v>
      </c>
      <c r="I9200" s="20">
        <v>0</v>
      </c>
      <c r="J9200" s="20">
        <v>0</v>
      </c>
      <c r="L9200" s="20">
        <v>0</v>
      </c>
      <c r="N9200" s="20">
        <v>0</v>
      </c>
      <c r="P9200" s="20">
        <v>0</v>
      </c>
      <c r="Q9200" s="20">
        <v>0</v>
      </c>
      <c r="S9200" s="20">
        <v>0</v>
      </c>
    </row>
    <row r="9201" spans="1:20" s="20" customFormat="1" x14ac:dyDescent="0.25">
      <c r="A9201" s="177" t="s">
        <v>5132</v>
      </c>
      <c r="B9201" s="20" t="s">
        <v>5133</v>
      </c>
      <c r="C9201" s="20" t="s">
        <v>229</v>
      </c>
      <c r="D9201" s="20" t="s">
        <v>1000</v>
      </c>
      <c r="E9201" s="26">
        <v>43466</v>
      </c>
      <c r="F9201" s="20">
        <v>0</v>
      </c>
      <c r="G9201" s="20">
        <v>0</v>
      </c>
      <c r="I9201" s="20">
        <v>0</v>
      </c>
      <c r="J9201" s="20">
        <v>0</v>
      </c>
      <c r="L9201" s="20">
        <v>0</v>
      </c>
      <c r="N9201" s="20">
        <v>0</v>
      </c>
      <c r="P9201" s="20">
        <v>0</v>
      </c>
      <c r="Q9201" s="20">
        <v>0</v>
      </c>
      <c r="S9201" s="20">
        <v>0</v>
      </c>
    </row>
    <row r="9202" spans="1:20" s="20" customFormat="1" x14ac:dyDescent="0.25">
      <c r="A9202" s="177" t="s">
        <v>13255</v>
      </c>
      <c r="B9202" s="20" t="s">
        <v>13167</v>
      </c>
      <c r="C9202" s="20" t="s">
        <v>1051</v>
      </c>
      <c r="D9202" s="20" t="s">
        <v>1002</v>
      </c>
      <c r="E9202" s="26">
        <v>43466</v>
      </c>
      <c r="F9202" s="20">
        <v>0</v>
      </c>
      <c r="G9202" s="20">
        <v>0</v>
      </c>
      <c r="I9202" s="20">
        <v>0</v>
      </c>
      <c r="J9202" s="20">
        <v>0</v>
      </c>
      <c r="L9202" s="20">
        <v>0</v>
      </c>
      <c r="N9202" s="20">
        <v>0</v>
      </c>
      <c r="P9202" s="20">
        <v>0</v>
      </c>
      <c r="Q9202" s="20">
        <v>0</v>
      </c>
      <c r="S9202" s="20">
        <v>0</v>
      </c>
    </row>
    <row r="9203" spans="1:20" s="20" customFormat="1" x14ac:dyDescent="0.25">
      <c r="A9203" s="177" t="s">
        <v>7467</v>
      </c>
      <c r="B9203" s="20" t="s">
        <v>7468</v>
      </c>
      <c r="C9203" s="20" t="s">
        <v>1048</v>
      </c>
      <c r="D9203" s="20" t="s">
        <v>1000</v>
      </c>
      <c r="E9203" s="26">
        <v>43466</v>
      </c>
      <c r="F9203" s="20">
        <v>0</v>
      </c>
      <c r="G9203" s="20">
        <v>0</v>
      </c>
      <c r="I9203" s="20">
        <v>0</v>
      </c>
      <c r="J9203" s="20">
        <v>0</v>
      </c>
      <c r="L9203" s="20">
        <v>0</v>
      </c>
      <c r="N9203" s="20">
        <v>0</v>
      </c>
      <c r="P9203" s="20">
        <v>0</v>
      </c>
      <c r="Q9203" s="20">
        <v>0</v>
      </c>
      <c r="S9203" s="20">
        <v>0</v>
      </c>
    </row>
    <row r="9204" spans="1:20" s="20" customFormat="1" x14ac:dyDescent="0.25">
      <c r="A9204" s="177" t="s">
        <v>5756</v>
      </c>
      <c r="B9204" s="20" t="s">
        <v>5757</v>
      </c>
      <c r="C9204" s="20" t="s">
        <v>1047</v>
      </c>
      <c r="D9204" s="20" t="s">
        <v>1000</v>
      </c>
      <c r="E9204" s="26">
        <v>43466</v>
      </c>
      <c r="F9204" s="20">
        <v>3</v>
      </c>
      <c r="G9204" s="20">
        <v>3.5</v>
      </c>
      <c r="I9204" s="20">
        <v>11</v>
      </c>
      <c r="J9204" s="20">
        <v>17</v>
      </c>
      <c r="L9204" s="20">
        <v>20</v>
      </c>
      <c r="N9204" s="20">
        <v>10</v>
      </c>
      <c r="P9204" s="20">
        <v>0</v>
      </c>
      <c r="Q9204" s="20">
        <v>0</v>
      </c>
      <c r="S9204" s="20">
        <v>1</v>
      </c>
    </row>
    <row r="9205" spans="1:20" s="20" customFormat="1" x14ac:dyDescent="0.25">
      <c r="A9205" s="177" t="s">
        <v>12366</v>
      </c>
      <c r="B9205" s="20" t="s">
        <v>12367</v>
      </c>
      <c r="C9205" s="20" t="s">
        <v>1050</v>
      </c>
      <c r="D9205" s="20" t="s">
        <v>1001</v>
      </c>
      <c r="E9205" s="26">
        <v>43466</v>
      </c>
      <c r="F9205" s="20">
        <v>1.5</v>
      </c>
      <c r="G9205" s="20">
        <v>2.5</v>
      </c>
      <c r="I9205" s="20">
        <v>3</v>
      </c>
      <c r="J9205" s="20">
        <v>8</v>
      </c>
      <c r="L9205" s="20">
        <v>14</v>
      </c>
      <c r="N9205" s="20">
        <v>3</v>
      </c>
      <c r="P9205" s="20">
        <v>0</v>
      </c>
      <c r="Q9205" s="20">
        <v>0</v>
      </c>
      <c r="S9205" s="20">
        <v>0</v>
      </c>
    </row>
    <row r="9206" spans="1:20" s="20" customFormat="1" x14ac:dyDescent="0.25">
      <c r="A9206" s="177" t="s">
        <v>10105</v>
      </c>
      <c r="B9206" s="20" t="s">
        <v>10106</v>
      </c>
      <c r="C9206" s="20" t="s">
        <v>1049</v>
      </c>
      <c r="D9206" s="20" t="s">
        <v>1001</v>
      </c>
      <c r="E9206" s="26">
        <v>43466</v>
      </c>
      <c r="F9206" s="20">
        <v>0</v>
      </c>
      <c r="G9206" s="20">
        <v>0</v>
      </c>
      <c r="I9206" s="20">
        <v>0</v>
      </c>
      <c r="J9206" s="20">
        <v>0</v>
      </c>
      <c r="L9206" s="20">
        <v>0</v>
      </c>
      <c r="N9206" s="20">
        <v>0</v>
      </c>
      <c r="P9206" s="20">
        <v>0</v>
      </c>
      <c r="Q9206" s="20">
        <v>0</v>
      </c>
      <c r="S9206" s="20">
        <v>0</v>
      </c>
    </row>
    <row r="9207" spans="1:20" s="20" customFormat="1" x14ac:dyDescent="0.25">
      <c r="A9207" s="177" t="s">
        <v>7437</v>
      </c>
      <c r="B9207" s="20" t="s">
        <v>7438</v>
      </c>
      <c r="C9207" s="20" t="s">
        <v>1048</v>
      </c>
      <c r="D9207" s="20" t="s">
        <v>1001</v>
      </c>
      <c r="E9207" s="26">
        <v>43466</v>
      </c>
      <c r="F9207" s="20">
        <v>2</v>
      </c>
      <c r="G9207" s="20">
        <v>2.5</v>
      </c>
      <c r="I9207" s="20">
        <v>12</v>
      </c>
      <c r="J9207" s="20">
        <v>11</v>
      </c>
      <c r="L9207" s="20">
        <v>14</v>
      </c>
      <c r="N9207" s="20">
        <v>12</v>
      </c>
      <c r="P9207" s="20">
        <v>0</v>
      </c>
      <c r="Q9207" s="20">
        <v>0</v>
      </c>
      <c r="S9207" s="20">
        <v>0</v>
      </c>
    </row>
    <row r="9208" spans="1:20" s="20" customFormat="1" x14ac:dyDescent="0.25">
      <c r="A9208" s="177" t="s">
        <v>5581</v>
      </c>
      <c r="B9208" s="20" t="s">
        <v>5582</v>
      </c>
      <c r="C9208" s="20" t="s">
        <v>1047</v>
      </c>
      <c r="D9208" s="20" t="s">
        <v>1001</v>
      </c>
      <c r="E9208" s="26">
        <v>43466</v>
      </c>
      <c r="F9208" s="20">
        <v>0</v>
      </c>
      <c r="G9208" s="20">
        <v>0</v>
      </c>
      <c r="I9208" s="20">
        <v>0</v>
      </c>
      <c r="J9208" s="20">
        <v>0</v>
      </c>
      <c r="L9208" s="20">
        <v>0</v>
      </c>
      <c r="N9208" s="20">
        <v>0</v>
      </c>
      <c r="P9208" s="20">
        <v>0</v>
      </c>
      <c r="Q9208" s="20">
        <v>0</v>
      </c>
      <c r="S9208" s="20">
        <v>0</v>
      </c>
    </row>
    <row r="9209" spans="1:20" s="20" customFormat="1" x14ac:dyDescent="0.25">
      <c r="A9209" s="177" t="s">
        <v>11445</v>
      </c>
      <c r="B9209" s="20" t="s">
        <v>11446</v>
      </c>
      <c r="C9209" s="20" t="s">
        <v>959</v>
      </c>
      <c r="D9209" s="20" t="s">
        <v>1000</v>
      </c>
      <c r="E9209" s="26">
        <v>43466</v>
      </c>
      <c r="F9209" s="20">
        <v>0</v>
      </c>
      <c r="G9209" s="20">
        <v>0</v>
      </c>
      <c r="I9209" s="20">
        <v>0</v>
      </c>
      <c r="J9209" s="20">
        <v>0</v>
      </c>
      <c r="L9209" s="20">
        <v>0</v>
      </c>
      <c r="N9209" s="20">
        <v>0</v>
      </c>
      <c r="P9209" s="20">
        <v>0</v>
      </c>
      <c r="Q9209" s="20">
        <v>0</v>
      </c>
      <c r="S9209" s="20">
        <v>0</v>
      </c>
    </row>
    <row r="9210" spans="1:20" s="20" customFormat="1" x14ac:dyDescent="0.25">
      <c r="A9210" s="177" t="s">
        <v>10633</v>
      </c>
      <c r="B9210" s="20" t="s">
        <v>10634</v>
      </c>
      <c r="C9210" s="20" t="s">
        <v>205</v>
      </c>
      <c r="D9210" s="20" t="s">
        <v>1000</v>
      </c>
      <c r="E9210" s="26">
        <v>43466</v>
      </c>
      <c r="F9210" s="20">
        <v>0</v>
      </c>
      <c r="G9210" s="20">
        <v>0</v>
      </c>
      <c r="I9210" s="20">
        <v>0</v>
      </c>
      <c r="J9210" s="20">
        <v>0</v>
      </c>
      <c r="L9210" s="20">
        <v>0</v>
      </c>
      <c r="N9210" s="20">
        <v>0</v>
      </c>
      <c r="P9210" s="20">
        <v>0</v>
      </c>
      <c r="Q9210" s="20">
        <v>0</v>
      </c>
      <c r="S9210" s="20">
        <v>0</v>
      </c>
    </row>
    <row r="9211" spans="1:20" s="20" customFormat="1" x14ac:dyDescent="0.25">
      <c r="A9211" s="177" t="s">
        <v>10039</v>
      </c>
      <c r="B9211" s="20" t="s">
        <v>10040</v>
      </c>
      <c r="C9211" s="20" t="s">
        <v>384</v>
      </c>
      <c r="D9211" s="20" t="s">
        <v>1000</v>
      </c>
      <c r="E9211" s="26">
        <v>43466</v>
      </c>
      <c r="F9211" s="20">
        <v>0</v>
      </c>
      <c r="G9211" s="20">
        <v>0</v>
      </c>
      <c r="I9211" s="20">
        <v>0</v>
      </c>
      <c r="J9211" s="20">
        <v>0</v>
      </c>
      <c r="L9211" s="20">
        <v>0</v>
      </c>
      <c r="N9211" s="20">
        <v>0</v>
      </c>
      <c r="P9211" s="20">
        <v>0</v>
      </c>
      <c r="Q9211" s="20">
        <v>0</v>
      </c>
      <c r="S9211" s="20">
        <v>0</v>
      </c>
    </row>
    <row r="9212" spans="1:20" s="20" customFormat="1" x14ac:dyDescent="0.25">
      <c r="A9212" s="177" t="s">
        <v>8980</v>
      </c>
      <c r="B9212" s="20" t="s">
        <v>8981</v>
      </c>
      <c r="C9212" s="20" t="s">
        <v>210</v>
      </c>
      <c r="D9212" s="20" t="s">
        <v>1000</v>
      </c>
      <c r="E9212" s="26">
        <v>43466</v>
      </c>
      <c r="F9212" s="20">
        <v>3</v>
      </c>
      <c r="G9212" s="20">
        <v>4</v>
      </c>
      <c r="I9212" s="20">
        <v>30</v>
      </c>
      <c r="J9212" s="20">
        <v>18</v>
      </c>
      <c r="L9212" s="20">
        <v>24</v>
      </c>
      <c r="N9212" s="20">
        <v>17</v>
      </c>
      <c r="O9212" s="20">
        <v>0.8</v>
      </c>
      <c r="P9212" s="20">
        <v>0</v>
      </c>
      <c r="Q9212" s="20">
        <v>0</v>
      </c>
      <c r="S9212" s="20">
        <v>13</v>
      </c>
    </row>
    <row r="9213" spans="1:20" s="20" customFormat="1" x14ac:dyDescent="0.25">
      <c r="A9213" s="177" t="s">
        <v>6175</v>
      </c>
      <c r="B9213" s="20" t="s">
        <v>6176</v>
      </c>
      <c r="C9213" s="20" t="s">
        <v>215</v>
      </c>
      <c r="D9213" s="20" t="s">
        <v>1000</v>
      </c>
      <c r="E9213" s="26">
        <v>43466</v>
      </c>
      <c r="F9213" s="20">
        <v>5</v>
      </c>
      <c r="G9213" s="20">
        <v>6</v>
      </c>
      <c r="I9213" s="20">
        <v>30</v>
      </c>
      <c r="J9213" s="20">
        <v>34</v>
      </c>
      <c r="L9213" s="20">
        <v>40</v>
      </c>
      <c r="N9213" s="20">
        <v>20</v>
      </c>
      <c r="O9213" s="20">
        <v>0.97499999999999998</v>
      </c>
      <c r="P9213" s="20">
        <v>3</v>
      </c>
      <c r="Q9213" s="20">
        <v>3</v>
      </c>
      <c r="S9213" s="20">
        <v>10</v>
      </c>
    </row>
    <row r="9214" spans="1:20" s="20" customFormat="1" x14ac:dyDescent="0.25">
      <c r="A9214" s="177" t="s">
        <v>8096</v>
      </c>
      <c r="B9214" s="20" t="s">
        <v>8097</v>
      </c>
      <c r="C9214" s="20" t="s">
        <v>960</v>
      </c>
      <c r="D9214" s="20" t="s">
        <v>1000</v>
      </c>
      <c r="E9214" s="26">
        <v>43466</v>
      </c>
      <c r="F9214" s="20">
        <v>0</v>
      </c>
      <c r="G9214" s="20">
        <v>0</v>
      </c>
      <c r="I9214" s="20">
        <v>0</v>
      </c>
      <c r="J9214" s="20">
        <v>0</v>
      </c>
      <c r="L9214" s="20">
        <v>0</v>
      </c>
      <c r="N9214" s="20">
        <v>0</v>
      </c>
      <c r="P9214" s="20">
        <v>0</v>
      </c>
      <c r="Q9214" s="20">
        <v>0</v>
      </c>
      <c r="S9214" s="20">
        <v>0</v>
      </c>
    </row>
    <row r="9215" spans="1:20" s="20" customFormat="1" x14ac:dyDescent="0.25">
      <c r="A9215" s="177" t="s">
        <v>6965</v>
      </c>
      <c r="B9215" s="20" t="s">
        <v>6966</v>
      </c>
      <c r="C9215" s="20" t="s">
        <v>961</v>
      </c>
      <c r="D9215" s="20" t="s">
        <v>1000</v>
      </c>
      <c r="E9215" s="26">
        <v>43466</v>
      </c>
      <c r="F9215" s="20">
        <v>0</v>
      </c>
      <c r="G9215" s="20">
        <v>0</v>
      </c>
      <c r="I9215" s="20">
        <v>0</v>
      </c>
      <c r="J9215" s="20">
        <v>0</v>
      </c>
      <c r="L9215" s="20">
        <v>0</v>
      </c>
      <c r="N9215" s="20">
        <v>0</v>
      </c>
      <c r="P9215" s="20">
        <v>0</v>
      </c>
      <c r="Q9215" s="20">
        <v>0</v>
      </c>
      <c r="S9215" s="20">
        <v>0</v>
      </c>
      <c r="T9215" s="20">
        <v>0.44811463046757166</v>
      </c>
    </row>
    <row r="9216" spans="1:20" s="20" customFormat="1" x14ac:dyDescent="0.25">
      <c r="A9216" s="177" t="s">
        <v>3475</v>
      </c>
      <c r="B9216" s="20" t="s">
        <v>3476</v>
      </c>
      <c r="C9216" s="20" t="s">
        <v>221</v>
      </c>
      <c r="D9216" s="20" t="s">
        <v>1000</v>
      </c>
      <c r="E9216" s="26">
        <v>43466</v>
      </c>
      <c r="F9216" s="20">
        <v>0</v>
      </c>
      <c r="G9216" s="20">
        <v>0</v>
      </c>
      <c r="I9216" s="20">
        <v>0</v>
      </c>
      <c r="J9216" s="20">
        <v>0</v>
      </c>
      <c r="L9216" s="20">
        <v>0</v>
      </c>
      <c r="N9216" s="20">
        <v>0</v>
      </c>
      <c r="P9216" s="20">
        <v>0</v>
      </c>
      <c r="Q9216" s="20">
        <v>0</v>
      </c>
      <c r="S9216" s="20">
        <v>0</v>
      </c>
      <c r="T9216" s="20">
        <v>0.20323331352743115</v>
      </c>
    </row>
    <row r="9217" spans="1:20" s="20" customFormat="1" x14ac:dyDescent="0.25">
      <c r="A9217" s="177" t="s">
        <v>3300</v>
      </c>
      <c r="B9217" s="20" t="s">
        <v>3301</v>
      </c>
      <c r="C9217" s="20" t="s">
        <v>222</v>
      </c>
      <c r="D9217" s="20" t="s">
        <v>1000</v>
      </c>
      <c r="E9217" s="26">
        <v>43466</v>
      </c>
      <c r="F9217" s="20">
        <v>0</v>
      </c>
      <c r="G9217" s="20">
        <v>0</v>
      </c>
      <c r="I9217" s="20">
        <v>0</v>
      </c>
      <c r="J9217" s="20">
        <v>0</v>
      </c>
      <c r="L9217" s="20">
        <v>0</v>
      </c>
      <c r="N9217" s="20">
        <v>0</v>
      </c>
      <c r="P9217" s="20">
        <v>0</v>
      </c>
      <c r="Q9217" s="20">
        <v>0</v>
      </c>
      <c r="S9217" s="20">
        <v>0</v>
      </c>
      <c r="T9217" s="20">
        <v>0.61590909090909096</v>
      </c>
    </row>
    <row r="9218" spans="1:20" s="20" customFormat="1" x14ac:dyDescent="0.25">
      <c r="A9218" s="177" t="s">
        <v>7345</v>
      </c>
      <c r="B9218" s="20" t="s">
        <v>7346</v>
      </c>
      <c r="C9218" s="20" t="s">
        <v>1052</v>
      </c>
      <c r="D9218" s="20" t="s">
        <v>1000</v>
      </c>
      <c r="E9218" s="26">
        <v>43466</v>
      </c>
      <c r="F9218" s="20">
        <v>3</v>
      </c>
      <c r="G9218" s="20">
        <v>3</v>
      </c>
      <c r="I9218" s="20">
        <v>19</v>
      </c>
      <c r="J9218" s="20">
        <v>18</v>
      </c>
      <c r="L9218" s="20">
        <v>18</v>
      </c>
      <c r="N9218" s="20">
        <v>17</v>
      </c>
      <c r="P9218" s="20">
        <v>0</v>
      </c>
      <c r="Q9218" s="20">
        <v>1</v>
      </c>
      <c r="S9218" s="20">
        <v>2</v>
      </c>
      <c r="T9218" s="20">
        <v>0.75363636363636366</v>
      </c>
    </row>
    <row r="9219" spans="1:20" s="20" customFormat="1" x14ac:dyDescent="0.25">
      <c r="A9219" s="177" t="s">
        <v>5337</v>
      </c>
      <c r="B9219" s="20" t="s">
        <v>5338</v>
      </c>
      <c r="C9219" s="20" t="s">
        <v>1053</v>
      </c>
      <c r="D9219" s="20" t="s">
        <v>1000</v>
      </c>
      <c r="E9219" s="26">
        <v>43466</v>
      </c>
      <c r="F9219" s="20">
        <v>1.5</v>
      </c>
      <c r="G9219" s="20">
        <v>2.5</v>
      </c>
      <c r="I9219" s="20">
        <v>4</v>
      </c>
      <c r="J9219" s="20">
        <v>8</v>
      </c>
      <c r="L9219" s="20">
        <v>14</v>
      </c>
      <c r="N9219" s="20">
        <v>4</v>
      </c>
      <c r="P9219" s="20">
        <v>1</v>
      </c>
      <c r="Q9219" s="20">
        <v>1</v>
      </c>
      <c r="S9219" s="20">
        <v>0</v>
      </c>
      <c r="T9219" s="20">
        <v>0.74999999999999989</v>
      </c>
    </row>
    <row r="9220" spans="1:20" s="20" customFormat="1" x14ac:dyDescent="0.25">
      <c r="A9220" s="177" t="s">
        <v>7170</v>
      </c>
      <c r="B9220" s="20" t="s">
        <v>7171</v>
      </c>
      <c r="C9220" s="20" t="s">
        <v>1052</v>
      </c>
      <c r="D9220" s="20" t="s">
        <v>1001</v>
      </c>
      <c r="E9220" s="26">
        <v>43466</v>
      </c>
      <c r="F9220" s="20">
        <v>1.5</v>
      </c>
      <c r="G9220" s="20">
        <v>1.5</v>
      </c>
      <c r="I9220" s="20">
        <v>7</v>
      </c>
      <c r="J9220" s="20">
        <v>7</v>
      </c>
      <c r="L9220" s="20">
        <v>8</v>
      </c>
      <c r="N9220" s="20">
        <v>5</v>
      </c>
      <c r="P9220" s="20">
        <v>0</v>
      </c>
      <c r="Q9220" s="20">
        <v>1</v>
      </c>
      <c r="S9220" s="20">
        <v>2</v>
      </c>
      <c r="T9220" s="20">
        <v>0.61499999999999999</v>
      </c>
    </row>
    <row r="9221" spans="1:20" s="20" customFormat="1" x14ac:dyDescent="0.25">
      <c r="A9221" s="177" t="s">
        <v>5162</v>
      </c>
      <c r="B9221" s="20" t="s">
        <v>5163</v>
      </c>
      <c r="C9221" s="20" t="s">
        <v>1053</v>
      </c>
      <c r="D9221" s="20" t="s">
        <v>1001</v>
      </c>
      <c r="E9221" s="26">
        <v>43466</v>
      </c>
      <c r="F9221" s="20">
        <v>0.5</v>
      </c>
      <c r="G9221" s="20">
        <v>0.5</v>
      </c>
      <c r="I9221" s="20">
        <v>0</v>
      </c>
      <c r="J9221" s="20">
        <v>3</v>
      </c>
      <c r="L9221" s="20">
        <v>3</v>
      </c>
      <c r="N9221" s="20">
        <v>0</v>
      </c>
      <c r="P9221" s="20">
        <v>0</v>
      </c>
      <c r="Q9221" s="20">
        <v>0</v>
      </c>
      <c r="S9221" s="20">
        <v>0</v>
      </c>
      <c r="T9221" s="20">
        <v>0.57199999999999995</v>
      </c>
    </row>
    <row r="9222" spans="1:20" s="20" customFormat="1" x14ac:dyDescent="0.25">
      <c r="A9222" s="177" t="s">
        <v>12660</v>
      </c>
      <c r="B9222" s="20" t="s">
        <v>12661</v>
      </c>
      <c r="C9222" s="20" t="s">
        <v>1054</v>
      </c>
      <c r="D9222" s="20" t="s">
        <v>1001</v>
      </c>
      <c r="E9222" s="26">
        <v>43466</v>
      </c>
      <c r="F9222" s="20">
        <v>2</v>
      </c>
      <c r="G9222" s="20">
        <v>1.5</v>
      </c>
      <c r="I9222" s="20">
        <v>8</v>
      </c>
      <c r="J9222" s="20">
        <v>11</v>
      </c>
      <c r="L9222" s="20">
        <v>9</v>
      </c>
      <c r="N9222" s="20">
        <v>6</v>
      </c>
      <c r="P9222" s="20">
        <v>0</v>
      </c>
      <c r="Q9222" s="20">
        <v>3</v>
      </c>
      <c r="S9222" s="20">
        <v>2</v>
      </c>
      <c r="T9222" s="20">
        <v>0.6283333333333333</v>
      </c>
    </row>
    <row r="9223" spans="1:20" s="20" customFormat="1" x14ac:dyDescent="0.25">
      <c r="A9223" s="177" t="s">
        <v>12336</v>
      </c>
      <c r="B9223" s="20" t="s">
        <v>12337</v>
      </c>
      <c r="C9223" s="20" t="s">
        <v>200</v>
      </c>
      <c r="D9223" s="20" t="s">
        <v>1000</v>
      </c>
      <c r="E9223" s="26">
        <v>43466</v>
      </c>
      <c r="F9223" s="20">
        <v>3</v>
      </c>
      <c r="G9223" s="20">
        <v>4.5</v>
      </c>
      <c r="I9223" s="20">
        <v>10</v>
      </c>
      <c r="J9223" s="20">
        <v>16</v>
      </c>
      <c r="L9223" s="20">
        <v>26</v>
      </c>
      <c r="N9223" s="20">
        <v>7</v>
      </c>
      <c r="P9223" s="20">
        <v>0</v>
      </c>
      <c r="Q9223" s="20">
        <v>0</v>
      </c>
      <c r="S9223" s="20">
        <v>3</v>
      </c>
      <c r="T9223" s="20">
        <v>0.54833333333333334</v>
      </c>
    </row>
    <row r="9224" spans="1:20" s="20" customFormat="1" x14ac:dyDescent="0.25">
      <c r="A9224" s="177" t="s">
        <v>10457</v>
      </c>
      <c r="B9224" s="20" t="s">
        <v>10458</v>
      </c>
      <c r="C9224" s="20" t="s">
        <v>204</v>
      </c>
      <c r="D9224" s="20" t="s">
        <v>1000</v>
      </c>
      <c r="E9224" s="26">
        <v>43466</v>
      </c>
      <c r="F9224" s="20">
        <v>0</v>
      </c>
      <c r="G9224" s="20">
        <v>0</v>
      </c>
      <c r="I9224" s="20">
        <v>0</v>
      </c>
      <c r="J9224" s="20">
        <v>0</v>
      </c>
      <c r="L9224" s="20">
        <v>0</v>
      </c>
      <c r="N9224" s="20">
        <v>0</v>
      </c>
      <c r="P9224" s="20">
        <v>0</v>
      </c>
      <c r="Q9224" s="20">
        <v>0</v>
      </c>
      <c r="S9224" s="20">
        <v>0</v>
      </c>
      <c r="T9224" s="20">
        <v>0.43999999999999995</v>
      </c>
    </row>
    <row r="9225" spans="1:20" s="20" customFormat="1" x14ac:dyDescent="0.25">
      <c r="A9225" s="177" t="s">
        <v>10001</v>
      </c>
      <c r="B9225" s="20" t="s">
        <v>10002</v>
      </c>
      <c r="C9225" s="20" t="s">
        <v>385</v>
      </c>
      <c r="D9225" s="20" t="s">
        <v>1000</v>
      </c>
      <c r="E9225" s="26">
        <v>43466</v>
      </c>
      <c r="F9225" s="20">
        <v>0</v>
      </c>
      <c r="G9225" s="20">
        <v>0</v>
      </c>
      <c r="I9225" s="20">
        <v>0</v>
      </c>
      <c r="J9225" s="20">
        <v>0</v>
      </c>
      <c r="L9225" s="20">
        <v>0</v>
      </c>
      <c r="N9225" s="20">
        <v>0</v>
      </c>
      <c r="P9225" s="20">
        <v>0</v>
      </c>
      <c r="Q9225" s="20">
        <v>0</v>
      </c>
      <c r="S9225" s="20">
        <v>0</v>
      </c>
      <c r="T9225" s="20">
        <v>0.48833333333333334</v>
      </c>
    </row>
    <row r="9226" spans="1:20" s="20" customFormat="1" x14ac:dyDescent="0.25">
      <c r="A9226" s="177" t="s">
        <v>8805</v>
      </c>
      <c r="B9226" s="20" t="s">
        <v>8806</v>
      </c>
      <c r="C9226" s="20" t="s">
        <v>208</v>
      </c>
      <c r="D9226" s="20" t="s">
        <v>1000</v>
      </c>
      <c r="E9226" s="26">
        <v>43466</v>
      </c>
      <c r="F9226" s="20">
        <v>2.5</v>
      </c>
      <c r="G9226" s="20">
        <v>1.5</v>
      </c>
      <c r="I9226" s="20">
        <v>6</v>
      </c>
      <c r="J9226" s="20">
        <v>14</v>
      </c>
      <c r="L9226" s="20">
        <v>9</v>
      </c>
      <c r="N9226" s="20">
        <v>5</v>
      </c>
      <c r="P9226" s="20">
        <v>0</v>
      </c>
      <c r="Q9226" s="20">
        <v>0</v>
      </c>
      <c r="S9226" s="20">
        <v>1</v>
      </c>
      <c r="T9226" s="20">
        <v>0.45666666666666661</v>
      </c>
    </row>
    <row r="9227" spans="1:20" s="20" customFormat="1" x14ac:dyDescent="0.25">
      <c r="A9227" s="177" t="s">
        <v>8140</v>
      </c>
      <c r="B9227" s="20" t="s">
        <v>8141</v>
      </c>
      <c r="C9227" s="20" t="s">
        <v>900</v>
      </c>
      <c r="D9227" s="20" t="s">
        <v>1000</v>
      </c>
      <c r="E9227" s="26">
        <v>43466</v>
      </c>
      <c r="F9227" s="20">
        <v>1.5</v>
      </c>
      <c r="G9227" s="20">
        <v>1.5</v>
      </c>
      <c r="I9227" s="20">
        <v>6</v>
      </c>
      <c r="J9227" s="20">
        <v>8</v>
      </c>
      <c r="L9227" s="20">
        <v>8</v>
      </c>
      <c r="N9227" s="20">
        <v>5</v>
      </c>
      <c r="P9227" s="20">
        <v>1</v>
      </c>
      <c r="Q9227" s="20">
        <v>1</v>
      </c>
      <c r="S9227" s="20">
        <v>1</v>
      </c>
      <c r="T9227" s="20">
        <v>0.42666666666666669</v>
      </c>
    </row>
    <row r="9228" spans="1:20" s="20" customFormat="1" x14ac:dyDescent="0.25">
      <c r="A9228" s="177" t="s">
        <v>7905</v>
      </c>
      <c r="B9228" s="20" t="s">
        <v>7906</v>
      </c>
      <c r="C9228" s="20" t="s">
        <v>905</v>
      </c>
      <c r="D9228" s="20" t="s">
        <v>1000</v>
      </c>
      <c r="E9228" s="26">
        <v>43466</v>
      </c>
      <c r="F9228" s="20">
        <v>0</v>
      </c>
      <c r="G9228" s="20">
        <v>0</v>
      </c>
      <c r="I9228" s="20">
        <v>0</v>
      </c>
      <c r="J9228" s="20">
        <v>0</v>
      </c>
      <c r="L9228" s="20">
        <v>0</v>
      </c>
      <c r="N9228" s="20">
        <v>0</v>
      </c>
      <c r="P9228" s="20">
        <v>0</v>
      </c>
      <c r="Q9228" s="20">
        <v>0</v>
      </c>
      <c r="S9228" s="20">
        <v>0</v>
      </c>
    </row>
    <row r="9229" spans="1:20" s="20" customFormat="1" x14ac:dyDescent="0.25">
      <c r="A9229" s="177" t="s">
        <v>6599</v>
      </c>
      <c r="B9229" s="20" t="s">
        <v>6600</v>
      </c>
      <c r="C9229" s="20" t="s">
        <v>316</v>
      </c>
      <c r="D9229" s="20" t="s">
        <v>1000</v>
      </c>
      <c r="E9229" s="26">
        <v>43466</v>
      </c>
      <c r="F9229" s="20">
        <v>5.5</v>
      </c>
      <c r="G9229" s="20">
        <v>6</v>
      </c>
      <c r="I9229" s="20">
        <v>27</v>
      </c>
      <c r="J9229" s="20">
        <v>32</v>
      </c>
      <c r="L9229" s="20">
        <v>35</v>
      </c>
      <c r="N9229" s="20">
        <v>24</v>
      </c>
      <c r="P9229" s="20">
        <v>1</v>
      </c>
      <c r="Q9229" s="20">
        <v>1</v>
      </c>
      <c r="S9229" s="20">
        <v>3</v>
      </c>
    </row>
    <row r="9230" spans="1:20" s="20" customFormat="1" x14ac:dyDescent="0.25">
      <c r="A9230" s="177" t="s">
        <v>4192</v>
      </c>
      <c r="B9230" s="20" t="s">
        <v>4193</v>
      </c>
      <c r="C9230" s="20" t="s">
        <v>218</v>
      </c>
      <c r="D9230" s="20" t="s">
        <v>1000</v>
      </c>
      <c r="E9230" s="26">
        <v>43466</v>
      </c>
      <c r="F9230" s="20">
        <v>0</v>
      </c>
      <c r="G9230" s="20">
        <v>0</v>
      </c>
      <c r="I9230" s="20">
        <v>0</v>
      </c>
      <c r="J9230" s="20">
        <v>0</v>
      </c>
      <c r="L9230" s="20">
        <v>0</v>
      </c>
      <c r="N9230" s="20">
        <v>0</v>
      </c>
      <c r="P9230" s="20">
        <v>0</v>
      </c>
      <c r="Q9230" s="20">
        <v>0</v>
      </c>
      <c r="S9230" s="20">
        <v>0</v>
      </c>
    </row>
    <row r="9231" spans="1:20" s="20" customFormat="1" x14ac:dyDescent="0.25">
      <c r="A9231" s="177" t="s">
        <v>12621</v>
      </c>
      <c r="B9231" s="20" t="s">
        <v>12622</v>
      </c>
      <c r="C9231" s="20" t="s">
        <v>202</v>
      </c>
      <c r="D9231" s="20" t="s">
        <v>1000</v>
      </c>
      <c r="E9231" s="26">
        <v>43466</v>
      </c>
      <c r="F9231" s="20">
        <v>4</v>
      </c>
      <c r="G9231" s="20">
        <v>5</v>
      </c>
      <c r="I9231" s="20">
        <v>62</v>
      </c>
      <c r="J9231" s="20">
        <v>47</v>
      </c>
      <c r="L9231" s="20">
        <v>64</v>
      </c>
      <c r="N9231" s="20">
        <v>62</v>
      </c>
      <c r="P9231" s="20">
        <v>0</v>
      </c>
      <c r="Q9231" s="20">
        <v>0</v>
      </c>
      <c r="S9231" s="20">
        <v>0</v>
      </c>
    </row>
    <row r="9232" spans="1:20" s="20" customFormat="1" x14ac:dyDescent="0.25">
      <c r="A9232" s="177" t="s">
        <v>12446</v>
      </c>
      <c r="B9232" s="20" t="s">
        <v>12447</v>
      </c>
      <c r="C9232" s="20" t="s">
        <v>347</v>
      </c>
      <c r="D9232" s="20" t="s">
        <v>1000</v>
      </c>
      <c r="E9232" s="26">
        <v>43466</v>
      </c>
      <c r="F9232" s="20">
        <v>0</v>
      </c>
      <c r="G9232" s="20">
        <v>0</v>
      </c>
      <c r="I9232" s="20">
        <v>0</v>
      </c>
      <c r="J9232" s="20">
        <v>0</v>
      </c>
      <c r="L9232" s="20">
        <v>0</v>
      </c>
      <c r="N9232" s="20">
        <v>0</v>
      </c>
      <c r="P9232" s="20">
        <v>0</v>
      </c>
      <c r="Q9232" s="20">
        <v>0</v>
      </c>
      <c r="S9232" s="20">
        <v>0</v>
      </c>
    </row>
    <row r="9233" spans="1:19" s="20" customFormat="1" x14ac:dyDescent="0.25">
      <c r="A9233" s="177" t="s">
        <v>9786</v>
      </c>
      <c r="B9233" s="20" t="s">
        <v>9787</v>
      </c>
      <c r="C9233" s="20" t="s">
        <v>224</v>
      </c>
      <c r="D9233" s="20" t="s">
        <v>1000</v>
      </c>
      <c r="E9233" s="26">
        <v>43466</v>
      </c>
      <c r="F9233" s="20">
        <v>4</v>
      </c>
      <c r="G9233" s="20">
        <v>6</v>
      </c>
      <c r="I9233" s="20">
        <v>56</v>
      </c>
      <c r="J9233" s="20">
        <v>44</v>
      </c>
      <c r="L9233" s="20">
        <v>66</v>
      </c>
      <c r="N9233" s="20">
        <v>56</v>
      </c>
      <c r="P9233" s="20">
        <v>0</v>
      </c>
      <c r="Q9233" s="20">
        <v>0</v>
      </c>
      <c r="S9233" s="20">
        <v>0</v>
      </c>
    </row>
    <row r="9234" spans="1:19" s="20" customFormat="1" x14ac:dyDescent="0.25">
      <c r="A9234" s="177" t="s">
        <v>9487</v>
      </c>
      <c r="B9234" s="20" t="s">
        <v>9488</v>
      </c>
      <c r="C9234" s="20" t="s">
        <v>345</v>
      </c>
      <c r="D9234" s="20" t="s">
        <v>1000</v>
      </c>
      <c r="E9234" s="26">
        <v>43466</v>
      </c>
      <c r="F9234" s="20">
        <v>0</v>
      </c>
      <c r="G9234" s="20">
        <v>0</v>
      </c>
      <c r="I9234" s="20">
        <v>0</v>
      </c>
      <c r="J9234" s="20">
        <v>0</v>
      </c>
      <c r="L9234" s="20">
        <v>0</v>
      </c>
      <c r="N9234" s="20">
        <v>0</v>
      </c>
      <c r="P9234" s="20">
        <v>0</v>
      </c>
      <c r="Q9234" s="20">
        <v>0</v>
      </c>
      <c r="S9234" s="20">
        <v>0</v>
      </c>
    </row>
    <row r="9235" spans="1:19" s="20" customFormat="1" x14ac:dyDescent="0.25">
      <c r="A9235" s="177" t="s">
        <v>7879</v>
      </c>
      <c r="B9235" s="20" t="s">
        <v>7880</v>
      </c>
      <c r="C9235" s="20" t="s">
        <v>226</v>
      </c>
      <c r="D9235" s="20" t="s">
        <v>1000</v>
      </c>
      <c r="E9235" s="26">
        <v>43466</v>
      </c>
      <c r="F9235" s="20">
        <v>5</v>
      </c>
      <c r="G9235" s="20">
        <v>5.5</v>
      </c>
      <c r="I9235" s="20">
        <v>39</v>
      </c>
      <c r="J9235" s="20">
        <v>55</v>
      </c>
      <c r="L9235" s="20">
        <v>62</v>
      </c>
      <c r="N9235" s="20">
        <v>37</v>
      </c>
      <c r="P9235" s="20">
        <v>0</v>
      </c>
      <c r="Q9235" s="20">
        <v>7</v>
      </c>
      <c r="S9235" s="20">
        <v>2</v>
      </c>
    </row>
    <row r="9236" spans="1:19" s="20" customFormat="1" x14ac:dyDescent="0.25">
      <c r="A9236" s="177" t="s">
        <v>6949</v>
      </c>
      <c r="B9236" s="20" t="s">
        <v>6950</v>
      </c>
      <c r="C9236" s="20" t="s">
        <v>231</v>
      </c>
      <c r="D9236" s="20" t="s">
        <v>1000</v>
      </c>
      <c r="E9236" s="26">
        <v>43466</v>
      </c>
      <c r="F9236" s="20">
        <v>8</v>
      </c>
      <c r="G9236" s="20">
        <v>8</v>
      </c>
      <c r="I9236" s="20">
        <v>119</v>
      </c>
      <c r="J9236" s="20">
        <v>91</v>
      </c>
      <c r="L9236" s="20">
        <v>91</v>
      </c>
      <c r="N9236" s="20">
        <v>103</v>
      </c>
      <c r="P9236" s="20">
        <v>0</v>
      </c>
      <c r="Q9236" s="20">
        <v>4</v>
      </c>
      <c r="S9236" s="20">
        <v>16</v>
      </c>
    </row>
    <row r="9237" spans="1:19" s="20" customFormat="1" x14ac:dyDescent="0.25">
      <c r="A9237" s="177" t="s">
        <v>6000</v>
      </c>
      <c r="B9237" s="20" t="s">
        <v>6001</v>
      </c>
      <c r="C9237" s="20" t="s">
        <v>216</v>
      </c>
      <c r="D9237" s="20" t="s">
        <v>1000</v>
      </c>
      <c r="E9237" s="26">
        <v>43466</v>
      </c>
      <c r="F9237" s="20">
        <v>8.5</v>
      </c>
      <c r="G9237" s="20">
        <v>9.5</v>
      </c>
      <c r="I9237" s="20">
        <v>45</v>
      </c>
      <c r="J9237" s="20">
        <v>84</v>
      </c>
      <c r="L9237" s="20">
        <v>98</v>
      </c>
      <c r="N9237" s="20">
        <v>41</v>
      </c>
      <c r="P9237" s="20">
        <v>12</v>
      </c>
      <c r="Q9237" s="20">
        <v>13</v>
      </c>
      <c r="S9237" s="20">
        <v>4</v>
      </c>
    </row>
    <row r="9238" spans="1:19" s="20" customFormat="1" x14ac:dyDescent="0.25">
      <c r="A9238" s="177" t="s">
        <v>4607</v>
      </c>
      <c r="B9238" s="20" t="s">
        <v>4608</v>
      </c>
      <c r="C9238" s="20" t="s">
        <v>233</v>
      </c>
      <c r="D9238" s="20" t="s">
        <v>1000</v>
      </c>
      <c r="E9238" s="26">
        <v>43466</v>
      </c>
      <c r="F9238" s="20">
        <v>1.5</v>
      </c>
      <c r="G9238" s="20">
        <v>3.5</v>
      </c>
      <c r="I9238" s="20">
        <v>24</v>
      </c>
      <c r="J9238" s="20">
        <v>18</v>
      </c>
      <c r="L9238" s="20">
        <v>46</v>
      </c>
      <c r="N9238" s="20">
        <v>8</v>
      </c>
      <c r="P9238" s="20">
        <v>8</v>
      </c>
      <c r="Q9238" s="20">
        <v>10</v>
      </c>
      <c r="S9238" s="20">
        <v>16</v>
      </c>
    </row>
    <row r="9239" spans="1:19" s="20" customFormat="1" x14ac:dyDescent="0.25">
      <c r="A9239" s="177" t="s">
        <v>4017</v>
      </c>
      <c r="B9239" s="20" t="s">
        <v>4018</v>
      </c>
      <c r="C9239" s="20" t="s">
        <v>219</v>
      </c>
      <c r="D9239" s="20" t="s">
        <v>1000</v>
      </c>
      <c r="E9239" s="26">
        <v>43466</v>
      </c>
      <c r="F9239" s="20">
        <v>0</v>
      </c>
      <c r="G9239" s="20">
        <v>0</v>
      </c>
      <c r="I9239" s="20">
        <v>0</v>
      </c>
      <c r="J9239" s="20">
        <v>0</v>
      </c>
      <c r="L9239" s="20">
        <v>0</v>
      </c>
      <c r="N9239" s="20">
        <v>0</v>
      </c>
      <c r="P9239" s="20">
        <v>0</v>
      </c>
      <c r="Q9239" s="20">
        <v>0</v>
      </c>
      <c r="S9239" s="20">
        <v>0</v>
      </c>
    </row>
    <row r="9240" spans="1:19" s="20" customFormat="1" x14ac:dyDescent="0.25">
      <c r="A9240" s="177" t="s">
        <v>3746</v>
      </c>
      <c r="B9240" s="20" t="s">
        <v>3747</v>
      </c>
      <c r="C9240" s="20" t="s">
        <v>340</v>
      </c>
      <c r="D9240" s="20" t="s">
        <v>1000</v>
      </c>
      <c r="E9240" s="26">
        <v>43466</v>
      </c>
      <c r="F9240" s="20">
        <v>0</v>
      </c>
      <c r="G9240" s="20">
        <v>0</v>
      </c>
      <c r="I9240" s="20">
        <v>0</v>
      </c>
      <c r="J9240" s="20">
        <v>0</v>
      </c>
      <c r="L9240" s="20">
        <v>0</v>
      </c>
      <c r="N9240" s="20">
        <v>0</v>
      </c>
      <c r="P9240" s="20">
        <v>0</v>
      </c>
      <c r="Q9240" s="20">
        <v>0</v>
      </c>
      <c r="S9240" s="20">
        <v>0</v>
      </c>
    </row>
    <row r="9241" spans="1:19" s="20" customFormat="1" x14ac:dyDescent="0.25">
      <c r="A9241" s="177" t="s">
        <v>11350</v>
      </c>
      <c r="B9241" s="20" t="s">
        <v>11351</v>
      </c>
      <c r="C9241" s="20" t="s">
        <v>350</v>
      </c>
      <c r="D9241" s="20" t="s">
        <v>1000</v>
      </c>
      <c r="E9241" s="26">
        <v>43466</v>
      </c>
      <c r="F9241" s="20">
        <v>0</v>
      </c>
      <c r="G9241" s="20">
        <v>0</v>
      </c>
      <c r="I9241" s="20">
        <v>0</v>
      </c>
      <c r="J9241" s="20">
        <v>0</v>
      </c>
      <c r="L9241" s="20">
        <v>0</v>
      </c>
      <c r="N9241" s="20">
        <v>0</v>
      </c>
      <c r="P9241" s="20">
        <v>0</v>
      </c>
      <c r="Q9241" s="20">
        <v>0</v>
      </c>
      <c r="S9241" s="20">
        <v>0</v>
      </c>
    </row>
    <row r="9242" spans="1:19" s="20" customFormat="1" x14ac:dyDescent="0.25">
      <c r="A9242" s="177" t="s">
        <v>11352</v>
      </c>
      <c r="B9242" s="20" t="s">
        <v>11353</v>
      </c>
      <c r="C9242" s="20" t="s">
        <v>351</v>
      </c>
      <c r="D9242" s="20" t="s">
        <v>1000</v>
      </c>
      <c r="E9242" s="26">
        <v>43466</v>
      </c>
      <c r="F9242" s="20">
        <v>0</v>
      </c>
      <c r="G9242" s="20">
        <v>0</v>
      </c>
      <c r="I9242" s="20">
        <v>0</v>
      </c>
      <c r="J9242" s="20">
        <v>0</v>
      </c>
      <c r="L9242" s="20">
        <v>0</v>
      </c>
      <c r="N9242" s="20">
        <v>0</v>
      </c>
      <c r="P9242" s="20">
        <v>0</v>
      </c>
      <c r="Q9242" s="20">
        <v>0</v>
      </c>
      <c r="S9242" s="20">
        <v>0</v>
      </c>
    </row>
    <row r="9243" spans="1:19" s="20" customFormat="1" x14ac:dyDescent="0.25">
      <c r="A9243" s="177" t="s">
        <v>11216</v>
      </c>
      <c r="B9243" s="20" t="s">
        <v>11217</v>
      </c>
      <c r="C9243" s="20" t="s">
        <v>352</v>
      </c>
      <c r="D9243" s="20" t="s">
        <v>1000</v>
      </c>
      <c r="E9243" s="26">
        <v>43466</v>
      </c>
      <c r="F9243" s="20">
        <v>0</v>
      </c>
      <c r="G9243" s="20">
        <v>0</v>
      </c>
      <c r="I9243" s="20">
        <v>0</v>
      </c>
      <c r="J9243" s="20">
        <v>0</v>
      </c>
      <c r="L9243" s="20">
        <v>0</v>
      </c>
      <c r="N9243" s="20">
        <v>0</v>
      </c>
      <c r="P9243" s="20">
        <v>0</v>
      </c>
      <c r="Q9243" s="20">
        <v>0</v>
      </c>
      <c r="S9243" s="20">
        <v>0</v>
      </c>
    </row>
    <row r="9244" spans="1:19" s="20" customFormat="1" x14ac:dyDescent="0.25">
      <c r="A9244" s="177" t="s">
        <v>10217</v>
      </c>
      <c r="B9244" s="20" t="s">
        <v>10218</v>
      </c>
      <c r="C9244" s="20" t="s">
        <v>353</v>
      </c>
      <c r="D9244" s="20" t="s">
        <v>1000</v>
      </c>
      <c r="E9244" s="26">
        <v>43466</v>
      </c>
      <c r="F9244" s="20">
        <v>0</v>
      </c>
      <c r="G9244" s="20">
        <v>0</v>
      </c>
      <c r="I9244" s="20">
        <v>0</v>
      </c>
      <c r="J9244" s="20">
        <v>0</v>
      </c>
      <c r="L9244" s="20">
        <v>0</v>
      </c>
      <c r="N9244" s="20">
        <v>0</v>
      </c>
      <c r="P9244" s="20">
        <v>0</v>
      </c>
      <c r="Q9244" s="20">
        <v>0</v>
      </c>
      <c r="S9244" s="20">
        <v>0</v>
      </c>
    </row>
    <row r="9245" spans="1:19" s="20" customFormat="1" x14ac:dyDescent="0.25">
      <c r="A9245" s="177" t="s">
        <v>10077</v>
      </c>
      <c r="B9245" s="20" t="s">
        <v>10078</v>
      </c>
      <c r="C9245" s="20" t="s">
        <v>386</v>
      </c>
      <c r="D9245" s="20" t="s">
        <v>1000</v>
      </c>
      <c r="E9245" s="26">
        <v>43466</v>
      </c>
      <c r="F9245" s="20">
        <v>0</v>
      </c>
      <c r="G9245" s="20">
        <v>0</v>
      </c>
      <c r="I9245" s="20">
        <v>0</v>
      </c>
      <c r="J9245" s="20">
        <v>0</v>
      </c>
      <c r="L9245" s="20">
        <v>0</v>
      </c>
      <c r="N9245" s="20">
        <v>0</v>
      </c>
      <c r="P9245" s="20">
        <v>0</v>
      </c>
      <c r="Q9245" s="20">
        <v>0</v>
      </c>
      <c r="S9245" s="20">
        <v>0</v>
      </c>
    </row>
    <row r="9246" spans="1:19" s="20" customFormat="1" x14ac:dyDescent="0.25">
      <c r="A9246" s="177" t="s">
        <v>8630</v>
      </c>
      <c r="B9246" s="20" t="s">
        <v>8631</v>
      </c>
      <c r="C9246" s="20" t="s">
        <v>354</v>
      </c>
      <c r="D9246" s="20" t="s">
        <v>1000</v>
      </c>
      <c r="E9246" s="26">
        <v>43466</v>
      </c>
      <c r="F9246" s="20">
        <v>1</v>
      </c>
      <c r="G9246" s="20">
        <v>1.5</v>
      </c>
      <c r="I9246" s="20">
        <v>5</v>
      </c>
      <c r="J9246" s="20">
        <v>6</v>
      </c>
      <c r="L9246" s="20">
        <v>9</v>
      </c>
      <c r="N9246" s="20">
        <v>5</v>
      </c>
      <c r="P9246" s="20">
        <v>0</v>
      </c>
      <c r="Q9246" s="20">
        <v>0</v>
      </c>
      <c r="S9246" s="20">
        <v>0</v>
      </c>
    </row>
    <row r="9247" spans="1:19" s="20" customFormat="1" x14ac:dyDescent="0.25">
      <c r="A9247" s="177" t="s">
        <v>6424</v>
      </c>
      <c r="B9247" s="20" t="s">
        <v>6425</v>
      </c>
      <c r="C9247" s="20" t="s">
        <v>355</v>
      </c>
      <c r="D9247" s="20" t="s">
        <v>1000</v>
      </c>
      <c r="E9247" s="26">
        <v>43466</v>
      </c>
      <c r="F9247" s="20">
        <v>4.5</v>
      </c>
      <c r="G9247" s="20">
        <v>5.5</v>
      </c>
      <c r="I9247" s="20">
        <v>20</v>
      </c>
      <c r="J9247" s="20">
        <v>26</v>
      </c>
      <c r="L9247" s="20">
        <v>32</v>
      </c>
      <c r="N9247" s="20">
        <v>20</v>
      </c>
      <c r="P9247" s="20">
        <v>0</v>
      </c>
      <c r="Q9247" s="20">
        <v>0</v>
      </c>
      <c r="S9247" s="20">
        <v>0</v>
      </c>
    </row>
    <row r="9248" spans="1:19" s="20" customFormat="1" x14ac:dyDescent="0.25">
      <c r="A9248" s="177" t="s">
        <v>12162</v>
      </c>
      <c r="B9248" s="20" t="s">
        <v>12163</v>
      </c>
      <c r="C9248" s="20" t="s">
        <v>1050</v>
      </c>
      <c r="D9248" s="20" t="s">
        <v>1002</v>
      </c>
      <c r="E9248" s="26">
        <v>43466</v>
      </c>
      <c r="F9248" s="20">
        <v>1.5</v>
      </c>
      <c r="G9248" s="20">
        <v>2.5</v>
      </c>
      <c r="I9248" s="20">
        <v>3</v>
      </c>
      <c r="J9248" s="20">
        <v>8</v>
      </c>
      <c r="L9248" s="20">
        <v>14</v>
      </c>
      <c r="N9248" s="20">
        <v>3</v>
      </c>
      <c r="P9248" s="20">
        <v>0</v>
      </c>
      <c r="Q9248" s="20">
        <v>0</v>
      </c>
      <c r="S9248" s="20">
        <v>0</v>
      </c>
    </row>
    <row r="9249" spans="1:20" s="20" customFormat="1" x14ac:dyDescent="0.25">
      <c r="A9249" s="177" t="s">
        <v>7497</v>
      </c>
      <c r="B9249" s="20" t="s">
        <v>7498</v>
      </c>
      <c r="C9249" s="20" t="s">
        <v>1048</v>
      </c>
      <c r="D9249" s="20" t="s">
        <v>1002</v>
      </c>
      <c r="E9249" s="26">
        <v>43466</v>
      </c>
      <c r="F9249" s="20">
        <v>2</v>
      </c>
      <c r="G9249" s="20">
        <v>2.5</v>
      </c>
      <c r="I9249" s="20">
        <v>12</v>
      </c>
      <c r="J9249" s="20">
        <v>11</v>
      </c>
      <c r="L9249" s="20">
        <v>14</v>
      </c>
      <c r="N9249" s="20">
        <v>12</v>
      </c>
      <c r="P9249" s="20">
        <v>0</v>
      </c>
      <c r="Q9249" s="20">
        <v>0</v>
      </c>
      <c r="S9249" s="20">
        <v>0</v>
      </c>
    </row>
    <row r="9250" spans="1:20" s="20" customFormat="1" x14ac:dyDescent="0.25">
      <c r="A9250" s="177" t="s">
        <v>5786</v>
      </c>
      <c r="B9250" s="20" t="s">
        <v>5787</v>
      </c>
      <c r="C9250" s="20" t="s">
        <v>1047</v>
      </c>
      <c r="D9250" s="20" t="s">
        <v>1002</v>
      </c>
      <c r="E9250" s="26">
        <v>43466</v>
      </c>
      <c r="F9250" s="20">
        <v>3</v>
      </c>
      <c r="G9250" s="20">
        <v>3.5</v>
      </c>
      <c r="I9250" s="20">
        <v>11</v>
      </c>
      <c r="J9250" s="20">
        <v>17</v>
      </c>
      <c r="L9250" s="20">
        <v>20</v>
      </c>
      <c r="N9250" s="20">
        <v>10</v>
      </c>
      <c r="P9250" s="20">
        <v>0</v>
      </c>
      <c r="Q9250" s="20">
        <v>0</v>
      </c>
      <c r="S9250" s="20">
        <v>1</v>
      </c>
    </row>
    <row r="9251" spans="1:20" s="20" customFormat="1" x14ac:dyDescent="0.25">
      <c r="A9251" s="177" t="s">
        <v>14813</v>
      </c>
      <c r="B9251" s="177" t="s">
        <v>14814</v>
      </c>
      <c r="C9251" s="20" t="s">
        <v>1054</v>
      </c>
      <c r="D9251" s="177" t="s">
        <v>1002</v>
      </c>
      <c r="E9251" s="26">
        <v>43466</v>
      </c>
      <c r="F9251" s="20">
        <v>2</v>
      </c>
      <c r="G9251" s="20">
        <v>1.5</v>
      </c>
      <c r="I9251" s="20">
        <v>8</v>
      </c>
      <c r="J9251" s="20">
        <v>11</v>
      </c>
      <c r="L9251" s="20">
        <v>9</v>
      </c>
      <c r="N9251" s="20">
        <v>6</v>
      </c>
      <c r="P9251" s="20">
        <v>0</v>
      </c>
      <c r="Q9251" s="20">
        <v>3</v>
      </c>
      <c r="S9251" s="20">
        <v>2</v>
      </c>
    </row>
    <row r="9252" spans="1:20" s="20" customFormat="1" x14ac:dyDescent="0.25">
      <c r="A9252" s="177" t="s">
        <v>7375</v>
      </c>
      <c r="B9252" s="20" t="s">
        <v>7376</v>
      </c>
      <c r="C9252" s="20" t="s">
        <v>1052</v>
      </c>
      <c r="D9252" s="20" t="s">
        <v>1002</v>
      </c>
      <c r="E9252" s="26">
        <v>43466</v>
      </c>
      <c r="F9252" s="20">
        <v>4.5</v>
      </c>
      <c r="G9252" s="20">
        <v>4.5</v>
      </c>
      <c r="I9252" s="20">
        <v>26</v>
      </c>
      <c r="J9252" s="20">
        <v>25</v>
      </c>
      <c r="L9252" s="20">
        <v>26</v>
      </c>
      <c r="N9252" s="20">
        <v>22</v>
      </c>
      <c r="P9252" s="20">
        <v>0</v>
      </c>
      <c r="Q9252" s="20">
        <v>2</v>
      </c>
      <c r="S9252" s="20">
        <v>4</v>
      </c>
      <c r="T9252" s="20">
        <v>0</v>
      </c>
    </row>
    <row r="9253" spans="1:20" s="20" customFormat="1" x14ac:dyDescent="0.25">
      <c r="A9253" s="177" t="s">
        <v>5367</v>
      </c>
      <c r="B9253" s="20" t="s">
        <v>5368</v>
      </c>
      <c r="C9253" s="20" t="s">
        <v>1053</v>
      </c>
      <c r="D9253" s="20" t="s">
        <v>1002</v>
      </c>
      <c r="E9253" s="26">
        <v>43466</v>
      </c>
      <c r="F9253" s="20">
        <v>2</v>
      </c>
      <c r="G9253" s="20">
        <v>3</v>
      </c>
      <c r="I9253" s="20">
        <v>4</v>
      </c>
      <c r="J9253" s="20">
        <v>11</v>
      </c>
      <c r="L9253" s="20">
        <v>17</v>
      </c>
      <c r="N9253" s="20">
        <v>4</v>
      </c>
      <c r="P9253" s="20">
        <v>1</v>
      </c>
      <c r="Q9253" s="20">
        <v>1</v>
      </c>
      <c r="S9253" s="20">
        <v>0</v>
      </c>
      <c r="T9253" s="20">
        <v>0</v>
      </c>
    </row>
    <row r="9254" spans="1:20" s="20" customFormat="1" x14ac:dyDescent="0.25">
      <c r="A9254" s="177" t="s">
        <v>7708</v>
      </c>
      <c r="B9254" s="20" t="s">
        <v>7715</v>
      </c>
      <c r="C9254" s="20" t="s">
        <v>901</v>
      </c>
      <c r="D9254" s="20" t="s">
        <v>1000</v>
      </c>
      <c r="E9254" s="26">
        <v>43466</v>
      </c>
      <c r="F9254" s="20">
        <v>3</v>
      </c>
      <c r="G9254" s="20">
        <v>3</v>
      </c>
      <c r="I9254" s="20">
        <v>4</v>
      </c>
      <c r="J9254" s="20">
        <v>11</v>
      </c>
      <c r="L9254" s="20">
        <v>17</v>
      </c>
      <c r="N9254" s="20">
        <v>4</v>
      </c>
      <c r="P9254" s="20">
        <v>1</v>
      </c>
      <c r="Q9254" s="20">
        <v>1</v>
      </c>
      <c r="S9254" s="20">
        <v>0</v>
      </c>
      <c r="T9254" s="20">
        <v>0</v>
      </c>
    </row>
    <row r="9255" spans="1:20" s="20" customFormat="1" x14ac:dyDescent="0.25">
      <c r="A9255" s="177" t="s">
        <v>7398</v>
      </c>
      <c r="B9255" s="20" t="s">
        <v>7407</v>
      </c>
      <c r="C9255" s="20" t="s">
        <v>901</v>
      </c>
      <c r="D9255" s="20" t="s">
        <v>1001</v>
      </c>
      <c r="E9255" s="26">
        <v>43466</v>
      </c>
      <c r="F9255" s="20">
        <v>3.5</v>
      </c>
      <c r="G9255" s="20">
        <v>3</v>
      </c>
      <c r="I9255" s="20">
        <v>4</v>
      </c>
      <c r="J9255" s="20">
        <v>11</v>
      </c>
      <c r="L9255" s="20">
        <v>17</v>
      </c>
      <c r="N9255" s="20">
        <v>4</v>
      </c>
      <c r="P9255" s="20">
        <v>1</v>
      </c>
      <c r="Q9255" s="20">
        <v>1</v>
      </c>
      <c r="S9255" s="20">
        <v>0</v>
      </c>
      <c r="T9255" s="20">
        <v>0</v>
      </c>
    </row>
    <row r="9256" spans="1:20" s="20" customFormat="1" x14ac:dyDescent="0.25">
      <c r="A9256" s="177" t="s">
        <v>5826</v>
      </c>
      <c r="B9256" s="20" t="s">
        <v>5836</v>
      </c>
      <c r="C9256" s="20" t="s">
        <v>903</v>
      </c>
      <c r="D9256" s="20" t="s">
        <v>1000</v>
      </c>
      <c r="E9256" s="26">
        <v>43466</v>
      </c>
      <c r="F9256" s="20">
        <v>4.5</v>
      </c>
      <c r="G9256" s="20">
        <v>3</v>
      </c>
      <c r="I9256" s="20">
        <v>4</v>
      </c>
      <c r="J9256" s="20">
        <v>11</v>
      </c>
      <c r="L9256" s="20">
        <v>17</v>
      </c>
      <c r="N9256" s="20">
        <v>4</v>
      </c>
      <c r="P9256" s="20">
        <v>1</v>
      </c>
      <c r="Q9256" s="20">
        <v>1</v>
      </c>
      <c r="S9256" s="20">
        <v>0</v>
      </c>
      <c r="T9256" s="20">
        <v>0</v>
      </c>
    </row>
    <row r="9257" spans="1:20" s="20" customFormat="1" x14ac:dyDescent="0.25">
      <c r="A9257" s="177" t="s">
        <v>5395</v>
      </c>
      <c r="B9257" s="20" t="s">
        <v>5396</v>
      </c>
      <c r="C9257" s="20" t="s">
        <v>903</v>
      </c>
      <c r="D9257" s="20" t="s">
        <v>1001</v>
      </c>
      <c r="E9257" s="26">
        <v>43466</v>
      </c>
      <c r="F9257" s="20">
        <v>0.5</v>
      </c>
      <c r="G9257" s="20">
        <v>3</v>
      </c>
      <c r="I9257" s="20">
        <v>4</v>
      </c>
      <c r="J9257" s="20">
        <v>11</v>
      </c>
      <c r="L9257" s="20">
        <v>17</v>
      </c>
      <c r="N9257" s="20">
        <v>4</v>
      </c>
      <c r="P9257" s="20">
        <v>1</v>
      </c>
      <c r="Q9257" s="20">
        <v>1</v>
      </c>
      <c r="S9257" s="20">
        <v>0</v>
      </c>
      <c r="T9257" s="20">
        <v>0</v>
      </c>
    </row>
    <row r="9258" spans="1:20" s="20" customFormat="1" x14ac:dyDescent="0.25">
      <c r="A9258" s="177" t="s">
        <v>11903</v>
      </c>
      <c r="B9258" s="20" t="s">
        <v>11904</v>
      </c>
      <c r="C9258" s="20" t="s">
        <v>198</v>
      </c>
      <c r="D9258" s="20" t="s">
        <v>1002</v>
      </c>
      <c r="E9258" s="26">
        <v>43466</v>
      </c>
      <c r="F9258" s="20">
        <v>0</v>
      </c>
      <c r="G9258" s="20">
        <v>0</v>
      </c>
      <c r="I9258" s="20">
        <v>0</v>
      </c>
      <c r="J9258" s="20">
        <v>0</v>
      </c>
      <c r="L9258" s="20">
        <v>0</v>
      </c>
      <c r="N9258" s="20">
        <v>0</v>
      </c>
      <c r="P9258" s="20">
        <v>0</v>
      </c>
      <c r="Q9258" s="20">
        <v>0</v>
      </c>
      <c r="S9258" s="20">
        <v>0</v>
      </c>
      <c r="T9258" s="20">
        <v>0</v>
      </c>
    </row>
    <row r="9259" spans="1:20" s="20" customFormat="1" x14ac:dyDescent="0.25">
      <c r="A9259" s="177" t="s">
        <v>11905</v>
      </c>
      <c r="B9259" s="20" t="s">
        <v>11906</v>
      </c>
      <c r="C9259" s="20" t="s">
        <v>962</v>
      </c>
      <c r="D9259" s="20" t="s">
        <v>1002</v>
      </c>
      <c r="E9259" s="26">
        <v>43466</v>
      </c>
      <c r="F9259" s="20">
        <v>0</v>
      </c>
      <c r="G9259" s="20">
        <v>0</v>
      </c>
      <c r="I9259" s="20">
        <v>0</v>
      </c>
      <c r="J9259" s="20">
        <v>0</v>
      </c>
      <c r="L9259" s="20">
        <v>0</v>
      </c>
      <c r="N9259" s="20">
        <v>0</v>
      </c>
      <c r="P9259" s="20">
        <v>0</v>
      </c>
      <c r="Q9259" s="20">
        <v>0</v>
      </c>
      <c r="S9259" s="20">
        <v>0</v>
      </c>
      <c r="T9259" s="20">
        <v>0</v>
      </c>
    </row>
    <row r="9260" spans="1:20" s="20" customFormat="1" x14ac:dyDescent="0.25">
      <c r="A9260" s="177" t="s">
        <v>11907</v>
      </c>
      <c r="B9260" s="20" t="s">
        <v>11908</v>
      </c>
      <c r="C9260" s="20" t="s">
        <v>199</v>
      </c>
      <c r="D9260" s="20" t="s">
        <v>1002</v>
      </c>
      <c r="E9260" s="26">
        <v>43466</v>
      </c>
      <c r="F9260" s="20">
        <v>10.5</v>
      </c>
      <c r="G9260" s="20">
        <v>13.5</v>
      </c>
      <c r="I9260" s="20">
        <v>83</v>
      </c>
      <c r="J9260" s="20">
        <v>82</v>
      </c>
      <c r="L9260" s="20">
        <v>113</v>
      </c>
      <c r="N9260" s="20">
        <v>78</v>
      </c>
      <c r="P9260" s="20">
        <v>0</v>
      </c>
      <c r="Q9260" s="20">
        <v>3</v>
      </c>
      <c r="S9260" s="20">
        <v>5</v>
      </c>
      <c r="T9260" s="20">
        <v>0</v>
      </c>
    </row>
    <row r="9261" spans="1:20" s="20" customFormat="1" x14ac:dyDescent="0.25">
      <c r="A9261" s="177" t="s">
        <v>11909</v>
      </c>
      <c r="B9261" s="20" t="s">
        <v>11910</v>
      </c>
      <c r="C9261" s="20" t="s">
        <v>348</v>
      </c>
      <c r="D9261" s="20" t="s">
        <v>1002</v>
      </c>
      <c r="E9261" s="26">
        <v>43466</v>
      </c>
      <c r="F9261" s="20">
        <v>0</v>
      </c>
      <c r="G9261" s="20">
        <v>0</v>
      </c>
      <c r="I9261" s="20">
        <v>0</v>
      </c>
      <c r="J9261" s="20">
        <v>0</v>
      </c>
      <c r="L9261" s="20">
        <v>0</v>
      </c>
      <c r="N9261" s="20">
        <v>0</v>
      </c>
      <c r="P9261" s="20">
        <v>0</v>
      </c>
      <c r="Q9261" s="20">
        <v>0</v>
      </c>
      <c r="S9261" s="20">
        <v>0</v>
      </c>
      <c r="T9261" s="20">
        <v>0.93125000000000002</v>
      </c>
    </row>
    <row r="9262" spans="1:20" s="20" customFormat="1" x14ac:dyDescent="0.25">
      <c r="A9262" s="177" t="s">
        <v>11911</v>
      </c>
      <c r="B9262" s="20" t="s">
        <v>11912</v>
      </c>
      <c r="C9262" s="20" t="s">
        <v>357</v>
      </c>
      <c r="D9262" s="20" t="s">
        <v>1002</v>
      </c>
      <c r="E9262" s="26">
        <v>43466</v>
      </c>
      <c r="F9262" s="20">
        <v>0</v>
      </c>
      <c r="G9262" s="20">
        <v>0</v>
      </c>
      <c r="I9262" s="20">
        <v>0</v>
      </c>
      <c r="J9262" s="20">
        <v>0</v>
      </c>
      <c r="L9262" s="20">
        <v>0</v>
      </c>
      <c r="N9262" s="20">
        <v>0</v>
      </c>
      <c r="P9262" s="20">
        <v>0</v>
      </c>
      <c r="Q9262" s="20">
        <v>0</v>
      </c>
      <c r="S9262" s="20">
        <v>0</v>
      </c>
      <c r="T9262" s="20">
        <v>0.96562499999999996</v>
      </c>
    </row>
    <row r="9263" spans="1:20" s="20" customFormat="1" x14ac:dyDescent="0.25">
      <c r="A9263" s="177" t="s">
        <v>10983</v>
      </c>
      <c r="B9263" s="20" t="s">
        <v>10984</v>
      </c>
      <c r="C9263" s="20" t="s">
        <v>227</v>
      </c>
      <c r="D9263" s="20" t="s">
        <v>1002</v>
      </c>
      <c r="E9263" s="26">
        <v>43466</v>
      </c>
      <c r="F9263" s="20">
        <v>0</v>
      </c>
      <c r="G9263" s="20">
        <v>0</v>
      </c>
      <c r="I9263" s="20">
        <v>0</v>
      </c>
      <c r="J9263" s="20">
        <v>0</v>
      </c>
      <c r="L9263" s="20">
        <v>0</v>
      </c>
      <c r="N9263" s="20">
        <v>0</v>
      </c>
      <c r="P9263" s="20">
        <v>0</v>
      </c>
      <c r="Q9263" s="20">
        <v>0</v>
      </c>
      <c r="S9263" s="20">
        <v>0</v>
      </c>
      <c r="T9263" s="20">
        <v>0.97500000000000009</v>
      </c>
    </row>
    <row r="9264" spans="1:20" s="20" customFormat="1" x14ac:dyDescent="0.25">
      <c r="A9264" s="177" t="s">
        <v>10808</v>
      </c>
      <c r="B9264" s="20" t="s">
        <v>10809</v>
      </c>
      <c r="C9264" s="20" t="s">
        <v>203</v>
      </c>
      <c r="D9264" s="20" t="s">
        <v>1002</v>
      </c>
      <c r="E9264" s="26">
        <v>43466</v>
      </c>
      <c r="F9264" s="20">
        <v>0</v>
      </c>
      <c r="G9264" s="20">
        <v>0</v>
      </c>
      <c r="I9264" s="20">
        <v>0</v>
      </c>
      <c r="J9264" s="20">
        <v>0</v>
      </c>
      <c r="L9264" s="20">
        <v>0</v>
      </c>
      <c r="N9264" s="20">
        <v>0</v>
      </c>
      <c r="O9264" s="20" t="e">
        <v>#DIV/0!</v>
      </c>
      <c r="P9264" s="20">
        <v>0</v>
      </c>
      <c r="Q9264" s="20">
        <v>0</v>
      </c>
      <c r="S9264" s="20">
        <v>0</v>
      </c>
      <c r="T9264" s="20">
        <v>0.95</v>
      </c>
    </row>
    <row r="9265" spans="1:20" s="20" customFormat="1" x14ac:dyDescent="0.25">
      <c r="A9265" s="177" t="s">
        <v>10143</v>
      </c>
      <c r="B9265" s="20" t="s">
        <v>10144</v>
      </c>
      <c r="C9265" s="20" t="s">
        <v>387</v>
      </c>
      <c r="D9265" s="20" t="s">
        <v>1002</v>
      </c>
      <c r="E9265" s="26">
        <v>43466</v>
      </c>
      <c r="F9265" s="20">
        <v>0</v>
      </c>
      <c r="G9265" s="20">
        <v>0</v>
      </c>
      <c r="I9265" s="20">
        <v>0</v>
      </c>
      <c r="J9265" s="20">
        <v>0</v>
      </c>
      <c r="L9265" s="20">
        <v>0</v>
      </c>
      <c r="N9265" s="20">
        <v>0</v>
      </c>
      <c r="P9265" s="20">
        <v>0</v>
      </c>
      <c r="Q9265" s="20">
        <v>0</v>
      </c>
      <c r="S9265" s="20">
        <v>0</v>
      </c>
      <c r="T9265" s="20">
        <v>0.95000000000000018</v>
      </c>
    </row>
    <row r="9266" spans="1:20" s="20" customFormat="1" x14ac:dyDescent="0.25">
      <c r="A9266" s="177" t="s">
        <v>9961</v>
      </c>
      <c r="B9266" s="20" t="s">
        <v>9962</v>
      </c>
      <c r="C9266" s="20" t="s">
        <v>223</v>
      </c>
      <c r="D9266" s="20" t="s">
        <v>1002</v>
      </c>
      <c r="E9266" s="26">
        <v>43466</v>
      </c>
      <c r="F9266" s="20">
        <v>4</v>
      </c>
      <c r="G9266" s="20">
        <v>6</v>
      </c>
      <c r="I9266" s="20">
        <v>56</v>
      </c>
      <c r="J9266" s="20">
        <v>44</v>
      </c>
      <c r="L9266" s="20">
        <v>66</v>
      </c>
      <c r="N9266" s="20">
        <v>56</v>
      </c>
      <c r="P9266" s="20">
        <v>0</v>
      </c>
      <c r="Q9266" s="20">
        <v>0</v>
      </c>
      <c r="S9266" s="20">
        <v>0</v>
      </c>
      <c r="T9266" s="20">
        <v>1.0562500000000001</v>
      </c>
    </row>
    <row r="9267" spans="1:20" s="20" customFormat="1" x14ac:dyDescent="0.25">
      <c r="A9267" s="177" t="s">
        <v>9579</v>
      </c>
      <c r="B9267" s="20" t="s">
        <v>9580</v>
      </c>
      <c r="C9267" s="20" t="s">
        <v>346</v>
      </c>
      <c r="D9267" s="20" t="s">
        <v>1002</v>
      </c>
      <c r="E9267" s="26">
        <v>43466</v>
      </c>
      <c r="F9267" s="20">
        <v>0</v>
      </c>
      <c r="G9267" s="20">
        <v>0</v>
      </c>
      <c r="I9267" s="20">
        <v>0</v>
      </c>
      <c r="J9267" s="20">
        <v>0</v>
      </c>
      <c r="L9267" s="20">
        <v>0</v>
      </c>
      <c r="N9267" s="20">
        <v>0</v>
      </c>
      <c r="P9267" s="20">
        <v>0</v>
      </c>
      <c r="Q9267" s="20">
        <v>0</v>
      </c>
      <c r="S9267" s="20">
        <v>0</v>
      </c>
      <c r="T9267" s="20">
        <v>1.09375</v>
      </c>
    </row>
    <row r="9268" spans="1:20" s="20" customFormat="1" x14ac:dyDescent="0.25">
      <c r="A9268" s="177" t="s">
        <v>9220</v>
      </c>
      <c r="B9268" s="20" t="s">
        <v>9221</v>
      </c>
      <c r="C9268" s="20" t="s">
        <v>207</v>
      </c>
      <c r="D9268" s="20" t="s">
        <v>1002</v>
      </c>
      <c r="E9268" s="26">
        <v>43466</v>
      </c>
      <c r="F9268" s="20">
        <v>6.5</v>
      </c>
      <c r="G9268" s="20">
        <v>7</v>
      </c>
      <c r="I9268" s="20">
        <v>41</v>
      </c>
      <c r="J9268" s="20">
        <v>38</v>
      </c>
      <c r="L9268" s="20">
        <v>42</v>
      </c>
      <c r="N9268" s="20">
        <v>27</v>
      </c>
      <c r="O9268" s="20">
        <v>0.8</v>
      </c>
      <c r="P9268" s="20">
        <v>0</v>
      </c>
      <c r="Q9268" s="20">
        <v>0</v>
      </c>
      <c r="S9268" s="20">
        <v>14</v>
      </c>
      <c r="T9268" s="20">
        <v>1.0125000000000002</v>
      </c>
    </row>
    <row r="9269" spans="1:20" s="20" customFormat="1" x14ac:dyDescent="0.25">
      <c r="A9269" s="177" t="s">
        <v>8381</v>
      </c>
      <c r="B9269" s="20" t="s">
        <v>8382</v>
      </c>
      <c r="C9269" s="20" t="s">
        <v>212</v>
      </c>
      <c r="D9269" s="20" t="s">
        <v>1002</v>
      </c>
      <c r="E9269" s="26">
        <v>43466</v>
      </c>
      <c r="F9269" s="20">
        <v>1.5</v>
      </c>
      <c r="G9269" s="20">
        <v>1.5</v>
      </c>
      <c r="I9269" s="20">
        <v>6</v>
      </c>
      <c r="J9269" s="20">
        <v>8</v>
      </c>
      <c r="L9269" s="20">
        <v>8</v>
      </c>
      <c r="N9269" s="20">
        <v>5</v>
      </c>
      <c r="P9269" s="20">
        <v>1</v>
      </c>
      <c r="Q9269" s="20">
        <v>1</v>
      </c>
      <c r="S9269" s="20">
        <v>1</v>
      </c>
      <c r="T9269" s="20">
        <v>0.94374999999999998</v>
      </c>
    </row>
    <row r="9270" spans="1:20" s="20" customFormat="1" x14ac:dyDescent="0.25">
      <c r="A9270" s="177" t="s">
        <v>8112</v>
      </c>
      <c r="B9270" s="20" t="s">
        <v>8113</v>
      </c>
      <c r="C9270" s="20" t="s">
        <v>963</v>
      </c>
      <c r="D9270" s="20" t="s">
        <v>1002</v>
      </c>
      <c r="E9270" s="26">
        <v>43466</v>
      </c>
      <c r="F9270" s="20">
        <v>0</v>
      </c>
      <c r="G9270" s="20">
        <v>0</v>
      </c>
      <c r="I9270" s="20">
        <v>0</v>
      </c>
      <c r="J9270" s="20">
        <v>0</v>
      </c>
      <c r="L9270" s="20">
        <v>0</v>
      </c>
      <c r="N9270" s="20">
        <v>0</v>
      </c>
      <c r="P9270" s="20">
        <v>0</v>
      </c>
      <c r="Q9270" s="20">
        <v>0</v>
      </c>
      <c r="S9270" s="20">
        <v>0</v>
      </c>
      <c r="T9270" s="20">
        <v>1.003125</v>
      </c>
    </row>
    <row r="9271" spans="1:20" s="20" customFormat="1" x14ac:dyDescent="0.25">
      <c r="A9271" s="177" t="s">
        <v>8080</v>
      </c>
      <c r="B9271" s="20" t="s">
        <v>8081</v>
      </c>
      <c r="C9271" s="20" t="s">
        <v>225</v>
      </c>
      <c r="D9271" s="20" t="s">
        <v>1002</v>
      </c>
      <c r="E9271" s="26">
        <v>43466</v>
      </c>
      <c r="F9271" s="20">
        <v>5</v>
      </c>
      <c r="G9271" s="20">
        <v>5.5</v>
      </c>
      <c r="I9271" s="20">
        <v>39</v>
      </c>
      <c r="J9271" s="20">
        <v>55</v>
      </c>
      <c r="L9271" s="20">
        <v>62</v>
      </c>
      <c r="N9271" s="20">
        <v>37</v>
      </c>
      <c r="P9271" s="20">
        <v>0</v>
      </c>
      <c r="Q9271" s="20">
        <v>7</v>
      </c>
      <c r="S9271" s="20">
        <v>2</v>
      </c>
      <c r="T9271" s="20">
        <v>0.95937500000000009</v>
      </c>
    </row>
    <row r="9272" spans="1:20" s="20" customFormat="1" x14ac:dyDescent="0.25">
      <c r="A9272" s="177" t="s">
        <v>7692</v>
      </c>
      <c r="B9272" s="20" t="s">
        <v>7693</v>
      </c>
      <c r="C9272" s="20" t="s">
        <v>901</v>
      </c>
      <c r="D9272" s="20" t="s">
        <v>1002</v>
      </c>
      <c r="E9272" s="26">
        <v>43466</v>
      </c>
      <c r="F9272" s="20">
        <v>6.5</v>
      </c>
      <c r="G9272" s="20">
        <v>7</v>
      </c>
      <c r="I9272" s="20">
        <v>38</v>
      </c>
      <c r="J9272" s="20">
        <v>36</v>
      </c>
      <c r="L9272" s="20">
        <v>40</v>
      </c>
      <c r="N9272" s="20">
        <v>34</v>
      </c>
      <c r="P9272" s="20">
        <v>0</v>
      </c>
      <c r="Q9272" s="20">
        <v>2</v>
      </c>
      <c r="S9272" s="20">
        <v>4</v>
      </c>
      <c r="T9272" s="20">
        <v>1.0499999999999998</v>
      </c>
    </row>
    <row r="9273" spans="1:20" s="20" customFormat="1" x14ac:dyDescent="0.25">
      <c r="A9273" s="177" t="s">
        <v>7140</v>
      </c>
      <c r="B9273" s="20" t="s">
        <v>7141</v>
      </c>
      <c r="C9273" s="20" t="s">
        <v>232</v>
      </c>
      <c r="D9273" s="20" t="s">
        <v>1002</v>
      </c>
      <c r="E9273" s="26">
        <v>43466</v>
      </c>
      <c r="F9273" s="20">
        <v>8</v>
      </c>
      <c r="G9273" s="20">
        <v>8</v>
      </c>
      <c r="I9273" s="20">
        <v>119</v>
      </c>
      <c r="J9273" s="20">
        <v>91</v>
      </c>
      <c r="L9273" s="20">
        <v>91</v>
      </c>
      <c r="N9273" s="20">
        <v>103</v>
      </c>
      <c r="P9273" s="20">
        <v>0</v>
      </c>
      <c r="Q9273" s="20">
        <v>4</v>
      </c>
      <c r="S9273" s="20">
        <v>16</v>
      </c>
      <c r="T9273" s="20">
        <v>0.97500000000000009</v>
      </c>
    </row>
    <row r="9274" spans="1:20" s="20" customFormat="1" x14ac:dyDescent="0.25">
      <c r="A9274" s="177" t="s">
        <v>6774</v>
      </c>
      <c r="B9274" s="20" t="s">
        <v>6775</v>
      </c>
      <c r="C9274" s="20" t="s">
        <v>317</v>
      </c>
      <c r="D9274" s="20" t="s">
        <v>1002</v>
      </c>
      <c r="E9274" s="26">
        <v>43466</v>
      </c>
      <c r="F9274" s="20">
        <v>10</v>
      </c>
      <c r="G9274" s="20">
        <v>11.5</v>
      </c>
      <c r="I9274" s="20">
        <v>47</v>
      </c>
      <c r="J9274" s="20">
        <v>58</v>
      </c>
      <c r="L9274" s="20">
        <v>67</v>
      </c>
      <c r="N9274" s="20">
        <v>44</v>
      </c>
      <c r="P9274" s="20">
        <v>1</v>
      </c>
      <c r="Q9274" s="20">
        <v>1</v>
      </c>
      <c r="S9274" s="20">
        <v>3</v>
      </c>
      <c r="T9274" s="20">
        <v>1.01875</v>
      </c>
    </row>
    <row r="9275" spans="1:20" s="20" customFormat="1" x14ac:dyDescent="0.25">
      <c r="A9275" s="177" t="s">
        <v>6350</v>
      </c>
      <c r="B9275" s="20" t="s">
        <v>6351</v>
      </c>
      <c r="C9275" s="20" t="s">
        <v>214</v>
      </c>
      <c r="D9275" s="20" t="s">
        <v>1002</v>
      </c>
      <c r="E9275" s="26">
        <v>43466</v>
      </c>
      <c r="F9275" s="20">
        <v>13.5</v>
      </c>
      <c r="G9275" s="20">
        <v>15.5</v>
      </c>
      <c r="I9275" s="20">
        <v>75</v>
      </c>
      <c r="J9275" s="20">
        <v>118</v>
      </c>
      <c r="L9275" s="20">
        <v>138</v>
      </c>
      <c r="N9275" s="20">
        <v>61</v>
      </c>
      <c r="O9275" s="20">
        <v>0.97499999999999998</v>
      </c>
      <c r="P9275" s="20">
        <v>15</v>
      </c>
      <c r="Q9275" s="20">
        <v>16</v>
      </c>
      <c r="S9275" s="20">
        <v>14</v>
      </c>
      <c r="T9275" s="20">
        <v>0.96250000000000013</v>
      </c>
    </row>
    <row r="9276" spans="1:20" s="20" customFormat="1" x14ac:dyDescent="0.25">
      <c r="A9276" s="177" t="s">
        <v>5804</v>
      </c>
      <c r="B9276" s="20" t="s">
        <v>5805</v>
      </c>
      <c r="C9276" s="20" t="s">
        <v>903</v>
      </c>
      <c r="D9276" s="20" t="s">
        <v>1002</v>
      </c>
      <c r="E9276" s="26">
        <v>43466</v>
      </c>
      <c r="F9276" s="20">
        <v>5</v>
      </c>
      <c r="G9276" s="20">
        <v>6.5</v>
      </c>
      <c r="I9276" s="20">
        <v>15</v>
      </c>
      <c r="J9276" s="20">
        <v>28</v>
      </c>
      <c r="L9276" s="20">
        <v>37</v>
      </c>
      <c r="N9276" s="20">
        <v>14</v>
      </c>
      <c r="P9276" s="20">
        <v>1</v>
      </c>
      <c r="Q9276" s="20">
        <v>1</v>
      </c>
      <c r="S9276" s="20">
        <v>1</v>
      </c>
      <c r="T9276" s="20">
        <v>1.153125</v>
      </c>
    </row>
    <row r="9277" spans="1:20" s="20" customFormat="1" x14ac:dyDescent="0.25">
      <c r="A9277" s="177" t="s">
        <v>4957</v>
      </c>
      <c r="B9277" s="20" t="s">
        <v>4958</v>
      </c>
      <c r="C9277" s="20" t="s">
        <v>230</v>
      </c>
      <c r="D9277" s="20" t="s">
        <v>1002</v>
      </c>
      <c r="E9277" s="26">
        <v>43466</v>
      </c>
      <c r="F9277" s="20">
        <v>0</v>
      </c>
      <c r="G9277" s="20">
        <v>0</v>
      </c>
      <c r="I9277" s="20">
        <v>0</v>
      </c>
      <c r="J9277" s="20">
        <v>0</v>
      </c>
      <c r="L9277" s="20">
        <v>0</v>
      </c>
      <c r="N9277" s="20">
        <v>0</v>
      </c>
      <c r="P9277" s="20">
        <v>0</v>
      </c>
      <c r="Q9277" s="20">
        <v>0</v>
      </c>
      <c r="S9277" s="20">
        <v>0</v>
      </c>
      <c r="T9277" s="20">
        <v>0.98124999999999996</v>
      </c>
    </row>
    <row r="9278" spans="1:20" s="20" customFormat="1" x14ac:dyDescent="0.25">
      <c r="A9278" s="177" t="s">
        <v>4782</v>
      </c>
      <c r="B9278" s="20" t="s">
        <v>4783</v>
      </c>
      <c r="C9278" s="20" t="s">
        <v>234</v>
      </c>
      <c r="D9278" s="20" t="s">
        <v>1002</v>
      </c>
      <c r="E9278" s="26">
        <v>43466</v>
      </c>
      <c r="F9278" s="20">
        <v>1.5</v>
      </c>
      <c r="G9278" s="20">
        <v>3.5</v>
      </c>
      <c r="I9278" s="20">
        <v>24</v>
      </c>
      <c r="J9278" s="20">
        <v>18</v>
      </c>
      <c r="L9278" s="20">
        <v>46</v>
      </c>
      <c r="N9278" s="20">
        <v>8</v>
      </c>
      <c r="P9278" s="20">
        <v>8</v>
      </c>
      <c r="Q9278" s="20">
        <v>10</v>
      </c>
      <c r="S9278" s="20">
        <v>16</v>
      </c>
      <c r="T9278" s="20">
        <v>1.0375000000000001</v>
      </c>
    </row>
    <row r="9279" spans="1:20" s="20" customFormat="1" x14ac:dyDescent="0.25">
      <c r="A9279" s="177" t="s">
        <v>4432</v>
      </c>
      <c r="B9279" s="20" t="s">
        <v>4433</v>
      </c>
      <c r="C9279" s="20" t="s">
        <v>217</v>
      </c>
      <c r="D9279" s="20" t="s">
        <v>1002</v>
      </c>
      <c r="E9279" s="26">
        <v>43466</v>
      </c>
      <c r="F9279" s="20">
        <v>0</v>
      </c>
      <c r="G9279" s="20">
        <v>0</v>
      </c>
      <c r="I9279" s="20">
        <v>0</v>
      </c>
      <c r="J9279" s="20">
        <v>0</v>
      </c>
      <c r="L9279" s="20">
        <v>0</v>
      </c>
      <c r="N9279" s="20">
        <v>0</v>
      </c>
      <c r="P9279" s="20">
        <v>0</v>
      </c>
      <c r="Q9279" s="20">
        <v>0</v>
      </c>
      <c r="S9279" s="20">
        <v>0</v>
      </c>
      <c r="T9279" s="20">
        <v>1.1166666666666667</v>
      </c>
    </row>
    <row r="9280" spans="1:20" s="20" customFormat="1" x14ac:dyDescent="0.25">
      <c r="A9280" s="177" t="s">
        <v>3842</v>
      </c>
      <c r="B9280" s="20" t="s">
        <v>3843</v>
      </c>
      <c r="C9280" s="20" t="s">
        <v>342</v>
      </c>
      <c r="D9280" s="20" t="s">
        <v>1002</v>
      </c>
      <c r="E9280" s="26">
        <v>43466</v>
      </c>
      <c r="F9280" s="20">
        <v>0</v>
      </c>
      <c r="G9280" s="20">
        <v>0</v>
      </c>
      <c r="I9280" s="20">
        <v>0</v>
      </c>
      <c r="J9280" s="20">
        <v>0</v>
      </c>
      <c r="L9280" s="20">
        <v>0</v>
      </c>
      <c r="N9280" s="20">
        <v>0</v>
      </c>
      <c r="P9280" s="20">
        <v>0</v>
      </c>
      <c r="Q9280" s="20">
        <v>0</v>
      </c>
      <c r="S9280" s="20">
        <v>0</v>
      </c>
      <c r="T9280" s="20">
        <v>1.1749999999999998</v>
      </c>
    </row>
    <row r="9281" spans="1:20" s="20" customFormat="1" x14ac:dyDescent="0.25">
      <c r="A9281" s="177" t="s">
        <v>3650</v>
      </c>
      <c r="B9281" s="20" t="s">
        <v>3651</v>
      </c>
      <c r="C9281" s="20" t="s">
        <v>220</v>
      </c>
      <c r="D9281" s="20" t="s">
        <v>1002</v>
      </c>
      <c r="E9281" s="26">
        <v>43466</v>
      </c>
      <c r="F9281" s="20">
        <v>0</v>
      </c>
      <c r="G9281" s="20">
        <v>0</v>
      </c>
      <c r="I9281" s="20">
        <v>0</v>
      </c>
      <c r="J9281" s="20">
        <v>0</v>
      </c>
      <c r="L9281" s="20">
        <v>0</v>
      </c>
      <c r="N9281" s="20">
        <v>0</v>
      </c>
      <c r="P9281" s="20">
        <v>0</v>
      </c>
      <c r="Q9281" s="20">
        <v>0</v>
      </c>
      <c r="S9281" s="20">
        <v>0</v>
      </c>
      <c r="T9281" s="20">
        <v>1.0833333333333333</v>
      </c>
    </row>
    <row r="9282" spans="1:20" s="20" customFormat="1" x14ac:dyDescent="0.25">
      <c r="A9282" s="177" t="s">
        <v>3125</v>
      </c>
      <c r="B9282" s="20" t="s">
        <v>3126</v>
      </c>
      <c r="C9282" s="20" t="s">
        <v>242</v>
      </c>
      <c r="D9282" s="20" t="s">
        <v>1000</v>
      </c>
      <c r="E9282" s="26">
        <v>43466</v>
      </c>
      <c r="F9282" s="20">
        <v>0</v>
      </c>
      <c r="G9282" s="20">
        <v>0</v>
      </c>
      <c r="I9282" s="20">
        <v>0</v>
      </c>
      <c r="J9282" s="20">
        <v>0</v>
      </c>
      <c r="L9282" s="20">
        <v>0</v>
      </c>
      <c r="N9282" s="20">
        <v>0</v>
      </c>
      <c r="P9282" s="20">
        <v>0</v>
      </c>
      <c r="Q9282" s="20">
        <v>0</v>
      </c>
      <c r="S9282" s="20">
        <v>0</v>
      </c>
      <c r="T9282" s="20">
        <v>1.0583333333333333</v>
      </c>
    </row>
    <row r="9283" spans="1:20" s="20" customFormat="1" x14ac:dyDescent="0.25">
      <c r="A9283" s="177" t="s">
        <v>2950</v>
      </c>
      <c r="B9283" s="20" t="s">
        <v>2951</v>
      </c>
      <c r="C9283" s="20" t="s">
        <v>2724</v>
      </c>
      <c r="D9283" s="20" t="s">
        <v>1000</v>
      </c>
      <c r="E9283" s="26">
        <v>43466</v>
      </c>
      <c r="F9283" s="20">
        <v>3</v>
      </c>
      <c r="G9283" s="20">
        <v>3.5</v>
      </c>
      <c r="I9283" s="20">
        <v>11</v>
      </c>
      <c r="J9283" s="20">
        <v>17</v>
      </c>
      <c r="L9283" s="20">
        <v>20</v>
      </c>
      <c r="N9283" s="20">
        <v>10</v>
      </c>
      <c r="P9283" s="20">
        <v>0</v>
      </c>
      <c r="Q9283" s="20">
        <v>0</v>
      </c>
      <c r="S9283" s="20">
        <v>1</v>
      </c>
      <c r="T9283" s="20">
        <v>1.1166666666666665</v>
      </c>
    </row>
    <row r="9284" spans="1:20" s="20" customFormat="1" x14ac:dyDescent="0.25">
      <c r="A9284" s="177" t="s">
        <v>2777</v>
      </c>
      <c r="B9284" s="20" t="s">
        <v>2778</v>
      </c>
      <c r="C9284" s="20" t="s">
        <v>2724</v>
      </c>
      <c r="D9284" s="20" t="s">
        <v>1001</v>
      </c>
      <c r="E9284" s="26">
        <v>43466</v>
      </c>
      <c r="F9284" s="20">
        <v>3.5</v>
      </c>
      <c r="G9284" s="20">
        <v>5</v>
      </c>
      <c r="I9284" s="20">
        <v>15</v>
      </c>
      <c r="J9284" s="20">
        <v>19</v>
      </c>
      <c r="L9284" s="20">
        <v>28</v>
      </c>
      <c r="N9284" s="20">
        <v>15</v>
      </c>
      <c r="P9284" s="20">
        <v>0</v>
      </c>
      <c r="Q9284" s="20">
        <v>0</v>
      </c>
      <c r="S9284" s="20">
        <v>0</v>
      </c>
      <c r="T9284" s="20">
        <v>1.1416666666666668</v>
      </c>
    </row>
    <row r="9285" spans="1:20" s="20" customFormat="1" x14ac:dyDescent="0.25">
      <c r="A9285" s="177" t="s">
        <v>2743</v>
      </c>
      <c r="B9285" s="20" t="s">
        <v>2744</v>
      </c>
      <c r="C9285" s="20" t="s">
        <v>2724</v>
      </c>
      <c r="D9285" s="20" t="s">
        <v>1002</v>
      </c>
      <c r="E9285" s="26">
        <v>43466</v>
      </c>
      <c r="F9285" s="20">
        <v>6.5</v>
      </c>
      <c r="G9285" s="20">
        <v>8.5</v>
      </c>
      <c r="I9285" s="20">
        <v>26</v>
      </c>
      <c r="J9285" s="20">
        <v>36</v>
      </c>
      <c r="L9285" s="20">
        <v>48</v>
      </c>
      <c r="N9285" s="20">
        <v>25</v>
      </c>
      <c r="P9285" s="20">
        <v>0</v>
      </c>
      <c r="Q9285" s="20">
        <v>0</v>
      </c>
      <c r="S9285" s="20">
        <v>1</v>
      </c>
      <c r="T9285" s="20">
        <v>1</v>
      </c>
    </row>
    <row r="9286" spans="1:20" s="20" customFormat="1" x14ac:dyDescent="0.25">
      <c r="A9286" s="177" t="s">
        <v>2705</v>
      </c>
      <c r="B9286" s="20" t="s">
        <v>2706</v>
      </c>
      <c r="C9286" s="20" t="s">
        <v>237</v>
      </c>
      <c r="D9286" s="20" t="s">
        <v>1000</v>
      </c>
      <c r="E9286" s="26">
        <v>43466</v>
      </c>
      <c r="F9286" s="20">
        <v>8</v>
      </c>
      <c r="G9286" s="20">
        <v>10</v>
      </c>
      <c r="I9286" s="20">
        <v>60</v>
      </c>
      <c r="J9286" s="20">
        <v>52</v>
      </c>
      <c r="L9286" s="20">
        <v>64</v>
      </c>
      <c r="N9286" s="20">
        <v>37</v>
      </c>
      <c r="O9286" s="20">
        <v>0.88749999999999996</v>
      </c>
      <c r="P9286" s="20">
        <v>3</v>
      </c>
      <c r="Q9286" s="20">
        <v>3</v>
      </c>
      <c r="S9286" s="20">
        <v>23</v>
      </c>
      <c r="T9286" s="20">
        <v>0.77100000000000002</v>
      </c>
    </row>
    <row r="9287" spans="1:20" s="20" customFormat="1" x14ac:dyDescent="0.25">
      <c r="A9287" s="177" t="s">
        <v>2530</v>
      </c>
      <c r="B9287" s="20" t="s">
        <v>2531</v>
      </c>
      <c r="C9287" s="20" t="s">
        <v>238</v>
      </c>
      <c r="D9287" s="20" t="s">
        <v>1000</v>
      </c>
      <c r="E9287" s="26">
        <v>43466</v>
      </c>
      <c r="F9287" s="20">
        <v>0</v>
      </c>
      <c r="G9287" s="20">
        <v>0</v>
      </c>
      <c r="I9287" s="20">
        <v>0</v>
      </c>
      <c r="J9287" s="20">
        <v>0</v>
      </c>
      <c r="L9287" s="20">
        <v>0</v>
      </c>
      <c r="N9287" s="20">
        <v>0</v>
      </c>
      <c r="P9287" s="20">
        <v>0</v>
      </c>
      <c r="Q9287" s="20">
        <v>0</v>
      </c>
      <c r="S9287" s="20">
        <v>0</v>
      </c>
      <c r="T9287" s="20">
        <v>0.69421739130434779</v>
      </c>
    </row>
    <row r="9288" spans="1:20" s="20" customFormat="1" x14ac:dyDescent="0.25">
      <c r="A9288" s="177" t="s">
        <v>2357</v>
      </c>
      <c r="B9288" s="20" t="s">
        <v>2358</v>
      </c>
      <c r="C9288" s="20" t="s">
        <v>239</v>
      </c>
      <c r="D9288" s="20" t="s">
        <v>1000</v>
      </c>
      <c r="E9288" s="26">
        <v>43466</v>
      </c>
      <c r="F9288" s="20">
        <v>0</v>
      </c>
      <c r="G9288" s="20">
        <v>0</v>
      </c>
      <c r="I9288" s="20">
        <v>0</v>
      </c>
      <c r="J9288" s="20">
        <v>0</v>
      </c>
      <c r="L9288" s="20">
        <v>0</v>
      </c>
      <c r="N9288" s="20">
        <v>0</v>
      </c>
      <c r="P9288" s="20">
        <v>0</v>
      </c>
      <c r="Q9288" s="20">
        <v>0</v>
      </c>
      <c r="S9288" s="20">
        <v>0</v>
      </c>
      <c r="T9288" s="20">
        <v>0.74876086956521748</v>
      </c>
    </row>
    <row r="9289" spans="1:20" s="20" customFormat="1" x14ac:dyDescent="0.25">
      <c r="A9289" s="177" t="s">
        <v>2182</v>
      </c>
      <c r="B9289" s="20" t="s">
        <v>2183</v>
      </c>
      <c r="C9289" s="20" t="s">
        <v>1988</v>
      </c>
      <c r="D9289" s="20" t="s">
        <v>1000</v>
      </c>
      <c r="E9289" s="26">
        <v>43466</v>
      </c>
      <c r="F9289" s="20">
        <v>4.5</v>
      </c>
      <c r="G9289" s="20">
        <v>5.5</v>
      </c>
      <c r="I9289" s="20">
        <v>23</v>
      </c>
      <c r="J9289" s="20">
        <v>26</v>
      </c>
      <c r="L9289" s="20">
        <v>32</v>
      </c>
      <c r="N9289" s="20">
        <v>21</v>
      </c>
      <c r="P9289" s="20">
        <v>1</v>
      </c>
      <c r="Q9289" s="20">
        <v>2</v>
      </c>
      <c r="S9289" s="20">
        <v>2</v>
      </c>
      <c r="T9289" s="20">
        <v>0.76733999999999991</v>
      </c>
    </row>
    <row r="9290" spans="1:20" s="20" customFormat="1" x14ac:dyDescent="0.25">
      <c r="A9290" s="177" t="s">
        <v>2007</v>
      </c>
      <c r="B9290" s="20" t="s">
        <v>2008</v>
      </c>
      <c r="C9290" s="20" t="s">
        <v>1988</v>
      </c>
      <c r="D9290" s="20" t="s">
        <v>1001</v>
      </c>
      <c r="E9290" s="26">
        <v>43466</v>
      </c>
      <c r="F9290" s="20">
        <v>4</v>
      </c>
      <c r="G9290" s="20">
        <v>3.5</v>
      </c>
      <c r="I9290" s="20">
        <v>15</v>
      </c>
      <c r="J9290" s="20">
        <v>21</v>
      </c>
      <c r="L9290" s="20">
        <v>20</v>
      </c>
      <c r="N9290" s="20">
        <v>11</v>
      </c>
      <c r="P9290" s="20">
        <v>0</v>
      </c>
      <c r="Q9290" s="20">
        <v>4</v>
      </c>
      <c r="S9290" s="20">
        <v>4</v>
      </c>
      <c r="T9290" s="20">
        <v>0.74704999999999999</v>
      </c>
    </row>
    <row r="9291" spans="1:20" s="20" customFormat="1" x14ac:dyDescent="0.25">
      <c r="A9291" s="177" t="s">
        <v>1974</v>
      </c>
      <c r="B9291" s="20" t="s">
        <v>1975</v>
      </c>
      <c r="C9291" s="20" t="s">
        <v>1988</v>
      </c>
      <c r="D9291" s="20" t="s">
        <v>1002</v>
      </c>
      <c r="E9291" s="26">
        <v>43466</v>
      </c>
      <c r="F9291" s="20">
        <v>8.5</v>
      </c>
      <c r="G9291" s="20">
        <v>9</v>
      </c>
      <c r="I9291" s="20">
        <v>38</v>
      </c>
      <c r="J9291" s="20">
        <v>47</v>
      </c>
      <c r="L9291" s="20">
        <v>52</v>
      </c>
      <c r="N9291" s="20">
        <v>32</v>
      </c>
      <c r="P9291" s="20">
        <v>1</v>
      </c>
      <c r="Q9291" s="20">
        <v>6</v>
      </c>
      <c r="S9291" s="20">
        <v>6</v>
      </c>
      <c r="T9291" s="20">
        <v>0.75958695652173902</v>
      </c>
    </row>
    <row r="9292" spans="1:20" s="20" customFormat="1" x14ac:dyDescent="0.25">
      <c r="A9292" s="177" t="s">
        <v>1934</v>
      </c>
      <c r="B9292" s="20" t="s">
        <v>1935</v>
      </c>
      <c r="C9292" s="20" t="s">
        <v>240</v>
      </c>
      <c r="D9292" s="20" t="s">
        <v>1000</v>
      </c>
      <c r="E9292" s="26">
        <v>43466</v>
      </c>
      <c r="F9292" s="20">
        <v>12.5</v>
      </c>
      <c r="G9292" s="20">
        <v>13.5</v>
      </c>
      <c r="I9292" s="20">
        <v>49</v>
      </c>
      <c r="J9292" s="20">
        <v>70</v>
      </c>
      <c r="L9292" s="20">
        <v>78</v>
      </c>
      <c r="N9292" s="20">
        <v>41</v>
      </c>
      <c r="P9292" s="20">
        <v>2</v>
      </c>
      <c r="Q9292" s="20">
        <v>2</v>
      </c>
      <c r="S9292" s="20">
        <v>8</v>
      </c>
      <c r="T9292" s="20">
        <v>0.95</v>
      </c>
    </row>
    <row r="9293" spans="1:20" s="20" customFormat="1" x14ac:dyDescent="0.25">
      <c r="A9293" s="177" t="s">
        <v>1759</v>
      </c>
      <c r="B9293" s="20" t="s">
        <v>1760</v>
      </c>
      <c r="C9293" s="20" t="s">
        <v>241</v>
      </c>
      <c r="D9293" s="20" t="s">
        <v>1000</v>
      </c>
      <c r="E9293" s="26">
        <v>43466</v>
      </c>
      <c r="F9293" s="20">
        <v>31</v>
      </c>
      <c r="G9293" s="20">
        <v>37.5</v>
      </c>
      <c r="I9293" s="20">
        <v>345</v>
      </c>
      <c r="J9293" s="20">
        <v>339</v>
      </c>
      <c r="L9293" s="20">
        <v>427</v>
      </c>
      <c r="N9293" s="20">
        <v>307</v>
      </c>
      <c r="P9293" s="20">
        <v>20</v>
      </c>
      <c r="Q9293" s="20">
        <v>34</v>
      </c>
      <c r="S9293" s="20">
        <v>38</v>
      </c>
      <c r="T9293" s="20">
        <v>0.96250000000000002</v>
      </c>
    </row>
    <row r="9294" spans="1:20" s="20" customFormat="1" x14ac:dyDescent="0.25">
      <c r="A9294" s="177" t="s">
        <v>1584</v>
      </c>
      <c r="B9294" s="20" t="s">
        <v>1585</v>
      </c>
      <c r="C9294" s="20" t="s">
        <v>318</v>
      </c>
      <c r="D9294" s="20" t="s">
        <v>1000</v>
      </c>
      <c r="E9294" s="26">
        <v>43466</v>
      </c>
      <c r="F9294" s="20">
        <v>5.5</v>
      </c>
      <c r="G9294" s="20">
        <v>7</v>
      </c>
      <c r="I9294" s="20">
        <v>25</v>
      </c>
      <c r="J9294" s="20">
        <v>32</v>
      </c>
      <c r="L9294" s="20">
        <v>41</v>
      </c>
      <c r="N9294" s="20">
        <v>25</v>
      </c>
      <c r="P9294" s="20">
        <v>0</v>
      </c>
      <c r="Q9294" s="20">
        <v>0</v>
      </c>
      <c r="S9294" s="20">
        <v>0</v>
      </c>
      <c r="T9294" s="20">
        <v>1</v>
      </c>
    </row>
    <row r="9295" spans="1:20" s="20" customFormat="1" x14ac:dyDescent="0.25">
      <c r="A9295" s="177" t="s">
        <v>1474</v>
      </c>
      <c r="B9295" s="20" t="s">
        <v>1475</v>
      </c>
      <c r="C9295" s="20" t="s">
        <v>896</v>
      </c>
      <c r="D9295" s="20" t="s">
        <v>1000</v>
      </c>
      <c r="E9295" s="26">
        <v>43466</v>
      </c>
      <c r="F9295" s="20">
        <v>64.5</v>
      </c>
      <c r="G9295" s="20">
        <v>77</v>
      </c>
      <c r="I9295" s="20">
        <v>513</v>
      </c>
      <c r="J9295" s="20">
        <v>536</v>
      </c>
      <c r="L9295" s="20">
        <v>662</v>
      </c>
      <c r="N9295" s="20">
        <v>441</v>
      </c>
      <c r="O9295" s="20">
        <v>0.88749999999999996</v>
      </c>
      <c r="P9295" s="20">
        <v>26</v>
      </c>
      <c r="Q9295" s="20">
        <v>41</v>
      </c>
      <c r="S9295" s="20">
        <v>72</v>
      </c>
      <c r="T9295" s="20">
        <v>1</v>
      </c>
    </row>
    <row r="9296" spans="1:20" s="20" customFormat="1" x14ac:dyDescent="0.25">
      <c r="A9296" s="177" t="s">
        <v>1433</v>
      </c>
      <c r="B9296" s="20" t="s">
        <v>1434</v>
      </c>
      <c r="C9296" s="20" t="s">
        <v>899</v>
      </c>
      <c r="D9296" s="20" t="s">
        <v>1001</v>
      </c>
      <c r="E9296" s="26">
        <v>43466</v>
      </c>
      <c r="F9296" s="20">
        <v>7.5</v>
      </c>
      <c r="G9296" s="20">
        <v>8.5</v>
      </c>
      <c r="I9296" s="20">
        <v>30</v>
      </c>
      <c r="J9296" s="20">
        <v>40</v>
      </c>
      <c r="L9296" s="20">
        <v>48</v>
      </c>
      <c r="N9296" s="20">
        <v>26</v>
      </c>
      <c r="O9296" s="20" t="s">
        <v>904</v>
      </c>
      <c r="P9296" s="20">
        <v>0</v>
      </c>
      <c r="Q9296" s="20">
        <v>4</v>
      </c>
      <c r="S9296" s="20">
        <v>4</v>
      </c>
      <c r="T9296" s="20">
        <v>0</v>
      </c>
    </row>
    <row r="9297" spans="1:20" s="20" customFormat="1" x14ac:dyDescent="0.25">
      <c r="A9297" s="177" t="s">
        <v>1141</v>
      </c>
      <c r="B9297" s="20" t="s">
        <v>1229</v>
      </c>
      <c r="C9297" s="20" t="s">
        <v>235</v>
      </c>
      <c r="D9297" s="20" t="s">
        <v>1002</v>
      </c>
      <c r="E9297" s="26">
        <v>43466</v>
      </c>
      <c r="F9297" s="20">
        <v>72</v>
      </c>
      <c r="G9297" s="20">
        <v>85.5</v>
      </c>
      <c r="H9297" s="20">
        <v>0</v>
      </c>
      <c r="I9297" s="20">
        <v>543</v>
      </c>
      <c r="J9297" s="20">
        <v>576</v>
      </c>
      <c r="L9297" s="20">
        <v>710</v>
      </c>
      <c r="M9297" s="20">
        <v>0</v>
      </c>
      <c r="N9297" s="20">
        <v>467</v>
      </c>
      <c r="O9297" s="20">
        <v>0.88749999999999996</v>
      </c>
      <c r="P9297" s="20">
        <v>26</v>
      </c>
      <c r="Q9297" s="20">
        <v>45</v>
      </c>
      <c r="R9297" s="20">
        <v>0</v>
      </c>
      <c r="S9297" s="20">
        <v>76</v>
      </c>
      <c r="T9297" s="20">
        <v>0.5</v>
      </c>
    </row>
    <row r="9298" spans="1:20" s="20" customFormat="1" x14ac:dyDescent="0.25">
      <c r="A9298" s="177" t="s">
        <v>1373</v>
      </c>
      <c r="B9298" s="20" t="s">
        <v>1374</v>
      </c>
      <c r="C9298" s="20" t="s">
        <v>1237</v>
      </c>
      <c r="D9298" s="20" t="s">
        <v>1000</v>
      </c>
      <c r="E9298" s="26">
        <v>43466</v>
      </c>
      <c r="F9298" s="20">
        <v>20</v>
      </c>
      <c r="G9298" s="20">
        <v>22.5</v>
      </c>
      <c r="I9298" s="20">
        <v>83</v>
      </c>
      <c r="J9298" s="20">
        <v>113</v>
      </c>
      <c r="L9298" s="20">
        <v>130</v>
      </c>
      <c r="N9298" s="20">
        <v>72</v>
      </c>
      <c r="P9298" s="20">
        <v>3</v>
      </c>
      <c r="Q9298" s="20">
        <v>4</v>
      </c>
      <c r="S9298" s="20">
        <v>11</v>
      </c>
      <c r="T9298" s="20">
        <v>0.2857142857142857</v>
      </c>
    </row>
    <row r="9299" spans="1:20" s="20" customFormat="1" x14ac:dyDescent="0.25">
      <c r="A9299" s="177" t="s">
        <v>12134</v>
      </c>
      <c r="B9299" s="20" t="s">
        <v>12135</v>
      </c>
      <c r="C9299" s="20" t="s">
        <v>1051</v>
      </c>
      <c r="D9299" s="20" t="s">
        <v>1000</v>
      </c>
      <c r="E9299" s="26">
        <v>43466</v>
      </c>
      <c r="F9299" s="20">
        <v>0</v>
      </c>
      <c r="G9299" s="20">
        <v>0</v>
      </c>
      <c r="I9299" s="20">
        <v>0</v>
      </c>
      <c r="J9299" s="20">
        <v>0</v>
      </c>
      <c r="L9299" s="20">
        <v>0</v>
      </c>
      <c r="N9299" s="20">
        <v>0</v>
      </c>
      <c r="P9299" s="20">
        <v>0</v>
      </c>
      <c r="Q9299" s="20">
        <v>0</v>
      </c>
      <c r="S9299" s="20">
        <v>0</v>
      </c>
    </row>
    <row r="9300" spans="1:20" s="20" customFormat="1" x14ac:dyDescent="0.25">
      <c r="A9300" s="177" t="s">
        <v>13323</v>
      </c>
      <c r="B9300" s="20" t="s">
        <v>13324</v>
      </c>
      <c r="C9300" s="20" t="s">
        <v>350</v>
      </c>
      <c r="D9300" s="20" t="s">
        <v>1002</v>
      </c>
      <c r="E9300" s="26">
        <v>43466</v>
      </c>
      <c r="F9300" s="20">
        <v>0</v>
      </c>
      <c r="G9300" s="20">
        <v>0</v>
      </c>
      <c r="I9300" s="20">
        <v>0</v>
      </c>
      <c r="J9300" s="20">
        <v>0</v>
      </c>
      <c r="L9300" s="20">
        <v>0</v>
      </c>
      <c r="N9300" s="20">
        <v>0</v>
      </c>
      <c r="P9300" s="20">
        <v>0</v>
      </c>
      <c r="Q9300" s="20">
        <v>0</v>
      </c>
      <c r="S9300" s="20">
        <v>0</v>
      </c>
      <c r="T9300" s="20" t="e">
        <v>#DIV/0!</v>
      </c>
    </row>
    <row r="9301" spans="1:20" s="20" customFormat="1" x14ac:dyDescent="0.25">
      <c r="A9301" s="177" t="s">
        <v>13500</v>
      </c>
      <c r="B9301" s="20" t="s">
        <v>13501</v>
      </c>
      <c r="C9301" s="20" t="s">
        <v>242</v>
      </c>
      <c r="D9301" s="20" t="s">
        <v>1002</v>
      </c>
      <c r="E9301" s="26">
        <v>43466</v>
      </c>
      <c r="F9301" s="20">
        <v>0</v>
      </c>
      <c r="G9301" s="20">
        <v>0</v>
      </c>
      <c r="I9301" s="20">
        <v>0</v>
      </c>
      <c r="J9301" s="20">
        <v>0</v>
      </c>
      <c r="L9301" s="20">
        <v>0</v>
      </c>
      <c r="N9301" s="20">
        <v>0</v>
      </c>
      <c r="P9301" s="20">
        <v>0</v>
      </c>
      <c r="Q9301" s="20">
        <v>0</v>
      </c>
      <c r="S9301" s="20">
        <v>0</v>
      </c>
      <c r="T9301" s="20">
        <v>0.5</v>
      </c>
    </row>
    <row r="9302" spans="1:20" s="20" customFormat="1" x14ac:dyDescent="0.25">
      <c r="A9302" s="177" t="s">
        <v>13677</v>
      </c>
      <c r="B9302" s="20" t="s">
        <v>13678</v>
      </c>
      <c r="C9302" s="20" t="s">
        <v>237</v>
      </c>
      <c r="D9302" s="20" t="s">
        <v>1002</v>
      </c>
      <c r="E9302" s="26">
        <v>43466</v>
      </c>
      <c r="F9302" s="20">
        <v>8</v>
      </c>
      <c r="G9302" s="20">
        <v>10</v>
      </c>
      <c r="I9302" s="20">
        <v>60</v>
      </c>
      <c r="J9302" s="20">
        <v>52</v>
      </c>
      <c r="L9302" s="20">
        <v>64</v>
      </c>
      <c r="N9302" s="20">
        <v>37</v>
      </c>
      <c r="O9302" s="20">
        <v>0.88749999999999996</v>
      </c>
      <c r="P9302" s="20">
        <v>3</v>
      </c>
      <c r="Q9302" s="20">
        <v>3</v>
      </c>
      <c r="S9302" s="20">
        <v>23</v>
      </c>
      <c r="T9302" s="20">
        <v>1</v>
      </c>
    </row>
    <row r="9303" spans="1:20" s="20" customFormat="1" x14ac:dyDescent="0.25">
      <c r="A9303" s="177" t="s">
        <v>13852</v>
      </c>
      <c r="B9303" s="20" t="s">
        <v>13853</v>
      </c>
      <c r="C9303" s="20" t="s">
        <v>238</v>
      </c>
      <c r="D9303" s="20" t="s">
        <v>1002</v>
      </c>
      <c r="E9303" s="26">
        <v>43466</v>
      </c>
      <c r="F9303" s="20">
        <v>0</v>
      </c>
      <c r="G9303" s="20">
        <v>0</v>
      </c>
      <c r="I9303" s="20">
        <v>0</v>
      </c>
      <c r="J9303" s="20">
        <v>0</v>
      </c>
      <c r="L9303" s="20">
        <v>0</v>
      </c>
      <c r="N9303" s="20">
        <v>0</v>
      </c>
      <c r="P9303" s="20">
        <v>0</v>
      </c>
      <c r="Q9303" s="20">
        <v>0</v>
      </c>
      <c r="S9303" s="20">
        <v>0</v>
      </c>
      <c r="T9303" s="20" t="e">
        <v>#DIV/0!</v>
      </c>
    </row>
    <row r="9304" spans="1:20" s="20" customFormat="1" x14ac:dyDescent="0.25">
      <c r="A9304" s="177" t="s">
        <v>14029</v>
      </c>
      <c r="B9304" s="20" t="s">
        <v>14030</v>
      </c>
      <c r="C9304" s="20" t="s">
        <v>239</v>
      </c>
      <c r="D9304" s="20" t="s">
        <v>1002</v>
      </c>
      <c r="E9304" s="26">
        <v>43466</v>
      </c>
      <c r="F9304" s="20">
        <v>0</v>
      </c>
      <c r="G9304" s="20">
        <v>0</v>
      </c>
      <c r="I9304" s="20">
        <v>0</v>
      </c>
      <c r="J9304" s="20">
        <v>0</v>
      </c>
      <c r="L9304" s="20">
        <v>0</v>
      </c>
      <c r="N9304" s="20">
        <v>0</v>
      </c>
      <c r="P9304" s="20">
        <v>0</v>
      </c>
      <c r="Q9304" s="20">
        <v>0</v>
      </c>
      <c r="S9304" s="20">
        <v>0</v>
      </c>
      <c r="T9304" s="20" t="e">
        <v>#DIV/0!</v>
      </c>
    </row>
    <row r="9305" spans="1:20" s="20" customFormat="1" x14ac:dyDescent="0.25">
      <c r="A9305" s="177" t="s">
        <v>14216</v>
      </c>
      <c r="B9305" s="20" t="s">
        <v>14217</v>
      </c>
      <c r="C9305" s="20" t="s">
        <v>240</v>
      </c>
      <c r="D9305" s="20" t="s">
        <v>1002</v>
      </c>
      <c r="E9305" s="26">
        <v>43466</v>
      </c>
      <c r="F9305" s="20">
        <v>12.5</v>
      </c>
      <c r="G9305" s="20">
        <v>13.5</v>
      </c>
      <c r="I9305" s="20">
        <v>49</v>
      </c>
      <c r="J9305" s="20">
        <v>70</v>
      </c>
      <c r="L9305" s="20">
        <v>78</v>
      </c>
      <c r="N9305" s="20">
        <v>41</v>
      </c>
      <c r="P9305" s="20">
        <v>2</v>
      </c>
      <c r="Q9305" s="20">
        <v>2</v>
      </c>
      <c r="S9305" s="20">
        <v>8</v>
      </c>
      <c r="T9305" s="20" t="e">
        <v>#DIV/0!</v>
      </c>
    </row>
    <row r="9306" spans="1:20" s="20" customFormat="1" x14ac:dyDescent="0.25">
      <c r="A9306" s="177" t="s">
        <v>14393</v>
      </c>
      <c r="B9306" s="20" t="s">
        <v>14394</v>
      </c>
      <c r="C9306" s="20" t="s">
        <v>241</v>
      </c>
      <c r="D9306" s="20" t="s">
        <v>1002</v>
      </c>
      <c r="E9306" s="26">
        <v>43466</v>
      </c>
      <c r="F9306" s="20">
        <v>31</v>
      </c>
      <c r="G9306" s="20">
        <v>37.5</v>
      </c>
      <c r="I9306" s="20">
        <v>345</v>
      </c>
      <c r="J9306" s="20">
        <v>339</v>
      </c>
      <c r="L9306" s="20">
        <v>427</v>
      </c>
      <c r="N9306" s="20">
        <v>307</v>
      </c>
      <c r="P9306" s="20">
        <v>20</v>
      </c>
      <c r="Q9306" s="20">
        <v>34</v>
      </c>
      <c r="S9306" s="20">
        <v>38</v>
      </c>
      <c r="T9306" s="20" t="e">
        <v>#DIV/0!</v>
      </c>
    </row>
    <row r="9307" spans="1:20" s="20" customFormat="1" x14ac:dyDescent="0.25">
      <c r="A9307" s="177" t="s">
        <v>14505</v>
      </c>
      <c r="B9307" s="20" t="s">
        <v>14506</v>
      </c>
      <c r="C9307" s="20" t="s">
        <v>318</v>
      </c>
      <c r="D9307" s="20" t="s">
        <v>1002</v>
      </c>
      <c r="E9307" s="26">
        <v>43466</v>
      </c>
      <c r="F9307" s="20">
        <v>5.5</v>
      </c>
      <c r="G9307" s="20">
        <v>7</v>
      </c>
      <c r="I9307" s="20">
        <v>25</v>
      </c>
      <c r="J9307" s="20">
        <v>32</v>
      </c>
      <c r="L9307" s="20">
        <v>41</v>
      </c>
      <c r="N9307" s="20">
        <v>25</v>
      </c>
      <c r="P9307" s="20">
        <v>0</v>
      </c>
      <c r="Q9307" s="20">
        <v>0</v>
      </c>
      <c r="S9307" s="20">
        <v>0</v>
      </c>
      <c r="T9307" s="20" t="e">
        <v>#DIV/0!</v>
      </c>
    </row>
    <row r="9308" spans="1:20" s="20" customFormat="1" x14ac:dyDescent="0.25">
      <c r="A9308" s="177" t="s">
        <v>14525</v>
      </c>
      <c r="B9308" s="20" t="s">
        <v>14526</v>
      </c>
      <c r="C9308" s="20" t="s">
        <v>962</v>
      </c>
      <c r="D9308" s="20" t="s">
        <v>1000</v>
      </c>
      <c r="E9308" s="26">
        <v>43466</v>
      </c>
      <c r="F9308" s="20">
        <v>0</v>
      </c>
      <c r="G9308" s="20">
        <v>0</v>
      </c>
      <c r="I9308" s="20">
        <v>0</v>
      </c>
      <c r="J9308" s="20">
        <v>0</v>
      </c>
      <c r="L9308" s="20">
        <v>0</v>
      </c>
      <c r="N9308" s="20">
        <v>0</v>
      </c>
      <c r="P9308" s="20">
        <v>0</v>
      </c>
      <c r="Q9308" s="20">
        <v>0</v>
      </c>
      <c r="S9308" s="20">
        <v>0</v>
      </c>
      <c r="T9308" s="20" t="e">
        <v>#DIV/0!</v>
      </c>
    </row>
    <row r="9309" spans="1:20" s="20" customFormat="1" x14ac:dyDescent="0.25">
      <c r="A9309" s="177" t="s">
        <v>14545</v>
      </c>
      <c r="B9309" s="20" t="s">
        <v>14546</v>
      </c>
      <c r="C9309" s="20" t="s">
        <v>959</v>
      </c>
      <c r="D9309" s="20" t="s">
        <v>1002</v>
      </c>
      <c r="E9309" s="26">
        <v>43466</v>
      </c>
      <c r="F9309" s="20">
        <v>0</v>
      </c>
      <c r="G9309" s="20">
        <v>0</v>
      </c>
      <c r="I9309" s="20">
        <v>0</v>
      </c>
      <c r="J9309" s="20">
        <v>0</v>
      </c>
      <c r="L9309" s="20">
        <v>0</v>
      </c>
      <c r="N9309" s="20">
        <v>0</v>
      </c>
      <c r="P9309" s="20">
        <v>0</v>
      </c>
      <c r="Q9309" s="20">
        <v>0</v>
      </c>
      <c r="S9309" s="20">
        <v>0</v>
      </c>
      <c r="T9309" s="20" t="e">
        <v>#DIV/0!</v>
      </c>
    </row>
    <row r="9310" spans="1:20" s="20" customFormat="1" x14ac:dyDescent="0.25">
      <c r="A9310" s="177" t="s">
        <v>14722</v>
      </c>
      <c r="B9310" s="20" t="s">
        <v>14723</v>
      </c>
      <c r="C9310" s="20" t="s">
        <v>199</v>
      </c>
      <c r="D9310" s="20" t="s">
        <v>1000</v>
      </c>
      <c r="E9310" s="26">
        <v>43466</v>
      </c>
      <c r="F9310" s="20">
        <v>10.5</v>
      </c>
      <c r="G9310" s="20">
        <v>13.5</v>
      </c>
      <c r="I9310" s="20">
        <v>83</v>
      </c>
      <c r="J9310" s="20">
        <v>82</v>
      </c>
      <c r="L9310" s="20">
        <v>113</v>
      </c>
      <c r="N9310" s="20">
        <v>78</v>
      </c>
      <c r="P9310" s="20">
        <v>0</v>
      </c>
      <c r="Q9310" s="20">
        <v>3</v>
      </c>
      <c r="S9310" s="20">
        <v>5</v>
      </c>
      <c r="T9310" s="20" t="e">
        <v>#DIV/0!</v>
      </c>
    </row>
    <row r="9311" spans="1:20" s="20" customFormat="1" x14ac:dyDescent="0.25">
      <c r="A9311" s="177" t="s">
        <v>14988</v>
      </c>
      <c r="B9311" s="20" t="s">
        <v>14989</v>
      </c>
      <c r="C9311" s="20" t="s">
        <v>200</v>
      </c>
      <c r="D9311" s="20" t="s">
        <v>1002</v>
      </c>
      <c r="E9311" s="26">
        <v>43466</v>
      </c>
      <c r="F9311" s="20">
        <v>3</v>
      </c>
      <c r="G9311" s="20">
        <v>4.5</v>
      </c>
      <c r="I9311" s="20">
        <v>10</v>
      </c>
      <c r="J9311" s="20">
        <v>16</v>
      </c>
      <c r="L9311" s="20">
        <v>26</v>
      </c>
      <c r="N9311" s="20">
        <v>7</v>
      </c>
      <c r="P9311" s="20">
        <v>0</v>
      </c>
      <c r="Q9311" s="20">
        <v>0</v>
      </c>
      <c r="S9311" s="20">
        <v>3</v>
      </c>
      <c r="T9311" s="20" t="e">
        <v>#DIV/0!</v>
      </c>
    </row>
    <row r="9312" spans="1:20" s="20" customFormat="1" x14ac:dyDescent="0.25">
      <c r="A9312" s="177" t="s">
        <v>15165</v>
      </c>
      <c r="B9312" s="20" t="s">
        <v>15166</v>
      </c>
      <c r="C9312" s="20" t="s">
        <v>202</v>
      </c>
      <c r="D9312" s="20" t="s">
        <v>1002</v>
      </c>
      <c r="E9312" s="26">
        <v>43466</v>
      </c>
      <c r="F9312" s="20">
        <v>4</v>
      </c>
      <c r="G9312" s="20">
        <v>5</v>
      </c>
      <c r="I9312" s="20">
        <v>62</v>
      </c>
      <c r="J9312" s="20">
        <v>47</v>
      </c>
      <c r="L9312" s="20">
        <v>64</v>
      </c>
      <c r="N9312" s="20">
        <v>62</v>
      </c>
      <c r="P9312" s="20">
        <v>0</v>
      </c>
      <c r="Q9312" s="20">
        <v>0</v>
      </c>
      <c r="S9312" s="20">
        <v>0</v>
      </c>
      <c r="T9312" s="20" t="e">
        <v>#DIV/0!</v>
      </c>
    </row>
    <row r="9313" spans="1:20" s="20" customFormat="1" x14ac:dyDescent="0.25">
      <c r="A9313" s="177" t="s">
        <v>15247</v>
      </c>
      <c r="B9313" s="20" t="s">
        <v>15248</v>
      </c>
      <c r="C9313" s="20" t="s">
        <v>348</v>
      </c>
      <c r="D9313" s="20" t="s">
        <v>1000</v>
      </c>
      <c r="E9313" s="26">
        <v>43466</v>
      </c>
      <c r="F9313" s="20">
        <v>0</v>
      </c>
      <c r="G9313" s="20">
        <v>0</v>
      </c>
      <c r="I9313" s="20">
        <v>0</v>
      </c>
      <c r="J9313" s="20">
        <v>0</v>
      </c>
      <c r="L9313" s="20">
        <v>0</v>
      </c>
      <c r="N9313" s="20">
        <v>0</v>
      </c>
      <c r="P9313" s="20">
        <v>0</v>
      </c>
      <c r="Q9313" s="20">
        <v>0</v>
      </c>
      <c r="S9313" s="20">
        <v>0</v>
      </c>
      <c r="T9313" s="20" t="e">
        <v>#DIV/0!</v>
      </c>
    </row>
    <row r="9314" spans="1:20" s="20" customFormat="1" x14ac:dyDescent="0.25">
      <c r="A9314" s="177" t="s">
        <v>15331</v>
      </c>
      <c r="B9314" s="20" t="s">
        <v>15332</v>
      </c>
      <c r="C9314" s="20" t="s">
        <v>347</v>
      </c>
      <c r="D9314" s="20" t="s">
        <v>1002</v>
      </c>
      <c r="E9314" s="26">
        <v>43466</v>
      </c>
      <c r="F9314" s="20">
        <v>0</v>
      </c>
      <c r="G9314" s="20">
        <v>0</v>
      </c>
      <c r="I9314" s="20">
        <v>0</v>
      </c>
      <c r="J9314" s="20">
        <v>0</v>
      </c>
      <c r="L9314" s="20">
        <v>0</v>
      </c>
      <c r="N9314" s="20">
        <v>0</v>
      </c>
      <c r="P9314" s="20">
        <v>0</v>
      </c>
      <c r="Q9314" s="20">
        <v>0</v>
      </c>
      <c r="S9314" s="20">
        <v>0</v>
      </c>
      <c r="T9314" s="20" t="e">
        <v>#DIV/0!</v>
      </c>
    </row>
    <row r="9315" spans="1:20" s="20" customFormat="1" x14ac:dyDescent="0.25">
      <c r="A9315" s="177" t="s">
        <v>15407</v>
      </c>
      <c r="B9315" s="20" t="s">
        <v>15408</v>
      </c>
      <c r="C9315" s="20" t="s">
        <v>351</v>
      </c>
      <c r="D9315" s="20" t="s">
        <v>1002</v>
      </c>
      <c r="E9315" s="26">
        <v>43466</v>
      </c>
      <c r="F9315" s="20">
        <v>0</v>
      </c>
      <c r="G9315" s="20">
        <v>0</v>
      </c>
      <c r="I9315" s="20">
        <v>0</v>
      </c>
      <c r="J9315" s="20">
        <v>0</v>
      </c>
      <c r="L9315" s="20">
        <v>0</v>
      </c>
      <c r="N9315" s="20">
        <v>0</v>
      </c>
      <c r="P9315" s="20">
        <v>0</v>
      </c>
      <c r="Q9315" s="20">
        <v>0</v>
      </c>
      <c r="S9315" s="20">
        <v>0</v>
      </c>
      <c r="T9315" s="20" t="e">
        <v>#DIV/0!</v>
      </c>
    </row>
    <row r="9316" spans="1:20" s="20" customFormat="1" x14ac:dyDescent="0.25">
      <c r="A9316" s="177" t="s">
        <v>15453</v>
      </c>
      <c r="B9316" s="20" t="s">
        <v>15454</v>
      </c>
      <c r="C9316" s="20" t="s">
        <v>357</v>
      </c>
      <c r="D9316" s="20" t="s">
        <v>1000</v>
      </c>
      <c r="E9316" s="26">
        <v>43466</v>
      </c>
      <c r="F9316" s="20">
        <v>0</v>
      </c>
      <c r="G9316" s="20">
        <v>0</v>
      </c>
      <c r="I9316" s="20">
        <v>0</v>
      </c>
      <c r="J9316" s="20">
        <v>0</v>
      </c>
      <c r="L9316" s="20">
        <v>0</v>
      </c>
      <c r="N9316" s="20">
        <v>0</v>
      </c>
      <c r="P9316" s="20">
        <v>0</v>
      </c>
      <c r="Q9316" s="20">
        <v>0</v>
      </c>
      <c r="S9316" s="20">
        <v>0</v>
      </c>
      <c r="T9316" s="20" t="e">
        <v>#DIV/0!</v>
      </c>
    </row>
    <row r="9317" spans="1:20" s="20" customFormat="1" x14ac:dyDescent="0.25">
      <c r="A9317" s="177" t="s">
        <v>15531</v>
      </c>
      <c r="B9317" s="20" t="s">
        <v>15532</v>
      </c>
      <c r="C9317" s="20" t="s">
        <v>352</v>
      </c>
      <c r="D9317" s="20" t="s">
        <v>1002</v>
      </c>
      <c r="E9317" s="26">
        <v>43466</v>
      </c>
      <c r="F9317" s="20">
        <v>0</v>
      </c>
      <c r="G9317" s="20">
        <v>0</v>
      </c>
      <c r="I9317" s="20">
        <v>0</v>
      </c>
      <c r="J9317" s="20">
        <v>0</v>
      </c>
      <c r="L9317" s="20">
        <v>0</v>
      </c>
      <c r="N9317" s="20">
        <v>0</v>
      </c>
      <c r="P9317" s="20">
        <v>0</v>
      </c>
      <c r="Q9317" s="20">
        <v>0</v>
      </c>
      <c r="S9317" s="20">
        <v>0</v>
      </c>
      <c r="T9317" s="20" t="e">
        <v>#DIV/0!</v>
      </c>
    </row>
    <row r="9318" spans="1:20" s="20" customFormat="1" x14ac:dyDescent="0.25">
      <c r="A9318" s="177" t="s">
        <v>15692</v>
      </c>
      <c r="B9318" s="20" t="s">
        <v>15693</v>
      </c>
      <c r="C9318" s="20" t="s">
        <v>228</v>
      </c>
      <c r="D9318" s="20" t="s">
        <v>1002</v>
      </c>
      <c r="E9318" s="26">
        <v>43466</v>
      </c>
      <c r="F9318" s="20">
        <v>0</v>
      </c>
      <c r="G9318" s="20">
        <v>0</v>
      </c>
      <c r="I9318" s="20">
        <v>0</v>
      </c>
      <c r="J9318" s="20">
        <v>0</v>
      </c>
      <c r="L9318" s="20">
        <v>0</v>
      </c>
      <c r="N9318" s="20">
        <v>0</v>
      </c>
      <c r="P9318" s="20">
        <v>0</v>
      </c>
      <c r="Q9318" s="20">
        <v>0</v>
      </c>
      <c r="S9318" s="20">
        <v>0</v>
      </c>
    </row>
    <row r="9319" spans="1:20" s="20" customFormat="1" x14ac:dyDescent="0.25">
      <c r="A9319" s="177" t="s">
        <v>15869</v>
      </c>
      <c r="B9319" s="20" t="s">
        <v>15870</v>
      </c>
      <c r="C9319" s="20" t="s">
        <v>227</v>
      </c>
      <c r="D9319" s="20" t="s">
        <v>1000</v>
      </c>
      <c r="E9319" s="26">
        <v>43466</v>
      </c>
      <c r="F9319" s="20">
        <v>0</v>
      </c>
      <c r="G9319" s="20">
        <v>0</v>
      </c>
      <c r="I9319" s="20">
        <v>0</v>
      </c>
      <c r="J9319" s="20">
        <v>0</v>
      </c>
      <c r="L9319" s="20">
        <v>0</v>
      </c>
      <c r="N9319" s="20">
        <v>0</v>
      </c>
      <c r="P9319" s="20">
        <v>0</v>
      </c>
      <c r="Q9319" s="20">
        <v>0</v>
      </c>
      <c r="S9319" s="20">
        <v>0</v>
      </c>
    </row>
    <row r="9320" spans="1:20" s="20" customFormat="1" x14ac:dyDescent="0.25">
      <c r="A9320" s="177" t="s">
        <v>16046</v>
      </c>
      <c r="B9320" s="20" t="s">
        <v>16047</v>
      </c>
      <c r="C9320" s="20" t="s">
        <v>203</v>
      </c>
      <c r="D9320" s="20" t="s">
        <v>1000</v>
      </c>
      <c r="E9320" s="26">
        <v>43466</v>
      </c>
      <c r="F9320" s="20">
        <v>0</v>
      </c>
      <c r="G9320" s="20">
        <v>0</v>
      </c>
      <c r="I9320" s="20">
        <v>0</v>
      </c>
      <c r="J9320" s="20">
        <v>0</v>
      </c>
      <c r="L9320" s="20">
        <v>0</v>
      </c>
      <c r="N9320" s="20">
        <v>0</v>
      </c>
      <c r="O9320" s="20" t="e">
        <v>#DIV/0!</v>
      </c>
      <c r="P9320" s="20">
        <v>0</v>
      </c>
      <c r="Q9320" s="20">
        <v>0</v>
      </c>
      <c r="S9320" s="20">
        <v>0</v>
      </c>
    </row>
    <row r="9321" spans="1:20" s="20" customFormat="1" x14ac:dyDescent="0.25">
      <c r="A9321" s="177" t="s">
        <v>16225</v>
      </c>
      <c r="B9321" s="20" t="s">
        <v>16226</v>
      </c>
      <c r="C9321" s="20" t="s">
        <v>205</v>
      </c>
      <c r="D9321" s="20" t="s">
        <v>1002</v>
      </c>
      <c r="E9321" s="26">
        <v>43466</v>
      </c>
      <c r="F9321" s="20">
        <v>0</v>
      </c>
      <c r="G9321" s="20">
        <v>0</v>
      </c>
      <c r="I9321" s="20">
        <v>0</v>
      </c>
      <c r="J9321" s="20">
        <v>0</v>
      </c>
      <c r="L9321" s="20">
        <v>0</v>
      </c>
      <c r="N9321" s="20">
        <v>0</v>
      </c>
      <c r="P9321" s="20">
        <v>0</v>
      </c>
      <c r="Q9321" s="20">
        <v>0</v>
      </c>
      <c r="S9321" s="20">
        <v>0</v>
      </c>
    </row>
    <row r="9322" spans="1:20" s="20" customFormat="1" x14ac:dyDescent="0.25">
      <c r="A9322" s="177" t="s">
        <v>16402</v>
      </c>
      <c r="B9322" s="20" t="s">
        <v>16403</v>
      </c>
      <c r="C9322" s="20" t="s">
        <v>204</v>
      </c>
      <c r="D9322" s="20" t="s">
        <v>1002</v>
      </c>
      <c r="E9322" s="26">
        <v>43466</v>
      </c>
      <c r="F9322" s="20">
        <v>0</v>
      </c>
      <c r="G9322" s="20">
        <v>0</v>
      </c>
      <c r="I9322" s="20">
        <v>0</v>
      </c>
      <c r="J9322" s="20">
        <v>0</v>
      </c>
      <c r="L9322" s="20">
        <v>0</v>
      </c>
      <c r="N9322" s="20">
        <v>0</v>
      </c>
      <c r="P9322" s="20">
        <v>0</v>
      </c>
      <c r="Q9322" s="20">
        <v>0</v>
      </c>
      <c r="S9322" s="20">
        <v>0</v>
      </c>
    </row>
    <row r="9323" spans="1:20" s="20" customFormat="1" x14ac:dyDescent="0.25">
      <c r="A9323" s="177" t="s">
        <v>16543</v>
      </c>
      <c r="B9323" s="20" t="s">
        <v>16544</v>
      </c>
      <c r="C9323" s="20" t="s">
        <v>353</v>
      </c>
      <c r="D9323" s="20" t="s">
        <v>1002</v>
      </c>
      <c r="E9323" s="26">
        <v>43466</v>
      </c>
      <c r="F9323" s="20">
        <v>0</v>
      </c>
      <c r="G9323" s="20">
        <v>0</v>
      </c>
      <c r="I9323" s="20">
        <v>0</v>
      </c>
      <c r="J9323" s="20">
        <v>0</v>
      </c>
      <c r="L9323" s="20">
        <v>0</v>
      </c>
      <c r="N9323" s="20">
        <v>0</v>
      </c>
      <c r="P9323" s="20">
        <v>0</v>
      </c>
      <c r="Q9323" s="20">
        <v>0</v>
      </c>
      <c r="S9323" s="20">
        <v>0</v>
      </c>
    </row>
    <row r="9324" spans="1:20" s="20" customFormat="1" x14ac:dyDescent="0.25">
      <c r="A9324" s="177" t="s">
        <v>16720</v>
      </c>
      <c r="B9324" s="20" t="s">
        <v>16721</v>
      </c>
      <c r="C9324" s="20" t="s">
        <v>223</v>
      </c>
      <c r="D9324" s="20" t="s">
        <v>1000</v>
      </c>
      <c r="E9324" s="26">
        <v>43466</v>
      </c>
      <c r="F9324" s="20">
        <v>4</v>
      </c>
      <c r="G9324" s="20">
        <v>6</v>
      </c>
      <c r="I9324" s="20">
        <v>56</v>
      </c>
      <c r="J9324" s="20">
        <v>44</v>
      </c>
      <c r="L9324" s="20">
        <v>66</v>
      </c>
      <c r="N9324" s="20">
        <v>56</v>
      </c>
      <c r="P9324" s="20">
        <v>0</v>
      </c>
      <c r="Q9324" s="20">
        <v>0</v>
      </c>
      <c r="S9324" s="20">
        <v>0</v>
      </c>
    </row>
    <row r="9325" spans="1:20" s="20" customFormat="1" x14ac:dyDescent="0.25">
      <c r="A9325" s="177" t="s">
        <v>16899</v>
      </c>
      <c r="B9325" s="20" t="s">
        <v>16900</v>
      </c>
      <c r="C9325" s="20" t="s">
        <v>224</v>
      </c>
      <c r="D9325" s="20" t="s">
        <v>1002</v>
      </c>
      <c r="E9325" s="26">
        <v>43466</v>
      </c>
      <c r="F9325" s="20">
        <v>4</v>
      </c>
      <c r="G9325" s="20">
        <v>6</v>
      </c>
      <c r="I9325" s="20">
        <v>56</v>
      </c>
      <c r="J9325" s="20">
        <v>44</v>
      </c>
      <c r="L9325" s="20">
        <v>66</v>
      </c>
      <c r="N9325" s="20">
        <v>56</v>
      </c>
      <c r="P9325" s="20">
        <v>0</v>
      </c>
      <c r="Q9325" s="20">
        <v>0</v>
      </c>
      <c r="S9325" s="20">
        <v>0</v>
      </c>
    </row>
    <row r="9326" spans="1:20" s="20" customFormat="1" x14ac:dyDescent="0.25">
      <c r="A9326" s="177" t="s">
        <v>17025</v>
      </c>
      <c r="B9326" s="20" t="s">
        <v>17026</v>
      </c>
      <c r="C9326" s="20" t="s">
        <v>346</v>
      </c>
      <c r="D9326" s="20" t="s">
        <v>1000</v>
      </c>
      <c r="E9326" s="26">
        <v>43466</v>
      </c>
      <c r="F9326" s="20">
        <v>0</v>
      </c>
      <c r="G9326" s="20">
        <v>0</v>
      </c>
      <c r="I9326" s="20">
        <v>0</v>
      </c>
      <c r="J9326" s="20">
        <v>0</v>
      </c>
      <c r="L9326" s="20">
        <v>0</v>
      </c>
      <c r="N9326" s="20">
        <v>0</v>
      </c>
      <c r="P9326" s="20">
        <v>0</v>
      </c>
      <c r="Q9326" s="20">
        <v>0</v>
      </c>
      <c r="S9326" s="20">
        <v>0</v>
      </c>
    </row>
    <row r="9327" spans="1:20" s="20" customFormat="1" x14ac:dyDescent="0.25">
      <c r="A9327" s="177" t="s">
        <v>17121</v>
      </c>
      <c r="B9327" s="20" t="s">
        <v>17122</v>
      </c>
      <c r="C9327" s="20" t="s">
        <v>345</v>
      </c>
      <c r="D9327" s="20" t="s">
        <v>1002</v>
      </c>
      <c r="E9327" s="26">
        <v>43466</v>
      </c>
      <c r="F9327" s="20">
        <v>0</v>
      </c>
      <c r="G9327" s="20">
        <v>0</v>
      </c>
      <c r="I9327" s="20">
        <v>0</v>
      </c>
      <c r="J9327" s="20">
        <v>0</v>
      </c>
      <c r="L9327" s="20">
        <v>0</v>
      </c>
      <c r="N9327" s="20">
        <v>0</v>
      </c>
      <c r="P9327" s="20">
        <v>0</v>
      </c>
      <c r="Q9327" s="20">
        <v>0</v>
      </c>
      <c r="S9327" s="20">
        <v>0</v>
      </c>
    </row>
    <row r="9328" spans="1:20" s="20" customFormat="1" x14ac:dyDescent="0.25">
      <c r="A9328" s="177" t="s">
        <v>17139</v>
      </c>
      <c r="B9328" s="20" t="s">
        <v>17140</v>
      </c>
      <c r="C9328" s="20" t="s">
        <v>963</v>
      </c>
      <c r="D9328" s="20" t="s">
        <v>1000</v>
      </c>
      <c r="E9328" s="26">
        <v>43466</v>
      </c>
      <c r="F9328" s="20">
        <v>0</v>
      </c>
      <c r="G9328" s="20">
        <v>0</v>
      </c>
      <c r="I9328" s="20">
        <v>0</v>
      </c>
      <c r="J9328" s="20">
        <v>0</v>
      </c>
      <c r="L9328" s="20">
        <v>0</v>
      </c>
      <c r="N9328" s="20">
        <v>0</v>
      </c>
      <c r="P9328" s="20">
        <v>0</v>
      </c>
      <c r="Q9328" s="20">
        <v>0</v>
      </c>
      <c r="S9328" s="20">
        <v>0</v>
      </c>
    </row>
    <row r="9329" spans="1:19" s="20" customFormat="1" x14ac:dyDescent="0.25">
      <c r="A9329" s="177" t="s">
        <v>17159</v>
      </c>
      <c r="B9329" s="20" t="s">
        <v>17160</v>
      </c>
      <c r="C9329" s="20" t="s">
        <v>960</v>
      </c>
      <c r="D9329" s="20" t="s">
        <v>1002</v>
      </c>
      <c r="E9329" s="26">
        <v>43466</v>
      </c>
      <c r="F9329" s="20">
        <v>0</v>
      </c>
      <c r="G9329" s="20">
        <v>0</v>
      </c>
      <c r="I9329" s="20">
        <v>0</v>
      </c>
      <c r="J9329" s="20">
        <v>0</v>
      </c>
      <c r="L9329" s="20">
        <v>0</v>
      </c>
      <c r="N9329" s="20">
        <v>0</v>
      </c>
      <c r="P9329" s="20">
        <v>0</v>
      </c>
      <c r="Q9329" s="20">
        <v>0</v>
      </c>
      <c r="S9329" s="20">
        <v>0</v>
      </c>
    </row>
    <row r="9330" spans="1:19" s="20" customFormat="1" x14ac:dyDescent="0.25">
      <c r="A9330" s="177" t="s">
        <v>17336</v>
      </c>
      <c r="B9330" s="20" t="s">
        <v>17337</v>
      </c>
      <c r="C9330" s="20" t="s">
        <v>225</v>
      </c>
      <c r="D9330" s="20" t="s">
        <v>1000</v>
      </c>
      <c r="E9330" s="26">
        <v>43466</v>
      </c>
      <c r="F9330" s="20">
        <v>5</v>
      </c>
      <c r="G9330" s="20">
        <v>5.5</v>
      </c>
      <c r="I9330" s="20">
        <v>39</v>
      </c>
      <c r="J9330" s="20">
        <v>55</v>
      </c>
      <c r="L9330" s="20">
        <v>62</v>
      </c>
      <c r="N9330" s="20">
        <v>37</v>
      </c>
      <c r="P9330" s="20">
        <v>0</v>
      </c>
      <c r="Q9330" s="20">
        <v>7</v>
      </c>
      <c r="S9330" s="20">
        <v>2</v>
      </c>
    </row>
    <row r="9331" spans="1:19" s="20" customFormat="1" x14ac:dyDescent="0.25">
      <c r="A9331" s="177" t="s">
        <v>17366</v>
      </c>
      <c r="B9331" s="20" t="s">
        <v>17367</v>
      </c>
      <c r="C9331" s="20" t="s">
        <v>905</v>
      </c>
      <c r="D9331" s="20" t="s">
        <v>1002</v>
      </c>
      <c r="E9331" s="26">
        <v>43466</v>
      </c>
      <c r="F9331" s="20">
        <v>0</v>
      </c>
      <c r="G9331" s="20">
        <v>0</v>
      </c>
      <c r="I9331" s="20">
        <v>0</v>
      </c>
      <c r="J9331" s="20">
        <v>0</v>
      </c>
      <c r="L9331" s="20">
        <v>0</v>
      </c>
      <c r="N9331" s="20">
        <v>0</v>
      </c>
      <c r="P9331" s="20">
        <v>0</v>
      </c>
      <c r="Q9331" s="20">
        <v>0</v>
      </c>
      <c r="S9331" s="20">
        <v>0</v>
      </c>
    </row>
    <row r="9332" spans="1:19" s="20" customFormat="1" x14ac:dyDescent="0.25">
      <c r="A9332" s="177" t="s">
        <v>17543</v>
      </c>
      <c r="B9332" s="20" t="s">
        <v>17544</v>
      </c>
      <c r="C9332" s="20" t="s">
        <v>226</v>
      </c>
      <c r="D9332" s="20" t="s">
        <v>1002</v>
      </c>
      <c r="E9332" s="26">
        <v>43466</v>
      </c>
      <c r="F9332" s="20">
        <v>5</v>
      </c>
      <c r="G9332" s="20">
        <v>5.5</v>
      </c>
      <c r="I9332" s="20">
        <v>39</v>
      </c>
      <c r="J9332" s="20">
        <v>55</v>
      </c>
      <c r="L9332" s="20">
        <v>62</v>
      </c>
      <c r="N9332" s="20">
        <v>37</v>
      </c>
      <c r="P9332" s="20">
        <v>0</v>
      </c>
      <c r="Q9332" s="20">
        <v>7</v>
      </c>
      <c r="S9332" s="20">
        <v>2</v>
      </c>
    </row>
    <row r="9333" spans="1:19" s="20" customFormat="1" x14ac:dyDescent="0.25">
      <c r="A9333" s="177" t="s">
        <v>17720</v>
      </c>
      <c r="B9333" s="20" t="s">
        <v>17721</v>
      </c>
      <c r="C9333" s="20" t="s">
        <v>232</v>
      </c>
      <c r="D9333" s="20" t="s">
        <v>1000</v>
      </c>
      <c r="E9333" s="26">
        <v>43466</v>
      </c>
      <c r="F9333" s="20">
        <v>8</v>
      </c>
      <c r="G9333" s="20">
        <v>8</v>
      </c>
      <c r="I9333" s="20">
        <v>119</v>
      </c>
      <c r="J9333" s="20">
        <v>91</v>
      </c>
      <c r="L9333" s="20">
        <v>91</v>
      </c>
      <c r="N9333" s="20">
        <v>103</v>
      </c>
      <c r="P9333" s="20">
        <v>0</v>
      </c>
      <c r="Q9333" s="20">
        <v>4</v>
      </c>
      <c r="S9333" s="20">
        <v>16</v>
      </c>
    </row>
    <row r="9334" spans="1:19" s="20" customFormat="1" x14ac:dyDescent="0.25">
      <c r="A9334" s="177" t="s">
        <v>17740</v>
      </c>
      <c r="B9334" s="20" t="s">
        <v>17741</v>
      </c>
      <c r="C9334" s="20" t="s">
        <v>961</v>
      </c>
      <c r="D9334" s="20" t="s">
        <v>1002</v>
      </c>
      <c r="E9334" s="26">
        <v>43466</v>
      </c>
      <c r="F9334" s="20">
        <v>0</v>
      </c>
      <c r="G9334" s="20">
        <v>0</v>
      </c>
      <c r="I9334" s="20">
        <v>0</v>
      </c>
      <c r="J9334" s="20">
        <v>0</v>
      </c>
      <c r="L9334" s="20">
        <v>0</v>
      </c>
      <c r="N9334" s="20">
        <v>0</v>
      </c>
      <c r="P9334" s="20">
        <v>0</v>
      </c>
      <c r="Q9334" s="20">
        <v>0</v>
      </c>
      <c r="S9334" s="20">
        <v>0</v>
      </c>
    </row>
    <row r="9335" spans="1:19" s="20" customFormat="1" x14ac:dyDescent="0.25">
      <c r="A9335" s="177" t="s">
        <v>17917</v>
      </c>
      <c r="B9335" s="20" t="s">
        <v>17918</v>
      </c>
      <c r="C9335" s="20" t="s">
        <v>231</v>
      </c>
      <c r="D9335" s="20" t="s">
        <v>1002</v>
      </c>
      <c r="E9335" s="26">
        <v>43466</v>
      </c>
      <c r="F9335" s="20">
        <v>8</v>
      </c>
      <c r="G9335" s="20">
        <v>8</v>
      </c>
      <c r="I9335" s="20">
        <v>119</v>
      </c>
      <c r="J9335" s="20">
        <v>91</v>
      </c>
      <c r="L9335" s="20">
        <v>91</v>
      </c>
      <c r="N9335" s="20">
        <v>103</v>
      </c>
      <c r="P9335" s="20">
        <v>0</v>
      </c>
      <c r="Q9335" s="20">
        <v>4</v>
      </c>
      <c r="S9335" s="20">
        <v>16</v>
      </c>
    </row>
    <row r="9336" spans="1:19" s="20" customFormat="1" x14ac:dyDescent="0.25">
      <c r="A9336" s="177" t="s">
        <v>18094</v>
      </c>
      <c r="B9336" s="20" t="s">
        <v>18095</v>
      </c>
      <c r="C9336" s="20" t="s">
        <v>317</v>
      </c>
      <c r="D9336" s="20" t="s">
        <v>1000</v>
      </c>
      <c r="E9336" s="26">
        <v>43466</v>
      </c>
      <c r="F9336" s="20">
        <v>10</v>
      </c>
      <c r="G9336" s="20">
        <v>11.5</v>
      </c>
      <c r="I9336" s="20">
        <v>47</v>
      </c>
      <c r="J9336" s="20">
        <v>58</v>
      </c>
      <c r="L9336" s="20">
        <v>67</v>
      </c>
      <c r="N9336" s="20">
        <v>44</v>
      </c>
      <c r="P9336" s="20">
        <v>1</v>
      </c>
      <c r="Q9336" s="20">
        <v>1</v>
      </c>
      <c r="S9336" s="20">
        <v>3</v>
      </c>
    </row>
    <row r="9337" spans="1:19" s="20" customFormat="1" x14ac:dyDescent="0.25">
      <c r="A9337" s="177" t="s">
        <v>18273</v>
      </c>
      <c r="B9337" s="20" t="s">
        <v>18274</v>
      </c>
      <c r="C9337" s="20" t="s">
        <v>316</v>
      </c>
      <c r="D9337" s="20" t="s">
        <v>1002</v>
      </c>
      <c r="E9337" s="26">
        <v>43466</v>
      </c>
      <c r="F9337" s="20">
        <v>5.5</v>
      </c>
      <c r="G9337" s="20">
        <v>6</v>
      </c>
      <c r="I9337" s="20">
        <v>27</v>
      </c>
      <c r="J9337" s="20">
        <v>32</v>
      </c>
      <c r="L9337" s="20">
        <v>35</v>
      </c>
      <c r="N9337" s="20">
        <v>24</v>
      </c>
      <c r="P9337" s="20">
        <v>1</v>
      </c>
      <c r="Q9337" s="20">
        <v>1</v>
      </c>
      <c r="S9337" s="20">
        <v>3</v>
      </c>
    </row>
    <row r="9338" spans="1:19" s="20" customFormat="1" x14ac:dyDescent="0.25">
      <c r="A9338" s="177" t="s">
        <v>18349</v>
      </c>
      <c r="B9338" s="20" t="s">
        <v>18350</v>
      </c>
      <c r="C9338" s="20" t="s">
        <v>355</v>
      </c>
      <c r="D9338" s="20" t="s">
        <v>1002</v>
      </c>
      <c r="E9338" s="26">
        <v>43466</v>
      </c>
      <c r="F9338" s="20">
        <v>4.5</v>
      </c>
      <c r="G9338" s="20">
        <v>5.5</v>
      </c>
      <c r="I9338" s="20">
        <v>20</v>
      </c>
      <c r="J9338" s="20">
        <v>26</v>
      </c>
      <c r="L9338" s="20">
        <v>32</v>
      </c>
      <c r="N9338" s="20">
        <v>20</v>
      </c>
      <c r="P9338" s="20">
        <v>0</v>
      </c>
      <c r="Q9338" s="20">
        <v>0</v>
      </c>
      <c r="S9338" s="20">
        <v>0</v>
      </c>
    </row>
    <row r="9339" spans="1:19" s="20" customFormat="1" x14ac:dyDescent="0.25">
      <c r="A9339" s="177" t="s">
        <v>18526</v>
      </c>
      <c r="B9339" s="20" t="s">
        <v>18527</v>
      </c>
      <c r="C9339" s="20" t="s">
        <v>214</v>
      </c>
      <c r="D9339" s="20" t="s">
        <v>1000</v>
      </c>
      <c r="E9339" s="26">
        <v>43466</v>
      </c>
      <c r="F9339" s="20">
        <v>13.5</v>
      </c>
      <c r="G9339" s="20">
        <v>15.5</v>
      </c>
      <c r="I9339" s="20">
        <v>75</v>
      </c>
      <c r="J9339" s="20">
        <v>118</v>
      </c>
      <c r="L9339" s="20">
        <v>138</v>
      </c>
      <c r="N9339" s="20">
        <v>61</v>
      </c>
      <c r="O9339" s="20">
        <v>0.97499999999999998</v>
      </c>
      <c r="P9339" s="20">
        <v>15</v>
      </c>
      <c r="Q9339" s="20">
        <v>16</v>
      </c>
      <c r="S9339" s="20">
        <v>14</v>
      </c>
    </row>
    <row r="9340" spans="1:19" s="20" customFormat="1" x14ac:dyDescent="0.25">
      <c r="A9340" s="177" t="s">
        <v>18705</v>
      </c>
      <c r="B9340" s="20" t="s">
        <v>18706</v>
      </c>
      <c r="C9340" s="20" t="s">
        <v>215</v>
      </c>
      <c r="D9340" s="20" t="s">
        <v>1002</v>
      </c>
      <c r="E9340" s="26">
        <v>43466</v>
      </c>
      <c r="F9340" s="20">
        <v>5</v>
      </c>
      <c r="G9340" s="20">
        <v>6</v>
      </c>
      <c r="I9340" s="20">
        <v>30</v>
      </c>
      <c r="J9340" s="20">
        <v>34</v>
      </c>
      <c r="L9340" s="20">
        <v>40</v>
      </c>
      <c r="N9340" s="20">
        <v>20</v>
      </c>
      <c r="O9340" s="20">
        <v>0.97499999999999998</v>
      </c>
      <c r="P9340" s="20">
        <v>3</v>
      </c>
      <c r="Q9340" s="20">
        <v>3</v>
      </c>
      <c r="S9340" s="20">
        <v>10</v>
      </c>
    </row>
    <row r="9341" spans="1:19" s="20" customFormat="1" x14ac:dyDescent="0.25">
      <c r="A9341" s="177" t="s">
        <v>18882</v>
      </c>
      <c r="B9341" s="20" t="s">
        <v>18883</v>
      </c>
      <c r="C9341" s="20" t="s">
        <v>216</v>
      </c>
      <c r="D9341" s="20" t="s">
        <v>1002</v>
      </c>
      <c r="E9341" s="26">
        <v>43466</v>
      </c>
      <c r="F9341" s="20">
        <v>8.5</v>
      </c>
      <c r="G9341" s="20">
        <v>9.5</v>
      </c>
      <c r="I9341" s="20">
        <v>45</v>
      </c>
      <c r="J9341" s="20">
        <v>84</v>
      </c>
      <c r="L9341" s="20">
        <v>98</v>
      </c>
      <c r="N9341" s="20">
        <v>41</v>
      </c>
      <c r="P9341" s="20">
        <v>12</v>
      </c>
      <c r="Q9341" s="20">
        <v>13</v>
      </c>
      <c r="S9341" s="20">
        <v>4</v>
      </c>
    </row>
    <row r="9342" spans="1:19" s="20" customFormat="1" x14ac:dyDescent="0.25">
      <c r="A9342" s="177" t="s">
        <v>19059</v>
      </c>
      <c r="B9342" s="20" t="s">
        <v>19060</v>
      </c>
      <c r="C9342" s="20" t="s">
        <v>229</v>
      </c>
      <c r="D9342" s="20" t="s">
        <v>1002</v>
      </c>
      <c r="E9342" s="26">
        <v>43466</v>
      </c>
      <c r="F9342" s="20">
        <v>0</v>
      </c>
      <c r="G9342" s="20">
        <v>0</v>
      </c>
      <c r="I9342" s="20">
        <v>0</v>
      </c>
      <c r="J9342" s="20">
        <v>0</v>
      </c>
      <c r="L9342" s="20">
        <v>0</v>
      </c>
      <c r="N9342" s="20">
        <v>0</v>
      </c>
      <c r="P9342" s="20">
        <v>0</v>
      </c>
      <c r="Q9342" s="20">
        <v>0</v>
      </c>
      <c r="S9342" s="20">
        <v>0</v>
      </c>
    </row>
    <row r="9343" spans="1:19" s="20" customFormat="1" x14ac:dyDescent="0.25">
      <c r="A9343" s="177" t="s">
        <v>19236</v>
      </c>
      <c r="B9343" s="20" t="s">
        <v>19237</v>
      </c>
      <c r="C9343" s="20" t="s">
        <v>230</v>
      </c>
      <c r="D9343" s="20" t="s">
        <v>1000</v>
      </c>
      <c r="E9343" s="26">
        <v>43466</v>
      </c>
      <c r="F9343" s="20">
        <v>0</v>
      </c>
      <c r="G9343" s="20">
        <v>0</v>
      </c>
      <c r="I9343" s="20">
        <v>0</v>
      </c>
      <c r="J9343" s="20">
        <v>0</v>
      </c>
      <c r="L9343" s="20">
        <v>0</v>
      </c>
      <c r="N9343" s="20">
        <v>0</v>
      </c>
      <c r="P9343" s="20">
        <v>0</v>
      </c>
      <c r="Q9343" s="20">
        <v>0</v>
      </c>
      <c r="S9343" s="20">
        <v>0</v>
      </c>
    </row>
    <row r="9344" spans="1:19" s="20" customFormat="1" x14ac:dyDescent="0.25">
      <c r="A9344" s="177" t="s">
        <v>19415</v>
      </c>
      <c r="B9344" s="20" t="s">
        <v>19416</v>
      </c>
      <c r="C9344" s="20" t="s">
        <v>234</v>
      </c>
      <c r="D9344" s="20" t="s">
        <v>1000</v>
      </c>
      <c r="E9344" s="26">
        <v>43466</v>
      </c>
      <c r="F9344" s="20">
        <v>1.5</v>
      </c>
      <c r="G9344" s="20">
        <v>3.5</v>
      </c>
      <c r="I9344" s="20">
        <v>24</v>
      </c>
      <c r="J9344" s="20">
        <v>18</v>
      </c>
      <c r="L9344" s="20">
        <v>46</v>
      </c>
      <c r="N9344" s="20">
        <v>8</v>
      </c>
      <c r="P9344" s="20">
        <v>8</v>
      </c>
      <c r="Q9344" s="20">
        <v>10</v>
      </c>
      <c r="S9344" s="20">
        <v>16</v>
      </c>
    </row>
    <row r="9345" spans="1:19" s="20" customFormat="1" x14ac:dyDescent="0.25">
      <c r="A9345" s="177" t="s">
        <v>19594</v>
      </c>
      <c r="B9345" s="20" t="s">
        <v>19595</v>
      </c>
      <c r="C9345" s="20" t="s">
        <v>233</v>
      </c>
      <c r="D9345" s="20" t="s">
        <v>1002</v>
      </c>
      <c r="E9345" s="26">
        <v>43466</v>
      </c>
      <c r="F9345" s="20">
        <v>1.5</v>
      </c>
      <c r="G9345" s="20">
        <v>3.5</v>
      </c>
      <c r="I9345" s="20">
        <v>24</v>
      </c>
      <c r="J9345" s="20">
        <v>18</v>
      </c>
      <c r="L9345" s="20">
        <v>46</v>
      </c>
      <c r="N9345" s="20">
        <v>8</v>
      </c>
      <c r="P9345" s="20">
        <v>8</v>
      </c>
      <c r="Q9345" s="20">
        <v>10</v>
      </c>
      <c r="S9345" s="20">
        <v>16</v>
      </c>
    </row>
    <row r="9346" spans="1:19" s="20" customFormat="1" x14ac:dyDescent="0.25">
      <c r="A9346" s="177" t="s">
        <v>19692</v>
      </c>
      <c r="B9346" s="20" t="s">
        <v>19693</v>
      </c>
      <c r="C9346" s="20" t="s">
        <v>342</v>
      </c>
      <c r="D9346" s="20" t="s">
        <v>1000</v>
      </c>
      <c r="E9346" s="26">
        <v>43466</v>
      </c>
      <c r="F9346" s="20">
        <v>0</v>
      </c>
      <c r="G9346" s="20">
        <v>0</v>
      </c>
      <c r="I9346" s="20">
        <v>0</v>
      </c>
      <c r="J9346" s="20">
        <v>0</v>
      </c>
      <c r="L9346" s="20">
        <v>0</v>
      </c>
      <c r="N9346" s="20">
        <v>0</v>
      </c>
      <c r="P9346" s="20">
        <v>0</v>
      </c>
      <c r="Q9346" s="20">
        <v>0</v>
      </c>
      <c r="S9346" s="20">
        <v>0</v>
      </c>
    </row>
    <row r="9347" spans="1:19" s="20" customFormat="1" x14ac:dyDescent="0.25">
      <c r="A9347" s="177" t="s">
        <v>19792</v>
      </c>
      <c r="B9347" s="20" t="s">
        <v>19793</v>
      </c>
      <c r="C9347" s="20" t="s">
        <v>340</v>
      </c>
      <c r="D9347" s="20" t="s">
        <v>1002</v>
      </c>
      <c r="E9347" s="26">
        <v>43466</v>
      </c>
      <c r="F9347" s="20">
        <v>0</v>
      </c>
      <c r="G9347" s="20">
        <v>0</v>
      </c>
      <c r="I9347" s="20">
        <v>0</v>
      </c>
      <c r="J9347" s="20">
        <v>0</v>
      </c>
      <c r="L9347" s="20">
        <v>0</v>
      </c>
      <c r="N9347" s="20">
        <v>0</v>
      </c>
      <c r="P9347" s="20">
        <v>0</v>
      </c>
      <c r="Q9347" s="20">
        <v>0</v>
      </c>
      <c r="S9347" s="20">
        <v>0</v>
      </c>
    </row>
    <row r="9348" spans="1:19" s="20" customFormat="1" x14ac:dyDescent="0.25">
      <c r="A9348" s="177" t="s">
        <v>19969</v>
      </c>
      <c r="B9348" s="20" t="s">
        <v>19970</v>
      </c>
      <c r="C9348" s="20" t="s">
        <v>220</v>
      </c>
      <c r="D9348" s="20" t="s">
        <v>1000</v>
      </c>
      <c r="E9348" s="26">
        <v>43466</v>
      </c>
      <c r="F9348" s="20">
        <v>0</v>
      </c>
      <c r="G9348" s="20">
        <v>0</v>
      </c>
      <c r="I9348" s="20">
        <v>0</v>
      </c>
      <c r="J9348" s="20">
        <v>0</v>
      </c>
      <c r="L9348" s="20">
        <v>0</v>
      </c>
      <c r="N9348" s="20">
        <v>0</v>
      </c>
      <c r="P9348" s="20">
        <v>0</v>
      </c>
      <c r="Q9348" s="20">
        <v>0</v>
      </c>
      <c r="S9348" s="20">
        <v>0</v>
      </c>
    </row>
    <row r="9349" spans="1:19" s="20" customFormat="1" x14ac:dyDescent="0.25">
      <c r="A9349" s="177" t="s">
        <v>20148</v>
      </c>
      <c r="B9349" s="20" t="s">
        <v>20149</v>
      </c>
      <c r="C9349" s="20" t="s">
        <v>221</v>
      </c>
      <c r="D9349" s="20" t="s">
        <v>1002</v>
      </c>
      <c r="E9349" s="26">
        <v>43466</v>
      </c>
      <c r="F9349" s="20">
        <v>0</v>
      </c>
      <c r="G9349" s="20">
        <v>0</v>
      </c>
      <c r="I9349" s="20">
        <v>0</v>
      </c>
      <c r="J9349" s="20">
        <v>0</v>
      </c>
      <c r="L9349" s="20">
        <v>0</v>
      </c>
      <c r="N9349" s="20">
        <v>0</v>
      </c>
      <c r="P9349" s="20">
        <v>0</v>
      </c>
      <c r="Q9349" s="20">
        <v>0</v>
      </c>
      <c r="S9349" s="20">
        <v>0</v>
      </c>
    </row>
    <row r="9350" spans="1:19" s="20" customFormat="1" x14ac:dyDescent="0.25">
      <c r="A9350" s="177" t="s">
        <v>20325</v>
      </c>
      <c r="B9350" s="20" t="s">
        <v>20326</v>
      </c>
      <c r="C9350" s="20" t="s">
        <v>222</v>
      </c>
      <c r="D9350" s="20" t="s">
        <v>1002</v>
      </c>
      <c r="E9350" s="26">
        <v>43466</v>
      </c>
      <c r="F9350" s="20">
        <v>0</v>
      </c>
      <c r="G9350" s="20">
        <v>0</v>
      </c>
      <c r="I9350" s="20">
        <v>0</v>
      </c>
      <c r="J9350" s="20">
        <v>0</v>
      </c>
      <c r="L9350" s="20">
        <v>0</v>
      </c>
      <c r="N9350" s="20">
        <v>0</v>
      </c>
      <c r="P9350" s="20">
        <v>0</v>
      </c>
      <c r="Q9350" s="20">
        <v>0</v>
      </c>
      <c r="S9350" s="20">
        <v>0</v>
      </c>
    </row>
    <row r="9351" spans="1:19" s="20" customFormat="1" x14ac:dyDescent="0.25">
      <c r="A9351" s="177" t="s">
        <v>20502</v>
      </c>
      <c r="B9351" s="20" t="s">
        <v>20503</v>
      </c>
      <c r="C9351" s="20" t="s">
        <v>211</v>
      </c>
      <c r="D9351" s="20" t="s">
        <v>1002</v>
      </c>
      <c r="E9351" s="26">
        <v>43466</v>
      </c>
      <c r="F9351" s="20">
        <v>0</v>
      </c>
      <c r="G9351" s="20">
        <v>0</v>
      </c>
      <c r="I9351" s="20">
        <v>0</v>
      </c>
      <c r="J9351" s="20">
        <v>0</v>
      </c>
      <c r="L9351" s="20">
        <v>0</v>
      </c>
      <c r="N9351" s="20">
        <v>0</v>
      </c>
      <c r="P9351" s="20">
        <v>0</v>
      </c>
      <c r="Q9351" s="20">
        <v>0</v>
      </c>
      <c r="S9351" s="20">
        <v>0</v>
      </c>
    </row>
    <row r="9352" spans="1:19" s="20" customFormat="1" x14ac:dyDescent="0.25">
      <c r="A9352" s="177" t="s">
        <v>20679</v>
      </c>
      <c r="B9352" s="20" t="s">
        <v>20680</v>
      </c>
      <c r="C9352" s="20" t="s">
        <v>207</v>
      </c>
      <c r="D9352" s="20" t="s">
        <v>1000</v>
      </c>
      <c r="E9352" s="26">
        <v>43466</v>
      </c>
      <c r="F9352" s="20">
        <v>6.5</v>
      </c>
      <c r="G9352" s="20">
        <v>7</v>
      </c>
      <c r="I9352" s="20">
        <v>41</v>
      </c>
      <c r="J9352" s="20">
        <v>38</v>
      </c>
      <c r="L9352" s="20">
        <v>42</v>
      </c>
      <c r="N9352" s="20">
        <v>27</v>
      </c>
      <c r="O9352" s="20">
        <v>0.8</v>
      </c>
      <c r="P9352" s="20">
        <v>0</v>
      </c>
      <c r="Q9352" s="20">
        <v>0</v>
      </c>
      <c r="S9352" s="20">
        <v>14</v>
      </c>
    </row>
    <row r="9353" spans="1:19" s="20" customFormat="1" x14ac:dyDescent="0.25">
      <c r="A9353" s="177" t="s">
        <v>20923</v>
      </c>
      <c r="B9353" s="20" t="s">
        <v>20924</v>
      </c>
      <c r="C9353" s="20" t="s">
        <v>210</v>
      </c>
      <c r="D9353" s="20" t="s">
        <v>1002</v>
      </c>
      <c r="E9353" s="26">
        <v>43466</v>
      </c>
      <c r="F9353" s="20">
        <v>3</v>
      </c>
      <c r="G9353" s="20">
        <v>4</v>
      </c>
      <c r="I9353" s="20">
        <v>30</v>
      </c>
      <c r="J9353" s="20">
        <v>18</v>
      </c>
      <c r="L9353" s="20">
        <v>24</v>
      </c>
      <c r="N9353" s="20">
        <v>17</v>
      </c>
      <c r="O9353" s="20">
        <v>0.8</v>
      </c>
      <c r="P9353" s="20">
        <v>0</v>
      </c>
      <c r="Q9353" s="20">
        <v>0</v>
      </c>
      <c r="S9353" s="20">
        <v>13</v>
      </c>
    </row>
    <row r="9354" spans="1:19" s="20" customFormat="1" x14ac:dyDescent="0.25">
      <c r="A9354" s="177" t="s">
        <v>21100</v>
      </c>
      <c r="B9354" s="20" t="s">
        <v>21101</v>
      </c>
      <c r="C9354" s="20" t="s">
        <v>208</v>
      </c>
      <c r="D9354" s="20" t="s">
        <v>1002</v>
      </c>
      <c r="E9354" s="26">
        <v>43466</v>
      </c>
      <c r="F9354" s="20">
        <v>2.5</v>
      </c>
      <c r="G9354" s="20">
        <v>1.5</v>
      </c>
      <c r="I9354" s="20">
        <v>6</v>
      </c>
      <c r="J9354" s="20">
        <v>14</v>
      </c>
      <c r="L9354" s="20">
        <v>9</v>
      </c>
      <c r="N9354" s="20">
        <v>5</v>
      </c>
      <c r="P9354" s="20">
        <v>0</v>
      </c>
      <c r="Q9354" s="20">
        <v>0</v>
      </c>
      <c r="S9354" s="20">
        <v>1</v>
      </c>
    </row>
    <row r="9355" spans="1:19" s="20" customFormat="1" x14ac:dyDescent="0.25">
      <c r="A9355" s="177" t="s">
        <v>21176</v>
      </c>
      <c r="B9355" s="20" t="s">
        <v>21177</v>
      </c>
      <c r="C9355" s="20" t="s">
        <v>354</v>
      </c>
      <c r="D9355" s="20" t="s">
        <v>1002</v>
      </c>
      <c r="E9355" s="26">
        <v>43466</v>
      </c>
      <c r="F9355" s="20">
        <v>1</v>
      </c>
      <c r="G9355" s="20">
        <v>1.5</v>
      </c>
      <c r="I9355" s="20">
        <v>5</v>
      </c>
      <c r="J9355" s="20">
        <v>6</v>
      </c>
      <c r="L9355" s="20">
        <v>9</v>
      </c>
      <c r="N9355" s="20">
        <v>5</v>
      </c>
      <c r="P9355" s="20">
        <v>0</v>
      </c>
      <c r="Q9355" s="20">
        <v>0</v>
      </c>
      <c r="S9355" s="20">
        <v>0</v>
      </c>
    </row>
    <row r="9356" spans="1:19" s="20" customFormat="1" x14ac:dyDescent="0.25">
      <c r="A9356" s="177" t="s">
        <v>21355</v>
      </c>
      <c r="B9356" s="20" t="s">
        <v>21356</v>
      </c>
      <c r="C9356" s="20" t="s">
        <v>213</v>
      </c>
      <c r="D9356" s="20" t="s">
        <v>1002</v>
      </c>
      <c r="E9356" s="26">
        <v>43466</v>
      </c>
      <c r="F9356" s="20">
        <v>0</v>
      </c>
      <c r="G9356" s="20">
        <v>0</v>
      </c>
      <c r="I9356" s="20">
        <v>0</v>
      </c>
      <c r="J9356" s="20">
        <v>0</v>
      </c>
      <c r="L9356" s="20">
        <v>0</v>
      </c>
      <c r="N9356" s="20">
        <v>0</v>
      </c>
      <c r="P9356" s="20">
        <v>0</v>
      </c>
      <c r="Q9356" s="20">
        <v>0</v>
      </c>
      <c r="S9356" s="20">
        <v>0</v>
      </c>
    </row>
    <row r="9357" spans="1:19" s="20" customFormat="1" x14ac:dyDescent="0.25">
      <c r="A9357" s="177" t="s">
        <v>21597</v>
      </c>
      <c r="B9357" s="20" t="s">
        <v>21598</v>
      </c>
      <c r="C9357" s="20" t="s">
        <v>212</v>
      </c>
      <c r="D9357" s="20" t="s">
        <v>1000</v>
      </c>
      <c r="E9357" s="26">
        <v>43466</v>
      </c>
      <c r="F9357" s="20">
        <v>1.5</v>
      </c>
      <c r="G9357" s="20">
        <v>1.5</v>
      </c>
      <c r="I9357" s="20">
        <v>6</v>
      </c>
      <c r="J9357" s="20">
        <v>8</v>
      </c>
      <c r="L9357" s="20">
        <v>8</v>
      </c>
      <c r="N9357" s="20">
        <v>5</v>
      </c>
      <c r="P9357" s="20">
        <v>1</v>
      </c>
      <c r="Q9357" s="20">
        <v>1</v>
      </c>
      <c r="S9357" s="20">
        <v>1</v>
      </c>
    </row>
    <row r="9358" spans="1:19" s="20" customFormat="1" x14ac:dyDescent="0.25">
      <c r="A9358" s="177" t="s">
        <v>21629</v>
      </c>
      <c r="B9358" s="20" t="s">
        <v>21630</v>
      </c>
      <c r="C9358" s="20" t="s">
        <v>900</v>
      </c>
      <c r="D9358" s="20" t="s">
        <v>1002</v>
      </c>
      <c r="E9358" s="26">
        <v>43466</v>
      </c>
      <c r="F9358" s="20">
        <v>1.5</v>
      </c>
      <c r="G9358" s="20">
        <v>1.5</v>
      </c>
      <c r="I9358" s="20">
        <v>6</v>
      </c>
      <c r="J9358" s="20">
        <v>8</v>
      </c>
      <c r="L9358" s="20">
        <v>8</v>
      </c>
      <c r="N9358" s="20">
        <v>5</v>
      </c>
      <c r="P9358" s="20">
        <v>1</v>
      </c>
      <c r="Q9358" s="20">
        <v>1</v>
      </c>
      <c r="S9358" s="20">
        <v>1</v>
      </c>
    </row>
    <row r="9359" spans="1:19" s="20" customFormat="1" x14ac:dyDescent="0.25">
      <c r="A9359" s="177" t="s">
        <v>21806</v>
      </c>
      <c r="B9359" s="20" t="s">
        <v>21807</v>
      </c>
      <c r="C9359" s="20" t="s">
        <v>217</v>
      </c>
      <c r="D9359" s="20" t="s">
        <v>1000</v>
      </c>
      <c r="E9359" s="26">
        <v>43466</v>
      </c>
      <c r="F9359" s="20">
        <v>0</v>
      </c>
      <c r="G9359" s="20">
        <v>0</v>
      </c>
      <c r="I9359" s="20">
        <v>0</v>
      </c>
      <c r="J9359" s="20">
        <v>0</v>
      </c>
      <c r="L9359" s="20">
        <v>0</v>
      </c>
      <c r="N9359" s="20">
        <v>0</v>
      </c>
      <c r="P9359" s="20">
        <v>0</v>
      </c>
      <c r="Q9359" s="20">
        <v>0</v>
      </c>
      <c r="S9359" s="20">
        <v>0</v>
      </c>
    </row>
    <row r="9360" spans="1:19" s="20" customFormat="1" x14ac:dyDescent="0.25">
      <c r="A9360" s="177" t="s">
        <v>22050</v>
      </c>
      <c r="B9360" s="20" t="s">
        <v>22051</v>
      </c>
      <c r="C9360" s="20" t="s">
        <v>218</v>
      </c>
      <c r="D9360" s="20" t="s">
        <v>1002</v>
      </c>
      <c r="E9360" s="26">
        <v>43466</v>
      </c>
      <c r="F9360" s="20">
        <v>0</v>
      </c>
      <c r="G9360" s="20">
        <v>0</v>
      </c>
      <c r="I9360" s="20">
        <v>0</v>
      </c>
      <c r="J9360" s="20">
        <v>0</v>
      </c>
      <c r="L9360" s="20">
        <v>0</v>
      </c>
      <c r="N9360" s="20">
        <v>0</v>
      </c>
      <c r="P9360" s="20">
        <v>0</v>
      </c>
      <c r="Q9360" s="20">
        <v>0</v>
      </c>
      <c r="S9360" s="20">
        <v>0</v>
      </c>
    </row>
    <row r="9361" spans="1:19" s="20" customFormat="1" x14ac:dyDescent="0.25">
      <c r="A9361" s="177" t="s">
        <v>22227</v>
      </c>
      <c r="B9361" s="20" t="s">
        <v>22228</v>
      </c>
      <c r="C9361" s="20" t="s">
        <v>219</v>
      </c>
      <c r="D9361" s="20" t="s">
        <v>1002</v>
      </c>
      <c r="E9361" s="26">
        <v>43466</v>
      </c>
      <c r="F9361" s="20">
        <v>0</v>
      </c>
      <c r="G9361" s="20">
        <v>0</v>
      </c>
      <c r="I9361" s="20">
        <v>0</v>
      </c>
      <c r="J9361" s="20">
        <v>0</v>
      </c>
      <c r="L9361" s="20">
        <v>0</v>
      </c>
      <c r="N9361" s="20">
        <v>0</v>
      </c>
      <c r="P9361" s="20">
        <v>0</v>
      </c>
      <c r="Q9361" s="20">
        <v>0</v>
      </c>
      <c r="S9361" s="20">
        <v>0</v>
      </c>
    </row>
    <row r="9362" spans="1:19" s="20" customFormat="1" x14ac:dyDescent="0.25">
      <c r="A9362" s="177" t="s">
        <v>22267</v>
      </c>
      <c r="B9362" s="20" t="s">
        <v>22268</v>
      </c>
      <c r="C9362" s="20" t="s">
        <v>384</v>
      </c>
      <c r="D9362" s="20" t="s">
        <v>1002</v>
      </c>
      <c r="E9362" s="26">
        <v>43466</v>
      </c>
      <c r="F9362" s="20">
        <v>0</v>
      </c>
      <c r="G9362" s="20">
        <v>0</v>
      </c>
      <c r="I9362" s="20">
        <v>0</v>
      </c>
      <c r="J9362" s="20">
        <v>0</v>
      </c>
      <c r="L9362" s="20">
        <v>0</v>
      </c>
      <c r="N9362" s="20">
        <v>0</v>
      </c>
      <c r="P9362" s="20">
        <v>0</v>
      </c>
      <c r="Q9362" s="20">
        <v>0</v>
      </c>
      <c r="S9362" s="20">
        <v>0</v>
      </c>
    </row>
    <row r="9363" spans="1:19" s="20" customFormat="1" x14ac:dyDescent="0.25">
      <c r="A9363" s="177" t="s">
        <v>22307</v>
      </c>
      <c r="B9363" s="20" t="s">
        <v>22308</v>
      </c>
      <c r="C9363" s="20" t="s">
        <v>387</v>
      </c>
      <c r="D9363" s="20" t="s">
        <v>1000</v>
      </c>
      <c r="E9363" s="26">
        <v>43466</v>
      </c>
      <c r="F9363" s="20">
        <v>0</v>
      </c>
      <c r="G9363" s="20">
        <v>0</v>
      </c>
      <c r="I9363" s="20">
        <v>0</v>
      </c>
      <c r="J9363" s="20">
        <v>0</v>
      </c>
      <c r="L9363" s="20">
        <v>0</v>
      </c>
      <c r="N9363" s="20">
        <v>0</v>
      </c>
      <c r="P9363" s="20">
        <v>0</v>
      </c>
      <c r="Q9363" s="20">
        <v>0</v>
      </c>
      <c r="S9363" s="20">
        <v>0</v>
      </c>
    </row>
    <row r="9364" spans="1:19" s="20" customFormat="1" x14ac:dyDescent="0.25">
      <c r="A9364" s="177" t="s">
        <v>22341</v>
      </c>
      <c r="B9364" s="20" t="s">
        <v>22342</v>
      </c>
      <c r="C9364" s="20" t="s">
        <v>1049</v>
      </c>
      <c r="D9364" s="20" t="s">
        <v>1002</v>
      </c>
      <c r="E9364" s="26">
        <v>43466</v>
      </c>
      <c r="F9364" s="20">
        <v>0</v>
      </c>
      <c r="G9364" s="20">
        <v>0</v>
      </c>
      <c r="I9364" s="20">
        <v>0</v>
      </c>
      <c r="J9364" s="20">
        <v>0</v>
      </c>
      <c r="L9364" s="20">
        <v>0</v>
      </c>
      <c r="N9364" s="20">
        <v>0</v>
      </c>
      <c r="P9364" s="20">
        <v>0</v>
      </c>
      <c r="Q9364" s="20">
        <v>0</v>
      </c>
      <c r="S9364" s="20">
        <v>0</v>
      </c>
    </row>
    <row r="9365" spans="1:19" s="20" customFormat="1" x14ac:dyDescent="0.25">
      <c r="A9365" s="177" t="s">
        <v>22381</v>
      </c>
      <c r="B9365" s="20" t="s">
        <v>22382</v>
      </c>
      <c r="C9365" s="20" t="s">
        <v>385</v>
      </c>
      <c r="D9365" s="20" t="s">
        <v>1002</v>
      </c>
      <c r="E9365" s="26">
        <v>43466</v>
      </c>
      <c r="F9365" s="20">
        <v>0</v>
      </c>
      <c r="G9365" s="20">
        <v>0</v>
      </c>
      <c r="I9365" s="20">
        <v>0</v>
      </c>
      <c r="J9365" s="20">
        <v>0</v>
      </c>
      <c r="L9365" s="20">
        <v>0</v>
      </c>
      <c r="N9365" s="20">
        <v>0</v>
      </c>
      <c r="P9365" s="20">
        <v>0</v>
      </c>
      <c r="Q9365" s="20">
        <v>0</v>
      </c>
      <c r="S9365" s="20">
        <v>0</v>
      </c>
    </row>
    <row r="9366" spans="1:19" s="20" customFormat="1" x14ac:dyDescent="0.25">
      <c r="A9366" s="177" t="s">
        <v>1340</v>
      </c>
      <c r="B9366" s="20" t="s">
        <v>1341</v>
      </c>
      <c r="C9366" s="20" t="s">
        <v>1237</v>
      </c>
      <c r="D9366" s="20" t="s">
        <v>1002</v>
      </c>
      <c r="E9366" s="26">
        <v>43497</v>
      </c>
      <c r="F9366" s="20">
        <v>31.5</v>
      </c>
      <c r="G9366" s="20">
        <v>31</v>
      </c>
      <c r="I9366" s="20">
        <v>130</v>
      </c>
      <c r="J9366" s="20">
        <v>177</v>
      </c>
      <c r="L9366" s="20">
        <v>178</v>
      </c>
      <c r="N9366" s="20">
        <v>98</v>
      </c>
      <c r="P9366" s="20">
        <v>5</v>
      </c>
      <c r="Q9366" s="20">
        <v>9</v>
      </c>
      <c r="S9366" s="20">
        <v>32</v>
      </c>
    </row>
    <row r="9367" spans="1:19" s="20" customFormat="1" x14ac:dyDescent="0.25">
      <c r="A9367" s="177" t="s">
        <v>1396</v>
      </c>
      <c r="B9367" s="20" t="s">
        <v>1395</v>
      </c>
      <c r="C9367" s="20" t="s">
        <v>1237</v>
      </c>
      <c r="D9367" s="20" t="s">
        <v>1001</v>
      </c>
      <c r="E9367" s="26">
        <v>43497</v>
      </c>
      <c r="F9367" s="20">
        <v>7</v>
      </c>
      <c r="G9367" s="20">
        <v>8.5</v>
      </c>
      <c r="I9367" s="20">
        <v>32</v>
      </c>
      <c r="J9367" s="20">
        <v>37</v>
      </c>
      <c r="L9367" s="20">
        <v>48</v>
      </c>
      <c r="N9367" s="20">
        <v>28</v>
      </c>
      <c r="P9367" s="20">
        <v>2</v>
      </c>
      <c r="Q9367" s="20">
        <v>2</v>
      </c>
      <c r="S9367" s="20">
        <v>4</v>
      </c>
    </row>
    <row r="9368" spans="1:19" s="20" customFormat="1" x14ac:dyDescent="0.25">
      <c r="A9368" s="177" t="s">
        <v>11144</v>
      </c>
      <c r="B9368" s="20" t="s">
        <v>11145</v>
      </c>
      <c r="C9368" s="20" t="s">
        <v>228</v>
      </c>
      <c r="D9368" s="20" t="s">
        <v>1000</v>
      </c>
      <c r="E9368" s="26">
        <v>43497</v>
      </c>
      <c r="F9368" s="20">
        <v>0</v>
      </c>
      <c r="G9368" s="20">
        <v>0</v>
      </c>
      <c r="I9368" s="20">
        <v>0</v>
      </c>
      <c r="J9368" s="20">
        <v>0</v>
      </c>
      <c r="L9368" s="20">
        <v>0</v>
      </c>
      <c r="N9368" s="20">
        <v>0</v>
      </c>
      <c r="P9368" s="20">
        <v>0</v>
      </c>
      <c r="Q9368" s="20">
        <v>0</v>
      </c>
      <c r="S9368" s="20">
        <v>0</v>
      </c>
    </row>
    <row r="9369" spans="1:19" s="20" customFormat="1" x14ac:dyDescent="0.25">
      <c r="A9369" s="177" t="s">
        <v>9397</v>
      </c>
      <c r="B9369" s="20" t="s">
        <v>9398</v>
      </c>
      <c r="C9369" s="20" t="s">
        <v>211</v>
      </c>
      <c r="D9369" s="20" t="s">
        <v>1000</v>
      </c>
      <c r="E9369" s="26">
        <v>43497</v>
      </c>
      <c r="F9369" s="20">
        <v>0</v>
      </c>
      <c r="G9369" s="20">
        <v>0</v>
      </c>
      <c r="I9369" s="20">
        <v>0</v>
      </c>
      <c r="J9369" s="20">
        <v>0</v>
      </c>
      <c r="L9369" s="20">
        <v>0</v>
      </c>
      <c r="N9369" s="20">
        <v>0</v>
      </c>
      <c r="P9369" s="20">
        <v>0</v>
      </c>
      <c r="Q9369" s="20">
        <v>0</v>
      </c>
      <c r="S9369" s="20">
        <v>0</v>
      </c>
    </row>
    <row r="9370" spans="1:19" s="20" customFormat="1" x14ac:dyDescent="0.25">
      <c r="A9370" s="177" t="s">
        <v>8558</v>
      </c>
      <c r="B9370" s="20" t="s">
        <v>8559</v>
      </c>
      <c r="C9370" s="20" t="s">
        <v>213</v>
      </c>
      <c r="D9370" s="20" t="s">
        <v>1000</v>
      </c>
      <c r="E9370" s="26">
        <v>43497</v>
      </c>
      <c r="F9370" s="20">
        <v>0</v>
      </c>
      <c r="G9370" s="20">
        <v>0</v>
      </c>
      <c r="I9370" s="20">
        <v>0</v>
      </c>
      <c r="J9370" s="20">
        <v>0</v>
      </c>
      <c r="L9370" s="20">
        <v>0</v>
      </c>
      <c r="N9370" s="20">
        <v>0</v>
      </c>
      <c r="P9370" s="20">
        <v>0</v>
      </c>
      <c r="Q9370" s="20">
        <v>0</v>
      </c>
      <c r="S9370" s="20">
        <v>0</v>
      </c>
    </row>
    <row r="9371" spans="1:19" s="20" customFormat="1" x14ac:dyDescent="0.25">
      <c r="A9371" s="177" t="s">
        <v>5134</v>
      </c>
      <c r="B9371" s="20" t="s">
        <v>5135</v>
      </c>
      <c r="C9371" s="20" t="s">
        <v>229</v>
      </c>
      <c r="D9371" s="20" t="s">
        <v>1000</v>
      </c>
      <c r="E9371" s="26">
        <v>43497</v>
      </c>
      <c r="F9371" s="20">
        <v>0</v>
      </c>
      <c r="G9371" s="20">
        <v>0</v>
      </c>
      <c r="I9371" s="20">
        <v>0</v>
      </c>
      <c r="J9371" s="20">
        <v>0</v>
      </c>
      <c r="L9371" s="20">
        <v>0</v>
      </c>
      <c r="N9371" s="20">
        <v>0</v>
      </c>
      <c r="P9371" s="20">
        <v>0</v>
      </c>
      <c r="Q9371" s="20">
        <v>0</v>
      </c>
      <c r="S9371" s="20">
        <v>0</v>
      </c>
    </row>
    <row r="9372" spans="1:19" s="20" customFormat="1" x14ac:dyDescent="0.25">
      <c r="A9372" s="177" t="s">
        <v>13256</v>
      </c>
      <c r="B9372" s="20" t="s">
        <v>13168</v>
      </c>
      <c r="C9372" s="20" t="s">
        <v>1051</v>
      </c>
      <c r="D9372" s="20" t="s">
        <v>1002</v>
      </c>
      <c r="E9372" s="26">
        <v>43497</v>
      </c>
      <c r="F9372" s="20">
        <v>0</v>
      </c>
      <c r="G9372" s="20">
        <v>0</v>
      </c>
      <c r="I9372" s="20">
        <v>0</v>
      </c>
      <c r="J9372" s="20">
        <v>0</v>
      </c>
      <c r="L9372" s="20">
        <v>0</v>
      </c>
      <c r="N9372" s="20">
        <v>0</v>
      </c>
      <c r="P9372" s="20">
        <v>0</v>
      </c>
      <c r="Q9372" s="20">
        <v>0</v>
      </c>
      <c r="S9372" s="20">
        <v>0</v>
      </c>
    </row>
    <row r="9373" spans="1:19" s="20" customFormat="1" x14ac:dyDescent="0.25">
      <c r="A9373" s="177" t="s">
        <v>7469</v>
      </c>
      <c r="B9373" s="20" t="s">
        <v>7470</v>
      </c>
      <c r="C9373" s="20" t="s">
        <v>1048</v>
      </c>
      <c r="D9373" s="20" t="s">
        <v>1000</v>
      </c>
      <c r="E9373" s="26">
        <v>43497</v>
      </c>
      <c r="F9373" s="20">
        <v>0</v>
      </c>
      <c r="G9373" s="20">
        <v>0</v>
      </c>
      <c r="I9373" s="20">
        <v>0</v>
      </c>
      <c r="J9373" s="20">
        <v>0</v>
      </c>
      <c r="L9373" s="20">
        <v>0</v>
      </c>
      <c r="N9373" s="20">
        <v>0</v>
      </c>
      <c r="P9373" s="20">
        <v>0</v>
      </c>
      <c r="Q9373" s="20">
        <v>0</v>
      </c>
      <c r="S9373" s="20">
        <v>0</v>
      </c>
    </row>
    <row r="9374" spans="1:19" s="20" customFormat="1" x14ac:dyDescent="0.25">
      <c r="A9374" s="177" t="s">
        <v>5758</v>
      </c>
      <c r="B9374" s="20" t="s">
        <v>5759</v>
      </c>
      <c r="C9374" s="20" t="s">
        <v>1047</v>
      </c>
      <c r="D9374" s="20" t="s">
        <v>1000</v>
      </c>
      <c r="E9374" s="26">
        <v>43497</v>
      </c>
      <c r="F9374" s="20">
        <v>3.5</v>
      </c>
      <c r="G9374" s="20">
        <v>3.5</v>
      </c>
      <c r="I9374" s="20">
        <v>14</v>
      </c>
      <c r="J9374" s="20">
        <v>20</v>
      </c>
      <c r="L9374" s="20">
        <v>20</v>
      </c>
      <c r="N9374" s="20">
        <v>11</v>
      </c>
      <c r="P9374" s="20">
        <v>0</v>
      </c>
      <c r="Q9374" s="20">
        <v>0</v>
      </c>
      <c r="S9374" s="20">
        <v>3</v>
      </c>
    </row>
    <row r="9375" spans="1:19" s="20" customFormat="1" x14ac:dyDescent="0.25">
      <c r="A9375" s="177" t="s">
        <v>12368</v>
      </c>
      <c r="B9375" s="20" t="s">
        <v>12369</v>
      </c>
      <c r="C9375" s="20" t="s">
        <v>1050</v>
      </c>
      <c r="D9375" s="20" t="s">
        <v>1001</v>
      </c>
      <c r="E9375" s="26">
        <v>43497</v>
      </c>
      <c r="F9375" s="20">
        <v>1.5</v>
      </c>
      <c r="G9375" s="20">
        <v>2.5</v>
      </c>
      <c r="I9375" s="20">
        <v>4</v>
      </c>
      <c r="J9375" s="20">
        <v>8</v>
      </c>
      <c r="L9375" s="20">
        <v>14</v>
      </c>
      <c r="N9375" s="20">
        <v>3</v>
      </c>
      <c r="P9375" s="20">
        <v>0</v>
      </c>
      <c r="Q9375" s="20">
        <v>0</v>
      </c>
      <c r="S9375" s="20">
        <v>1</v>
      </c>
    </row>
    <row r="9376" spans="1:19" s="20" customFormat="1" x14ac:dyDescent="0.25">
      <c r="A9376" s="177" t="s">
        <v>10107</v>
      </c>
      <c r="B9376" s="20" t="s">
        <v>10108</v>
      </c>
      <c r="C9376" s="20" t="s">
        <v>1049</v>
      </c>
      <c r="D9376" s="20" t="s">
        <v>1001</v>
      </c>
      <c r="E9376" s="26">
        <v>43497</v>
      </c>
      <c r="F9376" s="20">
        <v>0</v>
      </c>
      <c r="G9376" s="20">
        <v>0</v>
      </c>
      <c r="I9376" s="20">
        <v>0</v>
      </c>
      <c r="J9376" s="20">
        <v>0</v>
      </c>
      <c r="L9376" s="20">
        <v>0</v>
      </c>
      <c r="N9376" s="20">
        <v>0</v>
      </c>
      <c r="P9376" s="20">
        <v>0</v>
      </c>
      <c r="Q9376" s="20">
        <v>0</v>
      </c>
      <c r="S9376" s="20">
        <v>0</v>
      </c>
    </row>
    <row r="9377" spans="1:20" s="20" customFormat="1" x14ac:dyDescent="0.25">
      <c r="A9377" s="177" t="s">
        <v>7439</v>
      </c>
      <c r="B9377" s="20" t="s">
        <v>7440</v>
      </c>
      <c r="C9377" s="20" t="s">
        <v>1048</v>
      </c>
      <c r="D9377" s="20" t="s">
        <v>1001</v>
      </c>
      <c r="E9377" s="26">
        <v>43497</v>
      </c>
      <c r="F9377" s="20">
        <v>2</v>
      </c>
      <c r="G9377" s="20">
        <v>2.5</v>
      </c>
      <c r="I9377" s="20">
        <v>11</v>
      </c>
      <c r="J9377" s="20">
        <v>11</v>
      </c>
      <c r="L9377" s="20">
        <v>14</v>
      </c>
      <c r="N9377" s="20">
        <v>10</v>
      </c>
      <c r="P9377" s="20">
        <v>2</v>
      </c>
      <c r="Q9377" s="20">
        <v>2</v>
      </c>
      <c r="S9377" s="20">
        <v>1</v>
      </c>
    </row>
    <row r="9378" spans="1:20" s="20" customFormat="1" x14ac:dyDescent="0.25">
      <c r="A9378" s="177" t="s">
        <v>5583</v>
      </c>
      <c r="B9378" s="20" t="s">
        <v>5584</v>
      </c>
      <c r="C9378" s="20" t="s">
        <v>1047</v>
      </c>
      <c r="D9378" s="20" t="s">
        <v>1001</v>
      </c>
      <c r="E9378" s="26">
        <v>43497</v>
      </c>
      <c r="F9378" s="20">
        <v>0</v>
      </c>
      <c r="G9378" s="20">
        <v>0</v>
      </c>
      <c r="I9378" s="20">
        <v>0</v>
      </c>
      <c r="J9378" s="20">
        <v>0</v>
      </c>
      <c r="L9378" s="20">
        <v>0</v>
      </c>
      <c r="N9378" s="20">
        <v>0</v>
      </c>
      <c r="P9378" s="20">
        <v>0</v>
      </c>
      <c r="Q9378" s="20">
        <v>0</v>
      </c>
      <c r="S9378" s="20">
        <v>0</v>
      </c>
    </row>
    <row r="9379" spans="1:20" s="20" customFormat="1" x14ac:dyDescent="0.25">
      <c r="A9379" s="177" t="s">
        <v>11447</v>
      </c>
      <c r="B9379" s="20" t="s">
        <v>11448</v>
      </c>
      <c r="C9379" s="20" t="s">
        <v>959</v>
      </c>
      <c r="D9379" s="20" t="s">
        <v>1000</v>
      </c>
      <c r="E9379" s="26">
        <v>43497</v>
      </c>
      <c r="F9379" s="20">
        <v>1.5</v>
      </c>
      <c r="G9379" s="20">
        <v>3</v>
      </c>
      <c r="I9379" s="20">
        <v>3</v>
      </c>
      <c r="J9379" s="20">
        <v>11</v>
      </c>
      <c r="L9379" s="20">
        <v>18</v>
      </c>
      <c r="N9379" s="20">
        <v>0</v>
      </c>
      <c r="P9379" s="20">
        <v>0</v>
      </c>
      <c r="Q9379" s="20">
        <v>0</v>
      </c>
      <c r="S9379" s="20">
        <v>3</v>
      </c>
    </row>
    <row r="9380" spans="1:20" s="20" customFormat="1" x14ac:dyDescent="0.25">
      <c r="A9380" s="177" t="s">
        <v>10635</v>
      </c>
      <c r="B9380" s="20" t="s">
        <v>10636</v>
      </c>
      <c r="C9380" s="20" t="s">
        <v>205</v>
      </c>
      <c r="D9380" s="20" t="s">
        <v>1000</v>
      </c>
      <c r="E9380" s="26">
        <v>43497</v>
      </c>
      <c r="F9380" s="20">
        <v>0</v>
      </c>
      <c r="G9380" s="20">
        <v>0</v>
      </c>
      <c r="I9380" s="20">
        <v>0</v>
      </c>
      <c r="J9380" s="20">
        <v>0</v>
      </c>
      <c r="L9380" s="20">
        <v>0</v>
      </c>
      <c r="N9380" s="20">
        <v>0</v>
      </c>
      <c r="P9380" s="20">
        <v>0</v>
      </c>
      <c r="Q9380" s="20">
        <v>0</v>
      </c>
      <c r="S9380" s="20">
        <v>0</v>
      </c>
    </row>
    <row r="9381" spans="1:20" s="20" customFormat="1" x14ac:dyDescent="0.25">
      <c r="A9381" s="177" t="s">
        <v>10041</v>
      </c>
      <c r="B9381" s="20" t="s">
        <v>10042</v>
      </c>
      <c r="C9381" s="20" t="s">
        <v>384</v>
      </c>
      <c r="D9381" s="20" t="s">
        <v>1000</v>
      </c>
      <c r="E9381" s="26">
        <v>43497</v>
      </c>
      <c r="F9381" s="20">
        <v>0</v>
      </c>
      <c r="G9381" s="20">
        <v>0</v>
      </c>
      <c r="I9381" s="20">
        <v>0</v>
      </c>
      <c r="J9381" s="20">
        <v>0</v>
      </c>
      <c r="L9381" s="20">
        <v>0</v>
      </c>
      <c r="N9381" s="20">
        <v>0</v>
      </c>
      <c r="P9381" s="20">
        <v>0</v>
      </c>
      <c r="Q9381" s="20">
        <v>0</v>
      </c>
      <c r="S9381" s="20">
        <v>0</v>
      </c>
    </row>
    <row r="9382" spans="1:20" s="20" customFormat="1" x14ac:dyDescent="0.25">
      <c r="A9382" s="177" t="s">
        <v>8982</v>
      </c>
      <c r="B9382" s="20" t="s">
        <v>8983</v>
      </c>
      <c r="C9382" s="20" t="s">
        <v>210</v>
      </c>
      <c r="D9382" s="20" t="s">
        <v>1000</v>
      </c>
      <c r="E9382" s="26">
        <v>43497</v>
      </c>
      <c r="F9382" s="20">
        <v>3</v>
      </c>
      <c r="G9382" s="20">
        <v>4</v>
      </c>
      <c r="I9382" s="20">
        <v>28</v>
      </c>
      <c r="J9382" s="20">
        <v>18</v>
      </c>
      <c r="L9382" s="20">
        <v>24</v>
      </c>
      <c r="N9382" s="20">
        <v>26</v>
      </c>
      <c r="O9382" s="20">
        <v>1</v>
      </c>
      <c r="P9382" s="20">
        <v>1</v>
      </c>
      <c r="Q9382" s="20">
        <v>4</v>
      </c>
      <c r="S9382" s="20">
        <v>2</v>
      </c>
    </row>
    <row r="9383" spans="1:20" s="20" customFormat="1" x14ac:dyDescent="0.25">
      <c r="A9383" s="177" t="s">
        <v>6177</v>
      </c>
      <c r="B9383" s="20" t="s">
        <v>6178</v>
      </c>
      <c r="C9383" s="20" t="s">
        <v>215</v>
      </c>
      <c r="D9383" s="20" t="s">
        <v>1000</v>
      </c>
      <c r="E9383" s="26">
        <v>43497</v>
      </c>
      <c r="F9383" s="20">
        <v>5</v>
      </c>
      <c r="G9383" s="20">
        <v>6</v>
      </c>
      <c r="I9383" s="20">
        <v>29</v>
      </c>
      <c r="J9383" s="20">
        <v>34</v>
      </c>
      <c r="L9383" s="20">
        <v>40</v>
      </c>
      <c r="N9383" s="20">
        <v>21</v>
      </c>
      <c r="O9383" s="20">
        <v>1.0249999999999999</v>
      </c>
      <c r="P9383" s="20">
        <v>3</v>
      </c>
      <c r="Q9383" s="20">
        <v>3</v>
      </c>
      <c r="S9383" s="20">
        <v>8</v>
      </c>
    </row>
    <row r="9384" spans="1:20" s="20" customFormat="1" x14ac:dyDescent="0.25">
      <c r="A9384" s="177" t="s">
        <v>8098</v>
      </c>
      <c r="B9384" s="20" t="s">
        <v>8099</v>
      </c>
      <c r="C9384" s="20" t="s">
        <v>960</v>
      </c>
      <c r="D9384" s="20" t="s">
        <v>1000</v>
      </c>
      <c r="E9384" s="26">
        <v>43497</v>
      </c>
      <c r="F9384" s="20">
        <v>0</v>
      </c>
      <c r="G9384" s="20">
        <v>0</v>
      </c>
      <c r="I9384" s="20">
        <v>0</v>
      </c>
      <c r="J9384" s="20">
        <v>0</v>
      </c>
      <c r="L9384" s="20">
        <v>0</v>
      </c>
      <c r="N9384" s="20">
        <v>0</v>
      </c>
      <c r="P9384" s="20">
        <v>0</v>
      </c>
      <c r="Q9384" s="20">
        <v>0</v>
      </c>
      <c r="S9384" s="20">
        <v>0</v>
      </c>
    </row>
    <row r="9385" spans="1:20" s="20" customFormat="1" x14ac:dyDescent="0.25">
      <c r="A9385" s="177" t="s">
        <v>6967</v>
      </c>
      <c r="B9385" s="20" t="s">
        <v>6968</v>
      </c>
      <c r="C9385" s="20" t="s">
        <v>961</v>
      </c>
      <c r="D9385" s="20" t="s">
        <v>1000</v>
      </c>
      <c r="E9385" s="26">
        <v>43497</v>
      </c>
      <c r="F9385" s="20">
        <v>0</v>
      </c>
      <c r="G9385" s="20">
        <v>0</v>
      </c>
      <c r="I9385" s="20">
        <v>0</v>
      </c>
      <c r="J9385" s="20">
        <v>0</v>
      </c>
      <c r="L9385" s="20">
        <v>0</v>
      </c>
      <c r="N9385" s="20">
        <v>0</v>
      </c>
      <c r="P9385" s="20">
        <v>0</v>
      </c>
      <c r="Q9385" s="20">
        <v>0</v>
      </c>
      <c r="S9385" s="20">
        <v>0</v>
      </c>
    </row>
    <row r="9386" spans="1:20" s="20" customFormat="1" x14ac:dyDescent="0.25">
      <c r="A9386" s="177" t="s">
        <v>3477</v>
      </c>
      <c r="B9386" s="20" t="s">
        <v>3478</v>
      </c>
      <c r="C9386" s="20" t="s">
        <v>221</v>
      </c>
      <c r="D9386" s="20" t="s">
        <v>1000</v>
      </c>
      <c r="E9386" s="26">
        <v>43497</v>
      </c>
      <c r="F9386" s="20">
        <v>0</v>
      </c>
      <c r="G9386" s="20">
        <v>0</v>
      </c>
      <c r="I9386" s="20">
        <v>0</v>
      </c>
      <c r="J9386" s="20">
        <v>0</v>
      </c>
      <c r="L9386" s="20">
        <v>0</v>
      </c>
      <c r="N9386" s="20">
        <v>0</v>
      </c>
      <c r="P9386" s="20">
        <v>0</v>
      </c>
      <c r="Q9386" s="20">
        <v>0</v>
      </c>
      <c r="S9386" s="20">
        <v>0</v>
      </c>
    </row>
    <row r="9387" spans="1:20" s="20" customFormat="1" x14ac:dyDescent="0.25">
      <c r="A9387" s="177" t="s">
        <v>3302</v>
      </c>
      <c r="B9387" s="20" t="s">
        <v>3303</v>
      </c>
      <c r="C9387" s="20" t="s">
        <v>222</v>
      </c>
      <c r="D9387" s="20" t="s">
        <v>1000</v>
      </c>
      <c r="E9387" s="26">
        <v>43497</v>
      </c>
      <c r="F9387" s="20">
        <v>0</v>
      </c>
      <c r="G9387" s="20">
        <v>0</v>
      </c>
      <c r="I9387" s="20">
        <v>0</v>
      </c>
      <c r="J9387" s="20">
        <v>0</v>
      </c>
      <c r="L9387" s="20">
        <v>0</v>
      </c>
      <c r="N9387" s="20">
        <v>0</v>
      </c>
      <c r="P9387" s="20">
        <v>0</v>
      </c>
      <c r="Q9387" s="20">
        <v>0</v>
      </c>
      <c r="S9387" s="20">
        <v>0</v>
      </c>
    </row>
    <row r="9388" spans="1:20" s="20" customFormat="1" x14ac:dyDescent="0.25">
      <c r="A9388" s="177" t="s">
        <v>7347</v>
      </c>
      <c r="B9388" s="20" t="s">
        <v>7348</v>
      </c>
      <c r="C9388" s="20" t="s">
        <v>1052</v>
      </c>
      <c r="D9388" s="20" t="s">
        <v>1000</v>
      </c>
      <c r="E9388" s="26">
        <v>43497</v>
      </c>
      <c r="F9388" s="20">
        <v>3</v>
      </c>
      <c r="G9388" s="20">
        <v>3</v>
      </c>
      <c r="I9388" s="20">
        <v>20</v>
      </c>
      <c r="J9388" s="20">
        <v>18</v>
      </c>
      <c r="L9388" s="20">
        <v>18</v>
      </c>
      <c r="N9388" s="20">
        <v>13</v>
      </c>
      <c r="P9388" s="20">
        <v>0</v>
      </c>
      <c r="Q9388" s="20">
        <v>3</v>
      </c>
      <c r="S9388" s="20">
        <v>7</v>
      </c>
    </row>
    <row r="9389" spans="1:20" s="20" customFormat="1" x14ac:dyDescent="0.25">
      <c r="A9389" s="177" t="s">
        <v>5339</v>
      </c>
      <c r="B9389" s="20" t="s">
        <v>5340</v>
      </c>
      <c r="C9389" s="20" t="s">
        <v>1053</v>
      </c>
      <c r="D9389" s="20" t="s">
        <v>1000</v>
      </c>
      <c r="E9389" s="26">
        <v>43497</v>
      </c>
      <c r="F9389" s="20">
        <v>2.5</v>
      </c>
      <c r="G9389" s="20">
        <v>2.5</v>
      </c>
      <c r="I9389" s="20">
        <v>5</v>
      </c>
      <c r="J9389" s="20">
        <v>14</v>
      </c>
      <c r="L9389" s="20">
        <v>14</v>
      </c>
      <c r="N9389" s="20">
        <v>4</v>
      </c>
      <c r="P9389" s="20">
        <v>0</v>
      </c>
      <c r="Q9389" s="20">
        <v>0</v>
      </c>
      <c r="S9389" s="20">
        <v>1</v>
      </c>
    </row>
    <row r="9390" spans="1:20" s="20" customFormat="1" x14ac:dyDescent="0.25">
      <c r="A9390" s="177" t="s">
        <v>7172</v>
      </c>
      <c r="B9390" s="20" t="s">
        <v>7173</v>
      </c>
      <c r="C9390" s="20" t="s">
        <v>1052</v>
      </c>
      <c r="D9390" s="20" t="s">
        <v>1001</v>
      </c>
      <c r="E9390" s="26">
        <v>43497</v>
      </c>
      <c r="F9390" s="20">
        <v>1.5</v>
      </c>
      <c r="G9390" s="20">
        <v>1.5</v>
      </c>
      <c r="I9390" s="20">
        <v>8</v>
      </c>
      <c r="J9390" s="20">
        <v>7</v>
      </c>
      <c r="L9390" s="20">
        <v>8</v>
      </c>
      <c r="N9390" s="20">
        <v>7</v>
      </c>
      <c r="P9390" s="20">
        <v>0</v>
      </c>
      <c r="Q9390" s="20">
        <v>0</v>
      </c>
      <c r="S9390" s="20">
        <v>1</v>
      </c>
    </row>
    <row r="9391" spans="1:20" s="20" customFormat="1" x14ac:dyDescent="0.25">
      <c r="A9391" s="177" t="s">
        <v>5164</v>
      </c>
      <c r="B9391" s="20" t="s">
        <v>5165</v>
      </c>
      <c r="C9391" s="20" t="s">
        <v>1053</v>
      </c>
      <c r="D9391" s="20" t="s">
        <v>1001</v>
      </c>
      <c r="E9391" s="26">
        <v>43497</v>
      </c>
      <c r="F9391" s="20">
        <v>0</v>
      </c>
      <c r="G9391" s="20">
        <v>0.5</v>
      </c>
      <c r="I9391" s="20">
        <v>0</v>
      </c>
      <c r="J9391" s="20">
        <v>0</v>
      </c>
      <c r="L9391" s="20">
        <v>3</v>
      </c>
      <c r="N9391" s="20">
        <v>0</v>
      </c>
      <c r="P9391" s="20">
        <v>0</v>
      </c>
      <c r="Q9391" s="20">
        <v>0</v>
      </c>
      <c r="S9391" s="20">
        <v>0</v>
      </c>
      <c r="T9391" s="20">
        <v>0.75357894736842101</v>
      </c>
    </row>
    <row r="9392" spans="1:20" s="20" customFormat="1" x14ac:dyDescent="0.25">
      <c r="A9392" s="177" t="s">
        <v>12662</v>
      </c>
      <c r="B9392" s="20" t="s">
        <v>12663</v>
      </c>
      <c r="C9392" s="20" t="s">
        <v>1054</v>
      </c>
      <c r="D9392" s="20" t="s">
        <v>1001</v>
      </c>
      <c r="E9392" s="26">
        <v>43497</v>
      </c>
      <c r="F9392" s="20">
        <v>2</v>
      </c>
      <c r="G9392" s="20">
        <v>1.5</v>
      </c>
      <c r="I9392" s="20">
        <v>9</v>
      </c>
      <c r="J9392" s="20">
        <v>11</v>
      </c>
      <c r="L9392" s="20">
        <v>9</v>
      </c>
      <c r="N9392" s="20">
        <v>8</v>
      </c>
      <c r="P9392" s="20">
        <v>0</v>
      </c>
      <c r="Q9392" s="20">
        <v>0</v>
      </c>
      <c r="S9392" s="20">
        <v>1</v>
      </c>
      <c r="T9392" s="20">
        <v>0.80477500000000002</v>
      </c>
    </row>
    <row r="9393" spans="1:20" s="20" customFormat="1" x14ac:dyDescent="0.25">
      <c r="A9393" s="177" t="s">
        <v>12338</v>
      </c>
      <c r="B9393" s="20" t="s">
        <v>12339</v>
      </c>
      <c r="C9393" s="20" t="s">
        <v>200</v>
      </c>
      <c r="D9393" s="20" t="s">
        <v>1000</v>
      </c>
      <c r="E9393" s="26">
        <v>43497</v>
      </c>
      <c r="F9393" s="20">
        <v>5.5</v>
      </c>
      <c r="G9393" s="20">
        <v>4.5</v>
      </c>
      <c r="I9393" s="20">
        <v>17</v>
      </c>
      <c r="J9393" s="20">
        <v>31</v>
      </c>
      <c r="L9393" s="20">
        <v>26</v>
      </c>
      <c r="N9393" s="20">
        <v>9</v>
      </c>
      <c r="P9393" s="20">
        <v>0</v>
      </c>
      <c r="Q9393" s="20">
        <v>1</v>
      </c>
      <c r="S9393" s="20">
        <v>8</v>
      </c>
      <c r="T9393" s="20">
        <v>0.97499999999999998</v>
      </c>
    </row>
    <row r="9394" spans="1:20" s="20" customFormat="1" x14ac:dyDescent="0.25">
      <c r="A9394" s="177" t="s">
        <v>10459</v>
      </c>
      <c r="B9394" s="20" t="s">
        <v>10460</v>
      </c>
      <c r="C9394" s="20" t="s">
        <v>204</v>
      </c>
      <c r="D9394" s="20" t="s">
        <v>1000</v>
      </c>
      <c r="E9394" s="26">
        <v>43497</v>
      </c>
      <c r="F9394" s="20">
        <v>0</v>
      </c>
      <c r="G9394" s="20">
        <v>0</v>
      </c>
      <c r="I9394" s="20">
        <v>0</v>
      </c>
      <c r="J9394" s="20">
        <v>0</v>
      </c>
      <c r="L9394" s="20">
        <v>0</v>
      </c>
      <c r="N9394" s="20">
        <v>0</v>
      </c>
      <c r="P9394" s="20">
        <v>0</v>
      </c>
      <c r="Q9394" s="20">
        <v>0</v>
      </c>
      <c r="S9394" s="20">
        <v>0</v>
      </c>
      <c r="T9394" s="20">
        <v>0.97499999999999998</v>
      </c>
    </row>
    <row r="9395" spans="1:20" s="20" customFormat="1" x14ac:dyDescent="0.25">
      <c r="A9395" s="177" t="s">
        <v>10003</v>
      </c>
      <c r="B9395" s="20" t="s">
        <v>10004</v>
      </c>
      <c r="C9395" s="20" t="s">
        <v>385</v>
      </c>
      <c r="D9395" s="20" t="s">
        <v>1000</v>
      </c>
      <c r="E9395" s="26">
        <v>43497</v>
      </c>
      <c r="F9395" s="20">
        <v>0</v>
      </c>
      <c r="G9395" s="20">
        <v>0</v>
      </c>
      <c r="I9395" s="20">
        <v>0</v>
      </c>
      <c r="J9395" s="20">
        <v>0</v>
      </c>
      <c r="L9395" s="20">
        <v>0</v>
      </c>
      <c r="N9395" s="20">
        <v>0</v>
      </c>
      <c r="P9395" s="20">
        <v>0</v>
      </c>
      <c r="Q9395" s="20">
        <v>0</v>
      </c>
      <c r="S9395" s="20">
        <v>0</v>
      </c>
      <c r="T9395" s="20">
        <v>1.05</v>
      </c>
    </row>
    <row r="9396" spans="1:20" s="20" customFormat="1" x14ac:dyDescent="0.25">
      <c r="A9396" s="177" t="s">
        <v>8807</v>
      </c>
      <c r="B9396" s="20" t="s">
        <v>8808</v>
      </c>
      <c r="C9396" s="20" t="s">
        <v>208</v>
      </c>
      <c r="D9396" s="20" t="s">
        <v>1000</v>
      </c>
      <c r="E9396" s="26">
        <v>43497</v>
      </c>
      <c r="F9396" s="20">
        <v>2.5</v>
      </c>
      <c r="G9396" s="20">
        <v>1.5</v>
      </c>
      <c r="I9396" s="20">
        <v>7</v>
      </c>
      <c r="J9396" s="20">
        <v>14</v>
      </c>
      <c r="L9396" s="20">
        <v>9</v>
      </c>
      <c r="N9396" s="20">
        <v>5</v>
      </c>
      <c r="P9396" s="20">
        <v>1</v>
      </c>
      <c r="Q9396" s="20">
        <v>1</v>
      </c>
      <c r="S9396" s="20">
        <v>2</v>
      </c>
      <c r="T9396" s="20">
        <v>1.075</v>
      </c>
    </row>
    <row r="9397" spans="1:20" s="20" customFormat="1" x14ac:dyDescent="0.25">
      <c r="A9397" s="177" t="s">
        <v>8142</v>
      </c>
      <c r="B9397" s="20" t="s">
        <v>8143</v>
      </c>
      <c r="C9397" s="20" t="s">
        <v>900</v>
      </c>
      <c r="D9397" s="20" t="s">
        <v>1000</v>
      </c>
      <c r="E9397" s="26">
        <v>43497</v>
      </c>
      <c r="F9397" s="20">
        <v>1.5</v>
      </c>
      <c r="G9397" s="20">
        <v>1.5</v>
      </c>
      <c r="I9397" s="20">
        <v>6</v>
      </c>
      <c r="J9397" s="20">
        <v>8</v>
      </c>
      <c r="L9397" s="20">
        <v>8</v>
      </c>
      <c r="N9397" s="20">
        <v>4</v>
      </c>
      <c r="P9397" s="20">
        <v>2</v>
      </c>
      <c r="Q9397" s="20">
        <v>2</v>
      </c>
      <c r="S9397" s="20">
        <v>2</v>
      </c>
      <c r="T9397" s="20">
        <v>0.95</v>
      </c>
    </row>
    <row r="9398" spans="1:20" s="20" customFormat="1" x14ac:dyDescent="0.25">
      <c r="A9398" s="177" t="s">
        <v>7907</v>
      </c>
      <c r="B9398" s="20" t="s">
        <v>7908</v>
      </c>
      <c r="C9398" s="20" t="s">
        <v>905</v>
      </c>
      <c r="D9398" s="20" t="s">
        <v>1000</v>
      </c>
      <c r="E9398" s="26">
        <v>43497</v>
      </c>
      <c r="F9398" s="20">
        <v>0</v>
      </c>
      <c r="G9398" s="20">
        <v>0</v>
      </c>
      <c r="I9398" s="20">
        <v>0</v>
      </c>
      <c r="J9398" s="20">
        <v>0</v>
      </c>
      <c r="L9398" s="20">
        <v>0</v>
      </c>
      <c r="N9398" s="20">
        <v>0</v>
      </c>
      <c r="P9398" s="20">
        <v>0</v>
      </c>
      <c r="Q9398" s="20">
        <v>0</v>
      </c>
      <c r="S9398" s="20">
        <v>0</v>
      </c>
      <c r="T9398" s="20">
        <v>1</v>
      </c>
    </row>
    <row r="9399" spans="1:20" s="20" customFormat="1" x14ac:dyDescent="0.25">
      <c r="A9399" s="177" t="s">
        <v>6601</v>
      </c>
      <c r="B9399" s="20" t="s">
        <v>6602</v>
      </c>
      <c r="C9399" s="20" t="s">
        <v>316</v>
      </c>
      <c r="D9399" s="20" t="s">
        <v>1000</v>
      </c>
      <c r="E9399" s="26">
        <v>43497</v>
      </c>
      <c r="F9399" s="20">
        <v>6</v>
      </c>
      <c r="G9399" s="20">
        <v>6</v>
      </c>
      <c r="I9399" s="20">
        <v>29</v>
      </c>
      <c r="J9399" s="20">
        <v>35</v>
      </c>
      <c r="L9399" s="20">
        <v>35</v>
      </c>
      <c r="N9399" s="20">
        <v>24</v>
      </c>
      <c r="P9399" s="20">
        <v>0</v>
      </c>
      <c r="Q9399" s="20">
        <v>0</v>
      </c>
      <c r="S9399" s="20">
        <v>5</v>
      </c>
      <c r="T9399" s="20">
        <v>1.075</v>
      </c>
    </row>
    <row r="9400" spans="1:20" s="20" customFormat="1" x14ac:dyDescent="0.25">
      <c r="A9400" s="177" t="s">
        <v>4194</v>
      </c>
      <c r="B9400" s="20" t="s">
        <v>4195</v>
      </c>
      <c r="C9400" s="20" t="s">
        <v>218</v>
      </c>
      <c r="D9400" s="20" t="s">
        <v>1000</v>
      </c>
      <c r="E9400" s="26">
        <v>43497</v>
      </c>
      <c r="F9400" s="20">
        <v>0</v>
      </c>
      <c r="G9400" s="20">
        <v>0</v>
      </c>
      <c r="I9400" s="20">
        <v>0</v>
      </c>
      <c r="J9400" s="20">
        <v>0</v>
      </c>
      <c r="L9400" s="20">
        <v>0</v>
      </c>
      <c r="N9400" s="20">
        <v>0</v>
      </c>
      <c r="P9400" s="20">
        <v>0</v>
      </c>
      <c r="Q9400" s="20">
        <v>0</v>
      </c>
      <c r="S9400" s="20">
        <v>0</v>
      </c>
      <c r="T9400" s="20">
        <v>1.05</v>
      </c>
    </row>
    <row r="9401" spans="1:20" s="20" customFormat="1" x14ac:dyDescent="0.25">
      <c r="A9401" s="177" t="s">
        <v>12623</v>
      </c>
      <c r="B9401" s="20" t="s">
        <v>12624</v>
      </c>
      <c r="C9401" s="20" t="s">
        <v>202</v>
      </c>
      <c r="D9401" s="20" t="s">
        <v>1000</v>
      </c>
      <c r="E9401" s="26">
        <v>43497</v>
      </c>
      <c r="F9401" s="20">
        <v>5</v>
      </c>
      <c r="G9401" s="20">
        <v>5</v>
      </c>
      <c r="I9401" s="20">
        <v>61</v>
      </c>
      <c r="J9401" s="20">
        <v>55</v>
      </c>
      <c r="L9401" s="20">
        <v>64</v>
      </c>
      <c r="N9401" s="20">
        <v>61</v>
      </c>
      <c r="P9401" s="20">
        <v>0</v>
      </c>
      <c r="Q9401" s="20">
        <v>0</v>
      </c>
      <c r="S9401" s="20">
        <v>0</v>
      </c>
      <c r="T9401" s="20">
        <v>0.92500000000000004</v>
      </c>
    </row>
    <row r="9402" spans="1:20" s="20" customFormat="1" x14ac:dyDescent="0.25">
      <c r="A9402" s="177" t="s">
        <v>12448</v>
      </c>
      <c r="B9402" s="20" t="s">
        <v>12449</v>
      </c>
      <c r="C9402" s="20" t="s">
        <v>347</v>
      </c>
      <c r="D9402" s="20" t="s">
        <v>1000</v>
      </c>
      <c r="E9402" s="26">
        <v>43497</v>
      </c>
      <c r="F9402" s="20">
        <v>0</v>
      </c>
      <c r="G9402" s="20">
        <v>0</v>
      </c>
      <c r="I9402" s="20">
        <v>0</v>
      </c>
      <c r="J9402" s="20">
        <v>0</v>
      </c>
      <c r="L9402" s="20">
        <v>0</v>
      </c>
      <c r="N9402" s="20">
        <v>0</v>
      </c>
      <c r="P9402" s="20">
        <v>0</v>
      </c>
      <c r="Q9402" s="20">
        <v>0</v>
      </c>
      <c r="S9402" s="20">
        <v>0</v>
      </c>
      <c r="T9402" s="20" t="e">
        <v>#DIV/0!</v>
      </c>
    </row>
    <row r="9403" spans="1:20" s="20" customFormat="1" x14ac:dyDescent="0.25">
      <c r="A9403" s="177" t="s">
        <v>9788</v>
      </c>
      <c r="B9403" s="20" t="s">
        <v>9789</v>
      </c>
      <c r="C9403" s="20" t="s">
        <v>224</v>
      </c>
      <c r="D9403" s="20" t="s">
        <v>1000</v>
      </c>
      <c r="E9403" s="26">
        <v>43497</v>
      </c>
      <c r="F9403" s="20">
        <v>4</v>
      </c>
      <c r="G9403" s="20">
        <v>6</v>
      </c>
      <c r="I9403" s="20">
        <v>54</v>
      </c>
      <c r="J9403" s="20">
        <v>44</v>
      </c>
      <c r="L9403" s="20">
        <v>66</v>
      </c>
      <c r="N9403" s="20">
        <v>54</v>
      </c>
      <c r="P9403" s="20">
        <v>0</v>
      </c>
      <c r="Q9403" s="20">
        <v>0</v>
      </c>
      <c r="S9403" s="20">
        <v>0</v>
      </c>
      <c r="T9403" s="20" t="e">
        <v>#DIV/0!</v>
      </c>
    </row>
    <row r="9404" spans="1:20" s="20" customFormat="1" x14ac:dyDescent="0.25">
      <c r="A9404" s="177" t="s">
        <v>9489</v>
      </c>
      <c r="B9404" s="20" t="s">
        <v>9490</v>
      </c>
      <c r="C9404" s="20" t="s">
        <v>345</v>
      </c>
      <c r="D9404" s="20" t="s">
        <v>1000</v>
      </c>
      <c r="E9404" s="26">
        <v>43497</v>
      </c>
      <c r="F9404" s="20">
        <v>0</v>
      </c>
      <c r="G9404" s="20">
        <v>0</v>
      </c>
      <c r="I9404" s="20">
        <v>0</v>
      </c>
      <c r="J9404" s="20">
        <v>0</v>
      </c>
      <c r="L9404" s="20">
        <v>0</v>
      </c>
      <c r="N9404" s="20">
        <v>0</v>
      </c>
      <c r="P9404" s="20">
        <v>0</v>
      </c>
      <c r="Q9404" s="20">
        <v>0</v>
      </c>
      <c r="S9404" s="20">
        <v>0</v>
      </c>
      <c r="T9404" s="20">
        <v>0.77631578947368418</v>
      </c>
    </row>
    <row r="9405" spans="1:20" s="20" customFormat="1" x14ac:dyDescent="0.25">
      <c r="A9405" s="177" t="s">
        <v>7881</v>
      </c>
      <c r="B9405" s="20" t="s">
        <v>7882</v>
      </c>
      <c r="C9405" s="20" t="s">
        <v>226</v>
      </c>
      <c r="D9405" s="20" t="s">
        <v>1000</v>
      </c>
      <c r="E9405" s="26">
        <v>43497</v>
      </c>
      <c r="F9405" s="20">
        <v>4</v>
      </c>
      <c r="G9405" s="20">
        <v>5.5</v>
      </c>
      <c r="I9405" s="20">
        <v>38</v>
      </c>
      <c r="J9405" s="20">
        <v>44</v>
      </c>
      <c r="L9405" s="20">
        <v>62</v>
      </c>
      <c r="N9405" s="20">
        <v>36</v>
      </c>
      <c r="P9405" s="20">
        <v>3</v>
      </c>
      <c r="Q9405" s="20">
        <v>3</v>
      </c>
      <c r="S9405" s="20">
        <v>2</v>
      </c>
      <c r="T9405" s="20">
        <v>1.09375</v>
      </c>
    </row>
    <row r="9406" spans="1:20" s="20" customFormat="1" x14ac:dyDescent="0.25">
      <c r="A9406" s="177" t="s">
        <v>6951</v>
      </c>
      <c r="B9406" s="20" t="s">
        <v>6952</v>
      </c>
      <c r="C9406" s="20" t="s">
        <v>231</v>
      </c>
      <c r="D9406" s="20" t="s">
        <v>1000</v>
      </c>
      <c r="E9406" s="26">
        <v>43497</v>
      </c>
      <c r="F9406" s="20">
        <v>8</v>
      </c>
      <c r="G9406" s="20">
        <v>8</v>
      </c>
      <c r="I9406" s="20">
        <v>124</v>
      </c>
      <c r="J9406" s="20">
        <v>91</v>
      </c>
      <c r="L9406" s="20">
        <v>91</v>
      </c>
      <c r="N9406" s="20">
        <v>113</v>
      </c>
      <c r="P9406" s="20">
        <v>0</v>
      </c>
      <c r="Q9406" s="20">
        <v>5</v>
      </c>
      <c r="S9406" s="20">
        <v>11</v>
      </c>
      <c r="T9406" s="20">
        <v>1</v>
      </c>
    </row>
    <row r="9407" spans="1:20" s="20" customFormat="1" x14ac:dyDescent="0.25">
      <c r="A9407" s="177" t="s">
        <v>6002</v>
      </c>
      <c r="B9407" s="20" t="s">
        <v>6003</v>
      </c>
      <c r="C9407" s="20" t="s">
        <v>216</v>
      </c>
      <c r="D9407" s="20" t="s">
        <v>1000</v>
      </c>
      <c r="E9407" s="26">
        <v>43497</v>
      </c>
      <c r="F9407" s="20">
        <v>8.5</v>
      </c>
      <c r="G9407" s="20">
        <v>9.5</v>
      </c>
      <c r="I9407" s="20">
        <v>46</v>
      </c>
      <c r="J9407" s="20">
        <v>84</v>
      </c>
      <c r="L9407" s="20">
        <v>98</v>
      </c>
      <c r="N9407" s="20">
        <v>36</v>
      </c>
      <c r="P9407" s="20">
        <v>8</v>
      </c>
      <c r="Q9407" s="20">
        <v>9</v>
      </c>
      <c r="S9407" s="20">
        <v>10</v>
      </c>
      <c r="T9407" s="20">
        <v>0.9375</v>
      </c>
    </row>
    <row r="9408" spans="1:20" s="20" customFormat="1" x14ac:dyDescent="0.25">
      <c r="A9408" s="177" t="s">
        <v>4609</v>
      </c>
      <c r="B9408" s="20" t="s">
        <v>4610</v>
      </c>
      <c r="C9408" s="20" t="s">
        <v>233</v>
      </c>
      <c r="D9408" s="20" t="s">
        <v>1000</v>
      </c>
      <c r="E9408" s="26">
        <v>43497</v>
      </c>
      <c r="F9408" s="20">
        <v>1.5</v>
      </c>
      <c r="G9408" s="20">
        <v>3.5</v>
      </c>
      <c r="I9408" s="20">
        <v>24</v>
      </c>
      <c r="J9408" s="20">
        <v>18</v>
      </c>
      <c r="L9408" s="20">
        <v>46</v>
      </c>
      <c r="N9408" s="20">
        <v>24</v>
      </c>
      <c r="P9408" s="20">
        <v>0</v>
      </c>
      <c r="Q9408" s="20">
        <v>0</v>
      </c>
      <c r="S9408" s="20">
        <v>0</v>
      </c>
      <c r="T9408" s="20">
        <v>0.90500000000000003</v>
      </c>
    </row>
    <row r="9409" spans="1:20" s="20" customFormat="1" x14ac:dyDescent="0.25">
      <c r="A9409" s="177" t="s">
        <v>4019</v>
      </c>
      <c r="B9409" s="20" t="s">
        <v>4020</v>
      </c>
      <c r="C9409" s="20" t="s">
        <v>219</v>
      </c>
      <c r="D9409" s="20" t="s">
        <v>1000</v>
      </c>
      <c r="E9409" s="26">
        <v>43497</v>
      </c>
      <c r="F9409" s="20">
        <v>0</v>
      </c>
      <c r="G9409" s="20">
        <v>0</v>
      </c>
      <c r="I9409" s="20">
        <v>0</v>
      </c>
      <c r="J9409" s="20">
        <v>0</v>
      </c>
      <c r="L9409" s="20">
        <v>0</v>
      </c>
      <c r="N9409" s="20">
        <v>0</v>
      </c>
      <c r="P9409" s="20">
        <v>0</v>
      </c>
      <c r="Q9409" s="20">
        <v>0</v>
      </c>
      <c r="S9409" s="20">
        <v>0</v>
      </c>
      <c r="T9409" s="20">
        <v>0.88500000000000001</v>
      </c>
    </row>
    <row r="9410" spans="1:20" s="20" customFormat="1" x14ac:dyDescent="0.25">
      <c r="A9410" s="177" t="s">
        <v>3748</v>
      </c>
      <c r="B9410" s="20" t="s">
        <v>3749</v>
      </c>
      <c r="C9410" s="20" t="s">
        <v>340</v>
      </c>
      <c r="D9410" s="20" t="s">
        <v>1000</v>
      </c>
      <c r="E9410" s="26">
        <v>43497</v>
      </c>
      <c r="F9410" s="20">
        <v>0</v>
      </c>
      <c r="G9410" s="20">
        <v>0</v>
      </c>
      <c r="I9410" s="20">
        <v>0</v>
      </c>
      <c r="J9410" s="20">
        <v>0</v>
      </c>
      <c r="L9410" s="20">
        <v>0</v>
      </c>
      <c r="N9410" s="20">
        <v>0</v>
      </c>
      <c r="P9410" s="20">
        <v>0</v>
      </c>
      <c r="Q9410" s="20">
        <v>0</v>
      </c>
      <c r="S9410" s="20">
        <v>0</v>
      </c>
      <c r="T9410" s="20">
        <v>0.92500000000000004</v>
      </c>
    </row>
    <row r="9411" spans="1:20" s="20" customFormat="1" x14ac:dyDescent="0.25">
      <c r="A9411" s="177" t="s">
        <v>11354</v>
      </c>
      <c r="B9411" s="20" t="s">
        <v>11355</v>
      </c>
      <c r="C9411" s="20" t="s">
        <v>350</v>
      </c>
      <c r="D9411" s="20" t="s">
        <v>1000</v>
      </c>
      <c r="E9411" s="26">
        <v>43497</v>
      </c>
      <c r="F9411" s="20">
        <v>0</v>
      </c>
      <c r="G9411" s="20">
        <v>0</v>
      </c>
      <c r="I9411" s="20">
        <v>0</v>
      </c>
      <c r="J9411" s="20">
        <v>0</v>
      </c>
      <c r="L9411" s="20">
        <v>0</v>
      </c>
      <c r="N9411" s="20">
        <v>0</v>
      </c>
      <c r="P9411" s="20">
        <v>0</v>
      </c>
      <c r="Q9411" s="20">
        <v>0</v>
      </c>
      <c r="S9411" s="20">
        <v>0</v>
      </c>
      <c r="T9411" s="20">
        <v>1.0249999999999999</v>
      </c>
    </row>
    <row r="9412" spans="1:20" s="20" customFormat="1" x14ac:dyDescent="0.25">
      <c r="A9412" s="177" t="s">
        <v>11356</v>
      </c>
      <c r="B9412" s="20" t="s">
        <v>11357</v>
      </c>
      <c r="C9412" s="20" t="s">
        <v>351</v>
      </c>
      <c r="D9412" s="20" t="s">
        <v>1000</v>
      </c>
      <c r="E9412" s="26">
        <v>43497</v>
      </c>
      <c r="F9412" s="20">
        <v>0</v>
      </c>
      <c r="G9412" s="20">
        <v>0</v>
      </c>
      <c r="I9412" s="20">
        <v>0</v>
      </c>
      <c r="J9412" s="20">
        <v>0</v>
      </c>
      <c r="L9412" s="20">
        <v>0</v>
      </c>
      <c r="N9412" s="20">
        <v>0</v>
      </c>
      <c r="P9412" s="20">
        <v>0</v>
      </c>
      <c r="Q9412" s="20">
        <v>0</v>
      </c>
      <c r="S9412" s="20">
        <v>0</v>
      </c>
      <c r="T9412" s="20">
        <v>0.84749999999999992</v>
      </c>
    </row>
    <row r="9413" spans="1:20" s="20" customFormat="1" x14ac:dyDescent="0.25">
      <c r="A9413" s="177" t="s">
        <v>11218</v>
      </c>
      <c r="B9413" s="20" t="s">
        <v>11219</v>
      </c>
      <c r="C9413" s="20" t="s">
        <v>352</v>
      </c>
      <c r="D9413" s="20" t="s">
        <v>1000</v>
      </c>
      <c r="E9413" s="26">
        <v>43497</v>
      </c>
      <c r="F9413" s="20">
        <v>0</v>
      </c>
      <c r="G9413" s="20">
        <v>0</v>
      </c>
      <c r="I9413" s="20">
        <v>0</v>
      </c>
      <c r="J9413" s="20">
        <v>0</v>
      </c>
      <c r="L9413" s="20">
        <v>0</v>
      </c>
      <c r="N9413" s="20">
        <v>0</v>
      </c>
      <c r="P9413" s="20">
        <v>0</v>
      </c>
      <c r="Q9413" s="20">
        <v>0</v>
      </c>
      <c r="S9413" s="20">
        <v>0</v>
      </c>
      <c r="T9413" s="20">
        <v>0.72</v>
      </c>
    </row>
    <row r="9414" spans="1:20" s="20" customFormat="1" x14ac:dyDescent="0.25">
      <c r="A9414" s="177" t="s">
        <v>10219</v>
      </c>
      <c r="B9414" s="20" t="s">
        <v>10220</v>
      </c>
      <c r="C9414" s="20" t="s">
        <v>353</v>
      </c>
      <c r="D9414" s="20" t="s">
        <v>1000</v>
      </c>
      <c r="E9414" s="26">
        <v>43497</v>
      </c>
      <c r="F9414" s="20">
        <v>0</v>
      </c>
      <c r="G9414" s="20">
        <v>0</v>
      </c>
      <c r="I9414" s="20">
        <v>0</v>
      </c>
      <c r="J9414" s="20">
        <v>0</v>
      </c>
      <c r="L9414" s="20">
        <v>0</v>
      </c>
      <c r="N9414" s="20">
        <v>0</v>
      </c>
      <c r="P9414" s="20">
        <v>0</v>
      </c>
      <c r="Q9414" s="20">
        <v>0</v>
      </c>
      <c r="S9414" s="20">
        <v>0</v>
      </c>
      <c r="T9414" s="20">
        <v>0.70499999999999996</v>
      </c>
    </row>
    <row r="9415" spans="1:20" s="20" customFormat="1" x14ac:dyDescent="0.25">
      <c r="A9415" s="177" t="s">
        <v>10079</v>
      </c>
      <c r="B9415" s="20" t="s">
        <v>10080</v>
      </c>
      <c r="C9415" s="20" t="s">
        <v>386</v>
      </c>
      <c r="D9415" s="20" t="s">
        <v>1000</v>
      </c>
      <c r="E9415" s="26">
        <v>43497</v>
      </c>
      <c r="F9415" s="20">
        <v>0</v>
      </c>
      <c r="G9415" s="20">
        <v>0</v>
      </c>
      <c r="I9415" s="20">
        <v>0</v>
      </c>
      <c r="J9415" s="20">
        <v>0</v>
      </c>
      <c r="L9415" s="20">
        <v>0</v>
      </c>
      <c r="N9415" s="20">
        <v>0</v>
      </c>
      <c r="P9415" s="20">
        <v>0</v>
      </c>
      <c r="Q9415" s="20">
        <v>0</v>
      </c>
      <c r="S9415" s="20">
        <v>0</v>
      </c>
      <c r="T9415" s="20">
        <v>0.81499999999999995</v>
      </c>
    </row>
    <row r="9416" spans="1:20" s="20" customFormat="1" x14ac:dyDescent="0.25">
      <c r="A9416" s="177" t="s">
        <v>8632</v>
      </c>
      <c r="B9416" s="20" t="s">
        <v>8633</v>
      </c>
      <c r="C9416" s="20" t="s">
        <v>354</v>
      </c>
      <c r="D9416" s="20" t="s">
        <v>1000</v>
      </c>
      <c r="E9416" s="26">
        <v>43497</v>
      </c>
      <c r="F9416" s="20">
        <v>1</v>
      </c>
      <c r="G9416" s="20">
        <v>1.5</v>
      </c>
      <c r="I9416" s="20">
        <v>5</v>
      </c>
      <c r="J9416" s="20">
        <v>6</v>
      </c>
      <c r="L9416" s="20">
        <v>9</v>
      </c>
      <c r="N9416" s="20">
        <v>5</v>
      </c>
      <c r="P9416" s="20">
        <v>0</v>
      </c>
      <c r="Q9416" s="20">
        <v>0</v>
      </c>
      <c r="S9416" s="20">
        <v>0</v>
      </c>
      <c r="T9416" s="20">
        <v>0.64999999999999991</v>
      </c>
    </row>
    <row r="9417" spans="1:20" s="20" customFormat="1" x14ac:dyDescent="0.25">
      <c r="A9417" s="177" t="s">
        <v>6426</v>
      </c>
      <c r="B9417" s="20" t="s">
        <v>6427</v>
      </c>
      <c r="C9417" s="20" t="s">
        <v>355</v>
      </c>
      <c r="D9417" s="20" t="s">
        <v>1000</v>
      </c>
      <c r="E9417" s="26">
        <v>43497</v>
      </c>
      <c r="F9417" s="20">
        <v>4.5</v>
      </c>
      <c r="G9417" s="20">
        <v>5.5</v>
      </c>
      <c r="I9417" s="20">
        <v>21</v>
      </c>
      <c r="J9417" s="20">
        <v>26</v>
      </c>
      <c r="L9417" s="20">
        <v>32</v>
      </c>
      <c r="N9417" s="20">
        <v>20</v>
      </c>
      <c r="P9417" s="20">
        <v>0</v>
      </c>
      <c r="Q9417" s="20">
        <v>0</v>
      </c>
      <c r="S9417" s="20">
        <v>1</v>
      </c>
    </row>
    <row r="9418" spans="1:20" s="20" customFormat="1" x14ac:dyDescent="0.25">
      <c r="A9418" s="177" t="s">
        <v>12164</v>
      </c>
      <c r="B9418" s="20" t="s">
        <v>12165</v>
      </c>
      <c r="C9418" s="20" t="s">
        <v>1050</v>
      </c>
      <c r="D9418" s="20" t="s">
        <v>1002</v>
      </c>
      <c r="E9418" s="26">
        <v>43497</v>
      </c>
      <c r="F9418" s="20">
        <v>1.5</v>
      </c>
      <c r="G9418" s="20">
        <v>2.5</v>
      </c>
      <c r="I9418" s="20">
        <v>4</v>
      </c>
      <c r="J9418" s="20">
        <v>8</v>
      </c>
      <c r="L9418" s="20">
        <v>14</v>
      </c>
      <c r="N9418" s="20">
        <v>3</v>
      </c>
      <c r="P9418" s="20">
        <v>0</v>
      </c>
      <c r="Q9418" s="20">
        <v>0</v>
      </c>
      <c r="S9418" s="20">
        <v>1</v>
      </c>
    </row>
    <row r="9419" spans="1:20" s="20" customFormat="1" x14ac:dyDescent="0.25">
      <c r="A9419" s="177" t="s">
        <v>7499</v>
      </c>
      <c r="B9419" s="20" t="s">
        <v>7500</v>
      </c>
      <c r="C9419" s="20" t="s">
        <v>1048</v>
      </c>
      <c r="D9419" s="20" t="s">
        <v>1002</v>
      </c>
      <c r="E9419" s="26">
        <v>43497</v>
      </c>
      <c r="F9419" s="20">
        <v>2</v>
      </c>
      <c r="G9419" s="20">
        <v>2.5</v>
      </c>
      <c r="I9419" s="20">
        <v>11</v>
      </c>
      <c r="J9419" s="20">
        <v>11</v>
      </c>
      <c r="L9419" s="20">
        <v>14</v>
      </c>
      <c r="N9419" s="20">
        <v>10</v>
      </c>
      <c r="P9419" s="20">
        <v>2</v>
      </c>
      <c r="Q9419" s="20">
        <v>2</v>
      </c>
      <c r="S9419" s="20">
        <v>1</v>
      </c>
    </row>
    <row r="9420" spans="1:20" s="20" customFormat="1" x14ac:dyDescent="0.25">
      <c r="A9420" s="177" t="s">
        <v>5788</v>
      </c>
      <c r="B9420" s="20" t="s">
        <v>5789</v>
      </c>
      <c r="C9420" s="20" t="s">
        <v>1047</v>
      </c>
      <c r="D9420" s="20" t="s">
        <v>1002</v>
      </c>
      <c r="E9420" s="26">
        <v>43497</v>
      </c>
      <c r="F9420" s="20">
        <v>3.5</v>
      </c>
      <c r="G9420" s="20">
        <v>3.5</v>
      </c>
      <c r="I9420" s="20">
        <v>14</v>
      </c>
      <c r="J9420" s="20">
        <v>20</v>
      </c>
      <c r="L9420" s="20">
        <v>20</v>
      </c>
      <c r="N9420" s="20">
        <v>11</v>
      </c>
      <c r="P9420" s="20">
        <v>0</v>
      </c>
      <c r="Q9420" s="20">
        <v>0</v>
      </c>
      <c r="S9420" s="20">
        <v>3</v>
      </c>
    </row>
    <row r="9421" spans="1:20" s="20" customFormat="1" x14ac:dyDescent="0.25">
      <c r="A9421" s="177" t="s">
        <v>14815</v>
      </c>
      <c r="B9421" s="177" t="s">
        <v>14816</v>
      </c>
      <c r="C9421" s="20" t="s">
        <v>1054</v>
      </c>
      <c r="D9421" s="177" t="s">
        <v>1002</v>
      </c>
      <c r="E9421" s="26">
        <v>43497</v>
      </c>
      <c r="F9421" s="20">
        <v>2</v>
      </c>
      <c r="G9421" s="20">
        <v>1.5</v>
      </c>
      <c r="I9421" s="20">
        <v>9</v>
      </c>
      <c r="J9421" s="20">
        <v>11</v>
      </c>
      <c r="L9421" s="20">
        <v>9</v>
      </c>
      <c r="N9421" s="20">
        <v>8</v>
      </c>
      <c r="P9421" s="20">
        <v>0</v>
      </c>
      <c r="Q9421" s="20">
        <v>0</v>
      </c>
      <c r="S9421" s="20">
        <v>1</v>
      </c>
    </row>
    <row r="9422" spans="1:20" s="20" customFormat="1" x14ac:dyDescent="0.25">
      <c r="A9422" s="177" t="s">
        <v>7377</v>
      </c>
      <c r="B9422" s="20" t="s">
        <v>7378</v>
      </c>
      <c r="C9422" s="20" t="s">
        <v>1052</v>
      </c>
      <c r="D9422" s="20" t="s">
        <v>1002</v>
      </c>
      <c r="E9422" s="26">
        <v>43497</v>
      </c>
      <c r="F9422" s="20">
        <v>4.5</v>
      </c>
      <c r="G9422" s="20">
        <v>4.5</v>
      </c>
      <c r="I9422" s="20">
        <v>28</v>
      </c>
      <c r="J9422" s="20">
        <v>25</v>
      </c>
      <c r="L9422" s="20">
        <v>26</v>
      </c>
      <c r="N9422" s="20">
        <v>20</v>
      </c>
      <c r="P9422" s="20">
        <v>0</v>
      </c>
      <c r="Q9422" s="20">
        <v>3</v>
      </c>
      <c r="S9422" s="20">
        <v>8</v>
      </c>
    </row>
    <row r="9423" spans="1:20" s="20" customFormat="1" x14ac:dyDescent="0.25">
      <c r="A9423" s="177" t="s">
        <v>5369</v>
      </c>
      <c r="B9423" s="20" t="s">
        <v>5370</v>
      </c>
      <c r="C9423" s="20" t="s">
        <v>1053</v>
      </c>
      <c r="D9423" s="20" t="s">
        <v>1002</v>
      </c>
      <c r="E9423" s="26">
        <v>43497</v>
      </c>
      <c r="F9423" s="20">
        <v>2.5</v>
      </c>
      <c r="G9423" s="20">
        <v>3</v>
      </c>
      <c r="I9423" s="20">
        <v>5</v>
      </c>
      <c r="J9423" s="20">
        <v>14</v>
      </c>
      <c r="L9423" s="20">
        <v>17</v>
      </c>
      <c r="N9423" s="20">
        <v>4</v>
      </c>
      <c r="P9423" s="20">
        <v>0</v>
      </c>
      <c r="Q9423" s="20">
        <v>0</v>
      </c>
      <c r="S9423" s="20">
        <v>1</v>
      </c>
    </row>
    <row r="9424" spans="1:20" s="20" customFormat="1" x14ac:dyDescent="0.25">
      <c r="A9424" s="177" t="s">
        <v>7709</v>
      </c>
      <c r="B9424" s="20" t="s">
        <v>7716</v>
      </c>
      <c r="C9424" s="20" t="s">
        <v>901</v>
      </c>
      <c r="D9424" s="20" t="s">
        <v>1000</v>
      </c>
      <c r="E9424" s="26">
        <v>43497</v>
      </c>
      <c r="F9424" s="20">
        <v>3</v>
      </c>
      <c r="G9424" s="20">
        <v>3</v>
      </c>
      <c r="I9424" s="20">
        <v>5</v>
      </c>
      <c r="J9424" s="20">
        <v>14</v>
      </c>
      <c r="L9424" s="20">
        <v>17</v>
      </c>
      <c r="N9424" s="20">
        <v>4</v>
      </c>
      <c r="P9424" s="20">
        <v>0</v>
      </c>
      <c r="Q9424" s="20">
        <v>0</v>
      </c>
      <c r="S9424" s="20">
        <v>1</v>
      </c>
    </row>
    <row r="9425" spans="1:20" s="20" customFormat="1" x14ac:dyDescent="0.25">
      <c r="A9425" s="177" t="s">
        <v>7399</v>
      </c>
      <c r="B9425" s="20" t="s">
        <v>7408</v>
      </c>
      <c r="C9425" s="20" t="s">
        <v>901</v>
      </c>
      <c r="D9425" s="20" t="s">
        <v>1001</v>
      </c>
      <c r="E9425" s="26">
        <v>43497</v>
      </c>
      <c r="F9425" s="20">
        <v>3.5</v>
      </c>
      <c r="G9425" s="20">
        <v>3</v>
      </c>
      <c r="I9425" s="20">
        <v>5</v>
      </c>
      <c r="J9425" s="20">
        <v>14</v>
      </c>
      <c r="L9425" s="20">
        <v>17</v>
      </c>
      <c r="N9425" s="20">
        <v>4</v>
      </c>
      <c r="P9425" s="20">
        <v>0</v>
      </c>
      <c r="Q9425" s="20">
        <v>0</v>
      </c>
      <c r="S9425" s="20">
        <v>1</v>
      </c>
    </row>
    <row r="9426" spans="1:20" s="20" customFormat="1" x14ac:dyDescent="0.25">
      <c r="A9426" s="177" t="s">
        <v>5827</v>
      </c>
      <c r="B9426" s="20" t="s">
        <v>5837</v>
      </c>
      <c r="C9426" s="20" t="s">
        <v>903</v>
      </c>
      <c r="D9426" s="20" t="s">
        <v>1000</v>
      </c>
      <c r="E9426" s="26">
        <v>43497</v>
      </c>
      <c r="F9426" s="20">
        <v>6</v>
      </c>
      <c r="G9426" s="20">
        <v>3</v>
      </c>
      <c r="I9426" s="20">
        <v>5</v>
      </c>
      <c r="J9426" s="20">
        <v>14</v>
      </c>
      <c r="L9426" s="20">
        <v>17</v>
      </c>
      <c r="N9426" s="20">
        <v>4</v>
      </c>
      <c r="P9426" s="20">
        <v>0</v>
      </c>
      <c r="Q9426" s="20">
        <v>0</v>
      </c>
      <c r="S9426" s="20">
        <v>1</v>
      </c>
    </row>
    <row r="9427" spans="1:20" s="20" customFormat="1" x14ac:dyDescent="0.25">
      <c r="A9427" s="177" t="s">
        <v>5397</v>
      </c>
      <c r="B9427" s="20" t="s">
        <v>5398</v>
      </c>
      <c r="C9427" s="20" t="s">
        <v>903</v>
      </c>
      <c r="D9427" s="20" t="s">
        <v>1001</v>
      </c>
      <c r="E9427" s="26">
        <v>43497</v>
      </c>
      <c r="F9427" s="20">
        <v>0</v>
      </c>
      <c r="G9427" s="20">
        <v>3</v>
      </c>
      <c r="I9427" s="20">
        <v>5</v>
      </c>
      <c r="J9427" s="20">
        <v>14</v>
      </c>
      <c r="L9427" s="20">
        <v>17</v>
      </c>
      <c r="N9427" s="20">
        <v>4</v>
      </c>
      <c r="P9427" s="20">
        <v>0</v>
      </c>
      <c r="Q9427" s="20">
        <v>0</v>
      </c>
      <c r="S9427" s="20">
        <v>1</v>
      </c>
    </row>
    <row r="9428" spans="1:20" s="20" customFormat="1" x14ac:dyDescent="0.25">
      <c r="A9428" s="177" t="s">
        <v>11913</v>
      </c>
      <c r="B9428" s="20" t="s">
        <v>11914</v>
      </c>
      <c r="C9428" s="20" t="s">
        <v>198</v>
      </c>
      <c r="D9428" s="20" t="s">
        <v>1002</v>
      </c>
      <c r="E9428" s="26">
        <v>43497</v>
      </c>
      <c r="F9428" s="20">
        <v>0</v>
      </c>
      <c r="G9428" s="20">
        <v>0</v>
      </c>
      <c r="I9428" s="20">
        <v>0</v>
      </c>
      <c r="J9428" s="20">
        <v>0</v>
      </c>
      <c r="L9428" s="20">
        <v>0</v>
      </c>
      <c r="N9428" s="20">
        <v>0</v>
      </c>
      <c r="P9428" s="20">
        <v>0</v>
      </c>
      <c r="Q9428" s="20">
        <v>0</v>
      </c>
      <c r="S9428" s="20">
        <v>0</v>
      </c>
    </row>
    <row r="9429" spans="1:20" s="20" customFormat="1" x14ac:dyDescent="0.25">
      <c r="A9429" s="177" t="s">
        <v>11915</v>
      </c>
      <c r="B9429" s="20" t="s">
        <v>11916</v>
      </c>
      <c r="C9429" s="20" t="s">
        <v>962</v>
      </c>
      <c r="D9429" s="20" t="s">
        <v>1002</v>
      </c>
      <c r="E9429" s="26">
        <v>43497</v>
      </c>
      <c r="F9429" s="20">
        <v>1.5</v>
      </c>
      <c r="G9429" s="20">
        <v>3</v>
      </c>
      <c r="I9429" s="20">
        <v>3</v>
      </c>
      <c r="J9429" s="20">
        <v>11</v>
      </c>
      <c r="L9429" s="20">
        <v>18</v>
      </c>
      <c r="N9429" s="20">
        <v>0</v>
      </c>
      <c r="P9429" s="20">
        <v>0</v>
      </c>
      <c r="Q9429" s="20">
        <v>0</v>
      </c>
      <c r="S9429" s="20">
        <v>3</v>
      </c>
    </row>
    <row r="9430" spans="1:20" s="20" customFormat="1" x14ac:dyDescent="0.25">
      <c r="A9430" s="177" t="s">
        <v>11917</v>
      </c>
      <c r="B9430" s="20" t="s">
        <v>11918</v>
      </c>
      <c r="C9430" s="20" t="s">
        <v>199</v>
      </c>
      <c r="D9430" s="20" t="s">
        <v>1002</v>
      </c>
      <c r="E9430" s="26">
        <v>43497</v>
      </c>
      <c r="F9430" s="20">
        <v>14</v>
      </c>
      <c r="G9430" s="20">
        <v>13.5</v>
      </c>
      <c r="I9430" s="20">
        <v>91</v>
      </c>
      <c r="J9430" s="20">
        <v>105</v>
      </c>
      <c r="L9430" s="20">
        <v>113</v>
      </c>
      <c r="N9430" s="20">
        <v>81</v>
      </c>
      <c r="P9430" s="20">
        <v>0</v>
      </c>
      <c r="Q9430" s="20">
        <v>1</v>
      </c>
      <c r="S9430" s="20">
        <v>10</v>
      </c>
    </row>
    <row r="9431" spans="1:20" s="20" customFormat="1" x14ac:dyDescent="0.25">
      <c r="A9431" s="177" t="s">
        <v>11919</v>
      </c>
      <c r="B9431" s="20" t="s">
        <v>11920</v>
      </c>
      <c r="C9431" s="20" t="s">
        <v>348</v>
      </c>
      <c r="D9431" s="20" t="s">
        <v>1002</v>
      </c>
      <c r="E9431" s="26">
        <v>43497</v>
      </c>
      <c r="F9431" s="20">
        <v>0</v>
      </c>
      <c r="G9431" s="20">
        <v>0</v>
      </c>
      <c r="I9431" s="20">
        <v>0</v>
      </c>
      <c r="J9431" s="20">
        <v>0</v>
      </c>
      <c r="L9431" s="20">
        <v>0</v>
      </c>
      <c r="N9431" s="20">
        <v>0</v>
      </c>
      <c r="P9431" s="20">
        <v>0</v>
      </c>
      <c r="Q9431" s="20">
        <v>0</v>
      </c>
      <c r="S9431" s="20">
        <v>0</v>
      </c>
    </row>
    <row r="9432" spans="1:20" s="20" customFormat="1" x14ac:dyDescent="0.25">
      <c r="A9432" s="177" t="s">
        <v>11921</v>
      </c>
      <c r="B9432" s="20" t="s">
        <v>11922</v>
      </c>
      <c r="C9432" s="20" t="s">
        <v>357</v>
      </c>
      <c r="D9432" s="20" t="s">
        <v>1002</v>
      </c>
      <c r="E9432" s="26">
        <v>43497</v>
      </c>
      <c r="F9432" s="20">
        <v>0</v>
      </c>
      <c r="G9432" s="20">
        <v>0</v>
      </c>
      <c r="I9432" s="20">
        <v>0</v>
      </c>
      <c r="J9432" s="20">
        <v>0</v>
      </c>
      <c r="L9432" s="20">
        <v>0</v>
      </c>
      <c r="N9432" s="20">
        <v>0</v>
      </c>
      <c r="P9432" s="20">
        <v>0</v>
      </c>
      <c r="Q9432" s="20">
        <v>0</v>
      </c>
      <c r="S9432" s="20">
        <v>0</v>
      </c>
    </row>
    <row r="9433" spans="1:20" s="20" customFormat="1" x14ac:dyDescent="0.25">
      <c r="A9433" s="177" t="s">
        <v>10985</v>
      </c>
      <c r="B9433" s="20" t="s">
        <v>10986</v>
      </c>
      <c r="C9433" s="20" t="s">
        <v>227</v>
      </c>
      <c r="D9433" s="20" t="s">
        <v>1002</v>
      </c>
      <c r="E9433" s="26">
        <v>43497</v>
      </c>
      <c r="F9433" s="20">
        <v>0</v>
      </c>
      <c r="G9433" s="20">
        <v>0</v>
      </c>
      <c r="I9433" s="20">
        <v>0</v>
      </c>
      <c r="J9433" s="20">
        <v>0</v>
      </c>
      <c r="L9433" s="20">
        <v>0</v>
      </c>
      <c r="N9433" s="20">
        <v>0</v>
      </c>
      <c r="P9433" s="20">
        <v>0</v>
      </c>
      <c r="Q9433" s="20">
        <v>0</v>
      </c>
      <c r="S9433" s="20">
        <v>0</v>
      </c>
    </row>
    <row r="9434" spans="1:20" s="20" customFormat="1" x14ac:dyDescent="0.25">
      <c r="A9434" s="177" t="s">
        <v>10810</v>
      </c>
      <c r="B9434" s="20" t="s">
        <v>10811</v>
      </c>
      <c r="C9434" s="20" t="s">
        <v>203</v>
      </c>
      <c r="D9434" s="20" t="s">
        <v>1002</v>
      </c>
      <c r="E9434" s="26">
        <v>43497</v>
      </c>
      <c r="F9434" s="20">
        <v>0</v>
      </c>
      <c r="G9434" s="20">
        <v>0</v>
      </c>
      <c r="I9434" s="20">
        <v>0</v>
      </c>
      <c r="J9434" s="20">
        <v>0</v>
      </c>
      <c r="L9434" s="20">
        <v>0</v>
      </c>
      <c r="N9434" s="20">
        <v>0</v>
      </c>
      <c r="O9434" s="20" t="e">
        <v>#DIV/0!</v>
      </c>
      <c r="P9434" s="20">
        <v>0</v>
      </c>
      <c r="Q9434" s="20">
        <v>0</v>
      </c>
      <c r="S9434" s="20">
        <v>0</v>
      </c>
    </row>
    <row r="9435" spans="1:20" s="20" customFormat="1" x14ac:dyDescent="0.25">
      <c r="A9435" s="177" t="s">
        <v>10145</v>
      </c>
      <c r="B9435" s="20" t="s">
        <v>10146</v>
      </c>
      <c r="C9435" s="20" t="s">
        <v>387</v>
      </c>
      <c r="D9435" s="20" t="s">
        <v>1002</v>
      </c>
      <c r="E9435" s="26">
        <v>43497</v>
      </c>
      <c r="F9435" s="20">
        <v>0</v>
      </c>
      <c r="G9435" s="20">
        <v>0</v>
      </c>
      <c r="I9435" s="20">
        <v>0</v>
      </c>
      <c r="J9435" s="20">
        <v>0</v>
      </c>
      <c r="L9435" s="20">
        <v>0</v>
      </c>
      <c r="N9435" s="20">
        <v>0</v>
      </c>
      <c r="P9435" s="20">
        <v>0</v>
      </c>
      <c r="Q9435" s="20">
        <v>0</v>
      </c>
      <c r="S9435" s="20">
        <v>0</v>
      </c>
    </row>
    <row r="9436" spans="1:20" s="20" customFormat="1" x14ac:dyDescent="0.25">
      <c r="A9436" s="177" t="s">
        <v>9963</v>
      </c>
      <c r="B9436" s="20" t="s">
        <v>9964</v>
      </c>
      <c r="C9436" s="20" t="s">
        <v>223</v>
      </c>
      <c r="D9436" s="20" t="s">
        <v>1002</v>
      </c>
      <c r="E9436" s="26">
        <v>43497</v>
      </c>
      <c r="F9436" s="20">
        <v>4</v>
      </c>
      <c r="G9436" s="20">
        <v>6</v>
      </c>
      <c r="I9436" s="20">
        <v>54</v>
      </c>
      <c r="J9436" s="20">
        <v>44</v>
      </c>
      <c r="L9436" s="20">
        <v>66</v>
      </c>
      <c r="N9436" s="20">
        <v>54</v>
      </c>
      <c r="P9436" s="20">
        <v>0</v>
      </c>
      <c r="Q9436" s="20">
        <v>0</v>
      </c>
      <c r="S9436" s="20">
        <v>0</v>
      </c>
    </row>
    <row r="9437" spans="1:20" s="20" customFormat="1" x14ac:dyDescent="0.25">
      <c r="A9437" s="177" t="s">
        <v>9581</v>
      </c>
      <c r="B9437" s="20" t="s">
        <v>9582</v>
      </c>
      <c r="C9437" s="20" t="s">
        <v>346</v>
      </c>
      <c r="D9437" s="20" t="s">
        <v>1002</v>
      </c>
      <c r="E9437" s="26">
        <v>43497</v>
      </c>
      <c r="F9437" s="20">
        <v>0</v>
      </c>
      <c r="G9437" s="20">
        <v>0</v>
      </c>
      <c r="I9437" s="20">
        <v>0</v>
      </c>
      <c r="J9437" s="20">
        <v>0</v>
      </c>
      <c r="L9437" s="20">
        <v>0</v>
      </c>
      <c r="N9437" s="20">
        <v>0</v>
      </c>
      <c r="P9437" s="20">
        <v>0</v>
      </c>
      <c r="Q9437" s="20">
        <v>0</v>
      </c>
      <c r="S9437" s="20">
        <v>0</v>
      </c>
    </row>
    <row r="9438" spans="1:20" s="20" customFormat="1" x14ac:dyDescent="0.25">
      <c r="A9438" s="177" t="s">
        <v>9222</v>
      </c>
      <c r="B9438" s="20" t="s">
        <v>9223</v>
      </c>
      <c r="C9438" s="20" t="s">
        <v>207</v>
      </c>
      <c r="D9438" s="20" t="s">
        <v>1002</v>
      </c>
      <c r="E9438" s="26">
        <v>43497</v>
      </c>
      <c r="F9438" s="20">
        <v>6.5</v>
      </c>
      <c r="G9438" s="20">
        <v>7</v>
      </c>
      <c r="I9438" s="20">
        <v>40</v>
      </c>
      <c r="J9438" s="20">
        <v>38</v>
      </c>
      <c r="L9438" s="20">
        <v>42</v>
      </c>
      <c r="N9438" s="20">
        <v>36</v>
      </c>
      <c r="O9438" s="20">
        <v>1</v>
      </c>
      <c r="P9438" s="20">
        <v>2</v>
      </c>
      <c r="Q9438" s="20">
        <v>5</v>
      </c>
      <c r="S9438" s="20">
        <v>4</v>
      </c>
    </row>
    <row r="9439" spans="1:20" s="20" customFormat="1" x14ac:dyDescent="0.25">
      <c r="A9439" s="177" t="s">
        <v>8383</v>
      </c>
      <c r="B9439" s="20" t="s">
        <v>8384</v>
      </c>
      <c r="C9439" s="20" t="s">
        <v>212</v>
      </c>
      <c r="D9439" s="20" t="s">
        <v>1002</v>
      </c>
      <c r="E9439" s="26">
        <v>43497</v>
      </c>
      <c r="F9439" s="20">
        <v>1.5</v>
      </c>
      <c r="G9439" s="20">
        <v>1.5</v>
      </c>
      <c r="I9439" s="20">
        <v>6</v>
      </c>
      <c r="J9439" s="20">
        <v>8</v>
      </c>
      <c r="L9439" s="20">
        <v>8</v>
      </c>
      <c r="N9439" s="20">
        <v>4</v>
      </c>
      <c r="P9439" s="20">
        <v>2</v>
      </c>
      <c r="Q9439" s="20">
        <v>2</v>
      </c>
      <c r="S9439" s="20">
        <v>2</v>
      </c>
    </row>
    <row r="9440" spans="1:20" s="20" customFormat="1" x14ac:dyDescent="0.25">
      <c r="A9440" s="177" t="s">
        <v>8114</v>
      </c>
      <c r="B9440" s="20" t="s">
        <v>8115</v>
      </c>
      <c r="C9440" s="20" t="s">
        <v>963</v>
      </c>
      <c r="D9440" s="20" t="s">
        <v>1002</v>
      </c>
      <c r="E9440" s="26">
        <v>43497</v>
      </c>
      <c r="F9440" s="20">
        <v>0</v>
      </c>
      <c r="G9440" s="20">
        <v>0</v>
      </c>
      <c r="I9440" s="20">
        <v>0</v>
      </c>
      <c r="J9440" s="20">
        <v>0</v>
      </c>
      <c r="L9440" s="20">
        <v>0</v>
      </c>
      <c r="N9440" s="20">
        <v>0</v>
      </c>
      <c r="P9440" s="20">
        <v>0</v>
      </c>
      <c r="Q9440" s="20">
        <v>0</v>
      </c>
      <c r="S9440" s="20">
        <v>0</v>
      </c>
      <c r="T9440" s="20">
        <v>0</v>
      </c>
    </row>
    <row r="9441" spans="1:20" s="20" customFormat="1" x14ac:dyDescent="0.25">
      <c r="A9441" s="177" t="s">
        <v>8082</v>
      </c>
      <c r="B9441" s="20" t="s">
        <v>8083</v>
      </c>
      <c r="C9441" s="20" t="s">
        <v>225</v>
      </c>
      <c r="D9441" s="20" t="s">
        <v>1002</v>
      </c>
      <c r="E9441" s="26">
        <v>43497</v>
      </c>
      <c r="F9441" s="20">
        <v>4</v>
      </c>
      <c r="G9441" s="20">
        <v>5.5</v>
      </c>
      <c r="I9441" s="20">
        <v>38</v>
      </c>
      <c r="J9441" s="20">
        <v>44</v>
      </c>
      <c r="L9441" s="20">
        <v>62</v>
      </c>
      <c r="N9441" s="20">
        <v>36</v>
      </c>
      <c r="P9441" s="20">
        <v>3</v>
      </c>
      <c r="Q9441" s="20">
        <v>3</v>
      </c>
      <c r="S9441" s="20">
        <v>2</v>
      </c>
      <c r="T9441" s="20">
        <v>0</v>
      </c>
    </row>
    <row r="9442" spans="1:20" s="20" customFormat="1" x14ac:dyDescent="0.25">
      <c r="A9442" s="177" t="s">
        <v>7694</v>
      </c>
      <c r="B9442" s="20" t="s">
        <v>7695</v>
      </c>
      <c r="C9442" s="20" t="s">
        <v>901</v>
      </c>
      <c r="D9442" s="20" t="s">
        <v>1002</v>
      </c>
      <c r="E9442" s="26">
        <v>43497</v>
      </c>
      <c r="F9442" s="20">
        <v>6.5</v>
      </c>
      <c r="G9442" s="20">
        <v>7</v>
      </c>
      <c r="I9442" s="20">
        <v>39</v>
      </c>
      <c r="J9442" s="20">
        <v>36</v>
      </c>
      <c r="L9442" s="20">
        <v>40</v>
      </c>
      <c r="N9442" s="20">
        <v>30</v>
      </c>
      <c r="P9442" s="20">
        <v>2</v>
      </c>
      <c r="Q9442" s="20">
        <v>5</v>
      </c>
      <c r="S9442" s="20">
        <v>9</v>
      </c>
      <c r="T9442" s="20">
        <v>0</v>
      </c>
    </row>
    <row r="9443" spans="1:20" s="20" customFormat="1" x14ac:dyDescent="0.25">
      <c r="A9443" s="177" t="s">
        <v>7142</v>
      </c>
      <c r="B9443" s="20" t="s">
        <v>7143</v>
      </c>
      <c r="C9443" s="20" t="s">
        <v>232</v>
      </c>
      <c r="D9443" s="20" t="s">
        <v>1002</v>
      </c>
      <c r="E9443" s="26">
        <v>43497</v>
      </c>
      <c r="F9443" s="20">
        <v>8</v>
      </c>
      <c r="G9443" s="20">
        <v>8</v>
      </c>
      <c r="I9443" s="20">
        <v>124</v>
      </c>
      <c r="J9443" s="20">
        <v>91</v>
      </c>
      <c r="L9443" s="20">
        <v>91</v>
      </c>
      <c r="N9443" s="20">
        <v>113</v>
      </c>
      <c r="P9443" s="20">
        <v>0</v>
      </c>
      <c r="Q9443" s="20">
        <v>5</v>
      </c>
      <c r="S9443" s="20">
        <v>11</v>
      </c>
      <c r="T9443" s="20">
        <v>0</v>
      </c>
    </row>
    <row r="9444" spans="1:20" s="20" customFormat="1" x14ac:dyDescent="0.25">
      <c r="A9444" s="177" t="s">
        <v>6776</v>
      </c>
      <c r="B9444" s="20" t="s">
        <v>6777</v>
      </c>
      <c r="C9444" s="20" t="s">
        <v>317</v>
      </c>
      <c r="D9444" s="20" t="s">
        <v>1002</v>
      </c>
      <c r="E9444" s="26">
        <v>43497</v>
      </c>
      <c r="F9444" s="20">
        <v>10.5</v>
      </c>
      <c r="G9444" s="20">
        <v>11.5</v>
      </c>
      <c r="I9444" s="20">
        <v>50</v>
      </c>
      <c r="J9444" s="20">
        <v>61</v>
      </c>
      <c r="L9444" s="20">
        <v>67</v>
      </c>
      <c r="N9444" s="20">
        <v>44</v>
      </c>
      <c r="P9444" s="20">
        <v>0</v>
      </c>
      <c r="Q9444" s="20">
        <v>0</v>
      </c>
      <c r="S9444" s="20">
        <v>6</v>
      </c>
      <c r="T9444" s="20">
        <v>0</v>
      </c>
    </row>
    <row r="9445" spans="1:20" s="20" customFormat="1" x14ac:dyDescent="0.25">
      <c r="A9445" s="177" t="s">
        <v>6352</v>
      </c>
      <c r="B9445" s="20" t="s">
        <v>6353</v>
      </c>
      <c r="C9445" s="20" t="s">
        <v>214</v>
      </c>
      <c r="D9445" s="20" t="s">
        <v>1002</v>
      </c>
      <c r="E9445" s="26">
        <v>43497</v>
      </c>
      <c r="F9445" s="20">
        <v>13.5</v>
      </c>
      <c r="G9445" s="20">
        <v>15.5</v>
      </c>
      <c r="I9445" s="20">
        <v>75</v>
      </c>
      <c r="J9445" s="20">
        <v>118</v>
      </c>
      <c r="L9445" s="20">
        <v>138</v>
      </c>
      <c r="N9445" s="20">
        <v>57</v>
      </c>
      <c r="O9445" s="20">
        <v>1.0249999999999999</v>
      </c>
      <c r="P9445" s="20">
        <v>11</v>
      </c>
      <c r="Q9445" s="20">
        <v>12</v>
      </c>
      <c r="S9445" s="20">
        <v>18</v>
      </c>
      <c r="T9445" s="20">
        <v>0</v>
      </c>
    </row>
    <row r="9446" spans="1:20" s="20" customFormat="1" x14ac:dyDescent="0.25">
      <c r="A9446" s="177" t="s">
        <v>5806</v>
      </c>
      <c r="B9446" s="20" t="s">
        <v>5807</v>
      </c>
      <c r="C9446" s="20" t="s">
        <v>903</v>
      </c>
      <c r="D9446" s="20" t="s">
        <v>1002</v>
      </c>
      <c r="E9446" s="26">
        <v>43497</v>
      </c>
      <c r="F9446" s="20">
        <v>6</v>
      </c>
      <c r="G9446" s="20">
        <v>6.5</v>
      </c>
      <c r="I9446" s="20">
        <v>19</v>
      </c>
      <c r="J9446" s="20">
        <v>34</v>
      </c>
      <c r="L9446" s="20">
        <v>37</v>
      </c>
      <c r="N9446" s="20">
        <v>15</v>
      </c>
      <c r="P9446" s="20">
        <v>0</v>
      </c>
      <c r="Q9446" s="20">
        <v>0</v>
      </c>
      <c r="S9446" s="20">
        <v>4</v>
      </c>
      <c r="T9446" s="20">
        <v>0</v>
      </c>
    </row>
    <row r="9447" spans="1:20" s="20" customFormat="1" x14ac:dyDescent="0.25">
      <c r="A9447" s="177" t="s">
        <v>4959</v>
      </c>
      <c r="B9447" s="20" t="s">
        <v>4960</v>
      </c>
      <c r="C9447" s="20" t="s">
        <v>230</v>
      </c>
      <c r="D9447" s="20" t="s">
        <v>1002</v>
      </c>
      <c r="E9447" s="26">
        <v>43497</v>
      </c>
      <c r="F9447" s="20">
        <v>0</v>
      </c>
      <c r="G9447" s="20">
        <v>0</v>
      </c>
      <c r="I9447" s="20">
        <v>0</v>
      </c>
      <c r="J9447" s="20">
        <v>0</v>
      </c>
      <c r="L9447" s="20">
        <v>0</v>
      </c>
      <c r="N9447" s="20">
        <v>0</v>
      </c>
      <c r="P9447" s="20">
        <v>0</v>
      </c>
      <c r="Q9447" s="20">
        <v>0</v>
      </c>
      <c r="S9447" s="20">
        <v>0</v>
      </c>
      <c r="T9447" s="20">
        <v>0</v>
      </c>
    </row>
    <row r="9448" spans="1:20" s="20" customFormat="1" x14ac:dyDescent="0.25">
      <c r="A9448" s="177" t="s">
        <v>4784</v>
      </c>
      <c r="B9448" s="20" t="s">
        <v>4785</v>
      </c>
      <c r="C9448" s="20" t="s">
        <v>234</v>
      </c>
      <c r="D9448" s="20" t="s">
        <v>1002</v>
      </c>
      <c r="E9448" s="26">
        <v>43497</v>
      </c>
      <c r="F9448" s="20">
        <v>1.5</v>
      </c>
      <c r="G9448" s="20">
        <v>3.5</v>
      </c>
      <c r="I9448" s="20">
        <v>24</v>
      </c>
      <c r="J9448" s="20">
        <v>18</v>
      </c>
      <c r="L9448" s="20">
        <v>46</v>
      </c>
      <c r="N9448" s="20">
        <v>24</v>
      </c>
      <c r="P9448" s="20">
        <v>0</v>
      </c>
      <c r="Q9448" s="20">
        <v>0</v>
      </c>
      <c r="S9448" s="20">
        <v>0</v>
      </c>
      <c r="T9448" s="20">
        <v>0</v>
      </c>
    </row>
    <row r="9449" spans="1:20" s="20" customFormat="1" x14ac:dyDescent="0.25">
      <c r="A9449" s="177" t="s">
        <v>4434</v>
      </c>
      <c r="B9449" s="20" t="s">
        <v>4435</v>
      </c>
      <c r="C9449" s="20" t="s">
        <v>217</v>
      </c>
      <c r="D9449" s="20" t="s">
        <v>1002</v>
      </c>
      <c r="E9449" s="26">
        <v>43497</v>
      </c>
      <c r="F9449" s="20">
        <v>0</v>
      </c>
      <c r="G9449" s="20">
        <v>0</v>
      </c>
      <c r="I9449" s="20">
        <v>0</v>
      </c>
      <c r="J9449" s="20">
        <v>0</v>
      </c>
      <c r="L9449" s="20">
        <v>0</v>
      </c>
      <c r="N9449" s="20">
        <v>0</v>
      </c>
      <c r="P9449" s="20">
        <v>0</v>
      </c>
      <c r="Q9449" s="20">
        <v>0</v>
      </c>
      <c r="S9449" s="20">
        <v>0</v>
      </c>
      <c r="T9449" s="20">
        <v>0</v>
      </c>
    </row>
    <row r="9450" spans="1:20" s="20" customFormat="1" x14ac:dyDescent="0.25">
      <c r="A9450" s="177" t="s">
        <v>3844</v>
      </c>
      <c r="B9450" s="20" t="s">
        <v>3845</v>
      </c>
      <c r="C9450" s="20" t="s">
        <v>342</v>
      </c>
      <c r="D9450" s="20" t="s">
        <v>1002</v>
      </c>
      <c r="E9450" s="26">
        <v>43497</v>
      </c>
      <c r="F9450" s="20">
        <v>0</v>
      </c>
      <c r="G9450" s="20">
        <v>0</v>
      </c>
      <c r="I9450" s="20">
        <v>0</v>
      </c>
      <c r="J9450" s="20">
        <v>0</v>
      </c>
      <c r="L9450" s="20">
        <v>0</v>
      </c>
      <c r="N9450" s="20">
        <v>0</v>
      </c>
      <c r="P9450" s="20">
        <v>0</v>
      </c>
      <c r="Q9450" s="20">
        <v>0</v>
      </c>
      <c r="S9450" s="20">
        <v>0</v>
      </c>
      <c r="T9450" s="20">
        <v>0</v>
      </c>
    </row>
    <row r="9451" spans="1:20" s="20" customFormat="1" x14ac:dyDescent="0.25">
      <c r="A9451" s="177" t="s">
        <v>3652</v>
      </c>
      <c r="B9451" s="20" t="s">
        <v>3653</v>
      </c>
      <c r="C9451" s="20" t="s">
        <v>220</v>
      </c>
      <c r="D9451" s="20" t="s">
        <v>1002</v>
      </c>
      <c r="E9451" s="26">
        <v>43497</v>
      </c>
      <c r="F9451" s="20">
        <v>0</v>
      </c>
      <c r="G9451" s="20">
        <v>0</v>
      </c>
      <c r="I9451" s="20">
        <v>0</v>
      </c>
      <c r="J9451" s="20">
        <v>0</v>
      </c>
      <c r="L9451" s="20">
        <v>0</v>
      </c>
      <c r="N9451" s="20">
        <v>0</v>
      </c>
      <c r="P9451" s="20">
        <v>0</v>
      </c>
      <c r="Q9451" s="20">
        <v>0</v>
      </c>
      <c r="S9451" s="20">
        <v>0</v>
      </c>
      <c r="T9451" s="20">
        <v>0</v>
      </c>
    </row>
    <row r="9452" spans="1:20" s="20" customFormat="1" x14ac:dyDescent="0.25">
      <c r="A9452" s="177" t="s">
        <v>3127</v>
      </c>
      <c r="B9452" s="20" t="s">
        <v>3128</v>
      </c>
      <c r="C9452" s="20" t="s">
        <v>242</v>
      </c>
      <c r="D9452" s="20" t="s">
        <v>1000</v>
      </c>
      <c r="E9452" s="26">
        <v>43497</v>
      </c>
      <c r="F9452" s="20">
        <v>0</v>
      </c>
      <c r="G9452" s="20">
        <v>0</v>
      </c>
      <c r="I9452" s="20">
        <v>0</v>
      </c>
      <c r="J9452" s="20">
        <v>0</v>
      </c>
      <c r="L9452" s="20">
        <v>0</v>
      </c>
      <c r="N9452" s="20">
        <v>0</v>
      </c>
      <c r="P9452" s="20">
        <v>0</v>
      </c>
      <c r="Q9452" s="20">
        <v>0</v>
      </c>
      <c r="S9452" s="20">
        <v>0</v>
      </c>
      <c r="T9452" s="20">
        <v>0</v>
      </c>
    </row>
    <row r="9453" spans="1:20" s="20" customFormat="1" x14ac:dyDescent="0.25">
      <c r="A9453" s="177" t="s">
        <v>2952</v>
      </c>
      <c r="B9453" s="20" t="s">
        <v>2953</v>
      </c>
      <c r="C9453" s="20" t="s">
        <v>2724</v>
      </c>
      <c r="D9453" s="20" t="s">
        <v>1000</v>
      </c>
      <c r="E9453" s="26">
        <v>43497</v>
      </c>
      <c r="F9453" s="20">
        <v>3.5</v>
      </c>
      <c r="G9453" s="20">
        <v>3.5</v>
      </c>
      <c r="I9453" s="20">
        <v>14</v>
      </c>
      <c r="J9453" s="20">
        <v>20</v>
      </c>
      <c r="L9453" s="20">
        <v>20</v>
      </c>
      <c r="N9453" s="20">
        <v>11</v>
      </c>
      <c r="P9453" s="20">
        <v>0</v>
      </c>
      <c r="Q9453" s="20">
        <v>0</v>
      </c>
      <c r="S9453" s="20">
        <v>3</v>
      </c>
      <c r="T9453" s="20">
        <v>0</v>
      </c>
    </row>
    <row r="9454" spans="1:20" s="20" customFormat="1" x14ac:dyDescent="0.25">
      <c r="A9454" s="177" t="s">
        <v>2779</v>
      </c>
      <c r="B9454" s="20" t="s">
        <v>2780</v>
      </c>
      <c r="C9454" s="20" t="s">
        <v>2724</v>
      </c>
      <c r="D9454" s="20" t="s">
        <v>1001</v>
      </c>
      <c r="E9454" s="26">
        <v>43497</v>
      </c>
      <c r="F9454" s="20">
        <v>3.5</v>
      </c>
      <c r="G9454" s="20">
        <v>5</v>
      </c>
      <c r="I9454" s="20">
        <v>15</v>
      </c>
      <c r="J9454" s="20">
        <v>19</v>
      </c>
      <c r="L9454" s="20">
        <v>28</v>
      </c>
      <c r="N9454" s="20">
        <v>13</v>
      </c>
      <c r="P9454" s="20">
        <v>2</v>
      </c>
      <c r="Q9454" s="20">
        <v>2</v>
      </c>
      <c r="S9454" s="20">
        <v>2</v>
      </c>
      <c r="T9454" s="20">
        <v>0</v>
      </c>
    </row>
    <row r="9455" spans="1:20" s="20" customFormat="1" x14ac:dyDescent="0.25">
      <c r="A9455" s="177" t="s">
        <v>2745</v>
      </c>
      <c r="B9455" s="20" t="s">
        <v>2746</v>
      </c>
      <c r="C9455" s="20" t="s">
        <v>2724</v>
      </c>
      <c r="D9455" s="20" t="s">
        <v>1002</v>
      </c>
      <c r="E9455" s="26">
        <v>43497</v>
      </c>
      <c r="F9455" s="20">
        <v>7</v>
      </c>
      <c r="G9455" s="20">
        <v>8.5</v>
      </c>
      <c r="I9455" s="20">
        <v>29</v>
      </c>
      <c r="J9455" s="20">
        <v>39</v>
      </c>
      <c r="L9455" s="20">
        <v>48</v>
      </c>
      <c r="N9455" s="20">
        <v>24</v>
      </c>
      <c r="P9455" s="20">
        <v>2</v>
      </c>
      <c r="Q9455" s="20">
        <v>2</v>
      </c>
      <c r="S9455" s="20">
        <v>5</v>
      </c>
      <c r="T9455" s="20">
        <v>0</v>
      </c>
    </row>
    <row r="9456" spans="1:20" s="20" customFormat="1" x14ac:dyDescent="0.25">
      <c r="A9456" s="177" t="s">
        <v>2707</v>
      </c>
      <c r="B9456" s="20" t="s">
        <v>2708</v>
      </c>
      <c r="C9456" s="20" t="s">
        <v>237</v>
      </c>
      <c r="D9456" s="20" t="s">
        <v>1000</v>
      </c>
      <c r="E9456" s="26">
        <v>43497</v>
      </c>
      <c r="F9456" s="20">
        <v>9.5</v>
      </c>
      <c r="G9456" s="20">
        <v>13</v>
      </c>
      <c r="I9456" s="20">
        <v>60</v>
      </c>
      <c r="J9456" s="20">
        <v>63</v>
      </c>
      <c r="L9456" s="20">
        <v>82</v>
      </c>
      <c r="N9456" s="20">
        <v>47</v>
      </c>
      <c r="O9456" s="20">
        <v>1.0125</v>
      </c>
      <c r="P9456" s="20">
        <v>4</v>
      </c>
      <c r="Q9456" s="20">
        <v>7</v>
      </c>
      <c r="S9456" s="20">
        <v>13</v>
      </c>
      <c r="T9456" s="20">
        <v>0</v>
      </c>
    </row>
    <row r="9457" spans="1:20" s="20" customFormat="1" x14ac:dyDescent="0.25">
      <c r="A9457" s="177" t="s">
        <v>2532</v>
      </c>
      <c r="B9457" s="20" t="s">
        <v>2533</v>
      </c>
      <c r="C9457" s="20" t="s">
        <v>238</v>
      </c>
      <c r="D9457" s="20" t="s">
        <v>1000</v>
      </c>
      <c r="E9457" s="26">
        <v>43497</v>
      </c>
      <c r="F9457" s="20">
        <v>0</v>
      </c>
      <c r="G9457" s="20">
        <v>0</v>
      </c>
      <c r="I9457" s="20">
        <v>0</v>
      </c>
      <c r="J9457" s="20">
        <v>0</v>
      </c>
      <c r="L9457" s="20">
        <v>0</v>
      </c>
      <c r="N9457" s="20">
        <v>0</v>
      </c>
      <c r="P9457" s="20">
        <v>0</v>
      </c>
      <c r="Q9457" s="20">
        <v>0</v>
      </c>
      <c r="S9457" s="20">
        <v>0</v>
      </c>
      <c r="T9457" s="20">
        <v>0</v>
      </c>
    </row>
    <row r="9458" spans="1:20" s="20" customFormat="1" x14ac:dyDescent="0.25">
      <c r="A9458" s="177" t="s">
        <v>2359</v>
      </c>
      <c r="B9458" s="20" t="s">
        <v>2360</v>
      </c>
      <c r="C9458" s="20" t="s">
        <v>239</v>
      </c>
      <c r="D9458" s="20" t="s">
        <v>1000</v>
      </c>
      <c r="E9458" s="26">
        <v>43497</v>
      </c>
      <c r="F9458" s="20">
        <v>0</v>
      </c>
      <c r="G9458" s="20">
        <v>0</v>
      </c>
      <c r="I9458" s="20">
        <v>0</v>
      </c>
      <c r="J9458" s="20">
        <v>0</v>
      </c>
      <c r="L9458" s="20">
        <v>0</v>
      </c>
      <c r="N9458" s="20">
        <v>0</v>
      </c>
      <c r="P9458" s="20">
        <v>0</v>
      </c>
      <c r="Q9458" s="20">
        <v>0</v>
      </c>
      <c r="S9458" s="20">
        <v>0</v>
      </c>
      <c r="T9458" s="20">
        <v>0</v>
      </c>
    </row>
    <row r="9459" spans="1:20" s="20" customFormat="1" x14ac:dyDescent="0.25">
      <c r="A9459" s="177" t="s">
        <v>2184</v>
      </c>
      <c r="B9459" s="20" t="s">
        <v>2185</v>
      </c>
      <c r="C9459" s="20" t="s">
        <v>1988</v>
      </c>
      <c r="D9459" s="20" t="s">
        <v>1000</v>
      </c>
      <c r="E9459" s="26">
        <v>43497</v>
      </c>
      <c r="F9459" s="20">
        <v>5.5</v>
      </c>
      <c r="G9459" s="20">
        <v>5.5</v>
      </c>
      <c r="I9459" s="20">
        <v>25</v>
      </c>
      <c r="J9459" s="20">
        <v>32</v>
      </c>
      <c r="L9459" s="20">
        <v>32</v>
      </c>
      <c r="N9459" s="20">
        <v>17</v>
      </c>
      <c r="P9459" s="20">
        <v>0</v>
      </c>
      <c r="Q9459" s="20">
        <v>3</v>
      </c>
      <c r="S9459" s="20">
        <v>8</v>
      </c>
      <c r="T9459" s="20">
        <v>0</v>
      </c>
    </row>
    <row r="9460" spans="1:20" s="20" customFormat="1" x14ac:dyDescent="0.25">
      <c r="A9460" s="177" t="s">
        <v>2009</v>
      </c>
      <c r="B9460" s="20" t="s">
        <v>2010</v>
      </c>
      <c r="C9460" s="20" t="s">
        <v>1988</v>
      </c>
      <c r="D9460" s="20" t="s">
        <v>1001</v>
      </c>
      <c r="E9460" s="26">
        <v>43497</v>
      </c>
      <c r="F9460" s="20">
        <v>3.5</v>
      </c>
      <c r="G9460" s="20">
        <v>3.5</v>
      </c>
      <c r="I9460" s="20">
        <v>17</v>
      </c>
      <c r="J9460" s="20">
        <v>18</v>
      </c>
      <c r="L9460" s="20">
        <v>20</v>
      </c>
      <c r="N9460" s="20">
        <v>15</v>
      </c>
      <c r="P9460" s="20">
        <v>0</v>
      </c>
      <c r="Q9460" s="20">
        <v>0</v>
      </c>
      <c r="S9460" s="20">
        <v>2</v>
      </c>
      <c r="T9460" s="20">
        <v>0</v>
      </c>
    </row>
    <row r="9461" spans="1:20" s="20" customFormat="1" x14ac:dyDescent="0.25">
      <c r="A9461" s="177" t="s">
        <v>1976</v>
      </c>
      <c r="B9461" s="20" t="s">
        <v>1977</v>
      </c>
      <c r="C9461" s="20" t="s">
        <v>1988</v>
      </c>
      <c r="D9461" s="20" t="s">
        <v>1002</v>
      </c>
      <c r="E9461" s="26">
        <v>43497</v>
      </c>
      <c r="F9461" s="20">
        <v>9</v>
      </c>
      <c r="G9461" s="20">
        <v>9</v>
      </c>
      <c r="I9461" s="20">
        <v>42</v>
      </c>
      <c r="J9461" s="20">
        <v>50</v>
      </c>
      <c r="L9461" s="20">
        <v>52</v>
      </c>
      <c r="N9461" s="20">
        <v>32</v>
      </c>
      <c r="P9461" s="20">
        <v>0</v>
      </c>
      <c r="Q9461" s="20">
        <v>3</v>
      </c>
      <c r="S9461" s="20">
        <v>10</v>
      </c>
      <c r="T9461" s="20">
        <v>0</v>
      </c>
    </row>
    <row r="9462" spans="1:20" s="20" customFormat="1" x14ac:dyDescent="0.25">
      <c r="A9462" s="177" t="s">
        <v>1936</v>
      </c>
      <c r="B9462" s="20" t="s">
        <v>1937</v>
      </c>
      <c r="C9462" s="20" t="s">
        <v>240</v>
      </c>
      <c r="D9462" s="20" t="s">
        <v>1000</v>
      </c>
      <c r="E9462" s="26">
        <v>43497</v>
      </c>
      <c r="F9462" s="20">
        <v>15.5</v>
      </c>
      <c r="G9462" s="20">
        <v>13.5</v>
      </c>
      <c r="I9462" s="20">
        <v>59</v>
      </c>
      <c r="J9462" s="20">
        <v>88</v>
      </c>
      <c r="L9462" s="20">
        <v>78</v>
      </c>
      <c r="N9462" s="20">
        <v>42</v>
      </c>
      <c r="P9462" s="20">
        <v>3</v>
      </c>
      <c r="Q9462" s="20">
        <v>4</v>
      </c>
      <c r="S9462" s="20">
        <v>17</v>
      </c>
      <c r="T9462" s="20">
        <v>0</v>
      </c>
    </row>
    <row r="9463" spans="1:20" s="20" customFormat="1" x14ac:dyDescent="0.25">
      <c r="A9463" s="177" t="s">
        <v>1761</v>
      </c>
      <c r="B9463" s="20" t="s">
        <v>1762</v>
      </c>
      <c r="C9463" s="20" t="s">
        <v>241</v>
      </c>
      <c r="D9463" s="20" t="s">
        <v>1000</v>
      </c>
      <c r="E9463" s="26">
        <v>43497</v>
      </c>
      <c r="F9463" s="20">
        <v>31</v>
      </c>
      <c r="G9463" s="20">
        <v>37.5</v>
      </c>
      <c r="I9463" s="20">
        <v>347</v>
      </c>
      <c r="J9463" s="20">
        <v>336</v>
      </c>
      <c r="L9463" s="20">
        <v>427</v>
      </c>
      <c r="N9463" s="20">
        <v>324</v>
      </c>
      <c r="P9463" s="20">
        <v>11</v>
      </c>
      <c r="Q9463" s="20">
        <v>17</v>
      </c>
      <c r="S9463" s="20">
        <v>23</v>
      </c>
      <c r="T9463" s="20">
        <v>0</v>
      </c>
    </row>
    <row r="9464" spans="1:20" s="20" customFormat="1" x14ac:dyDescent="0.25">
      <c r="A9464" s="177" t="s">
        <v>1586</v>
      </c>
      <c r="B9464" s="20" t="s">
        <v>1587</v>
      </c>
      <c r="C9464" s="20" t="s">
        <v>318</v>
      </c>
      <c r="D9464" s="20" t="s">
        <v>1000</v>
      </c>
      <c r="E9464" s="26">
        <v>43497</v>
      </c>
      <c r="F9464" s="20">
        <v>5.5</v>
      </c>
      <c r="G9464" s="20">
        <v>7</v>
      </c>
      <c r="I9464" s="20">
        <v>26</v>
      </c>
      <c r="J9464" s="20">
        <v>32</v>
      </c>
      <c r="L9464" s="20">
        <v>41</v>
      </c>
      <c r="N9464" s="20">
        <v>25</v>
      </c>
      <c r="P9464" s="20">
        <v>0</v>
      </c>
      <c r="Q9464" s="20">
        <v>0</v>
      </c>
      <c r="S9464" s="20">
        <v>1</v>
      </c>
      <c r="T9464" s="20">
        <v>0</v>
      </c>
    </row>
    <row r="9465" spans="1:20" s="20" customFormat="1" x14ac:dyDescent="0.25">
      <c r="A9465" s="177" t="s">
        <v>1476</v>
      </c>
      <c r="B9465" s="20" t="s">
        <v>1477</v>
      </c>
      <c r="C9465" s="20" t="s">
        <v>896</v>
      </c>
      <c r="D9465" s="20" t="s">
        <v>1000</v>
      </c>
      <c r="E9465" s="26">
        <v>43497</v>
      </c>
      <c r="F9465" s="20">
        <v>70.5</v>
      </c>
      <c r="G9465" s="20">
        <v>80</v>
      </c>
      <c r="I9465" s="20">
        <v>531</v>
      </c>
      <c r="J9465" s="20">
        <v>571</v>
      </c>
      <c r="L9465" s="20">
        <v>680</v>
      </c>
      <c r="N9465" s="20">
        <v>466</v>
      </c>
      <c r="O9465" s="20">
        <v>1.0125</v>
      </c>
      <c r="P9465" s="20">
        <v>18</v>
      </c>
      <c r="Q9465" s="20">
        <v>31</v>
      </c>
      <c r="S9465" s="20">
        <v>65</v>
      </c>
      <c r="T9465" s="20">
        <v>0</v>
      </c>
    </row>
    <row r="9466" spans="1:20" s="20" customFormat="1" x14ac:dyDescent="0.25">
      <c r="A9466" s="177" t="s">
        <v>1435</v>
      </c>
      <c r="B9466" s="20" t="s">
        <v>1436</v>
      </c>
      <c r="C9466" s="20" t="s">
        <v>899</v>
      </c>
      <c r="D9466" s="20" t="s">
        <v>1001</v>
      </c>
      <c r="E9466" s="26">
        <v>43497</v>
      </c>
      <c r="F9466" s="20">
        <v>7</v>
      </c>
      <c r="G9466" s="20">
        <v>8.5</v>
      </c>
      <c r="I9466" s="20">
        <v>32</v>
      </c>
      <c r="J9466" s="20">
        <v>37</v>
      </c>
      <c r="L9466" s="20">
        <v>48</v>
      </c>
      <c r="N9466" s="20">
        <v>28</v>
      </c>
      <c r="O9466" s="20" t="s">
        <v>904</v>
      </c>
      <c r="P9466" s="20">
        <v>2</v>
      </c>
      <c r="Q9466" s="20">
        <v>2</v>
      </c>
      <c r="S9466" s="20">
        <v>4</v>
      </c>
      <c r="T9466" s="20">
        <v>0</v>
      </c>
    </row>
    <row r="9467" spans="1:20" s="20" customFormat="1" x14ac:dyDescent="0.25">
      <c r="A9467" s="177" t="s">
        <v>1142</v>
      </c>
      <c r="B9467" s="20" t="s">
        <v>1230</v>
      </c>
      <c r="C9467" s="20" t="s">
        <v>235</v>
      </c>
      <c r="D9467" s="20" t="s">
        <v>1002</v>
      </c>
      <c r="E9467" s="26">
        <v>43497</v>
      </c>
      <c r="F9467" s="20">
        <v>77.5</v>
      </c>
      <c r="G9467" s="20">
        <v>88.5</v>
      </c>
      <c r="H9467" s="20">
        <v>0</v>
      </c>
      <c r="I9467" s="20">
        <v>563</v>
      </c>
      <c r="J9467" s="20">
        <v>608</v>
      </c>
      <c r="L9467" s="20">
        <v>728</v>
      </c>
      <c r="M9467" s="20">
        <v>0</v>
      </c>
      <c r="N9467" s="20">
        <v>494</v>
      </c>
      <c r="O9467" s="20">
        <v>1.0125</v>
      </c>
      <c r="P9467" s="20">
        <v>20</v>
      </c>
      <c r="Q9467" s="20">
        <v>33</v>
      </c>
      <c r="R9467" s="20">
        <v>0</v>
      </c>
      <c r="S9467" s="20">
        <v>69</v>
      </c>
      <c r="T9467" s="20">
        <v>0</v>
      </c>
    </row>
    <row r="9468" spans="1:20" s="20" customFormat="1" x14ac:dyDescent="0.25">
      <c r="A9468" s="177" t="s">
        <v>1375</v>
      </c>
      <c r="B9468" s="20" t="s">
        <v>1376</v>
      </c>
      <c r="C9468" s="20" t="s">
        <v>1237</v>
      </c>
      <c r="D9468" s="20" t="s">
        <v>1000</v>
      </c>
      <c r="E9468" s="26">
        <v>43497</v>
      </c>
      <c r="F9468" s="20">
        <v>24.5</v>
      </c>
      <c r="G9468" s="20">
        <v>22.5</v>
      </c>
      <c r="I9468" s="20">
        <v>98</v>
      </c>
      <c r="J9468" s="20">
        <v>140</v>
      </c>
      <c r="L9468" s="20">
        <v>130</v>
      </c>
      <c r="N9468" s="20">
        <v>70</v>
      </c>
      <c r="P9468" s="20">
        <v>3</v>
      </c>
      <c r="Q9468" s="20">
        <v>7</v>
      </c>
      <c r="S9468" s="20">
        <v>28</v>
      </c>
      <c r="T9468" s="20">
        <v>0</v>
      </c>
    </row>
    <row r="9469" spans="1:20" s="20" customFormat="1" x14ac:dyDescent="0.25">
      <c r="A9469" s="177" t="s">
        <v>12136</v>
      </c>
      <c r="B9469" s="20" t="s">
        <v>12137</v>
      </c>
      <c r="C9469" s="20" t="s">
        <v>1051</v>
      </c>
      <c r="D9469" s="20" t="s">
        <v>1000</v>
      </c>
      <c r="E9469" s="26">
        <v>43497</v>
      </c>
      <c r="F9469" s="20">
        <v>0</v>
      </c>
      <c r="G9469" s="20">
        <v>0</v>
      </c>
      <c r="I9469" s="20">
        <v>0</v>
      </c>
      <c r="J9469" s="20">
        <v>0</v>
      </c>
      <c r="L9469" s="20">
        <v>0</v>
      </c>
      <c r="N9469" s="20">
        <v>0</v>
      </c>
      <c r="P9469" s="20">
        <v>0</v>
      </c>
      <c r="Q9469" s="20">
        <v>0</v>
      </c>
      <c r="S9469" s="20">
        <v>0</v>
      </c>
      <c r="T9469" s="20">
        <v>0</v>
      </c>
    </row>
    <row r="9470" spans="1:20" s="20" customFormat="1" x14ac:dyDescent="0.25">
      <c r="A9470" s="177" t="s">
        <v>13325</v>
      </c>
      <c r="B9470" s="20" t="s">
        <v>13326</v>
      </c>
      <c r="C9470" s="20" t="s">
        <v>350</v>
      </c>
      <c r="D9470" s="20" t="s">
        <v>1002</v>
      </c>
      <c r="E9470" s="26">
        <v>43497</v>
      </c>
      <c r="F9470" s="20">
        <v>0</v>
      </c>
      <c r="G9470" s="20">
        <v>0</v>
      </c>
      <c r="I9470" s="20">
        <v>0</v>
      </c>
      <c r="J9470" s="20">
        <v>0</v>
      </c>
      <c r="L9470" s="20">
        <v>0</v>
      </c>
      <c r="N9470" s="20">
        <v>0</v>
      </c>
      <c r="P9470" s="20">
        <v>0</v>
      </c>
      <c r="Q9470" s="20">
        <v>0</v>
      </c>
      <c r="S9470" s="20">
        <v>0</v>
      </c>
      <c r="T9470" s="20">
        <v>0</v>
      </c>
    </row>
    <row r="9471" spans="1:20" s="20" customFormat="1" x14ac:dyDescent="0.25">
      <c r="A9471" s="177" t="s">
        <v>13502</v>
      </c>
      <c r="B9471" s="20" t="s">
        <v>13503</v>
      </c>
      <c r="C9471" s="20" t="s">
        <v>242</v>
      </c>
      <c r="D9471" s="20" t="s">
        <v>1002</v>
      </c>
      <c r="E9471" s="26">
        <v>43497</v>
      </c>
      <c r="F9471" s="20">
        <v>0</v>
      </c>
      <c r="G9471" s="20">
        <v>0</v>
      </c>
      <c r="I9471" s="20">
        <v>0</v>
      </c>
      <c r="J9471" s="20">
        <v>0</v>
      </c>
      <c r="L9471" s="20">
        <v>0</v>
      </c>
      <c r="N9471" s="20">
        <v>0</v>
      </c>
      <c r="P9471" s="20">
        <v>0</v>
      </c>
      <c r="Q9471" s="20">
        <v>0</v>
      </c>
      <c r="S9471" s="20">
        <v>0</v>
      </c>
      <c r="T9471" s="20">
        <v>0</v>
      </c>
    </row>
    <row r="9472" spans="1:20" s="20" customFormat="1" x14ac:dyDescent="0.25">
      <c r="A9472" s="177" t="s">
        <v>13679</v>
      </c>
      <c r="B9472" s="20" t="s">
        <v>13680</v>
      </c>
      <c r="C9472" s="20" t="s">
        <v>237</v>
      </c>
      <c r="D9472" s="20" t="s">
        <v>1002</v>
      </c>
      <c r="E9472" s="26">
        <v>43497</v>
      </c>
      <c r="F9472" s="20">
        <v>9.5</v>
      </c>
      <c r="G9472" s="20">
        <v>13</v>
      </c>
      <c r="I9472" s="20">
        <v>60</v>
      </c>
      <c r="J9472" s="20">
        <v>63</v>
      </c>
      <c r="L9472" s="20">
        <v>82</v>
      </c>
      <c r="N9472" s="20">
        <v>47</v>
      </c>
      <c r="O9472" s="20">
        <v>1.0125</v>
      </c>
      <c r="P9472" s="20">
        <v>4</v>
      </c>
      <c r="Q9472" s="20">
        <v>7</v>
      </c>
      <c r="S9472" s="20">
        <v>13</v>
      </c>
    </row>
    <row r="9473" spans="1:20" s="20" customFormat="1" x14ac:dyDescent="0.25">
      <c r="A9473" s="177" t="s">
        <v>13854</v>
      </c>
      <c r="B9473" s="20" t="s">
        <v>13855</v>
      </c>
      <c r="C9473" s="20" t="s">
        <v>238</v>
      </c>
      <c r="D9473" s="20" t="s">
        <v>1002</v>
      </c>
      <c r="E9473" s="26">
        <v>43497</v>
      </c>
      <c r="F9473" s="20">
        <v>0</v>
      </c>
      <c r="G9473" s="20">
        <v>0</v>
      </c>
      <c r="I9473" s="20">
        <v>0</v>
      </c>
      <c r="J9473" s="20">
        <v>0</v>
      </c>
      <c r="L9473" s="20">
        <v>0</v>
      </c>
      <c r="N9473" s="20">
        <v>0</v>
      </c>
      <c r="P9473" s="20">
        <v>0</v>
      </c>
      <c r="Q9473" s="20">
        <v>0</v>
      </c>
      <c r="S9473" s="20">
        <v>0</v>
      </c>
      <c r="T9473" s="20">
        <v>0.77399999999999991</v>
      </c>
    </row>
    <row r="9474" spans="1:20" s="20" customFormat="1" x14ac:dyDescent="0.25">
      <c r="A9474" s="177" t="s">
        <v>14031</v>
      </c>
      <c r="B9474" s="20" t="s">
        <v>14032</v>
      </c>
      <c r="C9474" s="20" t="s">
        <v>239</v>
      </c>
      <c r="D9474" s="20" t="s">
        <v>1002</v>
      </c>
      <c r="E9474" s="26">
        <v>43497</v>
      </c>
      <c r="F9474" s="20">
        <v>0</v>
      </c>
      <c r="G9474" s="20">
        <v>0</v>
      </c>
      <c r="I9474" s="20">
        <v>0</v>
      </c>
      <c r="J9474" s="20">
        <v>0</v>
      </c>
      <c r="L9474" s="20">
        <v>0</v>
      </c>
      <c r="N9474" s="20">
        <v>0</v>
      </c>
      <c r="P9474" s="20">
        <v>0</v>
      </c>
      <c r="Q9474" s="20">
        <v>0</v>
      </c>
      <c r="S9474" s="20">
        <v>0</v>
      </c>
      <c r="T9474" s="20">
        <v>0.98</v>
      </c>
    </row>
    <row r="9475" spans="1:20" s="20" customFormat="1" x14ac:dyDescent="0.25">
      <c r="A9475" s="177" t="s">
        <v>14218</v>
      </c>
      <c r="B9475" s="20" t="s">
        <v>14219</v>
      </c>
      <c r="C9475" s="20" t="s">
        <v>240</v>
      </c>
      <c r="D9475" s="20" t="s">
        <v>1002</v>
      </c>
      <c r="E9475" s="26">
        <v>43497</v>
      </c>
      <c r="F9475" s="20">
        <v>15.5</v>
      </c>
      <c r="G9475" s="20">
        <v>13.5</v>
      </c>
      <c r="I9475" s="20">
        <v>59</v>
      </c>
      <c r="J9475" s="20">
        <v>88</v>
      </c>
      <c r="L9475" s="20">
        <v>78</v>
      </c>
      <c r="N9475" s="20">
        <v>42</v>
      </c>
      <c r="P9475" s="20">
        <v>3</v>
      </c>
      <c r="Q9475" s="20">
        <v>4</v>
      </c>
      <c r="S9475" s="20">
        <v>17</v>
      </c>
      <c r="T9475" s="20">
        <v>0.98</v>
      </c>
    </row>
    <row r="9476" spans="1:20" s="20" customFormat="1" x14ac:dyDescent="0.25">
      <c r="A9476" s="177" t="s">
        <v>14395</v>
      </c>
      <c r="B9476" s="20" t="s">
        <v>14396</v>
      </c>
      <c r="C9476" s="20" t="s">
        <v>241</v>
      </c>
      <c r="D9476" s="20" t="s">
        <v>1002</v>
      </c>
      <c r="E9476" s="26">
        <v>43497</v>
      </c>
      <c r="F9476" s="20">
        <v>31</v>
      </c>
      <c r="G9476" s="20">
        <v>37.5</v>
      </c>
      <c r="I9476" s="20">
        <v>347</v>
      </c>
      <c r="J9476" s="20">
        <v>336</v>
      </c>
      <c r="L9476" s="20">
        <v>427</v>
      </c>
      <c r="N9476" s="20">
        <v>324</v>
      </c>
      <c r="P9476" s="20">
        <v>11</v>
      </c>
      <c r="Q9476" s="20">
        <v>17</v>
      </c>
      <c r="S9476" s="20">
        <v>23</v>
      </c>
      <c r="T9476" s="20">
        <v>0.98</v>
      </c>
    </row>
    <row r="9477" spans="1:20" s="20" customFormat="1" x14ac:dyDescent="0.25">
      <c r="A9477" s="177" t="s">
        <v>14507</v>
      </c>
      <c r="B9477" s="20" t="s">
        <v>14508</v>
      </c>
      <c r="C9477" s="20" t="s">
        <v>318</v>
      </c>
      <c r="D9477" s="20" t="s">
        <v>1002</v>
      </c>
      <c r="E9477" s="26">
        <v>43497</v>
      </c>
      <c r="F9477" s="20">
        <v>5.5</v>
      </c>
      <c r="G9477" s="20">
        <v>7</v>
      </c>
      <c r="I9477" s="20">
        <v>26</v>
      </c>
      <c r="J9477" s="20">
        <v>32</v>
      </c>
      <c r="L9477" s="20">
        <v>41</v>
      </c>
      <c r="N9477" s="20">
        <v>25</v>
      </c>
      <c r="P9477" s="20">
        <v>0</v>
      </c>
      <c r="Q9477" s="20">
        <v>0</v>
      </c>
      <c r="S9477" s="20">
        <v>1</v>
      </c>
      <c r="T9477" s="20">
        <v>0.98</v>
      </c>
    </row>
    <row r="9478" spans="1:20" s="20" customFormat="1" x14ac:dyDescent="0.25">
      <c r="A9478" s="177" t="s">
        <v>14527</v>
      </c>
      <c r="B9478" s="20" t="s">
        <v>14528</v>
      </c>
      <c r="C9478" s="20" t="s">
        <v>962</v>
      </c>
      <c r="D9478" s="20" t="s">
        <v>1000</v>
      </c>
      <c r="E9478" s="26">
        <v>43497</v>
      </c>
      <c r="F9478" s="20">
        <v>1.5</v>
      </c>
      <c r="G9478" s="20">
        <v>3</v>
      </c>
      <c r="I9478" s="20">
        <v>3</v>
      </c>
      <c r="J9478" s="20">
        <v>11</v>
      </c>
      <c r="L9478" s="20">
        <v>18</v>
      </c>
      <c r="N9478" s="20">
        <v>0</v>
      </c>
      <c r="P9478" s="20">
        <v>0</v>
      </c>
      <c r="Q9478" s="20">
        <v>0</v>
      </c>
      <c r="S9478" s="20">
        <v>3</v>
      </c>
      <c r="T9478" s="20">
        <v>0.98</v>
      </c>
    </row>
    <row r="9479" spans="1:20" s="20" customFormat="1" x14ac:dyDescent="0.25">
      <c r="A9479" s="177" t="s">
        <v>14547</v>
      </c>
      <c r="B9479" s="20" t="s">
        <v>14548</v>
      </c>
      <c r="C9479" s="20" t="s">
        <v>959</v>
      </c>
      <c r="D9479" s="20" t="s">
        <v>1002</v>
      </c>
      <c r="E9479" s="26">
        <v>43497</v>
      </c>
      <c r="F9479" s="20">
        <v>1.5</v>
      </c>
      <c r="G9479" s="20">
        <v>3</v>
      </c>
      <c r="I9479" s="20">
        <v>3</v>
      </c>
      <c r="J9479" s="20">
        <v>11</v>
      </c>
      <c r="L9479" s="20">
        <v>18</v>
      </c>
      <c r="N9479" s="20">
        <v>0</v>
      </c>
      <c r="P9479" s="20">
        <v>0</v>
      </c>
      <c r="Q9479" s="20">
        <v>0</v>
      </c>
      <c r="S9479" s="20">
        <v>3</v>
      </c>
      <c r="T9479" s="20">
        <v>0.98</v>
      </c>
    </row>
    <row r="9480" spans="1:20" s="20" customFormat="1" x14ac:dyDescent="0.25">
      <c r="A9480" s="177" t="s">
        <v>14724</v>
      </c>
      <c r="B9480" s="20" t="s">
        <v>14725</v>
      </c>
      <c r="C9480" s="20" t="s">
        <v>199</v>
      </c>
      <c r="D9480" s="20" t="s">
        <v>1000</v>
      </c>
      <c r="E9480" s="26">
        <v>43497</v>
      </c>
      <c r="F9480" s="20">
        <v>14</v>
      </c>
      <c r="G9480" s="20">
        <v>13.5</v>
      </c>
      <c r="I9480" s="20">
        <v>91</v>
      </c>
      <c r="J9480" s="20">
        <v>105</v>
      </c>
      <c r="L9480" s="20">
        <v>113</v>
      </c>
      <c r="N9480" s="20">
        <v>81</v>
      </c>
      <c r="P9480" s="20">
        <v>0</v>
      </c>
      <c r="Q9480" s="20">
        <v>1</v>
      </c>
      <c r="S9480" s="20">
        <v>10</v>
      </c>
      <c r="T9480" s="20">
        <v>0.76700000000000002</v>
      </c>
    </row>
    <row r="9481" spans="1:20" s="20" customFormat="1" x14ac:dyDescent="0.25">
      <c r="A9481" s="177" t="s">
        <v>14990</v>
      </c>
      <c r="B9481" s="20" t="s">
        <v>14991</v>
      </c>
      <c r="C9481" s="20" t="s">
        <v>200</v>
      </c>
      <c r="D9481" s="20" t="s">
        <v>1002</v>
      </c>
      <c r="E9481" s="26">
        <v>43497</v>
      </c>
      <c r="F9481" s="20">
        <v>5.5</v>
      </c>
      <c r="G9481" s="20">
        <v>4.5</v>
      </c>
      <c r="I9481" s="20">
        <v>17</v>
      </c>
      <c r="J9481" s="20">
        <v>31</v>
      </c>
      <c r="L9481" s="20">
        <v>26</v>
      </c>
      <c r="N9481" s="20">
        <v>9</v>
      </c>
      <c r="P9481" s="20">
        <v>0</v>
      </c>
      <c r="Q9481" s="20">
        <v>1</v>
      </c>
      <c r="S9481" s="20">
        <v>8</v>
      </c>
      <c r="T9481" s="20">
        <v>0.82199999999999995</v>
      </c>
    </row>
    <row r="9482" spans="1:20" s="20" customFormat="1" x14ac:dyDescent="0.25">
      <c r="A9482" s="177" t="s">
        <v>15167</v>
      </c>
      <c r="B9482" s="20" t="s">
        <v>15168</v>
      </c>
      <c r="C9482" s="20" t="s">
        <v>202</v>
      </c>
      <c r="D9482" s="20" t="s">
        <v>1002</v>
      </c>
      <c r="E9482" s="26">
        <v>43497</v>
      </c>
      <c r="F9482" s="20">
        <v>5</v>
      </c>
      <c r="G9482" s="20">
        <v>5</v>
      </c>
      <c r="I9482" s="20">
        <v>61</v>
      </c>
      <c r="J9482" s="20">
        <v>55</v>
      </c>
      <c r="L9482" s="20">
        <v>64</v>
      </c>
      <c r="N9482" s="20">
        <v>61</v>
      </c>
      <c r="P9482" s="20">
        <v>0</v>
      </c>
      <c r="Q9482" s="20">
        <v>0</v>
      </c>
      <c r="S9482" s="20">
        <v>0</v>
      </c>
      <c r="T9482" s="20">
        <v>0.86899999999999999</v>
      </c>
    </row>
    <row r="9483" spans="1:20" s="20" customFormat="1" x14ac:dyDescent="0.25">
      <c r="A9483" s="177" t="s">
        <v>15249</v>
      </c>
      <c r="B9483" s="20" t="s">
        <v>15250</v>
      </c>
      <c r="C9483" s="20" t="s">
        <v>348</v>
      </c>
      <c r="D9483" s="20" t="s">
        <v>1000</v>
      </c>
      <c r="E9483" s="26">
        <v>43497</v>
      </c>
      <c r="F9483" s="20">
        <v>0</v>
      </c>
      <c r="G9483" s="20">
        <v>0</v>
      </c>
      <c r="I9483" s="20">
        <v>0</v>
      </c>
      <c r="J9483" s="20">
        <v>0</v>
      </c>
      <c r="L9483" s="20">
        <v>0</v>
      </c>
      <c r="N9483" s="20">
        <v>0</v>
      </c>
      <c r="P9483" s="20">
        <v>0</v>
      </c>
      <c r="Q9483" s="20">
        <v>0</v>
      </c>
      <c r="S9483" s="20">
        <v>0</v>
      </c>
      <c r="T9483" s="20">
        <v>0.83499999999999996</v>
      </c>
    </row>
    <row r="9484" spans="1:20" s="20" customFormat="1" x14ac:dyDescent="0.25">
      <c r="A9484" s="177" t="s">
        <v>15333</v>
      </c>
      <c r="B9484" s="20" t="s">
        <v>15334</v>
      </c>
      <c r="C9484" s="20" t="s">
        <v>347</v>
      </c>
      <c r="D9484" s="20" t="s">
        <v>1002</v>
      </c>
      <c r="E9484" s="26">
        <v>43497</v>
      </c>
      <c r="F9484" s="20">
        <v>0</v>
      </c>
      <c r="G9484" s="20">
        <v>0</v>
      </c>
      <c r="I9484" s="20">
        <v>0</v>
      </c>
      <c r="J9484" s="20">
        <v>0</v>
      </c>
      <c r="L9484" s="20">
        <v>0</v>
      </c>
      <c r="N9484" s="20">
        <v>0</v>
      </c>
      <c r="P9484" s="20">
        <v>0</v>
      </c>
      <c r="Q9484" s="20">
        <v>0</v>
      </c>
      <c r="S9484" s="20">
        <v>0</v>
      </c>
      <c r="T9484" s="20">
        <v>0.88890000000000002</v>
      </c>
    </row>
    <row r="9485" spans="1:20" s="20" customFormat="1" x14ac:dyDescent="0.25">
      <c r="A9485" s="177" t="s">
        <v>15409</v>
      </c>
      <c r="B9485" s="20" t="s">
        <v>15410</v>
      </c>
      <c r="C9485" s="20" t="s">
        <v>351</v>
      </c>
      <c r="D9485" s="20" t="s">
        <v>1002</v>
      </c>
      <c r="E9485" s="26">
        <v>43497</v>
      </c>
      <c r="F9485" s="20">
        <v>0</v>
      </c>
      <c r="G9485" s="20">
        <v>0</v>
      </c>
      <c r="I9485" s="20">
        <v>0</v>
      </c>
      <c r="J9485" s="20">
        <v>0</v>
      </c>
      <c r="L9485" s="20">
        <v>0</v>
      </c>
      <c r="N9485" s="20">
        <v>0</v>
      </c>
      <c r="P9485" s="20">
        <v>0</v>
      </c>
      <c r="Q9485" s="20">
        <v>0</v>
      </c>
      <c r="S9485" s="20">
        <v>0</v>
      </c>
      <c r="T9485" s="20">
        <v>0.82899999999999996</v>
      </c>
    </row>
    <row r="9486" spans="1:20" s="20" customFormat="1" x14ac:dyDescent="0.25">
      <c r="A9486" s="177" t="s">
        <v>15455</v>
      </c>
      <c r="B9486" s="20" t="s">
        <v>15456</v>
      </c>
      <c r="C9486" s="20" t="s">
        <v>357</v>
      </c>
      <c r="D9486" s="20" t="s">
        <v>1000</v>
      </c>
      <c r="E9486" s="26">
        <v>43497</v>
      </c>
      <c r="F9486" s="20">
        <v>0</v>
      </c>
      <c r="G9486" s="20">
        <v>0</v>
      </c>
      <c r="I9486" s="20">
        <v>0</v>
      </c>
      <c r="J9486" s="20">
        <v>0</v>
      </c>
      <c r="L9486" s="20">
        <v>0</v>
      </c>
      <c r="N9486" s="20">
        <v>0</v>
      </c>
      <c r="P9486" s="20">
        <v>0</v>
      </c>
      <c r="Q9486" s="20">
        <v>0</v>
      </c>
      <c r="S9486" s="20">
        <v>0</v>
      </c>
      <c r="T9486" s="20">
        <v>0.83299999999999996</v>
      </c>
    </row>
    <row r="9487" spans="1:20" s="20" customFormat="1" x14ac:dyDescent="0.25">
      <c r="A9487" s="177" t="s">
        <v>15533</v>
      </c>
      <c r="B9487" s="20" t="s">
        <v>15534</v>
      </c>
      <c r="C9487" s="20" t="s">
        <v>352</v>
      </c>
      <c r="D9487" s="20" t="s">
        <v>1002</v>
      </c>
      <c r="E9487" s="26">
        <v>43497</v>
      </c>
      <c r="F9487" s="20">
        <v>0</v>
      </c>
      <c r="G9487" s="20">
        <v>0</v>
      </c>
      <c r="I9487" s="20">
        <v>0</v>
      </c>
      <c r="J9487" s="20">
        <v>0</v>
      </c>
      <c r="L9487" s="20">
        <v>0</v>
      </c>
      <c r="N9487" s="20">
        <v>0</v>
      </c>
      <c r="P9487" s="20">
        <v>0</v>
      </c>
      <c r="Q9487" s="20">
        <v>0</v>
      </c>
      <c r="S9487" s="20">
        <v>0</v>
      </c>
      <c r="T9487" s="20">
        <v>0.83299999999999996</v>
      </c>
    </row>
    <row r="9488" spans="1:20" s="20" customFormat="1" x14ac:dyDescent="0.25">
      <c r="A9488" s="177" t="s">
        <v>15694</v>
      </c>
      <c r="B9488" s="20" t="s">
        <v>15695</v>
      </c>
      <c r="C9488" s="20" t="s">
        <v>228</v>
      </c>
      <c r="D9488" s="20" t="s">
        <v>1002</v>
      </c>
      <c r="E9488" s="26">
        <v>43497</v>
      </c>
      <c r="F9488" s="20">
        <v>0</v>
      </c>
      <c r="G9488" s="20">
        <v>0</v>
      </c>
      <c r="I9488" s="20">
        <v>0</v>
      </c>
      <c r="J9488" s="20">
        <v>0</v>
      </c>
      <c r="L9488" s="20">
        <v>0</v>
      </c>
      <c r="N9488" s="20">
        <v>0</v>
      </c>
      <c r="P9488" s="20">
        <v>0</v>
      </c>
      <c r="Q9488" s="20">
        <v>0</v>
      </c>
      <c r="S9488" s="20">
        <v>0</v>
      </c>
      <c r="T9488" s="20">
        <v>0.82399999999999995</v>
      </c>
    </row>
    <row r="9489" spans="1:20" s="20" customFormat="1" x14ac:dyDescent="0.25">
      <c r="A9489" s="177" t="s">
        <v>15871</v>
      </c>
      <c r="B9489" s="20" t="s">
        <v>15872</v>
      </c>
      <c r="C9489" s="20" t="s">
        <v>227</v>
      </c>
      <c r="D9489" s="20" t="s">
        <v>1000</v>
      </c>
      <c r="E9489" s="26">
        <v>43497</v>
      </c>
      <c r="F9489" s="20">
        <v>0</v>
      </c>
      <c r="G9489" s="20">
        <v>0</v>
      </c>
      <c r="I9489" s="20">
        <v>0</v>
      </c>
      <c r="J9489" s="20">
        <v>0</v>
      </c>
      <c r="L9489" s="20">
        <v>0</v>
      </c>
      <c r="N9489" s="20">
        <v>0</v>
      </c>
      <c r="P9489" s="20">
        <v>0</v>
      </c>
      <c r="Q9489" s="20">
        <v>0</v>
      </c>
      <c r="S9489" s="20">
        <v>0</v>
      </c>
      <c r="T9489" s="20">
        <v>0.84799999999999998</v>
      </c>
    </row>
    <row r="9490" spans="1:20" s="20" customFormat="1" x14ac:dyDescent="0.25">
      <c r="A9490" s="177" t="s">
        <v>16048</v>
      </c>
      <c r="B9490" s="20" t="s">
        <v>16049</v>
      </c>
      <c r="C9490" s="20" t="s">
        <v>203</v>
      </c>
      <c r="D9490" s="20" t="s">
        <v>1000</v>
      </c>
      <c r="E9490" s="26">
        <v>43497</v>
      </c>
      <c r="F9490" s="20">
        <v>0</v>
      </c>
      <c r="G9490" s="20">
        <v>0</v>
      </c>
      <c r="I9490" s="20">
        <v>0</v>
      </c>
      <c r="J9490" s="20">
        <v>0</v>
      </c>
      <c r="L9490" s="20">
        <v>0</v>
      </c>
      <c r="N9490" s="20">
        <v>0</v>
      </c>
      <c r="O9490" s="20" t="e">
        <v>#DIV/0!</v>
      </c>
      <c r="P9490" s="20">
        <v>0</v>
      </c>
      <c r="Q9490" s="20">
        <v>0</v>
      </c>
      <c r="S9490" s="20">
        <v>0</v>
      </c>
      <c r="T9490" s="20">
        <v>0.85699999999999998</v>
      </c>
    </row>
    <row r="9491" spans="1:20" s="20" customFormat="1" x14ac:dyDescent="0.25">
      <c r="A9491" s="177" t="s">
        <v>16227</v>
      </c>
      <c r="B9491" s="20" t="s">
        <v>16228</v>
      </c>
      <c r="C9491" s="20" t="s">
        <v>205</v>
      </c>
      <c r="D9491" s="20" t="s">
        <v>1002</v>
      </c>
      <c r="E9491" s="26">
        <v>43497</v>
      </c>
      <c r="F9491" s="20">
        <v>0</v>
      </c>
      <c r="G9491" s="20">
        <v>0</v>
      </c>
      <c r="I9491" s="20">
        <v>0</v>
      </c>
      <c r="J9491" s="20">
        <v>0</v>
      </c>
      <c r="L9491" s="20">
        <v>0</v>
      </c>
      <c r="N9491" s="20">
        <v>0</v>
      </c>
      <c r="P9491" s="20">
        <v>0</v>
      </c>
      <c r="Q9491" s="20">
        <v>0</v>
      </c>
      <c r="S9491" s="20">
        <v>0</v>
      </c>
    </row>
    <row r="9492" spans="1:20" s="20" customFormat="1" x14ac:dyDescent="0.25">
      <c r="A9492" s="177" t="s">
        <v>16404</v>
      </c>
      <c r="B9492" s="20" t="s">
        <v>16405</v>
      </c>
      <c r="C9492" s="20" t="s">
        <v>204</v>
      </c>
      <c r="D9492" s="20" t="s">
        <v>1002</v>
      </c>
      <c r="E9492" s="26">
        <v>43497</v>
      </c>
      <c r="F9492" s="20">
        <v>0</v>
      </c>
      <c r="G9492" s="20">
        <v>0</v>
      </c>
      <c r="I9492" s="20">
        <v>0</v>
      </c>
      <c r="J9492" s="20">
        <v>0</v>
      </c>
      <c r="L9492" s="20">
        <v>0</v>
      </c>
      <c r="N9492" s="20">
        <v>0</v>
      </c>
      <c r="P9492" s="20">
        <v>0</v>
      </c>
      <c r="Q9492" s="20">
        <v>0</v>
      </c>
      <c r="S9492" s="20">
        <v>0</v>
      </c>
    </row>
    <row r="9493" spans="1:20" s="20" customFormat="1" x14ac:dyDescent="0.25">
      <c r="A9493" s="177" t="s">
        <v>16545</v>
      </c>
      <c r="B9493" s="20" t="s">
        <v>16546</v>
      </c>
      <c r="C9493" s="20" t="s">
        <v>353</v>
      </c>
      <c r="D9493" s="20" t="s">
        <v>1002</v>
      </c>
      <c r="E9493" s="26">
        <v>43497</v>
      </c>
      <c r="F9493" s="20">
        <v>0</v>
      </c>
      <c r="G9493" s="20">
        <v>0</v>
      </c>
      <c r="I9493" s="20">
        <v>0</v>
      </c>
      <c r="J9493" s="20">
        <v>0</v>
      </c>
      <c r="L9493" s="20">
        <v>0</v>
      </c>
      <c r="N9493" s="20">
        <v>0</v>
      </c>
      <c r="P9493" s="20">
        <v>0</v>
      </c>
      <c r="Q9493" s="20">
        <v>0</v>
      </c>
      <c r="S9493" s="20">
        <v>0</v>
      </c>
    </row>
    <row r="9494" spans="1:20" s="20" customFormat="1" x14ac:dyDescent="0.25">
      <c r="A9494" s="177" t="s">
        <v>16722</v>
      </c>
      <c r="B9494" s="20" t="s">
        <v>16723</v>
      </c>
      <c r="C9494" s="20" t="s">
        <v>223</v>
      </c>
      <c r="D9494" s="20" t="s">
        <v>1000</v>
      </c>
      <c r="E9494" s="26">
        <v>43497</v>
      </c>
      <c r="F9494" s="20">
        <v>4</v>
      </c>
      <c r="G9494" s="20">
        <v>6</v>
      </c>
      <c r="I9494" s="20">
        <v>54</v>
      </c>
      <c r="J9494" s="20">
        <v>44</v>
      </c>
      <c r="L9494" s="20">
        <v>66</v>
      </c>
      <c r="N9494" s="20">
        <v>54</v>
      </c>
      <c r="P9494" s="20">
        <v>0</v>
      </c>
      <c r="Q9494" s="20">
        <v>0</v>
      </c>
      <c r="S9494" s="20">
        <v>0</v>
      </c>
    </row>
    <row r="9495" spans="1:20" s="20" customFormat="1" x14ac:dyDescent="0.25">
      <c r="A9495" s="177" t="s">
        <v>16901</v>
      </c>
      <c r="B9495" s="20" t="s">
        <v>16902</v>
      </c>
      <c r="C9495" s="20" t="s">
        <v>224</v>
      </c>
      <c r="D9495" s="20" t="s">
        <v>1002</v>
      </c>
      <c r="E9495" s="26">
        <v>43497</v>
      </c>
      <c r="F9495" s="20">
        <v>4</v>
      </c>
      <c r="G9495" s="20">
        <v>6</v>
      </c>
      <c r="I9495" s="20">
        <v>54</v>
      </c>
      <c r="J9495" s="20">
        <v>44</v>
      </c>
      <c r="L9495" s="20">
        <v>66</v>
      </c>
      <c r="N9495" s="20">
        <v>54</v>
      </c>
      <c r="P9495" s="20">
        <v>0</v>
      </c>
      <c r="Q9495" s="20">
        <v>0</v>
      </c>
      <c r="S9495" s="20">
        <v>0</v>
      </c>
    </row>
    <row r="9496" spans="1:20" s="20" customFormat="1" x14ac:dyDescent="0.25">
      <c r="A9496" s="177" t="s">
        <v>17027</v>
      </c>
      <c r="B9496" s="20" t="s">
        <v>17028</v>
      </c>
      <c r="C9496" s="20" t="s">
        <v>346</v>
      </c>
      <c r="D9496" s="20" t="s">
        <v>1000</v>
      </c>
      <c r="E9496" s="26">
        <v>43497</v>
      </c>
      <c r="F9496" s="20">
        <v>0</v>
      </c>
      <c r="G9496" s="20">
        <v>0</v>
      </c>
      <c r="I9496" s="20">
        <v>0</v>
      </c>
      <c r="J9496" s="20">
        <v>0</v>
      </c>
      <c r="L9496" s="20">
        <v>0</v>
      </c>
      <c r="N9496" s="20">
        <v>0</v>
      </c>
      <c r="P9496" s="20">
        <v>0</v>
      </c>
      <c r="Q9496" s="20">
        <v>0</v>
      </c>
      <c r="S9496" s="20">
        <v>0</v>
      </c>
    </row>
    <row r="9497" spans="1:20" s="20" customFormat="1" x14ac:dyDescent="0.25">
      <c r="A9497" s="177" t="s">
        <v>17123</v>
      </c>
      <c r="B9497" s="20" t="s">
        <v>17124</v>
      </c>
      <c r="C9497" s="20" t="s">
        <v>345</v>
      </c>
      <c r="D9497" s="20" t="s">
        <v>1002</v>
      </c>
      <c r="E9497" s="26">
        <v>43497</v>
      </c>
      <c r="F9497" s="20">
        <v>0</v>
      </c>
      <c r="G9497" s="20">
        <v>0</v>
      </c>
      <c r="I9497" s="20">
        <v>0</v>
      </c>
      <c r="J9497" s="20">
        <v>0</v>
      </c>
      <c r="L9497" s="20">
        <v>0</v>
      </c>
      <c r="N9497" s="20">
        <v>0</v>
      </c>
      <c r="P9497" s="20">
        <v>0</v>
      </c>
      <c r="Q9497" s="20">
        <v>0</v>
      </c>
      <c r="S9497" s="20">
        <v>0</v>
      </c>
    </row>
    <row r="9498" spans="1:20" s="20" customFormat="1" x14ac:dyDescent="0.25">
      <c r="A9498" s="177" t="s">
        <v>17141</v>
      </c>
      <c r="B9498" s="20" t="s">
        <v>17142</v>
      </c>
      <c r="C9498" s="20" t="s">
        <v>963</v>
      </c>
      <c r="D9498" s="20" t="s">
        <v>1000</v>
      </c>
      <c r="E9498" s="26">
        <v>43497</v>
      </c>
      <c r="F9498" s="20">
        <v>0</v>
      </c>
      <c r="G9498" s="20">
        <v>0</v>
      </c>
      <c r="I9498" s="20">
        <v>0</v>
      </c>
      <c r="J9498" s="20">
        <v>0</v>
      </c>
      <c r="L9498" s="20">
        <v>0</v>
      </c>
      <c r="N9498" s="20">
        <v>0</v>
      </c>
      <c r="P9498" s="20">
        <v>0</v>
      </c>
      <c r="Q9498" s="20">
        <v>0</v>
      </c>
      <c r="S9498" s="20">
        <v>0</v>
      </c>
    </row>
    <row r="9499" spans="1:20" s="20" customFormat="1" x14ac:dyDescent="0.25">
      <c r="A9499" s="177" t="s">
        <v>17161</v>
      </c>
      <c r="B9499" s="20" t="s">
        <v>17162</v>
      </c>
      <c r="C9499" s="20" t="s">
        <v>960</v>
      </c>
      <c r="D9499" s="20" t="s">
        <v>1002</v>
      </c>
      <c r="E9499" s="26">
        <v>43497</v>
      </c>
      <c r="F9499" s="20">
        <v>0</v>
      </c>
      <c r="G9499" s="20">
        <v>0</v>
      </c>
      <c r="I9499" s="20">
        <v>0</v>
      </c>
      <c r="J9499" s="20">
        <v>0</v>
      </c>
      <c r="L9499" s="20">
        <v>0</v>
      </c>
      <c r="N9499" s="20">
        <v>0</v>
      </c>
      <c r="P9499" s="20">
        <v>0</v>
      </c>
      <c r="Q9499" s="20">
        <v>0</v>
      </c>
      <c r="S9499" s="20">
        <v>0</v>
      </c>
    </row>
    <row r="9500" spans="1:20" s="20" customFormat="1" x14ac:dyDescent="0.25">
      <c r="A9500" s="177" t="s">
        <v>17338</v>
      </c>
      <c r="B9500" s="20" t="s">
        <v>17339</v>
      </c>
      <c r="C9500" s="20" t="s">
        <v>225</v>
      </c>
      <c r="D9500" s="20" t="s">
        <v>1000</v>
      </c>
      <c r="E9500" s="26">
        <v>43497</v>
      </c>
      <c r="F9500" s="20">
        <v>4</v>
      </c>
      <c r="G9500" s="20">
        <v>5.5</v>
      </c>
      <c r="I9500" s="20">
        <v>38</v>
      </c>
      <c r="J9500" s="20">
        <v>44</v>
      </c>
      <c r="L9500" s="20">
        <v>62</v>
      </c>
      <c r="N9500" s="20">
        <v>36</v>
      </c>
      <c r="P9500" s="20">
        <v>3</v>
      </c>
      <c r="Q9500" s="20">
        <v>3</v>
      </c>
      <c r="S9500" s="20">
        <v>2</v>
      </c>
    </row>
    <row r="9501" spans="1:20" s="20" customFormat="1" x14ac:dyDescent="0.25">
      <c r="A9501" s="177" t="s">
        <v>17368</v>
      </c>
      <c r="B9501" s="20" t="s">
        <v>17369</v>
      </c>
      <c r="C9501" s="20" t="s">
        <v>905</v>
      </c>
      <c r="D9501" s="20" t="s">
        <v>1002</v>
      </c>
      <c r="E9501" s="26">
        <v>43497</v>
      </c>
      <c r="F9501" s="20">
        <v>0</v>
      </c>
      <c r="G9501" s="20">
        <v>0</v>
      </c>
      <c r="I9501" s="20">
        <v>0</v>
      </c>
      <c r="J9501" s="20">
        <v>0</v>
      </c>
      <c r="L9501" s="20">
        <v>0</v>
      </c>
      <c r="N9501" s="20">
        <v>0</v>
      </c>
      <c r="P9501" s="20">
        <v>0</v>
      </c>
      <c r="Q9501" s="20">
        <v>0</v>
      </c>
      <c r="S9501" s="20">
        <v>0</v>
      </c>
    </row>
    <row r="9502" spans="1:20" s="20" customFormat="1" x14ac:dyDescent="0.25">
      <c r="A9502" s="177" t="s">
        <v>17545</v>
      </c>
      <c r="B9502" s="20" t="s">
        <v>17546</v>
      </c>
      <c r="C9502" s="20" t="s">
        <v>226</v>
      </c>
      <c r="D9502" s="20" t="s">
        <v>1002</v>
      </c>
      <c r="E9502" s="26">
        <v>43497</v>
      </c>
      <c r="F9502" s="20">
        <v>4</v>
      </c>
      <c r="G9502" s="20">
        <v>5.5</v>
      </c>
      <c r="I9502" s="20">
        <v>38</v>
      </c>
      <c r="J9502" s="20">
        <v>44</v>
      </c>
      <c r="L9502" s="20">
        <v>62</v>
      </c>
      <c r="N9502" s="20">
        <v>36</v>
      </c>
      <c r="P9502" s="20">
        <v>3</v>
      </c>
      <c r="Q9502" s="20">
        <v>3</v>
      </c>
      <c r="S9502" s="20">
        <v>2</v>
      </c>
    </row>
    <row r="9503" spans="1:20" s="20" customFormat="1" x14ac:dyDescent="0.25">
      <c r="A9503" s="177" t="s">
        <v>17722</v>
      </c>
      <c r="B9503" s="20" t="s">
        <v>17723</v>
      </c>
      <c r="C9503" s="20" t="s">
        <v>232</v>
      </c>
      <c r="D9503" s="20" t="s">
        <v>1000</v>
      </c>
      <c r="E9503" s="26">
        <v>43497</v>
      </c>
      <c r="F9503" s="20">
        <v>8</v>
      </c>
      <c r="G9503" s="20">
        <v>8</v>
      </c>
      <c r="I9503" s="20">
        <v>124</v>
      </c>
      <c r="J9503" s="20">
        <v>91</v>
      </c>
      <c r="L9503" s="20">
        <v>91</v>
      </c>
      <c r="N9503" s="20">
        <v>113</v>
      </c>
      <c r="P9503" s="20">
        <v>0</v>
      </c>
      <c r="Q9503" s="20">
        <v>5</v>
      </c>
      <c r="S9503" s="20">
        <v>11</v>
      </c>
    </row>
    <row r="9504" spans="1:20" s="20" customFormat="1" x14ac:dyDescent="0.25">
      <c r="A9504" s="177" t="s">
        <v>17742</v>
      </c>
      <c r="B9504" s="20" t="s">
        <v>17743</v>
      </c>
      <c r="C9504" s="20" t="s">
        <v>961</v>
      </c>
      <c r="D9504" s="20" t="s">
        <v>1002</v>
      </c>
      <c r="E9504" s="26">
        <v>43497</v>
      </c>
      <c r="F9504" s="20">
        <v>0</v>
      </c>
      <c r="G9504" s="20">
        <v>0</v>
      </c>
      <c r="I9504" s="20">
        <v>0</v>
      </c>
      <c r="J9504" s="20">
        <v>0</v>
      </c>
      <c r="L9504" s="20">
        <v>0</v>
      </c>
      <c r="N9504" s="20">
        <v>0</v>
      </c>
      <c r="P9504" s="20">
        <v>0</v>
      </c>
      <c r="Q9504" s="20">
        <v>0</v>
      </c>
      <c r="S9504" s="20">
        <v>0</v>
      </c>
    </row>
    <row r="9505" spans="1:19" s="20" customFormat="1" x14ac:dyDescent="0.25">
      <c r="A9505" s="177" t="s">
        <v>17919</v>
      </c>
      <c r="B9505" s="20" t="s">
        <v>17920</v>
      </c>
      <c r="C9505" s="20" t="s">
        <v>231</v>
      </c>
      <c r="D9505" s="20" t="s">
        <v>1002</v>
      </c>
      <c r="E9505" s="26">
        <v>43497</v>
      </c>
      <c r="F9505" s="20">
        <v>8</v>
      </c>
      <c r="G9505" s="20">
        <v>8</v>
      </c>
      <c r="I9505" s="20">
        <v>124</v>
      </c>
      <c r="J9505" s="20">
        <v>91</v>
      </c>
      <c r="L9505" s="20">
        <v>91</v>
      </c>
      <c r="N9505" s="20">
        <v>113</v>
      </c>
      <c r="P9505" s="20">
        <v>0</v>
      </c>
      <c r="Q9505" s="20">
        <v>5</v>
      </c>
      <c r="S9505" s="20">
        <v>11</v>
      </c>
    </row>
    <row r="9506" spans="1:19" s="20" customFormat="1" x14ac:dyDescent="0.25">
      <c r="A9506" s="177" t="s">
        <v>18096</v>
      </c>
      <c r="B9506" s="20" t="s">
        <v>18097</v>
      </c>
      <c r="C9506" s="20" t="s">
        <v>317</v>
      </c>
      <c r="D9506" s="20" t="s">
        <v>1000</v>
      </c>
      <c r="E9506" s="26">
        <v>43497</v>
      </c>
      <c r="F9506" s="20">
        <v>10.5</v>
      </c>
      <c r="G9506" s="20">
        <v>11.5</v>
      </c>
      <c r="I9506" s="20">
        <v>50</v>
      </c>
      <c r="J9506" s="20">
        <v>61</v>
      </c>
      <c r="L9506" s="20">
        <v>67</v>
      </c>
      <c r="N9506" s="20">
        <v>44</v>
      </c>
      <c r="P9506" s="20">
        <v>0</v>
      </c>
      <c r="Q9506" s="20">
        <v>0</v>
      </c>
      <c r="S9506" s="20">
        <v>6</v>
      </c>
    </row>
    <row r="9507" spans="1:19" s="20" customFormat="1" x14ac:dyDescent="0.25">
      <c r="A9507" s="177" t="s">
        <v>18275</v>
      </c>
      <c r="B9507" s="20" t="s">
        <v>18276</v>
      </c>
      <c r="C9507" s="20" t="s">
        <v>316</v>
      </c>
      <c r="D9507" s="20" t="s">
        <v>1002</v>
      </c>
      <c r="E9507" s="26">
        <v>43497</v>
      </c>
      <c r="F9507" s="20">
        <v>6</v>
      </c>
      <c r="G9507" s="20">
        <v>6</v>
      </c>
      <c r="I9507" s="20">
        <v>29</v>
      </c>
      <c r="J9507" s="20">
        <v>35</v>
      </c>
      <c r="L9507" s="20">
        <v>35</v>
      </c>
      <c r="N9507" s="20">
        <v>24</v>
      </c>
      <c r="P9507" s="20">
        <v>0</v>
      </c>
      <c r="Q9507" s="20">
        <v>0</v>
      </c>
      <c r="S9507" s="20">
        <v>5</v>
      </c>
    </row>
    <row r="9508" spans="1:19" s="20" customFormat="1" x14ac:dyDescent="0.25">
      <c r="A9508" s="177" t="s">
        <v>18351</v>
      </c>
      <c r="B9508" s="20" t="s">
        <v>18352</v>
      </c>
      <c r="C9508" s="20" t="s">
        <v>355</v>
      </c>
      <c r="D9508" s="20" t="s">
        <v>1002</v>
      </c>
      <c r="E9508" s="26">
        <v>43497</v>
      </c>
      <c r="F9508" s="20">
        <v>4.5</v>
      </c>
      <c r="G9508" s="20">
        <v>5.5</v>
      </c>
      <c r="I9508" s="20">
        <v>21</v>
      </c>
      <c r="J9508" s="20">
        <v>26</v>
      </c>
      <c r="L9508" s="20">
        <v>32</v>
      </c>
      <c r="N9508" s="20">
        <v>20</v>
      </c>
      <c r="P9508" s="20">
        <v>0</v>
      </c>
      <c r="Q9508" s="20">
        <v>0</v>
      </c>
      <c r="S9508" s="20">
        <v>1</v>
      </c>
    </row>
    <row r="9509" spans="1:19" s="20" customFormat="1" x14ac:dyDescent="0.25">
      <c r="A9509" s="177" t="s">
        <v>18528</v>
      </c>
      <c r="B9509" s="20" t="s">
        <v>18529</v>
      </c>
      <c r="C9509" s="20" t="s">
        <v>214</v>
      </c>
      <c r="D9509" s="20" t="s">
        <v>1000</v>
      </c>
      <c r="E9509" s="26">
        <v>43497</v>
      </c>
      <c r="F9509" s="20">
        <v>13.5</v>
      </c>
      <c r="G9509" s="20">
        <v>15.5</v>
      </c>
      <c r="I9509" s="20">
        <v>75</v>
      </c>
      <c r="J9509" s="20">
        <v>118</v>
      </c>
      <c r="L9509" s="20">
        <v>138</v>
      </c>
      <c r="N9509" s="20">
        <v>57</v>
      </c>
      <c r="O9509" s="20">
        <v>1.0249999999999999</v>
      </c>
      <c r="P9509" s="20">
        <v>11</v>
      </c>
      <c r="Q9509" s="20">
        <v>12</v>
      </c>
      <c r="S9509" s="20">
        <v>18</v>
      </c>
    </row>
    <row r="9510" spans="1:19" s="20" customFormat="1" x14ac:dyDescent="0.25">
      <c r="A9510" s="177" t="s">
        <v>18707</v>
      </c>
      <c r="B9510" s="20" t="s">
        <v>18708</v>
      </c>
      <c r="C9510" s="20" t="s">
        <v>215</v>
      </c>
      <c r="D9510" s="20" t="s">
        <v>1002</v>
      </c>
      <c r="E9510" s="26">
        <v>43497</v>
      </c>
      <c r="F9510" s="20">
        <v>5</v>
      </c>
      <c r="G9510" s="20">
        <v>6</v>
      </c>
      <c r="I9510" s="20">
        <v>29</v>
      </c>
      <c r="J9510" s="20">
        <v>34</v>
      </c>
      <c r="L9510" s="20">
        <v>40</v>
      </c>
      <c r="N9510" s="20">
        <v>21</v>
      </c>
      <c r="O9510" s="20">
        <v>1.0249999999999999</v>
      </c>
      <c r="P9510" s="20">
        <v>3</v>
      </c>
      <c r="Q9510" s="20">
        <v>3</v>
      </c>
      <c r="S9510" s="20">
        <v>8</v>
      </c>
    </row>
    <row r="9511" spans="1:19" s="20" customFormat="1" x14ac:dyDescent="0.25">
      <c r="A9511" s="177" t="s">
        <v>18884</v>
      </c>
      <c r="B9511" s="20" t="s">
        <v>18885</v>
      </c>
      <c r="C9511" s="20" t="s">
        <v>216</v>
      </c>
      <c r="D9511" s="20" t="s">
        <v>1002</v>
      </c>
      <c r="E9511" s="26">
        <v>43497</v>
      </c>
      <c r="F9511" s="20">
        <v>8.5</v>
      </c>
      <c r="G9511" s="20">
        <v>9.5</v>
      </c>
      <c r="I9511" s="20">
        <v>46</v>
      </c>
      <c r="J9511" s="20">
        <v>84</v>
      </c>
      <c r="L9511" s="20">
        <v>98</v>
      </c>
      <c r="N9511" s="20">
        <v>36</v>
      </c>
      <c r="P9511" s="20">
        <v>8</v>
      </c>
      <c r="Q9511" s="20">
        <v>9</v>
      </c>
      <c r="S9511" s="20">
        <v>10</v>
      </c>
    </row>
    <row r="9512" spans="1:19" s="20" customFormat="1" x14ac:dyDescent="0.25">
      <c r="A9512" s="177" t="s">
        <v>19061</v>
      </c>
      <c r="B9512" s="20" t="s">
        <v>19062</v>
      </c>
      <c r="C9512" s="20" t="s">
        <v>229</v>
      </c>
      <c r="D9512" s="20" t="s">
        <v>1002</v>
      </c>
      <c r="E9512" s="26">
        <v>43497</v>
      </c>
      <c r="F9512" s="20">
        <v>0</v>
      </c>
      <c r="G9512" s="20">
        <v>0</v>
      </c>
      <c r="I9512" s="20">
        <v>0</v>
      </c>
      <c r="J9512" s="20">
        <v>0</v>
      </c>
      <c r="L9512" s="20">
        <v>0</v>
      </c>
      <c r="N9512" s="20">
        <v>0</v>
      </c>
      <c r="P9512" s="20">
        <v>0</v>
      </c>
      <c r="Q9512" s="20">
        <v>0</v>
      </c>
      <c r="S9512" s="20">
        <v>0</v>
      </c>
    </row>
    <row r="9513" spans="1:19" s="20" customFormat="1" x14ac:dyDescent="0.25">
      <c r="A9513" s="177" t="s">
        <v>19238</v>
      </c>
      <c r="B9513" s="20" t="s">
        <v>19239</v>
      </c>
      <c r="C9513" s="20" t="s">
        <v>230</v>
      </c>
      <c r="D9513" s="20" t="s">
        <v>1000</v>
      </c>
      <c r="E9513" s="26">
        <v>43497</v>
      </c>
      <c r="F9513" s="20">
        <v>0</v>
      </c>
      <c r="G9513" s="20">
        <v>0</v>
      </c>
      <c r="I9513" s="20">
        <v>0</v>
      </c>
      <c r="J9513" s="20">
        <v>0</v>
      </c>
      <c r="L9513" s="20">
        <v>0</v>
      </c>
      <c r="N9513" s="20">
        <v>0</v>
      </c>
      <c r="P9513" s="20">
        <v>0</v>
      </c>
      <c r="Q9513" s="20">
        <v>0</v>
      </c>
      <c r="S9513" s="20">
        <v>0</v>
      </c>
    </row>
    <row r="9514" spans="1:19" s="20" customFormat="1" x14ac:dyDescent="0.25">
      <c r="A9514" s="177" t="s">
        <v>19417</v>
      </c>
      <c r="B9514" s="20" t="s">
        <v>19418</v>
      </c>
      <c r="C9514" s="20" t="s">
        <v>234</v>
      </c>
      <c r="D9514" s="20" t="s">
        <v>1000</v>
      </c>
      <c r="E9514" s="26">
        <v>43497</v>
      </c>
      <c r="F9514" s="20">
        <v>1.5</v>
      </c>
      <c r="G9514" s="20">
        <v>3.5</v>
      </c>
      <c r="I9514" s="20">
        <v>24</v>
      </c>
      <c r="J9514" s="20">
        <v>18</v>
      </c>
      <c r="L9514" s="20">
        <v>46</v>
      </c>
      <c r="N9514" s="20">
        <v>24</v>
      </c>
      <c r="P9514" s="20">
        <v>0</v>
      </c>
      <c r="Q9514" s="20">
        <v>0</v>
      </c>
      <c r="S9514" s="20">
        <v>0</v>
      </c>
    </row>
    <row r="9515" spans="1:19" s="20" customFormat="1" x14ac:dyDescent="0.25">
      <c r="A9515" s="177" t="s">
        <v>19596</v>
      </c>
      <c r="B9515" s="20" t="s">
        <v>19597</v>
      </c>
      <c r="C9515" s="20" t="s">
        <v>233</v>
      </c>
      <c r="D9515" s="20" t="s">
        <v>1002</v>
      </c>
      <c r="E9515" s="26">
        <v>43497</v>
      </c>
      <c r="F9515" s="20">
        <v>1.5</v>
      </c>
      <c r="G9515" s="20">
        <v>3.5</v>
      </c>
      <c r="I9515" s="20">
        <v>24</v>
      </c>
      <c r="J9515" s="20">
        <v>18</v>
      </c>
      <c r="L9515" s="20">
        <v>46</v>
      </c>
      <c r="N9515" s="20">
        <v>24</v>
      </c>
      <c r="P9515" s="20">
        <v>0</v>
      </c>
      <c r="Q9515" s="20">
        <v>0</v>
      </c>
      <c r="S9515" s="20">
        <v>0</v>
      </c>
    </row>
    <row r="9516" spans="1:19" s="20" customFormat="1" x14ac:dyDescent="0.25">
      <c r="A9516" s="177" t="s">
        <v>19694</v>
      </c>
      <c r="B9516" s="20" t="s">
        <v>19695</v>
      </c>
      <c r="C9516" s="20" t="s">
        <v>342</v>
      </c>
      <c r="D9516" s="20" t="s">
        <v>1000</v>
      </c>
      <c r="E9516" s="26">
        <v>43497</v>
      </c>
      <c r="F9516" s="20">
        <v>0</v>
      </c>
      <c r="G9516" s="20">
        <v>0</v>
      </c>
      <c r="I9516" s="20">
        <v>0</v>
      </c>
      <c r="J9516" s="20">
        <v>0</v>
      </c>
      <c r="L9516" s="20">
        <v>0</v>
      </c>
      <c r="N9516" s="20">
        <v>0</v>
      </c>
      <c r="P9516" s="20">
        <v>0</v>
      </c>
      <c r="Q9516" s="20">
        <v>0</v>
      </c>
      <c r="S9516" s="20">
        <v>0</v>
      </c>
    </row>
    <row r="9517" spans="1:19" s="20" customFormat="1" x14ac:dyDescent="0.25">
      <c r="A9517" s="177" t="s">
        <v>19794</v>
      </c>
      <c r="B9517" s="20" t="s">
        <v>19795</v>
      </c>
      <c r="C9517" s="20" t="s">
        <v>340</v>
      </c>
      <c r="D9517" s="20" t="s">
        <v>1002</v>
      </c>
      <c r="E9517" s="26">
        <v>43497</v>
      </c>
      <c r="F9517" s="20">
        <v>0</v>
      </c>
      <c r="G9517" s="20">
        <v>0</v>
      </c>
      <c r="I9517" s="20">
        <v>0</v>
      </c>
      <c r="J9517" s="20">
        <v>0</v>
      </c>
      <c r="L9517" s="20">
        <v>0</v>
      </c>
      <c r="N9517" s="20">
        <v>0</v>
      </c>
      <c r="P9517" s="20">
        <v>0</v>
      </c>
      <c r="Q9517" s="20">
        <v>0</v>
      </c>
      <c r="S9517" s="20">
        <v>0</v>
      </c>
    </row>
    <row r="9518" spans="1:19" s="20" customFormat="1" x14ac:dyDescent="0.25">
      <c r="A9518" s="177" t="s">
        <v>19971</v>
      </c>
      <c r="B9518" s="20" t="s">
        <v>19972</v>
      </c>
      <c r="C9518" s="20" t="s">
        <v>220</v>
      </c>
      <c r="D9518" s="20" t="s">
        <v>1000</v>
      </c>
      <c r="E9518" s="26">
        <v>43497</v>
      </c>
      <c r="F9518" s="20">
        <v>0</v>
      </c>
      <c r="G9518" s="20">
        <v>0</v>
      </c>
      <c r="I9518" s="20">
        <v>0</v>
      </c>
      <c r="J9518" s="20">
        <v>0</v>
      </c>
      <c r="L9518" s="20">
        <v>0</v>
      </c>
      <c r="N9518" s="20">
        <v>0</v>
      </c>
      <c r="P9518" s="20">
        <v>0</v>
      </c>
      <c r="Q9518" s="20">
        <v>0</v>
      </c>
      <c r="S9518" s="20">
        <v>0</v>
      </c>
    </row>
    <row r="9519" spans="1:19" s="20" customFormat="1" x14ac:dyDescent="0.25">
      <c r="A9519" s="177" t="s">
        <v>20150</v>
      </c>
      <c r="B9519" s="20" t="s">
        <v>20151</v>
      </c>
      <c r="C9519" s="20" t="s">
        <v>221</v>
      </c>
      <c r="D9519" s="20" t="s">
        <v>1002</v>
      </c>
      <c r="E9519" s="26">
        <v>43497</v>
      </c>
      <c r="F9519" s="20">
        <v>0</v>
      </c>
      <c r="G9519" s="20">
        <v>0</v>
      </c>
      <c r="I9519" s="20">
        <v>0</v>
      </c>
      <c r="J9519" s="20">
        <v>0</v>
      </c>
      <c r="L9519" s="20">
        <v>0</v>
      </c>
      <c r="N9519" s="20">
        <v>0</v>
      </c>
      <c r="P9519" s="20">
        <v>0</v>
      </c>
      <c r="Q9519" s="20">
        <v>0</v>
      </c>
      <c r="S9519" s="20">
        <v>0</v>
      </c>
    </row>
    <row r="9520" spans="1:19" s="20" customFormat="1" x14ac:dyDescent="0.25">
      <c r="A9520" s="177" t="s">
        <v>20327</v>
      </c>
      <c r="B9520" s="20" t="s">
        <v>20328</v>
      </c>
      <c r="C9520" s="20" t="s">
        <v>222</v>
      </c>
      <c r="D9520" s="20" t="s">
        <v>1002</v>
      </c>
      <c r="E9520" s="26">
        <v>43497</v>
      </c>
      <c r="F9520" s="20">
        <v>0</v>
      </c>
      <c r="G9520" s="20">
        <v>0</v>
      </c>
      <c r="I9520" s="20">
        <v>0</v>
      </c>
      <c r="J9520" s="20">
        <v>0</v>
      </c>
      <c r="L9520" s="20">
        <v>0</v>
      </c>
      <c r="N9520" s="20">
        <v>0</v>
      </c>
      <c r="P9520" s="20">
        <v>0</v>
      </c>
      <c r="Q9520" s="20">
        <v>0</v>
      </c>
      <c r="S9520" s="20">
        <v>0</v>
      </c>
    </row>
    <row r="9521" spans="1:20" s="20" customFormat="1" x14ac:dyDescent="0.25">
      <c r="A9521" s="177" t="s">
        <v>20504</v>
      </c>
      <c r="B9521" s="20" t="s">
        <v>20505</v>
      </c>
      <c r="C9521" s="20" t="s">
        <v>211</v>
      </c>
      <c r="D9521" s="20" t="s">
        <v>1002</v>
      </c>
      <c r="E9521" s="26">
        <v>43497</v>
      </c>
      <c r="F9521" s="20">
        <v>0</v>
      </c>
      <c r="G9521" s="20">
        <v>0</v>
      </c>
      <c r="I9521" s="20">
        <v>0</v>
      </c>
      <c r="J9521" s="20">
        <v>0</v>
      </c>
      <c r="L9521" s="20">
        <v>0</v>
      </c>
      <c r="N9521" s="20">
        <v>0</v>
      </c>
      <c r="P9521" s="20">
        <v>0</v>
      </c>
      <c r="Q9521" s="20">
        <v>0</v>
      </c>
      <c r="S9521" s="20">
        <v>0</v>
      </c>
    </row>
    <row r="9522" spans="1:20" s="20" customFormat="1" x14ac:dyDescent="0.25">
      <c r="A9522" s="177" t="s">
        <v>20681</v>
      </c>
      <c r="B9522" s="20" t="s">
        <v>20682</v>
      </c>
      <c r="C9522" s="20" t="s">
        <v>207</v>
      </c>
      <c r="D9522" s="20" t="s">
        <v>1000</v>
      </c>
      <c r="E9522" s="26">
        <v>43497</v>
      </c>
      <c r="F9522" s="20">
        <v>6.5</v>
      </c>
      <c r="G9522" s="20">
        <v>7</v>
      </c>
      <c r="I9522" s="20">
        <v>40</v>
      </c>
      <c r="J9522" s="20">
        <v>38</v>
      </c>
      <c r="L9522" s="20">
        <v>42</v>
      </c>
      <c r="N9522" s="20">
        <v>36</v>
      </c>
      <c r="O9522" s="20">
        <v>1</v>
      </c>
      <c r="P9522" s="20">
        <v>2</v>
      </c>
      <c r="Q9522" s="20">
        <v>5</v>
      </c>
      <c r="S9522" s="20">
        <v>4</v>
      </c>
    </row>
    <row r="9523" spans="1:20" s="20" customFormat="1" x14ac:dyDescent="0.25">
      <c r="A9523" s="177" t="s">
        <v>20925</v>
      </c>
      <c r="B9523" s="20" t="s">
        <v>20926</v>
      </c>
      <c r="C9523" s="20" t="s">
        <v>210</v>
      </c>
      <c r="D9523" s="20" t="s">
        <v>1002</v>
      </c>
      <c r="E9523" s="26">
        <v>43497</v>
      </c>
      <c r="F9523" s="20">
        <v>3</v>
      </c>
      <c r="G9523" s="20">
        <v>4</v>
      </c>
      <c r="I9523" s="20">
        <v>28</v>
      </c>
      <c r="J9523" s="20">
        <v>18</v>
      </c>
      <c r="L9523" s="20">
        <v>24</v>
      </c>
      <c r="N9523" s="20">
        <v>26</v>
      </c>
      <c r="O9523" s="20">
        <v>1</v>
      </c>
      <c r="P9523" s="20">
        <v>1</v>
      </c>
      <c r="Q9523" s="20">
        <v>4</v>
      </c>
      <c r="S9523" s="20">
        <v>2</v>
      </c>
    </row>
    <row r="9524" spans="1:20" s="20" customFormat="1" x14ac:dyDescent="0.25">
      <c r="A9524" s="177" t="s">
        <v>21102</v>
      </c>
      <c r="B9524" s="20" t="s">
        <v>21103</v>
      </c>
      <c r="C9524" s="20" t="s">
        <v>208</v>
      </c>
      <c r="D9524" s="20" t="s">
        <v>1002</v>
      </c>
      <c r="E9524" s="26">
        <v>43497</v>
      </c>
      <c r="F9524" s="20">
        <v>2.5</v>
      </c>
      <c r="G9524" s="20">
        <v>1.5</v>
      </c>
      <c r="I9524" s="20">
        <v>7</v>
      </c>
      <c r="J9524" s="20">
        <v>14</v>
      </c>
      <c r="L9524" s="20">
        <v>9</v>
      </c>
      <c r="N9524" s="20">
        <v>5</v>
      </c>
      <c r="P9524" s="20">
        <v>1</v>
      </c>
      <c r="Q9524" s="20">
        <v>1</v>
      </c>
      <c r="S9524" s="20">
        <v>2</v>
      </c>
    </row>
    <row r="9525" spans="1:20" s="20" customFormat="1" x14ac:dyDescent="0.25">
      <c r="A9525" s="177" t="s">
        <v>21178</v>
      </c>
      <c r="B9525" s="20" t="s">
        <v>21179</v>
      </c>
      <c r="C9525" s="20" t="s">
        <v>354</v>
      </c>
      <c r="D9525" s="20" t="s">
        <v>1002</v>
      </c>
      <c r="E9525" s="26">
        <v>43497</v>
      </c>
      <c r="F9525" s="20">
        <v>1</v>
      </c>
      <c r="G9525" s="20">
        <v>1.5</v>
      </c>
      <c r="I9525" s="20">
        <v>5</v>
      </c>
      <c r="J9525" s="20">
        <v>6</v>
      </c>
      <c r="L9525" s="20">
        <v>9</v>
      </c>
      <c r="N9525" s="20">
        <v>5</v>
      </c>
      <c r="P9525" s="20">
        <v>0</v>
      </c>
      <c r="Q9525" s="20">
        <v>0</v>
      </c>
      <c r="S9525" s="20">
        <v>0</v>
      </c>
    </row>
    <row r="9526" spans="1:20" s="20" customFormat="1" x14ac:dyDescent="0.25">
      <c r="A9526" s="177" t="s">
        <v>21357</v>
      </c>
      <c r="B9526" s="20" t="s">
        <v>21358</v>
      </c>
      <c r="C9526" s="20" t="s">
        <v>213</v>
      </c>
      <c r="D9526" s="20" t="s">
        <v>1002</v>
      </c>
      <c r="E9526" s="26">
        <v>43497</v>
      </c>
      <c r="F9526" s="20">
        <v>0</v>
      </c>
      <c r="G9526" s="20">
        <v>0</v>
      </c>
      <c r="I9526" s="20">
        <v>0</v>
      </c>
      <c r="J9526" s="20">
        <v>0</v>
      </c>
      <c r="L9526" s="20">
        <v>0</v>
      </c>
      <c r="N9526" s="20">
        <v>0</v>
      </c>
      <c r="P9526" s="20">
        <v>0</v>
      </c>
      <c r="Q9526" s="20">
        <v>0</v>
      </c>
      <c r="S9526" s="20">
        <v>0</v>
      </c>
    </row>
    <row r="9527" spans="1:20" s="20" customFormat="1" x14ac:dyDescent="0.25">
      <c r="A9527" s="177" t="s">
        <v>21599</v>
      </c>
      <c r="B9527" s="20" t="s">
        <v>21600</v>
      </c>
      <c r="C9527" s="20" t="s">
        <v>212</v>
      </c>
      <c r="D9527" s="20" t="s">
        <v>1000</v>
      </c>
      <c r="E9527" s="26">
        <v>43497</v>
      </c>
      <c r="F9527" s="20">
        <v>1.5</v>
      </c>
      <c r="G9527" s="20">
        <v>1.5</v>
      </c>
      <c r="I9527" s="20">
        <v>6</v>
      </c>
      <c r="J9527" s="20">
        <v>8</v>
      </c>
      <c r="L9527" s="20">
        <v>8</v>
      </c>
      <c r="N9527" s="20">
        <v>4</v>
      </c>
      <c r="P9527" s="20">
        <v>2</v>
      </c>
      <c r="Q9527" s="20">
        <v>2</v>
      </c>
      <c r="S9527" s="20">
        <v>2</v>
      </c>
    </row>
    <row r="9528" spans="1:20" s="20" customFormat="1" x14ac:dyDescent="0.25">
      <c r="A9528" s="177" t="s">
        <v>21631</v>
      </c>
      <c r="B9528" s="20" t="s">
        <v>21632</v>
      </c>
      <c r="C9528" s="20" t="s">
        <v>900</v>
      </c>
      <c r="D9528" s="20" t="s">
        <v>1002</v>
      </c>
      <c r="E9528" s="26">
        <v>43497</v>
      </c>
      <c r="F9528" s="20">
        <v>1.5</v>
      </c>
      <c r="G9528" s="20">
        <v>1.5</v>
      </c>
      <c r="I9528" s="20">
        <v>6</v>
      </c>
      <c r="J9528" s="20">
        <v>8</v>
      </c>
      <c r="L9528" s="20">
        <v>8</v>
      </c>
      <c r="N9528" s="20">
        <v>4</v>
      </c>
      <c r="P9528" s="20">
        <v>2</v>
      </c>
      <c r="Q9528" s="20">
        <v>2</v>
      </c>
      <c r="S9528" s="20">
        <v>2</v>
      </c>
    </row>
    <row r="9529" spans="1:20" s="20" customFormat="1" x14ac:dyDescent="0.25">
      <c r="A9529" s="177" t="s">
        <v>21808</v>
      </c>
      <c r="B9529" s="20" t="s">
        <v>21809</v>
      </c>
      <c r="C9529" s="20" t="s">
        <v>217</v>
      </c>
      <c r="D9529" s="20" t="s">
        <v>1000</v>
      </c>
      <c r="E9529" s="26">
        <v>43497</v>
      </c>
      <c r="F9529" s="20">
        <v>0</v>
      </c>
      <c r="G9529" s="20">
        <v>0</v>
      </c>
      <c r="I9529" s="20">
        <v>0</v>
      </c>
      <c r="J9529" s="20">
        <v>0</v>
      </c>
      <c r="L9529" s="20">
        <v>0</v>
      </c>
      <c r="N9529" s="20">
        <v>0</v>
      </c>
      <c r="P9529" s="20">
        <v>0</v>
      </c>
      <c r="Q9529" s="20">
        <v>0</v>
      </c>
      <c r="S9529" s="20">
        <v>0</v>
      </c>
    </row>
    <row r="9530" spans="1:20" s="20" customFormat="1" x14ac:dyDescent="0.25">
      <c r="A9530" s="177" t="s">
        <v>22052</v>
      </c>
      <c r="B9530" s="20" t="s">
        <v>22053</v>
      </c>
      <c r="C9530" s="20" t="s">
        <v>218</v>
      </c>
      <c r="D9530" s="20" t="s">
        <v>1002</v>
      </c>
      <c r="E9530" s="26">
        <v>43497</v>
      </c>
      <c r="F9530" s="20">
        <v>0</v>
      </c>
      <c r="G9530" s="20">
        <v>0</v>
      </c>
      <c r="I9530" s="20">
        <v>0</v>
      </c>
      <c r="J9530" s="20">
        <v>0</v>
      </c>
      <c r="L9530" s="20">
        <v>0</v>
      </c>
      <c r="N9530" s="20">
        <v>0</v>
      </c>
      <c r="P9530" s="20">
        <v>0</v>
      </c>
      <c r="Q9530" s="20">
        <v>0</v>
      </c>
      <c r="S9530" s="20">
        <v>0</v>
      </c>
      <c r="T9530" s="20" t="e">
        <v>#DIV/0!</v>
      </c>
    </row>
    <row r="9531" spans="1:20" s="20" customFormat="1" x14ac:dyDescent="0.25">
      <c r="A9531" s="177" t="s">
        <v>22229</v>
      </c>
      <c r="B9531" s="20" t="s">
        <v>22230</v>
      </c>
      <c r="C9531" s="20" t="s">
        <v>219</v>
      </c>
      <c r="D9531" s="20" t="s">
        <v>1002</v>
      </c>
      <c r="E9531" s="26">
        <v>43497</v>
      </c>
      <c r="F9531" s="20">
        <v>0</v>
      </c>
      <c r="G9531" s="20">
        <v>0</v>
      </c>
      <c r="I9531" s="20">
        <v>0</v>
      </c>
      <c r="J9531" s="20">
        <v>0</v>
      </c>
      <c r="L9531" s="20">
        <v>0</v>
      </c>
      <c r="N9531" s="20">
        <v>0</v>
      </c>
      <c r="P9531" s="20">
        <v>0</v>
      </c>
      <c r="Q9531" s="20">
        <v>0</v>
      </c>
      <c r="S9531" s="20">
        <v>0</v>
      </c>
      <c r="T9531" s="20" t="e">
        <v>#DIV/0!</v>
      </c>
    </row>
    <row r="9532" spans="1:20" s="20" customFormat="1" x14ac:dyDescent="0.25">
      <c r="A9532" s="177" t="s">
        <v>22269</v>
      </c>
      <c r="B9532" s="20" t="s">
        <v>22270</v>
      </c>
      <c r="C9532" s="20" t="s">
        <v>384</v>
      </c>
      <c r="D9532" s="20" t="s">
        <v>1002</v>
      </c>
      <c r="E9532" s="26">
        <v>43497</v>
      </c>
      <c r="F9532" s="20">
        <v>0</v>
      </c>
      <c r="G9532" s="20">
        <v>0</v>
      </c>
      <c r="I9532" s="20">
        <v>0</v>
      </c>
      <c r="J9532" s="20">
        <v>0</v>
      </c>
      <c r="L9532" s="20">
        <v>0</v>
      </c>
      <c r="N9532" s="20">
        <v>0</v>
      </c>
      <c r="P9532" s="20">
        <v>0</v>
      </c>
      <c r="Q9532" s="20">
        <v>0</v>
      </c>
      <c r="S9532" s="20">
        <v>0</v>
      </c>
      <c r="T9532" s="20" t="e">
        <v>#DIV/0!</v>
      </c>
    </row>
    <row r="9533" spans="1:20" s="20" customFormat="1" x14ac:dyDescent="0.25">
      <c r="A9533" s="177" t="s">
        <v>22309</v>
      </c>
      <c r="B9533" s="20" t="s">
        <v>22310</v>
      </c>
      <c r="C9533" s="20" t="s">
        <v>387</v>
      </c>
      <c r="D9533" s="20" t="s">
        <v>1000</v>
      </c>
      <c r="E9533" s="26">
        <v>43497</v>
      </c>
      <c r="F9533" s="20">
        <v>0</v>
      </c>
      <c r="G9533" s="20">
        <v>0</v>
      </c>
      <c r="I9533" s="20">
        <v>0</v>
      </c>
      <c r="J9533" s="20">
        <v>0</v>
      </c>
      <c r="L9533" s="20">
        <v>0</v>
      </c>
      <c r="N9533" s="20">
        <v>0</v>
      </c>
      <c r="P9533" s="20">
        <v>0</v>
      </c>
      <c r="Q9533" s="20">
        <v>0</v>
      </c>
      <c r="S9533" s="20">
        <v>0</v>
      </c>
      <c r="T9533" s="20">
        <v>0.82499999999999996</v>
      </c>
    </row>
    <row r="9534" spans="1:20" s="20" customFormat="1" x14ac:dyDescent="0.25">
      <c r="A9534" s="177" t="s">
        <v>22343</v>
      </c>
      <c r="B9534" s="20" t="s">
        <v>22344</v>
      </c>
      <c r="C9534" s="20" t="s">
        <v>1049</v>
      </c>
      <c r="D9534" s="20" t="s">
        <v>1002</v>
      </c>
      <c r="E9534" s="26">
        <v>43497</v>
      </c>
      <c r="F9534" s="20">
        <v>0</v>
      </c>
      <c r="G9534" s="20">
        <v>0</v>
      </c>
      <c r="I9534" s="20">
        <v>0</v>
      </c>
      <c r="J9534" s="20">
        <v>0</v>
      </c>
      <c r="L9534" s="20">
        <v>0</v>
      </c>
      <c r="N9534" s="20">
        <v>0</v>
      </c>
      <c r="P9534" s="20">
        <v>0</v>
      </c>
      <c r="Q9534" s="20">
        <v>0</v>
      </c>
      <c r="S9534" s="20">
        <v>0</v>
      </c>
      <c r="T9534" s="20">
        <v>0.82499999999999996</v>
      </c>
    </row>
    <row r="9535" spans="1:20" s="20" customFormat="1" x14ac:dyDescent="0.25">
      <c r="A9535" s="177" t="s">
        <v>22383</v>
      </c>
      <c r="B9535" s="20" t="s">
        <v>22384</v>
      </c>
      <c r="C9535" s="20" t="s">
        <v>385</v>
      </c>
      <c r="D9535" s="20" t="s">
        <v>1002</v>
      </c>
      <c r="E9535" s="26">
        <v>43497</v>
      </c>
      <c r="F9535" s="20">
        <v>0</v>
      </c>
      <c r="G9535" s="20">
        <v>0</v>
      </c>
      <c r="I9535" s="20">
        <v>0</v>
      </c>
      <c r="J9535" s="20">
        <v>0</v>
      </c>
      <c r="L9535" s="20">
        <v>0</v>
      </c>
      <c r="N9535" s="20">
        <v>0</v>
      </c>
      <c r="P9535" s="20">
        <v>0</v>
      </c>
      <c r="Q9535" s="20">
        <v>0</v>
      </c>
      <c r="S9535" s="20">
        <v>0</v>
      </c>
      <c r="T9535" s="20">
        <v>0.90399999999999991</v>
      </c>
    </row>
    <row r="9536" spans="1:20" s="20" customFormat="1" x14ac:dyDescent="0.25">
      <c r="A9536" s="177" t="s">
        <v>1342</v>
      </c>
      <c r="B9536" s="20" t="s">
        <v>1343</v>
      </c>
      <c r="C9536" s="20" t="s">
        <v>1237</v>
      </c>
      <c r="D9536" s="20" t="s">
        <v>1002</v>
      </c>
      <c r="E9536" s="26">
        <v>43525</v>
      </c>
      <c r="F9536" s="20">
        <v>32</v>
      </c>
      <c r="G9536" s="20">
        <v>31</v>
      </c>
      <c r="I9536" s="20">
        <v>121</v>
      </c>
      <c r="J9536" s="20">
        <v>180</v>
      </c>
      <c r="L9536" s="20">
        <v>178</v>
      </c>
      <c r="N9536" s="20">
        <v>106</v>
      </c>
      <c r="P9536" s="20">
        <v>3</v>
      </c>
      <c r="Q9536" s="20">
        <v>9</v>
      </c>
      <c r="S9536" s="20">
        <v>15</v>
      </c>
      <c r="T9536" s="20">
        <v>0.90400000000000003</v>
      </c>
    </row>
    <row r="9537" spans="1:20" s="20" customFormat="1" x14ac:dyDescent="0.25">
      <c r="A9537" s="177" t="s">
        <v>1394</v>
      </c>
      <c r="B9537" s="20" t="s">
        <v>1393</v>
      </c>
      <c r="C9537" s="20" t="s">
        <v>1237</v>
      </c>
      <c r="D9537" s="20" t="s">
        <v>1001</v>
      </c>
      <c r="E9537" s="26">
        <v>43525</v>
      </c>
      <c r="F9537" s="20">
        <v>6.5</v>
      </c>
      <c r="G9537" s="20">
        <v>8.5</v>
      </c>
      <c r="I9537" s="20">
        <v>31</v>
      </c>
      <c r="J9537" s="20">
        <v>34</v>
      </c>
      <c r="L9537" s="20">
        <v>48</v>
      </c>
      <c r="N9537" s="20">
        <v>28</v>
      </c>
      <c r="P9537" s="20">
        <v>0</v>
      </c>
      <c r="Q9537" s="20">
        <v>3</v>
      </c>
      <c r="S9537" s="20">
        <v>3</v>
      </c>
      <c r="T9537" s="20">
        <v>0.90400000000000003</v>
      </c>
    </row>
    <row r="9538" spans="1:20" s="20" customFormat="1" x14ac:dyDescent="0.25">
      <c r="A9538" s="177" t="s">
        <v>11146</v>
      </c>
      <c r="B9538" s="20" t="s">
        <v>11147</v>
      </c>
      <c r="C9538" s="20" t="s">
        <v>228</v>
      </c>
      <c r="D9538" s="20" t="s">
        <v>1000</v>
      </c>
      <c r="E9538" s="26">
        <v>43525</v>
      </c>
      <c r="F9538" s="20">
        <v>0</v>
      </c>
      <c r="G9538" s="20">
        <v>0</v>
      </c>
      <c r="I9538" s="20">
        <v>0</v>
      </c>
      <c r="J9538" s="20">
        <v>0</v>
      </c>
      <c r="L9538" s="20">
        <v>0</v>
      </c>
      <c r="N9538" s="20">
        <v>0</v>
      </c>
      <c r="P9538" s="20">
        <v>0</v>
      </c>
      <c r="Q9538" s="20">
        <v>0</v>
      </c>
      <c r="S9538" s="20">
        <v>0</v>
      </c>
      <c r="T9538" s="20" t="e">
        <v>#DIV/0!</v>
      </c>
    </row>
    <row r="9539" spans="1:20" s="20" customFormat="1" x14ac:dyDescent="0.25">
      <c r="A9539" s="177" t="s">
        <v>9399</v>
      </c>
      <c r="B9539" s="20" t="s">
        <v>9400</v>
      </c>
      <c r="C9539" s="20" t="s">
        <v>211</v>
      </c>
      <c r="D9539" s="20" t="s">
        <v>1000</v>
      </c>
      <c r="E9539" s="26">
        <v>43525</v>
      </c>
      <c r="F9539" s="20">
        <v>0</v>
      </c>
      <c r="G9539" s="20">
        <v>0</v>
      </c>
      <c r="I9539" s="20">
        <v>0</v>
      </c>
      <c r="J9539" s="20">
        <v>0</v>
      </c>
      <c r="L9539" s="20">
        <v>0</v>
      </c>
      <c r="N9539" s="20">
        <v>0</v>
      </c>
      <c r="P9539" s="20">
        <v>0</v>
      </c>
      <c r="Q9539" s="20">
        <v>0</v>
      </c>
      <c r="S9539" s="20">
        <v>0</v>
      </c>
      <c r="T9539" s="20">
        <v>0.99722222222222223</v>
      </c>
    </row>
    <row r="9540" spans="1:20" s="20" customFormat="1" x14ac:dyDescent="0.25">
      <c r="A9540" s="177" t="s">
        <v>8560</v>
      </c>
      <c r="B9540" s="20" t="s">
        <v>8561</v>
      </c>
      <c r="C9540" s="20" t="s">
        <v>213</v>
      </c>
      <c r="D9540" s="20" t="s">
        <v>1000</v>
      </c>
      <c r="E9540" s="26">
        <v>43525</v>
      </c>
      <c r="F9540" s="20">
        <v>0</v>
      </c>
      <c r="G9540" s="20">
        <v>0</v>
      </c>
      <c r="I9540" s="20">
        <v>0</v>
      </c>
      <c r="J9540" s="20">
        <v>0</v>
      </c>
      <c r="L9540" s="20">
        <v>0</v>
      </c>
      <c r="N9540" s="20">
        <v>0</v>
      </c>
      <c r="P9540" s="20">
        <v>0</v>
      </c>
      <c r="Q9540" s="20">
        <v>0</v>
      </c>
      <c r="S9540" s="20">
        <v>0</v>
      </c>
      <c r="T9540" s="20">
        <v>1.0125</v>
      </c>
    </row>
    <row r="9541" spans="1:20" s="20" customFormat="1" x14ac:dyDescent="0.25">
      <c r="A9541" s="177" t="s">
        <v>5136</v>
      </c>
      <c r="B9541" s="20" t="s">
        <v>5137</v>
      </c>
      <c r="C9541" s="20" t="s">
        <v>229</v>
      </c>
      <c r="D9541" s="20" t="s">
        <v>1000</v>
      </c>
      <c r="E9541" s="26">
        <v>43525</v>
      </c>
      <c r="F9541" s="20">
        <v>0</v>
      </c>
      <c r="G9541" s="20">
        <v>0</v>
      </c>
      <c r="I9541" s="20">
        <v>0</v>
      </c>
      <c r="J9541" s="20">
        <v>0</v>
      </c>
      <c r="L9541" s="20">
        <v>0</v>
      </c>
      <c r="N9541" s="20">
        <v>0</v>
      </c>
      <c r="P9541" s="20">
        <v>0</v>
      </c>
      <c r="Q9541" s="20">
        <v>0</v>
      </c>
      <c r="S9541" s="20">
        <v>0</v>
      </c>
      <c r="T9541" s="20">
        <v>1.0166666666666666</v>
      </c>
    </row>
    <row r="9542" spans="1:20" s="20" customFormat="1" x14ac:dyDescent="0.25">
      <c r="A9542" s="177" t="s">
        <v>13257</v>
      </c>
      <c r="B9542" s="20" t="s">
        <v>13169</v>
      </c>
      <c r="C9542" s="20" t="s">
        <v>1051</v>
      </c>
      <c r="D9542" s="20" t="s">
        <v>1002</v>
      </c>
      <c r="E9542" s="26">
        <v>43525</v>
      </c>
      <c r="F9542" s="20">
        <v>0</v>
      </c>
      <c r="G9542" s="20">
        <v>0</v>
      </c>
      <c r="I9542" s="20">
        <v>0</v>
      </c>
      <c r="J9542" s="20">
        <v>0</v>
      </c>
      <c r="L9542" s="20">
        <v>0</v>
      </c>
      <c r="N9542" s="20">
        <v>0</v>
      </c>
      <c r="P9542" s="20">
        <v>0</v>
      </c>
      <c r="Q9542" s="20">
        <v>0</v>
      </c>
      <c r="S9542" s="20">
        <v>0</v>
      </c>
      <c r="T9542" s="20">
        <v>1.0322222222222222</v>
      </c>
    </row>
    <row r="9543" spans="1:20" s="20" customFormat="1" x14ac:dyDescent="0.25">
      <c r="A9543" s="177" t="s">
        <v>7471</v>
      </c>
      <c r="B9543" s="20" t="s">
        <v>7472</v>
      </c>
      <c r="C9543" s="20" t="s">
        <v>1048</v>
      </c>
      <c r="D9543" s="20" t="s">
        <v>1000</v>
      </c>
      <c r="E9543" s="26">
        <v>43525</v>
      </c>
      <c r="F9543" s="20">
        <v>0</v>
      </c>
      <c r="G9543" s="20">
        <v>0</v>
      </c>
      <c r="I9543" s="20">
        <v>0</v>
      </c>
      <c r="J9543" s="20">
        <v>0</v>
      </c>
      <c r="L9543" s="20">
        <v>0</v>
      </c>
      <c r="N9543" s="20">
        <v>0</v>
      </c>
      <c r="P9543" s="20">
        <v>0</v>
      </c>
      <c r="Q9543" s="20">
        <v>0</v>
      </c>
      <c r="S9543" s="20">
        <v>0</v>
      </c>
      <c r="T9543" s="20">
        <v>1.0322222222222222</v>
      </c>
    </row>
    <row r="9544" spans="1:20" s="20" customFormat="1" x14ac:dyDescent="0.25">
      <c r="A9544" s="177" t="s">
        <v>5760</v>
      </c>
      <c r="B9544" s="20" t="s">
        <v>5761</v>
      </c>
      <c r="C9544" s="20" t="s">
        <v>1047</v>
      </c>
      <c r="D9544" s="20" t="s">
        <v>1000</v>
      </c>
      <c r="E9544" s="26">
        <v>43525</v>
      </c>
      <c r="F9544" s="20">
        <v>3.5</v>
      </c>
      <c r="G9544" s="20">
        <v>3.5</v>
      </c>
      <c r="I9544" s="20">
        <v>14</v>
      </c>
      <c r="J9544" s="20">
        <v>20</v>
      </c>
      <c r="L9544" s="20">
        <v>20</v>
      </c>
      <c r="N9544" s="20">
        <v>14</v>
      </c>
      <c r="P9544" s="20">
        <v>0</v>
      </c>
      <c r="Q9544" s="20">
        <v>0</v>
      </c>
      <c r="S9544" s="20">
        <v>0</v>
      </c>
      <c r="T9544" s="20">
        <v>0.93088484848484865</v>
      </c>
    </row>
    <row r="9545" spans="1:20" s="20" customFormat="1" x14ac:dyDescent="0.25">
      <c r="A9545" s="177" t="s">
        <v>12370</v>
      </c>
      <c r="B9545" s="20" t="s">
        <v>12371</v>
      </c>
      <c r="C9545" s="20" t="s">
        <v>1050</v>
      </c>
      <c r="D9545" s="20" t="s">
        <v>1001</v>
      </c>
      <c r="E9545" s="26">
        <v>43525</v>
      </c>
      <c r="F9545" s="20">
        <v>1.5</v>
      </c>
      <c r="G9545" s="20">
        <v>2.5</v>
      </c>
      <c r="I9545" s="20">
        <v>4</v>
      </c>
      <c r="J9545" s="20">
        <v>8</v>
      </c>
      <c r="L9545" s="20">
        <v>14</v>
      </c>
      <c r="N9545" s="20">
        <v>3</v>
      </c>
      <c r="P9545" s="20">
        <v>0</v>
      </c>
      <c r="Q9545" s="20">
        <v>1</v>
      </c>
      <c r="S9545" s="20">
        <v>1</v>
      </c>
      <c r="T9545" s="20">
        <v>0.8139831922463503</v>
      </c>
    </row>
    <row r="9546" spans="1:20" s="20" customFormat="1" x14ac:dyDescent="0.25">
      <c r="A9546" s="177" t="s">
        <v>10109</v>
      </c>
      <c r="B9546" s="20" t="s">
        <v>10110</v>
      </c>
      <c r="C9546" s="20" t="s">
        <v>1049</v>
      </c>
      <c r="D9546" s="20" t="s">
        <v>1001</v>
      </c>
      <c r="E9546" s="26">
        <v>43525</v>
      </c>
      <c r="F9546" s="20">
        <v>0</v>
      </c>
      <c r="G9546" s="20">
        <v>0</v>
      </c>
      <c r="I9546" s="20">
        <v>0</v>
      </c>
      <c r="J9546" s="20">
        <v>0</v>
      </c>
      <c r="L9546" s="20">
        <v>0</v>
      </c>
      <c r="N9546" s="20">
        <v>0</v>
      </c>
      <c r="P9546" s="20">
        <v>0</v>
      </c>
      <c r="Q9546" s="20">
        <v>0</v>
      </c>
      <c r="S9546" s="20">
        <v>0</v>
      </c>
      <c r="T9546" s="20">
        <v>0.74780225330225336</v>
      </c>
    </row>
    <row r="9547" spans="1:20" s="20" customFormat="1" x14ac:dyDescent="0.25">
      <c r="A9547" s="177" t="s">
        <v>7441</v>
      </c>
      <c r="B9547" s="20" t="s">
        <v>7442</v>
      </c>
      <c r="C9547" s="20" t="s">
        <v>1048</v>
      </c>
      <c r="D9547" s="20" t="s">
        <v>1001</v>
      </c>
      <c r="E9547" s="26">
        <v>43525</v>
      </c>
      <c r="F9547" s="20">
        <v>2</v>
      </c>
      <c r="G9547" s="20">
        <v>2.5</v>
      </c>
      <c r="I9547" s="20">
        <v>11</v>
      </c>
      <c r="J9547" s="20">
        <v>11</v>
      </c>
      <c r="L9547" s="20">
        <v>14</v>
      </c>
      <c r="N9547" s="20">
        <v>10</v>
      </c>
      <c r="P9547" s="20">
        <v>0</v>
      </c>
      <c r="Q9547" s="20">
        <v>0</v>
      </c>
      <c r="S9547" s="20">
        <v>1</v>
      </c>
      <c r="T9547" s="20">
        <v>0.81045140350877198</v>
      </c>
    </row>
    <row r="9548" spans="1:20" s="20" customFormat="1" x14ac:dyDescent="0.25">
      <c r="A9548" s="177" t="s">
        <v>5585</v>
      </c>
      <c r="B9548" s="20" t="s">
        <v>5586</v>
      </c>
      <c r="C9548" s="20" t="s">
        <v>1047</v>
      </c>
      <c r="D9548" s="20" t="s">
        <v>1001</v>
      </c>
      <c r="E9548" s="26">
        <v>43525</v>
      </c>
      <c r="F9548" s="20">
        <v>0</v>
      </c>
      <c r="G9548" s="20">
        <v>0</v>
      </c>
      <c r="I9548" s="20">
        <v>0</v>
      </c>
      <c r="J9548" s="20">
        <v>0</v>
      </c>
      <c r="L9548" s="20">
        <v>0</v>
      </c>
      <c r="N9548" s="20">
        <v>0</v>
      </c>
      <c r="P9548" s="20">
        <v>0</v>
      </c>
      <c r="Q9548" s="20">
        <v>0</v>
      </c>
      <c r="S9548" s="20">
        <v>0</v>
      </c>
      <c r="T9548" s="20">
        <v>0.81401618181818181</v>
      </c>
    </row>
    <row r="9549" spans="1:20" s="20" customFormat="1" x14ac:dyDescent="0.25">
      <c r="A9549" s="177" t="s">
        <v>11449</v>
      </c>
      <c r="B9549" s="20" t="s">
        <v>11450</v>
      </c>
      <c r="C9549" s="20" t="s">
        <v>959</v>
      </c>
      <c r="D9549" s="20" t="s">
        <v>1000</v>
      </c>
      <c r="E9549" s="26">
        <v>43525</v>
      </c>
      <c r="F9549" s="20">
        <v>2</v>
      </c>
      <c r="G9549" s="20">
        <v>3</v>
      </c>
      <c r="I9549" s="20">
        <v>4</v>
      </c>
      <c r="J9549" s="20">
        <v>16</v>
      </c>
      <c r="L9549" s="20">
        <v>18</v>
      </c>
      <c r="N9549" s="20">
        <v>3</v>
      </c>
      <c r="O9549" s="20">
        <v>0.5</v>
      </c>
      <c r="P9549" s="20">
        <v>0</v>
      </c>
      <c r="Q9549" s="20">
        <v>0</v>
      </c>
      <c r="S9549" s="20">
        <v>1</v>
      </c>
      <c r="T9549" s="20">
        <v>0.77782075757575753</v>
      </c>
    </row>
    <row r="9550" spans="1:20" s="20" customFormat="1" x14ac:dyDescent="0.25">
      <c r="A9550" s="177" t="s">
        <v>10637</v>
      </c>
      <c r="B9550" s="20" t="s">
        <v>10638</v>
      </c>
      <c r="C9550" s="20" t="s">
        <v>205</v>
      </c>
      <c r="D9550" s="20" t="s">
        <v>1000</v>
      </c>
      <c r="E9550" s="26">
        <v>43525</v>
      </c>
      <c r="F9550" s="20">
        <v>0</v>
      </c>
      <c r="G9550" s="20">
        <v>0</v>
      </c>
      <c r="I9550" s="20">
        <v>0</v>
      </c>
      <c r="J9550" s="20">
        <v>0</v>
      </c>
      <c r="L9550" s="20">
        <v>0</v>
      </c>
      <c r="N9550" s="20">
        <v>0</v>
      </c>
      <c r="P9550" s="20">
        <v>0</v>
      </c>
      <c r="Q9550" s="20">
        <v>0</v>
      </c>
      <c r="S9550" s="20">
        <v>0</v>
      </c>
      <c r="T9550" s="20">
        <v>0.83591594202898545</v>
      </c>
    </row>
    <row r="9551" spans="1:20" s="20" customFormat="1" x14ac:dyDescent="0.25">
      <c r="A9551" s="177" t="s">
        <v>10043</v>
      </c>
      <c r="B9551" s="20" t="s">
        <v>10044</v>
      </c>
      <c r="C9551" s="20" t="s">
        <v>384</v>
      </c>
      <c r="D9551" s="20" t="s">
        <v>1000</v>
      </c>
      <c r="E9551" s="26">
        <v>43525</v>
      </c>
      <c r="F9551" s="20">
        <v>0</v>
      </c>
      <c r="G9551" s="20">
        <v>0</v>
      </c>
      <c r="I9551" s="20">
        <v>0</v>
      </c>
      <c r="J9551" s="20">
        <v>0</v>
      </c>
      <c r="L9551" s="20">
        <v>0</v>
      </c>
      <c r="N9551" s="20">
        <v>0</v>
      </c>
      <c r="P9551" s="20">
        <v>0</v>
      </c>
      <c r="Q9551" s="20">
        <v>0</v>
      </c>
      <c r="S9551" s="20">
        <v>0</v>
      </c>
      <c r="T9551" s="20">
        <v>0.84062989417989431</v>
      </c>
    </row>
    <row r="9552" spans="1:20" s="20" customFormat="1" x14ac:dyDescent="0.25">
      <c r="A9552" s="177" t="s">
        <v>8984</v>
      </c>
      <c r="B9552" s="20" t="s">
        <v>8985</v>
      </c>
      <c r="C9552" s="20" t="s">
        <v>210</v>
      </c>
      <c r="D9552" s="20" t="s">
        <v>1000</v>
      </c>
      <c r="E9552" s="26">
        <v>43525</v>
      </c>
      <c r="F9552" s="20">
        <v>3.5</v>
      </c>
      <c r="G9552" s="20">
        <v>4</v>
      </c>
      <c r="I9552" s="20">
        <v>20</v>
      </c>
      <c r="J9552" s="20">
        <v>23</v>
      </c>
      <c r="L9552" s="20">
        <v>24</v>
      </c>
      <c r="N9552" s="20">
        <v>18</v>
      </c>
      <c r="O9552" s="20">
        <v>0.5</v>
      </c>
      <c r="P9552" s="20">
        <v>2</v>
      </c>
      <c r="Q9552" s="20">
        <v>8</v>
      </c>
      <c r="S9552" s="20">
        <v>2</v>
      </c>
      <c r="T9552" s="20">
        <v>0.92750431034482761</v>
      </c>
    </row>
    <row r="9553" spans="1:20" s="20" customFormat="1" x14ac:dyDescent="0.25">
      <c r="A9553" s="177" t="s">
        <v>6179</v>
      </c>
      <c r="B9553" s="20" t="s">
        <v>6180</v>
      </c>
      <c r="C9553" s="20" t="s">
        <v>215</v>
      </c>
      <c r="D9553" s="20" t="s">
        <v>1000</v>
      </c>
      <c r="E9553" s="26">
        <v>43525</v>
      </c>
      <c r="F9553" s="20">
        <v>5.5</v>
      </c>
      <c r="G9553" s="20">
        <v>6</v>
      </c>
      <c r="I9553" s="20">
        <v>27</v>
      </c>
      <c r="J9553" s="20">
        <v>35</v>
      </c>
      <c r="L9553" s="20">
        <v>40</v>
      </c>
      <c r="N9553" s="20">
        <v>20</v>
      </c>
      <c r="O9553" s="20">
        <v>1.0249999999999999</v>
      </c>
      <c r="P9553" s="20">
        <v>7</v>
      </c>
      <c r="Q9553" s="20">
        <v>10</v>
      </c>
      <c r="S9553" s="20">
        <v>7</v>
      </c>
      <c r="T9553" s="20">
        <v>0.88948374542124553</v>
      </c>
    </row>
    <row r="9554" spans="1:20" s="20" customFormat="1" x14ac:dyDescent="0.25">
      <c r="A9554" s="177" t="s">
        <v>8100</v>
      </c>
      <c r="B9554" s="20" t="s">
        <v>8101</v>
      </c>
      <c r="C9554" s="20" t="s">
        <v>960</v>
      </c>
      <c r="D9554" s="20" t="s">
        <v>1000</v>
      </c>
      <c r="E9554" s="26">
        <v>43525</v>
      </c>
      <c r="F9554" s="20">
        <v>0</v>
      </c>
      <c r="G9554" s="20">
        <v>0</v>
      </c>
      <c r="I9554" s="20">
        <v>0</v>
      </c>
      <c r="J9554" s="20">
        <v>0</v>
      </c>
      <c r="L9554" s="20">
        <v>0</v>
      </c>
      <c r="N9554" s="20">
        <v>0</v>
      </c>
      <c r="P9554" s="20">
        <v>0</v>
      </c>
      <c r="Q9554" s="20">
        <v>0</v>
      </c>
      <c r="S9554" s="20">
        <v>0</v>
      </c>
      <c r="T9554" s="20">
        <v>0.95516576086956517</v>
      </c>
    </row>
    <row r="9555" spans="1:20" s="20" customFormat="1" x14ac:dyDescent="0.25">
      <c r="A9555" s="177" t="s">
        <v>6969</v>
      </c>
      <c r="B9555" s="20" t="s">
        <v>6970</v>
      </c>
      <c r="C9555" s="20" t="s">
        <v>961</v>
      </c>
      <c r="D9555" s="20" t="s">
        <v>1000</v>
      </c>
      <c r="E9555" s="26">
        <v>43525</v>
      </c>
      <c r="F9555" s="20">
        <v>0</v>
      </c>
      <c r="G9555" s="20">
        <v>0</v>
      </c>
      <c r="I9555" s="20">
        <v>0</v>
      </c>
      <c r="J9555" s="20">
        <v>0</v>
      </c>
      <c r="L9555" s="20">
        <v>0</v>
      </c>
      <c r="N9555" s="20">
        <v>0</v>
      </c>
      <c r="P9555" s="20">
        <v>0</v>
      </c>
      <c r="Q9555" s="20">
        <v>0</v>
      </c>
      <c r="S9555" s="20">
        <v>0</v>
      </c>
      <c r="T9555" s="20">
        <v>0.80069383394383398</v>
      </c>
    </row>
    <row r="9556" spans="1:20" s="20" customFormat="1" x14ac:dyDescent="0.25">
      <c r="A9556" s="177" t="s">
        <v>3479</v>
      </c>
      <c r="B9556" s="20" t="s">
        <v>3480</v>
      </c>
      <c r="C9556" s="20" t="s">
        <v>221</v>
      </c>
      <c r="D9556" s="20" t="s">
        <v>1000</v>
      </c>
      <c r="E9556" s="26">
        <v>43525</v>
      </c>
      <c r="F9556" s="20">
        <v>0</v>
      </c>
      <c r="G9556" s="20">
        <v>0</v>
      </c>
      <c r="I9556" s="20">
        <v>0</v>
      </c>
      <c r="J9556" s="20">
        <v>0</v>
      </c>
      <c r="L9556" s="20">
        <v>0</v>
      </c>
      <c r="N9556" s="20">
        <v>0</v>
      </c>
      <c r="P9556" s="20">
        <v>0</v>
      </c>
      <c r="Q9556" s="20">
        <v>0</v>
      </c>
      <c r="S9556" s="20">
        <v>0</v>
      </c>
      <c r="T9556" s="20">
        <v>0.81339401709401715</v>
      </c>
    </row>
    <row r="9557" spans="1:20" s="20" customFormat="1" x14ac:dyDescent="0.25">
      <c r="A9557" s="177" t="s">
        <v>3304</v>
      </c>
      <c r="B9557" s="20" t="s">
        <v>3305</v>
      </c>
      <c r="C9557" s="20" t="s">
        <v>222</v>
      </c>
      <c r="D9557" s="20" t="s">
        <v>1000</v>
      </c>
      <c r="E9557" s="26">
        <v>43525</v>
      </c>
      <c r="F9557" s="20">
        <v>0</v>
      </c>
      <c r="G9557" s="20">
        <v>0</v>
      </c>
      <c r="I9557" s="20">
        <v>0</v>
      </c>
      <c r="J9557" s="20">
        <v>0</v>
      </c>
      <c r="L9557" s="20">
        <v>0</v>
      </c>
      <c r="N9557" s="20">
        <v>0</v>
      </c>
      <c r="P9557" s="20">
        <v>0</v>
      </c>
      <c r="Q9557" s="20">
        <v>0</v>
      </c>
      <c r="S9557" s="20">
        <v>0</v>
      </c>
      <c r="T9557" s="20">
        <v>0.80700115942028994</v>
      </c>
    </row>
    <row r="9558" spans="1:20" s="20" customFormat="1" x14ac:dyDescent="0.25">
      <c r="A9558" s="177" t="s">
        <v>7349</v>
      </c>
      <c r="B9558" s="20" t="s">
        <v>7350</v>
      </c>
      <c r="C9558" s="20" t="s">
        <v>1052</v>
      </c>
      <c r="D9558" s="20" t="s">
        <v>1000</v>
      </c>
      <c r="E9558" s="26">
        <v>43525</v>
      </c>
      <c r="F9558" s="20">
        <v>3</v>
      </c>
      <c r="G9558" s="20">
        <v>3</v>
      </c>
      <c r="I9558" s="20">
        <v>24</v>
      </c>
      <c r="J9558" s="20">
        <v>18</v>
      </c>
      <c r="L9558" s="20">
        <v>18</v>
      </c>
      <c r="N9558" s="20">
        <v>17</v>
      </c>
      <c r="P9558" s="20">
        <v>2</v>
      </c>
      <c r="Q9558" s="20">
        <v>3</v>
      </c>
      <c r="S9558" s="20">
        <v>7</v>
      </c>
      <c r="T9558" s="20">
        <v>0.87736126984126983</v>
      </c>
    </row>
    <row r="9559" spans="1:20" s="20" customFormat="1" x14ac:dyDescent="0.25">
      <c r="A9559" s="177" t="s">
        <v>5341</v>
      </c>
      <c r="B9559" s="20" t="s">
        <v>5342</v>
      </c>
      <c r="C9559" s="20" t="s">
        <v>1053</v>
      </c>
      <c r="D9559" s="20" t="s">
        <v>1000</v>
      </c>
      <c r="E9559" s="26">
        <v>43525</v>
      </c>
      <c r="F9559" s="20">
        <v>3</v>
      </c>
      <c r="G9559" s="20">
        <v>2.5</v>
      </c>
      <c r="I9559" s="20">
        <v>7</v>
      </c>
      <c r="J9559" s="20">
        <v>17</v>
      </c>
      <c r="L9559" s="20">
        <v>14</v>
      </c>
      <c r="N9559" s="20">
        <v>5</v>
      </c>
      <c r="P9559" s="20">
        <v>0</v>
      </c>
      <c r="Q9559" s="20">
        <v>0</v>
      </c>
      <c r="S9559" s="20">
        <v>2</v>
      </c>
      <c r="T9559" s="20">
        <v>0.87040079365079359</v>
      </c>
    </row>
    <row r="9560" spans="1:20" s="20" customFormat="1" x14ac:dyDescent="0.25">
      <c r="A9560" s="177" t="s">
        <v>7174</v>
      </c>
      <c r="B9560" s="20" t="s">
        <v>7175</v>
      </c>
      <c r="C9560" s="20" t="s">
        <v>1052</v>
      </c>
      <c r="D9560" s="20" t="s">
        <v>1001</v>
      </c>
      <c r="E9560" s="26">
        <v>43525</v>
      </c>
      <c r="F9560" s="20">
        <v>1.5</v>
      </c>
      <c r="G9560" s="20">
        <v>1.5</v>
      </c>
      <c r="I9560" s="20">
        <v>9</v>
      </c>
      <c r="J9560" s="20">
        <v>7</v>
      </c>
      <c r="L9560" s="20">
        <v>8</v>
      </c>
      <c r="N9560" s="20">
        <v>8</v>
      </c>
      <c r="P9560" s="20">
        <v>0</v>
      </c>
      <c r="Q9560" s="20">
        <v>0</v>
      </c>
      <c r="S9560" s="20">
        <v>1</v>
      </c>
      <c r="T9560" s="20">
        <v>0.88491572348746272</v>
      </c>
    </row>
    <row r="9561" spans="1:20" s="20" customFormat="1" x14ac:dyDescent="0.25">
      <c r="A9561" s="177" t="s">
        <v>5166</v>
      </c>
      <c r="B9561" s="20" t="s">
        <v>5167</v>
      </c>
      <c r="C9561" s="20" t="s">
        <v>1053</v>
      </c>
      <c r="D9561" s="20" t="s">
        <v>1001</v>
      </c>
      <c r="E9561" s="26">
        <v>43525</v>
      </c>
      <c r="F9561" s="20">
        <v>0</v>
      </c>
      <c r="G9561" s="20">
        <v>0.5</v>
      </c>
      <c r="I9561" s="20">
        <v>0</v>
      </c>
      <c r="J9561" s="20">
        <v>0</v>
      </c>
      <c r="L9561" s="20">
        <v>3</v>
      </c>
      <c r="N9561" s="20">
        <v>0</v>
      </c>
      <c r="P9561" s="20">
        <v>0</v>
      </c>
      <c r="Q9561" s="20">
        <v>0</v>
      </c>
      <c r="S9561" s="20">
        <v>0</v>
      </c>
      <c r="T9561" s="20">
        <v>0.89801587301587305</v>
      </c>
    </row>
    <row r="9562" spans="1:20" s="20" customFormat="1" x14ac:dyDescent="0.25">
      <c r="A9562" s="177" t="s">
        <v>12664</v>
      </c>
      <c r="B9562" s="20" t="s">
        <v>12665</v>
      </c>
      <c r="C9562" s="20" t="s">
        <v>1054</v>
      </c>
      <c r="D9562" s="20" t="s">
        <v>1001</v>
      </c>
      <c r="E9562" s="26">
        <v>43525</v>
      </c>
      <c r="F9562" s="20">
        <v>1.5</v>
      </c>
      <c r="G9562" s="20">
        <v>1.5</v>
      </c>
      <c r="I9562" s="20">
        <v>7</v>
      </c>
      <c r="J9562" s="20">
        <v>8</v>
      </c>
      <c r="L9562" s="20">
        <v>9</v>
      </c>
      <c r="N9562" s="20">
        <v>7</v>
      </c>
      <c r="P9562" s="20">
        <v>0</v>
      </c>
      <c r="Q9562" s="20">
        <v>2</v>
      </c>
      <c r="S9562" s="20">
        <v>0</v>
      </c>
    </row>
    <row r="9563" spans="1:20" s="20" customFormat="1" x14ac:dyDescent="0.25">
      <c r="A9563" s="177" t="s">
        <v>12340</v>
      </c>
      <c r="B9563" s="20" t="s">
        <v>12341</v>
      </c>
      <c r="C9563" s="20" t="s">
        <v>200</v>
      </c>
      <c r="D9563" s="20" t="s">
        <v>1000</v>
      </c>
      <c r="E9563" s="26">
        <v>43525</v>
      </c>
      <c r="F9563" s="20">
        <v>5.5</v>
      </c>
      <c r="G9563" s="20">
        <v>4.5</v>
      </c>
      <c r="I9563" s="20">
        <v>18</v>
      </c>
      <c r="J9563" s="20">
        <v>31</v>
      </c>
      <c r="L9563" s="20">
        <v>26</v>
      </c>
      <c r="N9563" s="20">
        <v>16</v>
      </c>
      <c r="P9563" s="20">
        <v>1</v>
      </c>
      <c r="Q9563" s="20">
        <v>1</v>
      </c>
      <c r="S9563" s="20">
        <v>2</v>
      </c>
      <c r="T9563" s="20">
        <v>0.77100000000000002</v>
      </c>
    </row>
    <row r="9564" spans="1:20" s="20" customFormat="1" x14ac:dyDescent="0.25">
      <c r="A9564" s="177" t="s">
        <v>10461</v>
      </c>
      <c r="B9564" s="20" t="s">
        <v>10462</v>
      </c>
      <c r="C9564" s="20" t="s">
        <v>204</v>
      </c>
      <c r="D9564" s="20" t="s">
        <v>1000</v>
      </c>
      <c r="E9564" s="26">
        <v>43525</v>
      </c>
      <c r="F9564" s="20">
        <v>0</v>
      </c>
      <c r="G9564" s="20">
        <v>0</v>
      </c>
      <c r="I9564" s="20">
        <v>0</v>
      </c>
      <c r="J9564" s="20">
        <v>0</v>
      </c>
      <c r="L9564" s="20">
        <v>0</v>
      </c>
      <c r="N9564" s="20">
        <v>0</v>
      </c>
      <c r="P9564" s="20">
        <v>0</v>
      </c>
      <c r="Q9564" s="20">
        <v>0</v>
      </c>
      <c r="S9564" s="20">
        <v>0</v>
      </c>
    </row>
    <row r="9565" spans="1:20" s="20" customFormat="1" x14ac:dyDescent="0.25">
      <c r="A9565" s="177" t="s">
        <v>10005</v>
      </c>
      <c r="B9565" s="20" t="s">
        <v>10006</v>
      </c>
      <c r="C9565" s="20" t="s">
        <v>385</v>
      </c>
      <c r="D9565" s="20" t="s">
        <v>1000</v>
      </c>
      <c r="E9565" s="26">
        <v>43525</v>
      </c>
      <c r="F9565" s="20">
        <v>0</v>
      </c>
      <c r="G9565" s="20">
        <v>0</v>
      </c>
      <c r="I9565" s="20">
        <v>0</v>
      </c>
      <c r="J9565" s="20">
        <v>0</v>
      </c>
      <c r="L9565" s="20">
        <v>0</v>
      </c>
      <c r="N9565" s="20">
        <v>0</v>
      </c>
      <c r="P9565" s="20">
        <v>0</v>
      </c>
      <c r="Q9565" s="20">
        <v>0</v>
      </c>
      <c r="S9565" s="20">
        <v>0</v>
      </c>
    </row>
    <row r="9566" spans="1:20" s="20" customFormat="1" x14ac:dyDescent="0.25">
      <c r="A9566" s="177" t="s">
        <v>8809</v>
      </c>
      <c r="B9566" s="20" t="s">
        <v>8810</v>
      </c>
      <c r="C9566" s="20" t="s">
        <v>208</v>
      </c>
      <c r="D9566" s="20" t="s">
        <v>1000</v>
      </c>
      <c r="E9566" s="26">
        <v>43525</v>
      </c>
      <c r="F9566" s="20">
        <v>2.5</v>
      </c>
      <c r="G9566" s="20">
        <v>1.5</v>
      </c>
      <c r="I9566" s="20">
        <v>6</v>
      </c>
      <c r="J9566" s="20">
        <v>14</v>
      </c>
      <c r="L9566" s="20">
        <v>9</v>
      </c>
      <c r="N9566" s="20">
        <v>6</v>
      </c>
      <c r="P9566" s="20">
        <v>0</v>
      </c>
      <c r="Q9566" s="20">
        <v>1</v>
      </c>
      <c r="S9566" s="20">
        <v>0</v>
      </c>
    </row>
    <row r="9567" spans="1:20" s="20" customFormat="1" x14ac:dyDescent="0.25">
      <c r="A9567" s="177" t="s">
        <v>8144</v>
      </c>
      <c r="B9567" s="20" t="s">
        <v>8145</v>
      </c>
      <c r="C9567" s="20" t="s">
        <v>900</v>
      </c>
      <c r="D9567" s="20" t="s">
        <v>1000</v>
      </c>
      <c r="E9567" s="26">
        <v>43525</v>
      </c>
      <c r="F9567" s="20">
        <v>1.5</v>
      </c>
      <c r="G9567" s="20">
        <v>1.5</v>
      </c>
      <c r="I9567" s="20">
        <v>5</v>
      </c>
      <c r="J9567" s="20">
        <v>8</v>
      </c>
      <c r="L9567" s="20">
        <v>8</v>
      </c>
      <c r="N9567" s="20">
        <v>5</v>
      </c>
      <c r="P9567" s="20">
        <v>0</v>
      </c>
      <c r="Q9567" s="20">
        <v>1</v>
      </c>
      <c r="S9567" s="20">
        <v>0</v>
      </c>
    </row>
    <row r="9568" spans="1:20" s="20" customFormat="1" x14ac:dyDescent="0.25">
      <c r="A9568" s="177" t="s">
        <v>7909</v>
      </c>
      <c r="B9568" s="20" t="s">
        <v>7910</v>
      </c>
      <c r="C9568" s="20" t="s">
        <v>905</v>
      </c>
      <c r="D9568" s="20" t="s">
        <v>1000</v>
      </c>
      <c r="E9568" s="26">
        <v>43525</v>
      </c>
      <c r="F9568" s="20">
        <v>0</v>
      </c>
      <c r="G9568" s="20">
        <v>0</v>
      </c>
      <c r="I9568" s="20">
        <v>0</v>
      </c>
      <c r="J9568" s="20">
        <v>0</v>
      </c>
      <c r="L9568" s="20">
        <v>0</v>
      </c>
      <c r="N9568" s="20">
        <v>0</v>
      </c>
      <c r="P9568" s="20">
        <v>0</v>
      </c>
      <c r="Q9568" s="20">
        <v>0</v>
      </c>
      <c r="S9568" s="20">
        <v>0</v>
      </c>
    </row>
    <row r="9569" spans="1:20" s="20" customFormat="1" x14ac:dyDescent="0.25">
      <c r="A9569" s="177" t="s">
        <v>6603</v>
      </c>
      <c r="B9569" s="20" t="s">
        <v>6604</v>
      </c>
      <c r="C9569" s="20" t="s">
        <v>316</v>
      </c>
      <c r="D9569" s="20" t="s">
        <v>1000</v>
      </c>
      <c r="E9569" s="26">
        <v>43525</v>
      </c>
      <c r="F9569" s="20">
        <v>6.5</v>
      </c>
      <c r="G9569" s="20">
        <v>6</v>
      </c>
      <c r="I9569" s="20">
        <v>16</v>
      </c>
      <c r="J9569" s="20">
        <v>38</v>
      </c>
      <c r="L9569" s="20">
        <v>35</v>
      </c>
      <c r="N9569" s="20">
        <v>15</v>
      </c>
      <c r="P9569" s="20">
        <v>0</v>
      </c>
      <c r="Q9569" s="20">
        <v>0</v>
      </c>
      <c r="S9569" s="20">
        <v>1</v>
      </c>
    </row>
    <row r="9570" spans="1:20" s="20" customFormat="1" x14ac:dyDescent="0.25">
      <c r="A9570" s="177" t="s">
        <v>4196</v>
      </c>
      <c r="B9570" s="20" t="s">
        <v>4197</v>
      </c>
      <c r="C9570" s="20" t="s">
        <v>218</v>
      </c>
      <c r="D9570" s="20" t="s">
        <v>1000</v>
      </c>
      <c r="E9570" s="26">
        <v>43525</v>
      </c>
      <c r="F9570" s="20">
        <v>0</v>
      </c>
      <c r="G9570" s="20">
        <v>0</v>
      </c>
      <c r="I9570" s="20">
        <v>0</v>
      </c>
      <c r="J9570" s="20">
        <v>0</v>
      </c>
      <c r="L9570" s="20">
        <v>0</v>
      </c>
      <c r="N9570" s="20">
        <v>0</v>
      </c>
      <c r="P9570" s="20">
        <v>0</v>
      </c>
      <c r="Q9570" s="20">
        <v>0</v>
      </c>
      <c r="S9570" s="20">
        <v>0</v>
      </c>
    </row>
    <row r="9571" spans="1:20" s="20" customFormat="1" x14ac:dyDescent="0.25">
      <c r="A9571" s="177" t="s">
        <v>12625</v>
      </c>
      <c r="B9571" s="20" t="s">
        <v>12626</v>
      </c>
      <c r="C9571" s="20" t="s">
        <v>202</v>
      </c>
      <c r="D9571" s="20" t="s">
        <v>1000</v>
      </c>
      <c r="E9571" s="26">
        <v>43525</v>
      </c>
      <c r="F9571" s="20">
        <v>5</v>
      </c>
      <c r="G9571" s="20">
        <v>5</v>
      </c>
      <c r="I9571" s="20">
        <v>59</v>
      </c>
      <c r="J9571" s="20">
        <v>55</v>
      </c>
      <c r="L9571" s="20">
        <v>64</v>
      </c>
      <c r="N9571" s="20">
        <v>59</v>
      </c>
      <c r="P9571" s="20">
        <v>0</v>
      </c>
      <c r="Q9571" s="20">
        <v>0</v>
      </c>
      <c r="S9571" s="20">
        <v>0</v>
      </c>
    </row>
    <row r="9572" spans="1:20" s="20" customFormat="1" x14ac:dyDescent="0.25">
      <c r="A9572" s="177" t="s">
        <v>12450</v>
      </c>
      <c r="B9572" s="20" t="s">
        <v>12451</v>
      </c>
      <c r="C9572" s="20" t="s">
        <v>347</v>
      </c>
      <c r="D9572" s="20" t="s">
        <v>1000</v>
      </c>
      <c r="E9572" s="26">
        <v>43525</v>
      </c>
      <c r="F9572" s="20">
        <v>0</v>
      </c>
      <c r="G9572" s="20">
        <v>0</v>
      </c>
      <c r="I9572" s="20">
        <v>0</v>
      </c>
      <c r="J9572" s="20">
        <v>0</v>
      </c>
      <c r="L9572" s="20">
        <v>0</v>
      </c>
      <c r="N9572" s="20">
        <v>0</v>
      </c>
      <c r="P9572" s="20">
        <v>0</v>
      </c>
      <c r="Q9572" s="20">
        <v>0</v>
      </c>
      <c r="S9572" s="20">
        <v>0</v>
      </c>
    </row>
    <row r="9573" spans="1:20" s="20" customFormat="1" x14ac:dyDescent="0.25">
      <c r="A9573" s="177" t="s">
        <v>9790</v>
      </c>
      <c r="B9573" s="20" t="s">
        <v>9791</v>
      </c>
      <c r="C9573" s="20" t="s">
        <v>224</v>
      </c>
      <c r="D9573" s="20" t="s">
        <v>1000</v>
      </c>
      <c r="E9573" s="26">
        <v>43525</v>
      </c>
      <c r="F9573" s="20">
        <v>6</v>
      </c>
      <c r="G9573" s="20">
        <v>6</v>
      </c>
      <c r="I9573" s="20">
        <v>54</v>
      </c>
      <c r="J9573" s="20">
        <v>66</v>
      </c>
      <c r="L9573" s="20">
        <v>66</v>
      </c>
      <c r="N9573" s="20">
        <v>54</v>
      </c>
      <c r="P9573" s="20">
        <v>0</v>
      </c>
      <c r="Q9573" s="20">
        <v>0</v>
      </c>
      <c r="S9573" s="20">
        <v>0</v>
      </c>
    </row>
    <row r="9574" spans="1:20" s="20" customFormat="1" x14ac:dyDescent="0.25">
      <c r="A9574" s="177" t="s">
        <v>9491</v>
      </c>
      <c r="B9574" s="20" t="s">
        <v>9492</v>
      </c>
      <c r="C9574" s="20" t="s">
        <v>345</v>
      </c>
      <c r="D9574" s="20" t="s">
        <v>1000</v>
      </c>
      <c r="E9574" s="26">
        <v>43525</v>
      </c>
      <c r="F9574" s="20">
        <v>0</v>
      </c>
      <c r="G9574" s="20">
        <v>0</v>
      </c>
      <c r="I9574" s="20">
        <v>0</v>
      </c>
      <c r="J9574" s="20">
        <v>0</v>
      </c>
      <c r="L9574" s="20">
        <v>0</v>
      </c>
      <c r="N9574" s="20">
        <v>0</v>
      </c>
      <c r="P9574" s="20">
        <v>0</v>
      </c>
      <c r="Q9574" s="20">
        <v>0</v>
      </c>
      <c r="S9574" s="20">
        <v>0</v>
      </c>
    </row>
    <row r="9575" spans="1:20" s="20" customFormat="1" x14ac:dyDescent="0.25">
      <c r="A9575" s="177" t="s">
        <v>7883</v>
      </c>
      <c r="B9575" s="20" t="s">
        <v>7884</v>
      </c>
      <c r="C9575" s="20" t="s">
        <v>226</v>
      </c>
      <c r="D9575" s="20" t="s">
        <v>1000</v>
      </c>
      <c r="E9575" s="26">
        <v>43525</v>
      </c>
      <c r="F9575" s="20">
        <v>4</v>
      </c>
      <c r="G9575" s="20">
        <v>5.5</v>
      </c>
      <c r="I9575" s="20">
        <v>37</v>
      </c>
      <c r="J9575" s="20">
        <v>44</v>
      </c>
      <c r="L9575" s="20">
        <v>62</v>
      </c>
      <c r="N9575" s="20">
        <v>36</v>
      </c>
      <c r="P9575" s="20">
        <v>0</v>
      </c>
      <c r="Q9575" s="20">
        <v>0</v>
      </c>
      <c r="S9575" s="20">
        <v>1</v>
      </c>
    </row>
    <row r="9576" spans="1:20" s="20" customFormat="1" x14ac:dyDescent="0.25">
      <c r="A9576" s="177" t="s">
        <v>6953</v>
      </c>
      <c r="B9576" s="20" t="s">
        <v>6954</v>
      </c>
      <c r="C9576" s="20" t="s">
        <v>231</v>
      </c>
      <c r="D9576" s="20" t="s">
        <v>1000</v>
      </c>
      <c r="E9576" s="26">
        <v>43525</v>
      </c>
      <c r="F9576" s="20">
        <v>8</v>
      </c>
      <c r="G9576" s="20">
        <v>8</v>
      </c>
      <c r="I9576" s="20">
        <v>115</v>
      </c>
      <c r="J9576" s="20">
        <v>91</v>
      </c>
      <c r="L9576" s="20">
        <v>91</v>
      </c>
      <c r="N9576" s="20">
        <v>109</v>
      </c>
      <c r="P9576" s="20">
        <v>6</v>
      </c>
      <c r="Q9576" s="20">
        <v>11</v>
      </c>
      <c r="S9576" s="20">
        <v>6</v>
      </c>
    </row>
    <row r="9577" spans="1:20" s="20" customFormat="1" x14ac:dyDescent="0.25">
      <c r="A9577" s="177" t="s">
        <v>6004</v>
      </c>
      <c r="B9577" s="20" t="s">
        <v>6005</v>
      </c>
      <c r="C9577" s="20" t="s">
        <v>216</v>
      </c>
      <c r="D9577" s="20" t="s">
        <v>1000</v>
      </c>
      <c r="E9577" s="26">
        <v>43525</v>
      </c>
      <c r="F9577" s="20">
        <v>8.5</v>
      </c>
      <c r="G9577" s="20">
        <v>9.5</v>
      </c>
      <c r="I9577" s="20">
        <v>59</v>
      </c>
      <c r="J9577" s="20">
        <v>84</v>
      </c>
      <c r="L9577" s="20">
        <v>98</v>
      </c>
      <c r="N9577" s="20">
        <v>37</v>
      </c>
      <c r="P9577" s="20">
        <v>7</v>
      </c>
      <c r="Q9577" s="20">
        <v>9</v>
      </c>
      <c r="S9577" s="20">
        <v>22</v>
      </c>
    </row>
    <row r="9578" spans="1:20" s="20" customFormat="1" x14ac:dyDescent="0.25">
      <c r="A9578" s="177" t="s">
        <v>4611</v>
      </c>
      <c r="B9578" s="20" t="s">
        <v>4612</v>
      </c>
      <c r="C9578" s="20" t="s">
        <v>233</v>
      </c>
      <c r="D9578" s="20" t="s">
        <v>1000</v>
      </c>
      <c r="E9578" s="26">
        <v>43525</v>
      </c>
      <c r="F9578" s="20">
        <v>1.5</v>
      </c>
      <c r="G9578" s="20">
        <v>3.5</v>
      </c>
      <c r="I9578" s="20">
        <v>25</v>
      </c>
      <c r="J9578" s="20">
        <v>18</v>
      </c>
      <c r="L9578" s="20">
        <v>46</v>
      </c>
      <c r="N9578" s="20">
        <v>24</v>
      </c>
      <c r="P9578" s="20">
        <v>0</v>
      </c>
      <c r="Q9578" s="20">
        <v>0</v>
      </c>
      <c r="S9578" s="20">
        <v>1</v>
      </c>
    </row>
    <row r="9579" spans="1:20" s="20" customFormat="1" x14ac:dyDescent="0.25">
      <c r="A9579" s="177" t="s">
        <v>4021</v>
      </c>
      <c r="B9579" s="20" t="s">
        <v>4022</v>
      </c>
      <c r="C9579" s="20" t="s">
        <v>219</v>
      </c>
      <c r="D9579" s="20" t="s">
        <v>1000</v>
      </c>
      <c r="E9579" s="26">
        <v>43525</v>
      </c>
      <c r="F9579" s="20">
        <v>0</v>
      </c>
      <c r="G9579" s="20">
        <v>0</v>
      </c>
      <c r="I9579" s="20">
        <v>0</v>
      </c>
      <c r="J9579" s="20">
        <v>0</v>
      </c>
      <c r="L9579" s="20">
        <v>0</v>
      </c>
      <c r="N9579" s="20">
        <v>0</v>
      </c>
      <c r="P9579" s="20">
        <v>0</v>
      </c>
      <c r="Q9579" s="20">
        <v>0</v>
      </c>
      <c r="S9579" s="20">
        <v>0</v>
      </c>
    </row>
    <row r="9580" spans="1:20" s="20" customFormat="1" x14ac:dyDescent="0.25">
      <c r="A9580" s="177" t="s">
        <v>3750</v>
      </c>
      <c r="B9580" s="20" t="s">
        <v>3751</v>
      </c>
      <c r="C9580" s="20" t="s">
        <v>340</v>
      </c>
      <c r="D9580" s="20" t="s">
        <v>1000</v>
      </c>
      <c r="E9580" s="26">
        <v>43525</v>
      </c>
      <c r="F9580" s="20">
        <v>0</v>
      </c>
      <c r="G9580" s="20">
        <v>0</v>
      </c>
      <c r="I9580" s="20">
        <v>0</v>
      </c>
      <c r="J9580" s="20">
        <v>0</v>
      </c>
      <c r="L9580" s="20">
        <v>0</v>
      </c>
      <c r="N9580" s="20">
        <v>0</v>
      </c>
      <c r="P9580" s="20">
        <v>0</v>
      </c>
      <c r="Q9580" s="20">
        <v>0</v>
      </c>
      <c r="S9580" s="20">
        <v>0</v>
      </c>
    </row>
    <row r="9581" spans="1:20" s="20" customFormat="1" x14ac:dyDescent="0.25">
      <c r="A9581" s="177" t="s">
        <v>11358</v>
      </c>
      <c r="B9581" s="20" t="s">
        <v>11359</v>
      </c>
      <c r="C9581" s="20" t="s">
        <v>350</v>
      </c>
      <c r="D9581" s="20" t="s">
        <v>1000</v>
      </c>
      <c r="E9581" s="26">
        <v>43525</v>
      </c>
      <c r="F9581" s="20">
        <v>0</v>
      </c>
      <c r="G9581" s="20">
        <v>0</v>
      </c>
      <c r="I9581" s="20">
        <v>0</v>
      </c>
      <c r="J9581" s="20">
        <v>0</v>
      </c>
      <c r="L9581" s="20">
        <v>0</v>
      </c>
      <c r="N9581" s="20">
        <v>0</v>
      </c>
      <c r="P9581" s="20">
        <v>0</v>
      </c>
      <c r="Q9581" s="20">
        <v>0</v>
      </c>
      <c r="S9581" s="20">
        <v>0</v>
      </c>
    </row>
    <row r="9582" spans="1:20" s="20" customFormat="1" x14ac:dyDescent="0.25">
      <c r="A9582" s="177" t="s">
        <v>11360</v>
      </c>
      <c r="B9582" s="20" t="s">
        <v>11361</v>
      </c>
      <c r="C9582" s="20" t="s">
        <v>351</v>
      </c>
      <c r="D9582" s="20" t="s">
        <v>1000</v>
      </c>
      <c r="E9582" s="26">
        <v>43525</v>
      </c>
      <c r="F9582" s="20">
        <v>0</v>
      </c>
      <c r="G9582" s="20">
        <v>0</v>
      </c>
      <c r="I9582" s="20">
        <v>0</v>
      </c>
      <c r="J9582" s="20">
        <v>0</v>
      </c>
      <c r="L9582" s="20">
        <v>0</v>
      </c>
      <c r="N9582" s="20">
        <v>0</v>
      </c>
      <c r="P9582" s="20">
        <v>0</v>
      </c>
      <c r="Q9582" s="20">
        <v>0</v>
      </c>
      <c r="S9582" s="20">
        <v>0</v>
      </c>
    </row>
    <row r="9583" spans="1:20" s="20" customFormat="1" x14ac:dyDescent="0.25">
      <c r="A9583" s="177" t="s">
        <v>11220</v>
      </c>
      <c r="B9583" s="20" t="s">
        <v>11221</v>
      </c>
      <c r="C9583" s="20" t="s">
        <v>352</v>
      </c>
      <c r="D9583" s="20" t="s">
        <v>1000</v>
      </c>
      <c r="E9583" s="26">
        <v>43525</v>
      </c>
      <c r="F9583" s="20">
        <v>0</v>
      </c>
      <c r="G9583" s="20">
        <v>0</v>
      </c>
      <c r="I9583" s="20">
        <v>0</v>
      </c>
      <c r="J9583" s="20">
        <v>0</v>
      </c>
      <c r="L9583" s="20">
        <v>0</v>
      </c>
      <c r="N9583" s="20">
        <v>0</v>
      </c>
      <c r="P9583" s="20">
        <v>0</v>
      </c>
      <c r="Q9583" s="20">
        <v>0</v>
      </c>
      <c r="S9583" s="20">
        <v>0</v>
      </c>
      <c r="T9583" s="20">
        <v>0.8</v>
      </c>
    </row>
    <row r="9584" spans="1:20" s="20" customFormat="1" x14ac:dyDescent="0.25">
      <c r="A9584" s="177" t="s">
        <v>10221</v>
      </c>
      <c r="B9584" s="20" t="s">
        <v>10222</v>
      </c>
      <c r="C9584" s="20" t="s">
        <v>353</v>
      </c>
      <c r="D9584" s="20" t="s">
        <v>1000</v>
      </c>
      <c r="E9584" s="26">
        <v>43525</v>
      </c>
      <c r="F9584" s="20">
        <v>0</v>
      </c>
      <c r="G9584" s="20">
        <v>0</v>
      </c>
      <c r="I9584" s="20">
        <v>0</v>
      </c>
      <c r="J9584" s="20">
        <v>0</v>
      </c>
      <c r="L9584" s="20">
        <v>0</v>
      </c>
      <c r="N9584" s="20">
        <v>0</v>
      </c>
      <c r="P9584" s="20">
        <v>0</v>
      </c>
      <c r="Q9584" s="20">
        <v>0</v>
      </c>
      <c r="S9584" s="20">
        <v>0</v>
      </c>
    </row>
    <row r="9585" spans="1:20" s="20" customFormat="1" x14ac:dyDescent="0.25">
      <c r="A9585" s="177" t="s">
        <v>10081</v>
      </c>
      <c r="B9585" s="20" t="s">
        <v>10082</v>
      </c>
      <c r="C9585" s="20" t="s">
        <v>386</v>
      </c>
      <c r="D9585" s="20" t="s">
        <v>1000</v>
      </c>
      <c r="E9585" s="26">
        <v>43525</v>
      </c>
      <c r="F9585" s="20">
        <v>0</v>
      </c>
      <c r="G9585" s="20">
        <v>0</v>
      </c>
      <c r="I9585" s="20">
        <v>0</v>
      </c>
      <c r="J9585" s="20">
        <v>0</v>
      </c>
      <c r="L9585" s="20">
        <v>0</v>
      </c>
      <c r="N9585" s="20">
        <v>0</v>
      </c>
      <c r="P9585" s="20">
        <v>0</v>
      </c>
      <c r="Q9585" s="20">
        <v>0</v>
      </c>
      <c r="S9585" s="20">
        <v>0</v>
      </c>
    </row>
    <row r="9586" spans="1:20" s="20" customFormat="1" x14ac:dyDescent="0.25">
      <c r="A9586" s="177" t="s">
        <v>8634</v>
      </c>
      <c r="B9586" s="20" t="s">
        <v>8635</v>
      </c>
      <c r="C9586" s="20" t="s">
        <v>354</v>
      </c>
      <c r="D9586" s="20" t="s">
        <v>1000</v>
      </c>
      <c r="E9586" s="26">
        <v>43525</v>
      </c>
      <c r="F9586" s="20">
        <v>1.5</v>
      </c>
      <c r="G9586" s="20">
        <v>1.5</v>
      </c>
      <c r="I9586" s="20">
        <v>6</v>
      </c>
      <c r="J9586" s="20">
        <v>9</v>
      </c>
      <c r="L9586" s="20">
        <v>9</v>
      </c>
      <c r="N9586" s="20">
        <v>5</v>
      </c>
      <c r="P9586" s="20">
        <v>0</v>
      </c>
      <c r="Q9586" s="20">
        <v>0</v>
      </c>
      <c r="S9586" s="20">
        <v>1</v>
      </c>
    </row>
    <row r="9587" spans="1:20" s="20" customFormat="1" x14ac:dyDescent="0.25">
      <c r="A9587" s="177" t="s">
        <v>6428</v>
      </c>
      <c r="B9587" s="20" t="s">
        <v>6429</v>
      </c>
      <c r="C9587" s="20" t="s">
        <v>355</v>
      </c>
      <c r="D9587" s="20" t="s">
        <v>1000</v>
      </c>
      <c r="E9587" s="26">
        <v>43525</v>
      </c>
      <c r="F9587" s="20">
        <v>4.5</v>
      </c>
      <c r="G9587" s="20">
        <v>5.5</v>
      </c>
      <c r="I9587" s="20">
        <v>12</v>
      </c>
      <c r="J9587" s="20">
        <v>26</v>
      </c>
      <c r="L9587" s="20">
        <v>32</v>
      </c>
      <c r="N9587" s="20">
        <v>12</v>
      </c>
      <c r="P9587" s="20">
        <v>0</v>
      </c>
      <c r="Q9587" s="20">
        <v>0</v>
      </c>
      <c r="S9587" s="20">
        <v>0</v>
      </c>
      <c r="T9587" s="20">
        <v>0.43</v>
      </c>
    </row>
    <row r="9588" spans="1:20" s="20" customFormat="1" x14ac:dyDescent="0.25">
      <c r="A9588" s="177" t="s">
        <v>12166</v>
      </c>
      <c r="B9588" s="20" t="s">
        <v>12167</v>
      </c>
      <c r="C9588" s="20" t="s">
        <v>1050</v>
      </c>
      <c r="D9588" s="20" t="s">
        <v>1002</v>
      </c>
      <c r="E9588" s="26">
        <v>43525</v>
      </c>
      <c r="F9588" s="20">
        <v>1.5</v>
      </c>
      <c r="G9588" s="20">
        <v>2.5</v>
      </c>
      <c r="I9588" s="20">
        <v>4</v>
      </c>
      <c r="J9588" s="20">
        <v>8</v>
      </c>
      <c r="L9588" s="20">
        <v>14</v>
      </c>
      <c r="N9588" s="20">
        <v>3</v>
      </c>
      <c r="P9588" s="20">
        <v>0</v>
      </c>
      <c r="Q9588" s="20">
        <v>1</v>
      </c>
      <c r="S9588" s="20">
        <v>1</v>
      </c>
    </row>
    <row r="9589" spans="1:20" s="20" customFormat="1" x14ac:dyDescent="0.25">
      <c r="A9589" s="177" t="s">
        <v>7501</v>
      </c>
      <c r="B9589" s="20" t="s">
        <v>7502</v>
      </c>
      <c r="C9589" s="20" t="s">
        <v>1048</v>
      </c>
      <c r="D9589" s="20" t="s">
        <v>1002</v>
      </c>
      <c r="E9589" s="26">
        <v>43525</v>
      </c>
      <c r="F9589" s="20">
        <v>2</v>
      </c>
      <c r="G9589" s="20">
        <v>2.5</v>
      </c>
      <c r="I9589" s="20">
        <v>11</v>
      </c>
      <c r="J9589" s="20">
        <v>11</v>
      </c>
      <c r="L9589" s="20">
        <v>14</v>
      </c>
      <c r="N9589" s="20">
        <v>10</v>
      </c>
      <c r="P9589" s="20">
        <v>0</v>
      </c>
      <c r="Q9589" s="20">
        <v>0</v>
      </c>
      <c r="S9589" s="20">
        <v>1</v>
      </c>
    </row>
    <row r="9590" spans="1:20" s="20" customFormat="1" x14ac:dyDescent="0.25">
      <c r="A9590" s="177" t="s">
        <v>5790</v>
      </c>
      <c r="B9590" s="20" t="s">
        <v>5791</v>
      </c>
      <c r="C9590" s="20" t="s">
        <v>1047</v>
      </c>
      <c r="D9590" s="20" t="s">
        <v>1002</v>
      </c>
      <c r="E9590" s="26">
        <v>43525</v>
      </c>
      <c r="F9590" s="20">
        <v>3.5</v>
      </c>
      <c r="G9590" s="20">
        <v>3.5</v>
      </c>
      <c r="I9590" s="20">
        <v>14</v>
      </c>
      <c r="J9590" s="20">
        <v>20</v>
      </c>
      <c r="L9590" s="20">
        <v>20</v>
      </c>
      <c r="N9590" s="20">
        <v>14</v>
      </c>
      <c r="P9590" s="20">
        <v>0</v>
      </c>
      <c r="Q9590" s="20">
        <v>0</v>
      </c>
      <c r="S9590" s="20">
        <v>0</v>
      </c>
    </row>
    <row r="9591" spans="1:20" s="20" customFormat="1" x14ac:dyDescent="0.25">
      <c r="A9591" s="177" t="s">
        <v>14817</v>
      </c>
      <c r="B9591" s="177" t="s">
        <v>14818</v>
      </c>
      <c r="C9591" s="20" t="s">
        <v>1054</v>
      </c>
      <c r="D9591" s="177" t="s">
        <v>1002</v>
      </c>
      <c r="E9591" s="26">
        <v>43525</v>
      </c>
      <c r="F9591" s="20">
        <v>1.5</v>
      </c>
      <c r="G9591" s="20">
        <v>1.5</v>
      </c>
      <c r="I9591" s="20">
        <v>7</v>
      </c>
      <c r="J9591" s="20">
        <v>8</v>
      </c>
      <c r="L9591" s="20">
        <v>9</v>
      </c>
      <c r="N9591" s="20">
        <v>7</v>
      </c>
      <c r="P9591" s="20">
        <v>0</v>
      </c>
      <c r="Q9591" s="20">
        <v>2</v>
      </c>
      <c r="S9591" s="20">
        <v>0</v>
      </c>
    </row>
    <row r="9592" spans="1:20" s="20" customFormat="1" x14ac:dyDescent="0.25">
      <c r="A9592" s="177" t="s">
        <v>7379</v>
      </c>
      <c r="B9592" s="20" t="s">
        <v>7380</v>
      </c>
      <c r="C9592" s="20" t="s">
        <v>1052</v>
      </c>
      <c r="D9592" s="20" t="s">
        <v>1002</v>
      </c>
      <c r="E9592" s="26">
        <v>43525</v>
      </c>
      <c r="F9592" s="20">
        <v>4.5</v>
      </c>
      <c r="G9592" s="20">
        <v>4.5</v>
      </c>
      <c r="I9592" s="20">
        <v>33</v>
      </c>
      <c r="J9592" s="20">
        <v>25</v>
      </c>
      <c r="L9592" s="20">
        <v>26</v>
      </c>
      <c r="N9592" s="20">
        <v>25</v>
      </c>
      <c r="P9592" s="20">
        <v>2</v>
      </c>
      <c r="Q9592" s="20">
        <v>3</v>
      </c>
      <c r="S9592" s="20">
        <v>8</v>
      </c>
    </row>
    <row r="9593" spans="1:20" s="20" customFormat="1" x14ac:dyDescent="0.25">
      <c r="A9593" s="177" t="s">
        <v>5371</v>
      </c>
      <c r="B9593" s="20" t="s">
        <v>5372</v>
      </c>
      <c r="C9593" s="20" t="s">
        <v>1053</v>
      </c>
      <c r="D9593" s="20" t="s">
        <v>1002</v>
      </c>
      <c r="E9593" s="26">
        <v>43525</v>
      </c>
      <c r="F9593" s="20">
        <v>3</v>
      </c>
      <c r="G9593" s="20">
        <v>3</v>
      </c>
      <c r="I9593" s="20">
        <v>7</v>
      </c>
      <c r="J9593" s="20">
        <v>17</v>
      </c>
      <c r="L9593" s="20">
        <v>17</v>
      </c>
      <c r="N9593" s="20">
        <v>5</v>
      </c>
      <c r="P9593" s="20">
        <v>0</v>
      </c>
      <c r="Q9593" s="20">
        <v>0</v>
      </c>
      <c r="S9593" s="20">
        <v>2</v>
      </c>
    </row>
    <row r="9594" spans="1:20" s="20" customFormat="1" x14ac:dyDescent="0.25">
      <c r="A9594" s="177" t="s">
        <v>7710</v>
      </c>
      <c r="B9594" s="20" t="s">
        <v>7717</v>
      </c>
      <c r="C9594" s="20" t="s">
        <v>901</v>
      </c>
      <c r="D9594" s="20" t="s">
        <v>1000</v>
      </c>
      <c r="E9594" s="26">
        <v>43525</v>
      </c>
      <c r="F9594" s="20">
        <v>3</v>
      </c>
      <c r="G9594" s="20">
        <v>3</v>
      </c>
      <c r="I9594" s="20">
        <v>7</v>
      </c>
      <c r="J9594" s="20">
        <v>17</v>
      </c>
      <c r="L9594" s="20">
        <v>17</v>
      </c>
      <c r="N9594" s="20">
        <v>5</v>
      </c>
      <c r="P9594" s="20">
        <v>0</v>
      </c>
      <c r="Q9594" s="20">
        <v>0</v>
      </c>
      <c r="S9594" s="20">
        <v>2</v>
      </c>
    </row>
    <row r="9595" spans="1:20" s="20" customFormat="1" x14ac:dyDescent="0.25">
      <c r="A9595" s="177" t="s">
        <v>7390</v>
      </c>
      <c r="B9595" s="20" t="s">
        <v>7389</v>
      </c>
      <c r="C9595" s="20" t="s">
        <v>901</v>
      </c>
      <c r="D9595" s="20" t="s">
        <v>1001</v>
      </c>
      <c r="E9595" s="26">
        <v>43525</v>
      </c>
      <c r="F9595" s="20">
        <v>3.5</v>
      </c>
      <c r="G9595" s="20">
        <v>3</v>
      </c>
      <c r="I9595" s="20">
        <v>7</v>
      </c>
      <c r="J9595" s="20">
        <v>17</v>
      </c>
      <c r="L9595" s="20">
        <v>17</v>
      </c>
      <c r="N9595" s="20">
        <v>5</v>
      </c>
      <c r="P9595" s="20">
        <v>0</v>
      </c>
      <c r="Q9595" s="20">
        <v>0</v>
      </c>
      <c r="S9595" s="20">
        <v>2</v>
      </c>
    </row>
    <row r="9596" spans="1:20" s="20" customFormat="1" x14ac:dyDescent="0.25">
      <c r="A9596" s="177" t="s">
        <v>5828</v>
      </c>
      <c r="B9596" s="20" t="s">
        <v>5838</v>
      </c>
      <c r="C9596" s="20" t="s">
        <v>903</v>
      </c>
      <c r="D9596" s="20" t="s">
        <v>1000</v>
      </c>
      <c r="E9596" s="26">
        <v>43525</v>
      </c>
      <c r="F9596" s="20">
        <v>6.5</v>
      </c>
      <c r="G9596" s="20">
        <v>3</v>
      </c>
      <c r="I9596" s="20">
        <v>7</v>
      </c>
      <c r="J9596" s="20">
        <v>17</v>
      </c>
      <c r="L9596" s="20">
        <v>17</v>
      </c>
      <c r="N9596" s="20">
        <v>5</v>
      </c>
      <c r="P9596" s="20">
        <v>0</v>
      </c>
      <c r="Q9596" s="20">
        <v>0</v>
      </c>
      <c r="S9596" s="20">
        <v>2</v>
      </c>
    </row>
    <row r="9597" spans="1:20" s="20" customFormat="1" x14ac:dyDescent="0.25">
      <c r="A9597" s="177" t="s">
        <v>5399</v>
      </c>
      <c r="B9597" s="20" t="s">
        <v>5400</v>
      </c>
      <c r="C9597" s="20" t="s">
        <v>903</v>
      </c>
      <c r="D9597" s="20" t="s">
        <v>1001</v>
      </c>
      <c r="E9597" s="26">
        <v>43525</v>
      </c>
      <c r="F9597" s="20">
        <v>0</v>
      </c>
      <c r="G9597" s="20">
        <v>3</v>
      </c>
      <c r="I9597" s="20">
        <v>7</v>
      </c>
      <c r="J9597" s="20">
        <v>17</v>
      </c>
      <c r="L9597" s="20">
        <v>17</v>
      </c>
      <c r="N9597" s="20">
        <v>5</v>
      </c>
      <c r="P9597" s="20">
        <v>0</v>
      </c>
      <c r="Q9597" s="20">
        <v>0</v>
      </c>
      <c r="S9597" s="20">
        <v>2</v>
      </c>
    </row>
    <row r="9598" spans="1:20" s="20" customFormat="1" x14ac:dyDescent="0.25">
      <c r="A9598" s="177" t="s">
        <v>11923</v>
      </c>
      <c r="B9598" s="20" t="s">
        <v>11924</v>
      </c>
      <c r="C9598" s="20" t="s">
        <v>198</v>
      </c>
      <c r="D9598" s="20" t="s">
        <v>1002</v>
      </c>
      <c r="E9598" s="26">
        <v>43525</v>
      </c>
      <c r="F9598" s="20">
        <v>0</v>
      </c>
      <c r="G9598" s="20">
        <v>0</v>
      </c>
      <c r="I9598" s="20">
        <v>0</v>
      </c>
      <c r="J9598" s="20">
        <v>0</v>
      </c>
      <c r="L9598" s="20">
        <v>0</v>
      </c>
      <c r="N9598" s="20">
        <v>0</v>
      </c>
      <c r="P9598" s="20">
        <v>0</v>
      </c>
      <c r="Q9598" s="20">
        <v>0</v>
      </c>
      <c r="S9598" s="20">
        <v>0</v>
      </c>
    </row>
    <row r="9599" spans="1:20" s="20" customFormat="1" x14ac:dyDescent="0.25">
      <c r="A9599" s="177" t="s">
        <v>11925</v>
      </c>
      <c r="B9599" s="20" t="s">
        <v>11926</v>
      </c>
      <c r="C9599" s="20" t="s">
        <v>962</v>
      </c>
      <c r="D9599" s="20" t="s">
        <v>1002</v>
      </c>
      <c r="E9599" s="26">
        <v>43525</v>
      </c>
      <c r="F9599" s="20">
        <v>2</v>
      </c>
      <c r="G9599" s="20">
        <v>3</v>
      </c>
      <c r="I9599" s="20">
        <v>4</v>
      </c>
      <c r="J9599" s="20">
        <v>16</v>
      </c>
      <c r="L9599" s="20">
        <v>18</v>
      </c>
      <c r="N9599" s="20">
        <v>3</v>
      </c>
      <c r="O9599" s="20">
        <v>0.5</v>
      </c>
      <c r="P9599" s="20">
        <v>0</v>
      </c>
      <c r="Q9599" s="20">
        <v>0</v>
      </c>
      <c r="S9599" s="20">
        <v>1</v>
      </c>
    </row>
    <row r="9600" spans="1:20" s="20" customFormat="1" x14ac:dyDescent="0.25">
      <c r="A9600" s="177" t="s">
        <v>11927</v>
      </c>
      <c r="B9600" s="20" t="s">
        <v>11928</v>
      </c>
      <c r="C9600" s="20" t="s">
        <v>199</v>
      </c>
      <c r="D9600" s="20" t="s">
        <v>1002</v>
      </c>
      <c r="E9600" s="26">
        <v>43525</v>
      </c>
      <c r="F9600" s="20">
        <v>13.5</v>
      </c>
      <c r="G9600" s="20">
        <v>13.5</v>
      </c>
      <c r="I9600" s="20">
        <v>88</v>
      </c>
      <c r="J9600" s="20">
        <v>102</v>
      </c>
      <c r="L9600" s="20">
        <v>113</v>
      </c>
      <c r="N9600" s="20">
        <v>85</v>
      </c>
      <c r="P9600" s="20">
        <v>1</v>
      </c>
      <c r="Q9600" s="20">
        <v>4</v>
      </c>
      <c r="S9600" s="20">
        <v>3</v>
      </c>
    </row>
    <row r="9601" spans="1:19" s="20" customFormat="1" x14ac:dyDescent="0.25">
      <c r="A9601" s="177" t="s">
        <v>11929</v>
      </c>
      <c r="B9601" s="20" t="s">
        <v>11930</v>
      </c>
      <c r="C9601" s="20" t="s">
        <v>348</v>
      </c>
      <c r="D9601" s="20" t="s">
        <v>1002</v>
      </c>
      <c r="E9601" s="26">
        <v>43525</v>
      </c>
      <c r="F9601" s="20">
        <v>0</v>
      </c>
      <c r="G9601" s="20">
        <v>0</v>
      </c>
      <c r="I9601" s="20">
        <v>0</v>
      </c>
      <c r="J9601" s="20">
        <v>0</v>
      </c>
      <c r="L9601" s="20">
        <v>0</v>
      </c>
      <c r="N9601" s="20">
        <v>0</v>
      </c>
      <c r="P9601" s="20">
        <v>0</v>
      </c>
      <c r="Q9601" s="20">
        <v>0</v>
      </c>
      <c r="S9601" s="20">
        <v>0</v>
      </c>
    </row>
    <row r="9602" spans="1:19" s="20" customFormat="1" x14ac:dyDescent="0.25">
      <c r="A9602" s="177" t="s">
        <v>11931</v>
      </c>
      <c r="B9602" s="20" t="s">
        <v>11932</v>
      </c>
      <c r="C9602" s="20" t="s">
        <v>357</v>
      </c>
      <c r="D9602" s="20" t="s">
        <v>1002</v>
      </c>
      <c r="E9602" s="26">
        <v>43525</v>
      </c>
      <c r="F9602" s="20">
        <v>0</v>
      </c>
      <c r="G9602" s="20">
        <v>0</v>
      </c>
      <c r="I9602" s="20">
        <v>0</v>
      </c>
      <c r="J9602" s="20">
        <v>0</v>
      </c>
      <c r="L9602" s="20">
        <v>0</v>
      </c>
      <c r="N9602" s="20">
        <v>0</v>
      </c>
      <c r="P9602" s="20">
        <v>0</v>
      </c>
      <c r="Q9602" s="20">
        <v>0</v>
      </c>
      <c r="S9602" s="20">
        <v>0</v>
      </c>
    </row>
    <row r="9603" spans="1:19" s="20" customFormat="1" x14ac:dyDescent="0.25">
      <c r="A9603" s="177" t="s">
        <v>10987</v>
      </c>
      <c r="B9603" s="20" t="s">
        <v>10988</v>
      </c>
      <c r="C9603" s="20" t="s">
        <v>227</v>
      </c>
      <c r="D9603" s="20" t="s">
        <v>1002</v>
      </c>
      <c r="E9603" s="26">
        <v>43525</v>
      </c>
      <c r="F9603" s="20">
        <v>0</v>
      </c>
      <c r="G9603" s="20">
        <v>0</v>
      </c>
      <c r="I9603" s="20">
        <v>0</v>
      </c>
      <c r="J9603" s="20">
        <v>0</v>
      </c>
      <c r="L9603" s="20">
        <v>0</v>
      </c>
      <c r="N9603" s="20">
        <v>0</v>
      </c>
      <c r="P9603" s="20">
        <v>0</v>
      </c>
      <c r="Q9603" s="20">
        <v>0</v>
      </c>
      <c r="S9603" s="20">
        <v>0</v>
      </c>
    </row>
    <row r="9604" spans="1:19" s="20" customFormat="1" x14ac:dyDescent="0.25">
      <c r="A9604" s="177" t="s">
        <v>10812</v>
      </c>
      <c r="B9604" s="20" t="s">
        <v>10813</v>
      </c>
      <c r="C9604" s="20" t="s">
        <v>203</v>
      </c>
      <c r="D9604" s="20" t="s">
        <v>1002</v>
      </c>
      <c r="E9604" s="26">
        <v>43525</v>
      </c>
      <c r="F9604" s="20">
        <v>0</v>
      </c>
      <c r="G9604" s="20">
        <v>0</v>
      </c>
      <c r="I9604" s="20">
        <v>0</v>
      </c>
      <c r="J9604" s="20">
        <v>0</v>
      </c>
      <c r="L9604" s="20">
        <v>0</v>
      </c>
      <c r="N9604" s="20">
        <v>0</v>
      </c>
      <c r="O9604" s="20" t="e">
        <v>#DIV/0!</v>
      </c>
      <c r="P9604" s="20">
        <v>0</v>
      </c>
      <c r="Q9604" s="20">
        <v>0</v>
      </c>
      <c r="S9604" s="20">
        <v>0</v>
      </c>
    </row>
    <row r="9605" spans="1:19" s="20" customFormat="1" x14ac:dyDescent="0.25">
      <c r="A9605" s="177" t="s">
        <v>10147</v>
      </c>
      <c r="B9605" s="20" t="s">
        <v>10148</v>
      </c>
      <c r="C9605" s="20" t="s">
        <v>387</v>
      </c>
      <c r="D9605" s="20" t="s">
        <v>1002</v>
      </c>
      <c r="E9605" s="26">
        <v>43525</v>
      </c>
      <c r="F9605" s="20">
        <v>0</v>
      </c>
      <c r="G9605" s="20">
        <v>0</v>
      </c>
      <c r="I9605" s="20">
        <v>0</v>
      </c>
      <c r="J9605" s="20">
        <v>0</v>
      </c>
      <c r="L9605" s="20">
        <v>0</v>
      </c>
      <c r="N9605" s="20">
        <v>0</v>
      </c>
      <c r="P9605" s="20">
        <v>0</v>
      </c>
      <c r="Q9605" s="20">
        <v>0</v>
      </c>
      <c r="S9605" s="20">
        <v>0</v>
      </c>
    </row>
    <row r="9606" spans="1:19" s="20" customFormat="1" x14ac:dyDescent="0.25">
      <c r="A9606" s="177" t="s">
        <v>9965</v>
      </c>
      <c r="B9606" s="20" t="s">
        <v>9966</v>
      </c>
      <c r="C9606" s="20" t="s">
        <v>223</v>
      </c>
      <c r="D9606" s="20" t="s">
        <v>1002</v>
      </c>
      <c r="E9606" s="26">
        <v>43525</v>
      </c>
      <c r="F9606" s="20">
        <v>6</v>
      </c>
      <c r="G9606" s="20">
        <v>6</v>
      </c>
      <c r="I9606" s="20">
        <v>54</v>
      </c>
      <c r="J9606" s="20">
        <v>66</v>
      </c>
      <c r="L9606" s="20">
        <v>66</v>
      </c>
      <c r="N9606" s="20">
        <v>54</v>
      </c>
      <c r="P9606" s="20">
        <v>0</v>
      </c>
      <c r="Q9606" s="20">
        <v>0</v>
      </c>
      <c r="S9606" s="20">
        <v>0</v>
      </c>
    </row>
    <row r="9607" spans="1:19" s="20" customFormat="1" x14ac:dyDescent="0.25">
      <c r="A9607" s="177" t="s">
        <v>9583</v>
      </c>
      <c r="B9607" s="20" t="s">
        <v>9584</v>
      </c>
      <c r="C9607" s="20" t="s">
        <v>346</v>
      </c>
      <c r="D9607" s="20" t="s">
        <v>1002</v>
      </c>
      <c r="E9607" s="26">
        <v>43525</v>
      </c>
      <c r="F9607" s="20">
        <v>0</v>
      </c>
      <c r="G9607" s="20">
        <v>0</v>
      </c>
      <c r="I9607" s="20">
        <v>0</v>
      </c>
      <c r="J9607" s="20">
        <v>0</v>
      </c>
      <c r="L9607" s="20">
        <v>0</v>
      </c>
      <c r="N9607" s="20">
        <v>0</v>
      </c>
      <c r="P9607" s="20">
        <v>0</v>
      </c>
      <c r="Q9607" s="20">
        <v>0</v>
      </c>
      <c r="S9607" s="20">
        <v>0</v>
      </c>
    </row>
    <row r="9608" spans="1:19" s="20" customFormat="1" x14ac:dyDescent="0.25">
      <c r="A9608" s="177" t="s">
        <v>9224</v>
      </c>
      <c r="B9608" s="20" t="s">
        <v>9225</v>
      </c>
      <c r="C9608" s="20" t="s">
        <v>207</v>
      </c>
      <c r="D9608" s="20" t="s">
        <v>1002</v>
      </c>
      <c r="E9608" s="26">
        <v>43525</v>
      </c>
      <c r="F9608" s="20">
        <v>7.5</v>
      </c>
      <c r="G9608" s="20">
        <v>7</v>
      </c>
      <c r="I9608" s="20">
        <v>32</v>
      </c>
      <c r="J9608" s="20">
        <v>46</v>
      </c>
      <c r="L9608" s="20">
        <v>42</v>
      </c>
      <c r="N9608" s="20">
        <v>29</v>
      </c>
      <c r="O9608" s="20">
        <v>0.5</v>
      </c>
      <c r="P9608" s="20">
        <v>2</v>
      </c>
      <c r="Q9608" s="20">
        <v>9</v>
      </c>
      <c r="S9608" s="20">
        <v>3</v>
      </c>
    </row>
    <row r="9609" spans="1:19" s="20" customFormat="1" x14ac:dyDescent="0.25">
      <c r="A9609" s="177" t="s">
        <v>8385</v>
      </c>
      <c r="B9609" s="20" t="s">
        <v>8386</v>
      </c>
      <c r="C9609" s="20" t="s">
        <v>212</v>
      </c>
      <c r="D9609" s="20" t="s">
        <v>1002</v>
      </c>
      <c r="E9609" s="26">
        <v>43525</v>
      </c>
      <c r="F9609" s="20">
        <v>1.5</v>
      </c>
      <c r="G9609" s="20">
        <v>1.5</v>
      </c>
      <c r="I9609" s="20">
        <v>5</v>
      </c>
      <c r="J9609" s="20">
        <v>8</v>
      </c>
      <c r="L9609" s="20">
        <v>8</v>
      </c>
      <c r="N9609" s="20">
        <v>5</v>
      </c>
      <c r="P9609" s="20">
        <v>0</v>
      </c>
      <c r="Q9609" s="20">
        <v>1</v>
      </c>
      <c r="S9609" s="20">
        <v>0</v>
      </c>
    </row>
    <row r="9610" spans="1:19" s="20" customFormat="1" x14ac:dyDescent="0.25">
      <c r="A9610" s="177" t="s">
        <v>8116</v>
      </c>
      <c r="B9610" s="20" t="s">
        <v>8117</v>
      </c>
      <c r="C9610" s="20" t="s">
        <v>963</v>
      </c>
      <c r="D9610" s="20" t="s">
        <v>1002</v>
      </c>
      <c r="E9610" s="26">
        <v>43525</v>
      </c>
      <c r="F9610" s="20">
        <v>0</v>
      </c>
      <c r="G9610" s="20">
        <v>0</v>
      </c>
      <c r="I9610" s="20">
        <v>0</v>
      </c>
      <c r="J9610" s="20">
        <v>0</v>
      </c>
      <c r="L9610" s="20">
        <v>0</v>
      </c>
      <c r="N9610" s="20">
        <v>0</v>
      </c>
      <c r="P9610" s="20">
        <v>0</v>
      </c>
      <c r="Q9610" s="20">
        <v>0</v>
      </c>
      <c r="S9610" s="20">
        <v>0</v>
      </c>
    </row>
    <row r="9611" spans="1:19" s="20" customFormat="1" x14ac:dyDescent="0.25">
      <c r="A9611" s="177" t="s">
        <v>8084</v>
      </c>
      <c r="B9611" s="20" t="s">
        <v>8085</v>
      </c>
      <c r="C9611" s="20" t="s">
        <v>225</v>
      </c>
      <c r="D9611" s="20" t="s">
        <v>1002</v>
      </c>
      <c r="E9611" s="26">
        <v>43525</v>
      </c>
      <c r="F9611" s="20">
        <v>4</v>
      </c>
      <c r="G9611" s="20">
        <v>5.5</v>
      </c>
      <c r="I9611" s="20">
        <v>37</v>
      </c>
      <c r="J9611" s="20">
        <v>44</v>
      </c>
      <c r="L9611" s="20">
        <v>62</v>
      </c>
      <c r="N9611" s="20">
        <v>36</v>
      </c>
      <c r="P9611" s="20">
        <v>0</v>
      </c>
      <c r="Q9611" s="20">
        <v>0</v>
      </c>
      <c r="S9611" s="20">
        <v>1</v>
      </c>
    </row>
    <row r="9612" spans="1:19" s="20" customFormat="1" x14ac:dyDescent="0.25">
      <c r="A9612" s="177" t="s">
        <v>7696</v>
      </c>
      <c r="B9612" s="20" t="s">
        <v>7697</v>
      </c>
      <c r="C9612" s="20" t="s">
        <v>901</v>
      </c>
      <c r="D9612" s="20" t="s">
        <v>1002</v>
      </c>
      <c r="E9612" s="26">
        <v>43525</v>
      </c>
      <c r="F9612" s="20">
        <v>6.5</v>
      </c>
      <c r="G9612" s="20">
        <v>7</v>
      </c>
      <c r="I9612" s="20">
        <v>44</v>
      </c>
      <c r="J9612" s="20">
        <v>36</v>
      </c>
      <c r="L9612" s="20">
        <v>40</v>
      </c>
      <c r="N9612" s="20">
        <v>35</v>
      </c>
      <c r="P9612" s="20">
        <v>2</v>
      </c>
      <c r="Q9612" s="20">
        <v>3</v>
      </c>
      <c r="S9612" s="20">
        <v>9</v>
      </c>
    </row>
    <row r="9613" spans="1:19" s="20" customFormat="1" x14ac:dyDescent="0.25">
      <c r="A9613" s="177" t="s">
        <v>7144</v>
      </c>
      <c r="B9613" s="20" t="s">
        <v>7145</v>
      </c>
      <c r="C9613" s="20" t="s">
        <v>232</v>
      </c>
      <c r="D9613" s="20" t="s">
        <v>1002</v>
      </c>
      <c r="E9613" s="26">
        <v>43525</v>
      </c>
      <c r="F9613" s="20">
        <v>8</v>
      </c>
      <c r="G9613" s="20">
        <v>8</v>
      </c>
      <c r="I9613" s="20">
        <v>115</v>
      </c>
      <c r="J9613" s="20">
        <v>91</v>
      </c>
      <c r="L9613" s="20">
        <v>91</v>
      </c>
      <c r="N9613" s="20">
        <v>109</v>
      </c>
      <c r="P9613" s="20">
        <v>6</v>
      </c>
      <c r="Q9613" s="20">
        <v>11</v>
      </c>
      <c r="S9613" s="20">
        <v>6</v>
      </c>
    </row>
    <row r="9614" spans="1:19" s="20" customFormat="1" x14ac:dyDescent="0.25">
      <c r="A9614" s="177" t="s">
        <v>6778</v>
      </c>
      <c r="B9614" s="20" t="s">
        <v>6779</v>
      </c>
      <c r="C9614" s="20" t="s">
        <v>317</v>
      </c>
      <c r="D9614" s="20" t="s">
        <v>1002</v>
      </c>
      <c r="E9614" s="26">
        <v>43525</v>
      </c>
      <c r="F9614" s="20">
        <v>11</v>
      </c>
      <c r="G9614" s="20">
        <v>11.5</v>
      </c>
      <c r="I9614" s="20">
        <v>28</v>
      </c>
      <c r="J9614" s="20">
        <v>64</v>
      </c>
      <c r="L9614" s="20">
        <v>67</v>
      </c>
      <c r="N9614" s="20">
        <v>27</v>
      </c>
      <c r="P9614" s="20">
        <v>0</v>
      </c>
      <c r="Q9614" s="20">
        <v>0</v>
      </c>
      <c r="S9614" s="20">
        <v>1</v>
      </c>
    </row>
    <row r="9615" spans="1:19" s="20" customFormat="1" x14ac:dyDescent="0.25">
      <c r="A9615" s="177" t="s">
        <v>6354</v>
      </c>
      <c r="B9615" s="20" t="s">
        <v>6355</v>
      </c>
      <c r="C9615" s="20" t="s">
        <v>214</v>
      </c>
      <c r="D9615" s="20" t="s">
        <v>1002</v>
      </c>
      <c r="E9615" s="26">
        <v>43525</v>
      </c>
      <c r="F9615" s="20">
        <v>14</v>
      </c>
      <c r="G9615" s="20">
        <v>15.5</v>
      </c>
      <c r="I9615" s="20">
        <v>86</v>
      </c>
      <c r="J9615" s="20">
        <v>119</v>
      </c>
      <c r="L9615" s="20">
        <v>138</v>
      </c>
      <c r="N9615" s="20">
        <v>57</v>
      </c>
      <c r="O9615" s="20">
        <v>1.0249999999999999</v>
      </c>
      <c r="P9615" s="20">
        <v>14</v>
      </c>
      <c r="Q9615" s="20">
        <v>19</v>
      </c>
      <c r="S9615" s="20">
        <v>29</v>
      </c>
    </row>
    <row r="9616" spans="1:19" s="20" customFormat="1" x14ac:dyDescent="0.25">
      <c r="A9616" s="177" t="s">
        <v>5808</v>
      </c>
      <c r="B9616" s="20" t="s">
        <v>5809</v>
      </c>
      <c r="C9616" s="20" t="s">
        <v>903</v>
      </c>
      <c r="D9616" s="20" t="s">
        <v>1002</v>
      </c>
      <c r="E9616" s="26">
        <v>43525</v>
      </c>
      <c r="F9616" s="20">
        <v>6.5</v>
      </c>
      <c r="G9616" s="20">
        <v>6.5</v>
      </c>
      <c r="I9616" s="20">
        <v>21</v>
      </c>
      <c r="J9616" s="20">
        <v>37</v>
      </c>
      <c r="L9616" s="20">
        <v>37</v>
      </c>
      <c r="N9616" s="20">
        <v>19</v>
      </c>
      <c r="P9616" s="20">
        <v>0</v>
      </c>
      <c r="Q9616" s="20">
        <v>0</v>
      </c>
      <c r="S9616" s="20">
        <v>2</v>
      </c>
    </row>
    <row r="9617" spans="1:20" s="20" customFormat="1" x14ac:dyDescent="0.25">
      <c r="A9617" s="177" t="s">
        <v>4961</v>
      </c>
      <c r="B9617" s="20" t="s">
        <v>4962</v>
      </c>
      <c r="C9617" s="20" t="s">
        <v>230</v>
      </c>
      <c r="D9617" s="20" t="s">
        <v>1002</v>
      </c>
      <c r="E9617" s="26">
        <v>43525</v>
      </c>
      <c r="F9617" s="20">
        <v>0</v>
      </c>
      <c r="G9617" s="20">
        <v>0</v>
      </c>
      <c r="I9617" s="20">
        <v>0</v>
      </c>
      <c r="J9617" s="20">
        <v>0</v>
      </c>
      <c r="L9617" s="20">
        <v>0</v>
      </c>
      <c r="N9617" s="20">
        <v>0</v>
      </c>
      <c r="P9617" s="20">
        <v>0</v>
      </c>
      <c r="Q9617" s="20">
        <v>0</v>
      </c>
      <c r="S9617" s="20">
        <v>0</v>
      </c>
    </row>
    <row r="9618" spans="1:20" s="20" customFormat="1" x14ac:dyDescent="0.25">
      <c r="A9618" s="177" t="s">
        <v>4786</v>
      </c>
      <c r="B9618" s="20" t="s">
        <v>4787</v>
      </c>
      <c r="C9618" s="20" t="s">
        <v>234</v>
      </c>
      <c r="D9618" s="20" t="s">
        <v>1002</v>
      </c>
      <c r="E9618" s="26">
        <v>43525</v>
      </c>
      <c r="F9618" s="20">
        <v>1.5</v>
      </c>
      <c r="G9618" s="20">
        <v>3.5</v>
      </c>
      <c r="I9618" s="20">
        <v>25</v>
      </c>
      <c r="J9618" s="20">
        <v>18</v>
      </c>
      <c r="L9618" s="20">
        <v>46</v>
      </c>
      <c r="N9618" s="20">
        <v>24</v>
      </c>
      <c r="P9618" s="20">
        <v>0</v>
      </c>
      <c r="Q9618" s="20">
        <v>0</v>
      </c>
      <c r="S9618" s="20">
        <v>1</v>
      </c>
    </row>
    <row r="9619" spans="1:20" s="20" customFormat="1" x14ac:dyDescent="0.25">
      <c r="A9619" s="177" t="s">
        <v>4436</v>
      </c>
      <c r="B9619" s="20" t="s">
        <v>4437</v>
      </c>
      <c r="C9619" s="20" t="s">
        <v>217</v>
      </c>
      <c r="D9619" s="20" t="s">
        <v>1002</v>
      </c>
      <c r="E9619" s="26">
        <v>43525</v>
      </c>
      <c r="F9619" s="20">
        <v>0</v>
      </c>
      <c r="G9619" s="20">
        <v>0</v>
      </c>
      <c r="I9619" s="20">
        <v>0</v>
      </c>
      <c r="J9619" s="20">
        <v>0</v>
      </c>
      <c r="L9619" s="20">
        <v>0</v>
      </c>
      <c r="N9619" s="20">
        <v>0</v>
      </c>
      <c r="P9619" s="20">
        <v>0</v>
      </c>
      <c r="Q9619" s="20">
        <v>0</v>
      </c>
      <c r="S9619" s="20">
        <v>0</v>
      </c>
    </row>
    <row r="9620" spans="1:20" s="20" customFormat="1" x14ac:dyDescent="0.25">
      <c r="A9620" s="177" t="s">
        <v>3846</v>
      </c>
      <c r="B9620" s="20" t="s">
        <v>3847</v>
      </c>
      <c r="C9620" s="20" t="s">
        <v>342</v>
      </c>
      <c r="D9620" s="20" t="s">
        <v>1002</v>
      </c>
      <c r="E9620" s="26">
        <v>43525</v>
      </c>
      <c r="F9620" s="20">
        <v>0</v>
      </c>
      <c r="G9620" s="20">
        <v>0</v>
      </c>
      <c r="I9620" s="20">
        <v>0</v>
      </c>
      <c r="J9620" s="20">
        <v>0</v>
      </c>
      <c r="L9620" s="20">
        <v>0</v>
      </c>
      <c r="N9620" s="20">
        <v>0</v>
      </c>
      <c r="P9620" s="20">
        <v>0</v>
      </c>
      <c r="Q9620" s="20">
        <v>0</v>
      </c>
      <c r="S9620" s="20">
        <v>0</v>
      </c>
    </row>
    <row r="9621" spans="1:20" s="20" customFormat="1" x14ac:dyDescent="0.25">
      <c r="A9621" s="177" t="s">
        <v>3654</v>
      </c>
      <c r="B9621" s="20" t="s">
        <v>3655</v>
      </c>
      <c r="C9621" s="20" t="s">
        <v>220</v>
      </c>
      <c r="D9621" s="20" t="s">
        <v>1002</v>
      </c>
      <c r="E9621" s="26">
        <v>43525</v>
      </c>
      <c r="F9621" s="20">
        <v>0</v>
      </c>
      <c r="G9621" s="20">
        <v>0</v>
      </c>
      <c r="I9621" s="20">
        <v>0</v>
      </c>
      <c r="J9621" s="20">
        <v>0</v>
      </c>
      <c r="L9621" s="20">
        <v>0</v>
      </c>
      <c r="N9621" s="20">
        <v>0</v>
      </c>
      <c r="P9621" s="20">
        <v>0</v>
      </c>
      <c r="Q9621" s="20">
        <v>0</v>
      </c>
      <c r="S9621" s="20">
        <v>0</v>
      </c>
    </row>
    <row r="9622" spans="1:20" s="20" customFormat="1" x14ac:dyDescent="0.25">
      <c r="A9622" s="177" t="s">
        <v>3129</v>
      </c>
      <c r="B9622" s="20" t="s">
        <v>3130</v>
      </c>
      <c r="C9622" s="20" t="s">
        <v>242</v>
      </c>
      <c r="D9622" s="20" t="s">
        <v>1000</v>
      </c>
      <c r="E9622" s="26">
        <v>43525</v>
      </c>
      <c r="F9622" s="20">
        <v>0</v>
      </c>
      <c r="G9622" s="20">
        <v>0</v>
      </c>
      <c r="I9622" s="20">
        <v>0</v>
      </c>
      <c r="J9622" s="20">
        <v>0</v>
      </c>
      <c r="L9622" s="20">
        <v>0</v>
      </c>
      <c r="N9622" s="20">
        <v>0</v>
      </c>
      <c r="P9622" s="20">
        <v>0</v>
      </c>
      <c r="Q9622" s="20">
        <v>0</v>
      </c>
      <c r="S9622" s="20">
        <v>0</v>
      </c>
      <c r="T9622" s="20">
        <v>0</v>
      </c>
    </row>
    <row r="9623" spans="1:20" s="20" customFormat="1" x14ac:dyDescent="0.25">
      <c r="A9623" s="177" t="s">
        <v>2954</v>
      </c>
      <c r="B9623" s="20" t="s">
        <v>2955</v>
      </c>
      <c r="C9623" s="20" t="s">
        <v>2724</v>
      </c>
      <c r="D9623" s="20" t="s">
        <v>1000</v>
      </c>
      <c r="E9623" s="26">
        <v>43525</v>
      </c>
      <c r="F9623" s="20">
        <v>3.5</v>
      </c>
      <c r="G9623" s="20">
        <v>3.5</v>
      </c>
      <c r="I9623" s="20">
        <v>14</v>
      </c>
      <c r="J9623" s="20">
        <v>20</v>
      </c>
      <c r="L9623" s="20">
        <v>20</v>
      </c>
      <c r="N9623" s="20">
        <v>14</v>
      </c>
      <c r="P9623" s="20">
        <v>0</v>
      </c>
      <c r="Q9623" s="20">
        <v>0</v>
      </c>
      <c r="S9623" s="20">
        <v>0</v>
      </c>
      <c r="T9623" s="20">
        <v>0</v>
      </c>
    </row>
    <row r="9624" spans="1:20" s="20" customFormat="1" x14ac:dyDescent="0.25">
      <c r="A9624" s="177" t="s">
        <v>2781</v>
      </c>
      <c r="B9624" s="20" t="s">
        <v>2782</v>
      </c>
      <c r="C9624" s="20" t="s">
        <v>2724</v>
      </c>
      <c r="D9624" s="20" t="s">
        <v>1001</v>
      </c>
      <c r="E9624" s="26">
        <v>43525</v>
      </c>
      <c r="F9624" s="20">
        <v>3.5</v>
      </c>
      <c r="G9624" s="20">
        <v>5</v>
      </c>
      <c r="I9624" s="20">
        <v>15</v>
      </c>
      <c r="J9624" s="20">
        <v>19</v>
      </c>
      <c r="L9624" s="20">
        <v>28</v>
      </c>
      <c r="N9624" s="20">
        <v>13</v>
      </c>
      <c r="P9624" s="20">
        <v>0</v>
      </c>
      <c r="Q9624" s="20">
        <v>1</v>
      </c>
      <c r="S9624" s="20">
        <v>2</v>
      </c>
      <c r="T9624" s="20">
        <v>0</v>
      </c>
    </row>
    <row r="9625" spans="1:20" s="20" customFormat="1" x14ac:dyDescent="0.25">
      <c r="A9625" s="177" t="s">
        <v>2747</v>
      </c>
      <c r="B9625" s="20" t="s">
        <v>2748</v>
      </c>
      <c r="C9625" s="20" t="s">
        <v>2724</v>
      </c>
      <c r="D9625" s="20" t="s">
        <v>1002</v>
      </c>
      <c r="E9625" s="26">
        <v>43525</v>
      </c>
      <c r="F9625" s="20">
        <v>7</v>
      </c>
      <c r="G9625" s="20">
        <v>8.5</v>
      </c>
      <c r="I9625" s="20">
        <v>29</v>
      </c>
      <c r="J9625" s="20">
        <v>39</v>
      </c>
      <c r="L9625" s="20">
        <v>48</v>
      </c>
      <c r="N9625" s="20">
        <v>27</v>
      </c>
      <c r="P9625" s="20">
        <v>0</v>
      </c>
      <c r="Q9625" s="20">
        <v>1</v>
      </c>
      <c r="S9625" s="20">
        <v>2</v>
      </c>
      <c r="T9625" s="20">
        <v>0</v>
      </c>
    </row>
    <row r="9626" spans="1:20" s="20" customFormat="1" x14ac:dyDescent="0.25">
      <c r="A9626" s="177" t="s">
        <v>2709</v>
      </c>
      <c r="B9626" s="20" t="s">
        <v>2710</v>
      </c>
      <c r="C9626" s="20" t="s">
        <v>237</v>
      </c>
      <c r="D9626" s="20" t="s">
        <v>1000</v>
      </c>
      <c r="E9626" s="26">
        <v>43525</v>
      </c>
      <c r="F9626" s="20">
        <v>11</v>
      </c>
      <c r="G9626" s="20">
        <v>13</v>
      </c>
      <c r="I9626" s="20">
        <v>51</v>
      </c>
      <c r="J9626" s="20">
        <v>74</v>
      </c>
      <c r="L9626" s="20">
        <v>82</v>
      </c>
      <c r="N9626" s="20">
        <v>41</v>
      </c>
      <c r="O9626" s="20">
        <v>0.67499999999999993</v>
      </c>
      <c r="P9626" s="20">
        <v>9</v>
      </c>
      <c r="Q9626" s="20">
        <v>18</v>
      </c>
      <c r="S9626" s="20">
        <v>10</v>
      </c>
      <c r="T9626" s="20">
        <v>0</v>
      </c>
    </row>
    <row r="9627" spans="1:20" s="20" customFormat="1" x14ac:dyDescent="0.25">
      <c r="A9627" s="177" t="s">
        <v>2534</v>
      </c>
      <c r="B9627" s="20" t="s">
        <v>2535</v>
      </c>
      <c r="C9627" s="20" t="s">
        <v>238</v>
      </c>
      <c r="D9627" s="20" t="s">
        <v>1000</v>
      </c>
      <c r="E9627" s="26">
        <v>43525</v>
      </c>
      <c r="F9627" s="20">
        <v>0</v>
      </c>
      <c r="G9627" s="20">
        <v>0</v>
      </c>
      <c r="I9627" s="20">
        <v>0</v>
      </c>
      <c r="J9627" s="20">
        <v>0</v>
      </c>
      <c r="L9627" s="20">
        <v>0</v>
      </c>
      <c r="N9627" s="20">
        <v>0</v>
      </c>
      <c r="P9627" s="20">
        <v>0</v>
      </c>
      <c r="Q9627" s="20">
        <v>0</v>
      </c>
      <c r="S9627" s="20">
        <v>0</v>
      </c>
      <c r="T9627" s="20">
        <v>0</v>
      </c>
    </row>
    <row r="9628" spans="1:20" s="20" customFormat="1" x14ac:dyDescent="0.25">
      <c r="A9628" s="177" t="s">
        <v>2361</v>
      </c>
      <c r="B9628" s="20" t="s">
        <v>2362</v>
      </c>
      <c r="C9628" s="20" t="s">
        <v>239</v>
      </c>
      <c r="D9628" s="20" t="s">
        <v>1000</v>
      </c>
      <c r="E9628" s="26">
        <v>43525</v>
      </c>
      <c r="F9628" s="20">
        <v>0</v>
      </c>
      <c r="G9628" s="20">
        <v>0</v>
      </c>
      <c r="I9628" s="20">
        <v>0</v>
      </c>
      <c r="J9628" s="20">
        <v>0</v>
      </c>
      <c r="L9628" s="20">
        <v>0</v>
      </c>
      <c r="N9628" s="20">
        <v>0</v>
      </c>
      <c r="P9628" s="20">
        <v>0</v>
      </c>
      <c r="Q9628" s="20">
        <v>0</v>
      </c>
      <c r="S9628" s="20">
        <v>0</v>
      </c>
      <c r="T9628" s="20">
        <v>0.5</v>
      </c>
    </row>
    <row r="9629" spans="1:20" s="20" customFormat="1" x14ac:dyDescent="0.25">
      <c r="A9629" s="177" t="s">
        <v>2186</v>
      </c>
      <c r="B9629" s="20" t="s">
        <v>2187</v>
      </c>
      <c r="C9629" s="20" t="s">
        <v>1988</v>
      </c>
      <c r="D9629" s="20" t="s">
        <v>1000</v>
      </c>
      <c r="E9629" s="26">
        <v>43525</v>
      </c>
      <c r="F9629" s="20">
        <v>6</v>
      </c>
      <c r="G9629" s="20">
        <v>5.5</v>
      </c>
      <c r="I9629" s="20">
        <v>31</v>
      </c>
      <c r="J9629" s="20">
        <v>35</v>
      </c>
      <c r="L9629" s="20">
        <v>32</v>
      </c>
      <c r="N9629" s="20">
        <v>22</v>
      </c>
      <c r="P9629" s="20">
        <v>2</v>
      </c>
      <c r="Q9629" s="20">
        <v>3</v>
      </c>
      <c r="S9629" s="20">
        <v>9</v>
      </c>
      <c r="T9629" s="20">
        <v>0.7142857142857143</v>
      </c>
    </row>
    <row r="9630" spans="1:20" s="20" customFormat="1" x14ac:dyDescent="0.25">
      <c r="A9630" s="177" t="s">
        <v>2011</v>
      </c>
      <c r="B9630" s="20" t="s">
        <v>2012</v>
      </c>
      <c r="C9630" s="20" t="s">
        <v>1988</v>
      </c>
      <c r="D9630" s="20" t="s">
        <v>1001</v>
      </c>
      <c r="E9630" s="26">
        <v>43525</v>
      </c>
      <c r="F9630" s="20">
        <v>3</v>
      </c>
      <c r="G9630" s="20">
        <v>3.5</v>
      </c>
      <c r="I9630" s="20">
        <v>16</v>
      </c>
      <c r="J9630" s="20">
        <v>15</v>
      </c>
      <c r="L9630" s="20">
        <v>20</v>
      </c>
      <c r="N9630" s="20">
        <v>15</v>
      </c>
      <c r="P9630" s="20">
        <v>0</v>
      </c>
      <c r="Q9630" s="20">
        <v>2</v>
      </c>
      <c r="S9630" s="20">
        <v>1</v>
      </c>
      <c r="T9630" s="20">
        <v>0.8571428571428571</v>
      </c>
    </row>
    <row r="9631" spans="1:20" s="20" customFormat="1" x14ac:dyDescent="0.25">
      <c r="A9631" s="177" t="s">
        <v>1978</v>
      </c>
      <c r="B9631" s="20" t="s">
        <v>1979</v>
      </c>
      <c r="C9631" s="20" t="s">
        <v>1988</v>
      </c>
      <c r="D9631" s="20" t="s">
        <v>1002</v>
      </c>
      <c r="E9631" s="26">
        <v>43525</v>
      </c>
      <c r="F9631" s="20">
        <v>9</v>
      </c>
      <c r="G9631" s="20">
        <v>9</v>
      </c>
      <c r="I9631" s="20">
        <v>47</v>
      </c>
      <c r="J9631" s="20">
        <v>50</v>
      </c>
      <c r="L9631" s="20">
        <v>52</v>
      </c>
      <c r="N9631" s="20">
        <v>37</v>
      </c>
      <c r="P9631" s="20">
        <v>2</v>
      </c>
      <c r="Q9631" s="20">
        <v>5</v>
      </c>
      <c r="S9631" s="20">
        <v>10</v>
      </c>
      <c r="T9631" s="20">
        <v>0.97777777777777786</v>
      </c>
    </row>
    <row r="9632" spans="1:20" s="20" customFormat="1" x14ac:dyDescent="0.25">
      <c r="A9632" s="177" t="s">
        <v>1938</v>
      </c>
      <c r="B9632" s="20" t="s">
        <v>1939</v>
      </c>
      <c r="C9632" s="20" t="s">
        <v>240</v>
      </c>
      <c r="D9632" s="20" t="s">
        <v>1000</v>
      </c>
      <c r="E9632" s="26">
        <v>43525</v>
      </c>
      <c r="F9632" s="20">
        <v>16</v>
      </c>
      <c r="G9632" s="20">
        <v>13.5</v>
      </c>
      <c r="I9632" s="20">
        <v>45</v>
      </c>
      <c r="J9632" s="20">
        <v>91</v>
      </c>
      <c r="L9632" s="20">
        <v>78</v>
      </c>
      <c r="N9632" s="20">
        <v>42</v>
      </c>
      <c r="P9632" s="20">
        <v>1</v>
      </c>
      <c r="Q9632" s="20">
        <v>3</v>
      </c>
      <c r="S9632" s="20">
        <v>3</v>
      </c>
      <c r="T9632" s="20">
        <v>1.2333333333333334</v>
      </c>
    </row>
    <row r="9633" spans="1:20" s="20" customFormat="1" x14ac:dyDescent="0.25">
      <c r="A9633" s="177" t="s">
        <v>1763</v>
      </c>
      <c r="B9633" s="20" t="s">
        <v>1764</v>
      </c>
      <c r="C9633" s="20" t="s">
        <v>241</v>
      </c>
      <c r="D9633" s="20" t="s">
        <v>1000</v>
      </c>
      <c r="E9633" s="26">
        <v>43525</v>
      </c>
      <c r="F9633" s="20">
        <v>33</v>
      </c>
      <c r="G9633" s="20">
        <v>37.5</v>
      </c>
      <c r="I9633" s="20">
        <v>349</v>
      </c>
      <c r="J9633" s="20">
        <v>358</v>
      </c>
      <c r="L9633" s="20">
        <v>427</v>
      </c>
      <c r="N9633" s="20">
        <v>319</v>
      </c>
      <c r="P9633" s="20">
        <v>13</v>
      </c>
      <c r="Q9633" s="20">
        <v>20</v>
      </c>
      <c r="S9633" s="20">
        <v>30</v>
      </c>
      <c r="T9633" s="20">
        <v>1.5</v>
      </c>
    </row>
    <row r="9634" spans="1:20" s="20" customFormat="1" x14ac:dyDescent="0.25">
      <c r="A9634" s="177" t="s">
        <v>1588</v>
      </c>
      <c r="B9634" s="20" t="s">
        <v>1589</v>
      </c>
      <c r="C9634" s="20" t="s">
        <v>318</v>
      </c>
      <c r="D9634" s="20" t="s">
        <v>1000</v>
      </c>
      <c r="E9634" s="26">
        <v>43525</v>
      </c>
      <c r="F9634" s="20">
        <v>6</v>
      </c>
      <c r="G9634" s="20">
        <v>7</v>
      </c>
      <c r="I9634" s="20">
        <v>18</v>
      </c>
      <c r="J9634" s="20">
        <v>35</v>
      </c>
      <c r="L9634" s="20">
        <v>41</v>
      </c>
      <c r="N9634" s="20">
        <v>17</v>
      </c>
      <c r="P9634" s="20">
        <v>0</v>
      </c>
      <c r="Q9634" s="20">
        <v>0</v>
      </c>
      <c r="S9634" s="20">
        <v>1</v>
      </c>
      <c r="T9634" s="20">
        <v>0.95128205128205134</v>
      </c>
    </row>
    <row r="9635" spans="1:20" s="20" customFormat="1" x14ac:dyDescent="0.25">
      <c r="A9635" s="177" t="s">
        <v>1478</v>
      </c>
      <c r="B9635" s="20" t="s">
        <v>1479</v>
      </c>
      <c r="C9635" s="20" t="s">
        <v>896</v>
      </c>
      <c r="D9635" s="20" t="s">
        <v>1000</v>
      </c>
      <c r="E9635" s="26">
        <v>43525</v>
      </c>
      <c r="F9635" s="20">
        <v>75.5</v>
      </c>
      <c r="G9635" s="20">
        <v>80</v>
      </c>
      <c r="I9635" s="20">
        <v>508</v>
      </c>
      <c r="J9635" s="20">
        <v>613</v>
      </c>
      <c r="L9635" s="20">
        <v>680</v>
      </c>
      <c r="N9635" s="20">
        <v>455</v>
      </c>
      <c r="O9635" s="20">
        <v>0.67499999999999993</v>
      </c>
      <c r="P9635" s="20">
        <v>25</v>
      </c>
      <c r="Q9635" s="20">
        <v>44</v>
      </c>
      <c r="S9635" s="20">
        <v>53</v>
      </c>
      <c r="T9635" s="20">
        <v>0.8727272727272728</v>
      </c>
    </row>
    <row r="9636" spans="1:20" s="20" customFormat="1" x14ac:dyDescent="0.25">
      <c r="A9636" s="177" t="s">
        <v>1437</v>
      </c>
      <c r="B9636" s="20" t="s">
        <v>1438</v>
      </c>
      <c r="C9636" s="20" t="s">
        <v>899</v>
      </c>
      <c r="D9636" s="20" t="s">
        <v>1001</v>
      </c>
      <c r="E9636" s="26">
        <v>43525</v>
      </c>
      <c r="F9636" s="20">
        <v>6.5</v>
      </c>
      <c r="G9636" s="20">
        <v>8.5</v>
      </c>
      <c r="I9636" s="20">
        <v>31</v>
      </c>
      <c r="J9636" s="20">
        <v>34</v>
      </c>
      <c r="L9636" s="20">
        <v>48</v>
      </c>
      <c r="N9636" s="20">
        <v>28</v>
      </c>
      <c r="O9636" s="20" t="s">
        <v>904</v>
      </c>
      <c r="P9636" s="20">
        <v>0</v>
      </c>
      <c r="Q9636" s="20">
        <v>3</v>
      </c>
      <c r="S9636" s="20">
        <v>3</v>
      </c>
      <c r="T9636" s="20">
        <v>0.51538461538461533</v>
      </c>
    </row>
    <row r="9637" spans="1:20" s="20" customFormat="1" x14ac:dyDescent="0.25">
      <c r="A9637" s="177" t="s">
        <v>1143</v>
      </c>
      <c r="B9637" s="20" t="s">
        <v>1231</v>
      </c>
      <c r="C9637" s="20" t="s">
        <v>235</v>
      </c>
      <c r="D9637" s="20" t="s">
        <v>1002</v>
      </c>
      <c r="E9637" s="26">
        <v>43525</v>
      </c>
      <c r="F9637" s="20">
        <v>82</v>
      </c>
      <c r="G9637" s="20">
        <v>88.5</v>
      </c>
      <c r="H9637" s="20">
        <v>0</v>
      </c>
      <c r="I9637" s="20">
        <v>539</v>
      </c>
      <c r="J9637" s="20">
        <v>647</v>
      </c>
      <c r="L9637" s="20">
        <v>728</v>
      </c>
      <c r="M9637" s="20">
        <v>0</v>
      </c>
      <c r="N9637" s="20">
        <v>483</v>
      </c>
      <c r="O9637" s="20">
        <v>0.67499999999999993</v>
      </c>
      <c r="P9637" s="20">
        <v>25</v>
      </c>
      <c r="Q9637" s="20">
        <v>47</v>
      </c>
      <c r="R9637" s="20">
        <v>0</v>
      </c>
      <c r="S9637" s="20">
        <v>56</v>
      </c>
      <c r="T9637" s="20">
        <v>0.86225895316804402</v>
      </c>
    </row>
    <row r="9638" spans="1:20" s="20" customFormat="1" x14ac:dyDescent="0.25">
      <c r="A9638" s="177" t="s">
        <v>1377</v>
      </c>
      <c r="B9638" s="20" t="s">
        <v>1378</v>
      </c>
      <c r="C9638" s="20" t="s">
        <v>1237</v>
      </c>
      <c r="D9638" s="20" t="s">
        <v>1000</v>
      </c>
      <c r="E9638" s="26">
        <v>43525</v>
      </c>
      <c r="F9638" s="20">
        <v>25.5</v>
      </c>
      <c r="G9638" s="20">
        <v>22.5</v>
      </c>
      <c r="I9638" s="20">
        <v>90</v>
      </c>
      <c r="J9638" s="20">
        <v>146</v>
      </c>
      <c r="L9638" s="20">
        <v>130</v>
      </c>
      <c r="N9638" s="20">
        <v>78</v>
      </c>
      <c r="P9638" s="20">
        <v>3</v>
      </c>
      <c r="Q9638" s="20">
        <v>6</v>
      </c>
      <c r="S9638" s="20">
        <v>12</v>
      </c>
      <c r="T9638" s="20">
        <v>0.95316804407713496</v>
      </c>
    </row>
    <row r="9639" spans="1:20" s="20" customFormat="1" x14ac:dyDescent="0.25">
      <c r="A9639" s="177" t="s">
        <v>12138</v>
      </c>
      <c r="B9639" s="20" t="s">
        <v>12139</v>
      </c>
      <c r="C9639" s="20" t="s">
        <v>1051</v>
      </c>
      <c r="D9639" s="20" t="s">
        <v>1000</v>
      </c>
      <c r="E9639" s="26">
        <v>43525</v>
      </c>
      <c r="F9639" s="20">
        <v>0</v>
      </c>
      <c r="G9639" s="20">
        <v>0</v>
      </c>
      <c r="I9639" s="20">
        <v>0</v>
      </c>
      <c r="J9639" s="20">
        <v>0</v>
      </c>
      <c r="L9639" s="20">
        <v>0</v>
      </c>
      <c r="N9639" s="20">
        <v>0</v>
      </c>
      <c r="P9639" s="20">
        <v>0</v>
      </c>
      <c r="Q9639" s="20">
        <v>0</v>
      </c>
      <c r="S9639" s="20">
        <v>0</v>
      </c>
      <c r="T9639" s="20">
        <v>0.72129629629629632</v>
      </c>
    </row>
    <row r="9640" spans="1:20" s="20" customFormat="1" x14ac:dyDescent="0.25">
      <c r="A9640" s="177" t="s">
        <v>13327</v>
      </c>
      <c r="B9640" s="20" t="s">
        <v>13328</v>
      </c>
      <c r="C9640" s="20" t="s">
        <v>350</v>
      </c>
      <c r="D9640" s="20" t="s">
        <v>1002</v>
      </c>
      <c r="E9640" s="26">
        <v>43525</v>
      </c>
      <c r="F9640" s="20">
        <v>0</v>
      </c>
      <c r="G9640" s="20">
        <v>0</v>
      </c>
      <c r="I9640" s="20">
        <v>0</v>
      </c>
      <c r="J9640" s="20">
        <v>0</v>
      </c>
      <c r="L9640" s="20">
        <v>0</v>
      </c>
      <c r="N9640" s="20">
        <v>0</v>
      </c>
      <c r="P9640" s="20">
        <v>0</v>
      </c>
      <c r="Q9640" s="20">
        <v>0</v>
      </c>
      <c r="S9640" s="20">
        <v>0</v>
      </c>
      <c r="T9640" s="20">
        <v>0.70158730158730165</v>
      </c>
    </row>
    <row r="9641" spans="1:20" s="20" customFormat="1" x14ac:dyDescent="0.25">
      <c r="A9641" s="177" t="s">
        <v>13504</v>
      </c>
      <c r="B9641" s="20" t="s">
        <v>13505</v>
      </c>
      <c r="C9641" s="20" t="s">
        <v>242</v>
      </c>
      <c r="D9641" s="20" t="s">
        <v>1002</v>
      </c>
      <c r="E9641" s="26">
        <v>43525</v>
      </c>
      <c r="F9641" s="20">
        <v>0</v>
      </c>
      <c r="G9641" s="20">
        <v>0</v>
      </c>
      <c r="I9641" s="20">
        <v>0</v>
      </c>
      <c r="J9641" s="20">
        <v>0</v>
      </c>
      <c r="L9641" s="20">
        <v>0</v>
      </c>
      <c r="N9641" s="20">
        <v>0</v>
      </c>
      <c r="P9641" s="20">
        <v>0</v>
      </c>
      <c r="Q9641" s="20">
        <v>0</v>
      </c>
      <c r="S9641" s="20">
        <v>0</v>
      </c>
      <c r="T9641" s="20">
        <v>0.80740740740740746</v>
      </c>
    </row>
    <row r="9642" spans="1:20" s="20" customFormat="1" x14ac:dyDescent="0.25">
      <c r="A9642" s="177" t="s">
        <v>13681</v>
      </c>
      <c r="B9642" s="20" t="s">
        <v>13682</v>
      </c>
      <c r="C9642" s="20" t="s">
        <v>237</v>
      </c>
      <c r="D9642" s="20" t="s">
        <v>1002</v>
      </c>
      <c r="E9642" s="26">
        <v>43525</v>
      </c>
      <c r="F9642" s="20">
        <v>11</v>
      </c>
      <c r="G9642" s="20">
        <v>13</v>
      </c>
      <c r="I9642" s="20">
        <v>51</v>
      </c>
      <c r="J9642" s="20">
        <v>74</v>
      </c>
      <c r="L9642" s="20">
        <v>82</v>
      </c>
      <c r="N9642" s="20">
        <v>41</v>
      </c>
      <c r="O9642" s="20">
        <v>0.67499999999999993</v>
      </c>
      <c r="P9642" s="20">
        <v>9</v>
      </c>
      <c r="Q9642" s="20">
        <v>18</v>
      </c>
      <c r="S9642" s="20">
        <v>10</v>
      </c>
      <c r="T9642" s="20">
        <v>0.88571428571428568</v>
      </c>
    </row>
    <row r="9643" spans="1:20" s="20" customFormat="1" x14ac:dyDescent="0.25">
      <c r="A9643" s="177" t="s">
        <v>13856</v>
      </c>
      <c r="B9643" s="20" t="s">
        <v>13857</v>
      </c>
      <c r="C9643" s="20" t="s">
        <v>238</v>
      </c>
      <c r="D9643" s="20" t="s">
        <v>1002</v>
      </c>
      <c r="E9643" s="26">
        <v>43525</v>
      </c>
      <c r="F9643" s="20">
        <v>0</v>
      </c>
      <c r="G9643" s="20">
        <v>0</v>
      </c>
      <c r="I9643" s="20">
        <v>0</v>
      </c>
      <c r="J9643" s="20">
        <v>0</v>
      </c>
      <c r="L9643" s="20">
        <v>0</v>
      </c>
      <c r="N9643" s="20">
        <v>0</v>
      </c>
      <c r="P9643" s="20">
        <v>0</v>
      </c>
      <c r="Q9643" s="20">
        <v>0</v>
      </c>
      <c r="S9643" s="20">
        <v>0</v>
      </c>
      <c r="T9643" s="20">
        <v>1.125</v>
      </c>
    </row>
    <row r="9644" spans="1:20" s="20" customFormat="1" x14ac:dyDescent="0.25">
      <c r="A9644" s="177" t="s">
        <v>14033</v>
      </c>
      <c r="B9644" s="20" t="s">
        <v>14034</v>
      </c>
      <c r="C9644" s="20" t="s">
        <v>239</v>
      </c>
      <c r="D9644" s="20" t="s">
        <v>1002</v>
      </c>
      <c r="E9644" s="26">
        <v>43525</v>
      </c>
      <c r="F9644" s="20">
        <v>0</v>
      </c>
      <c r="G9644" s="20">
        <v>0</v>
      </c>
      <c r="I9644" s="20">
        <v>0</v>
      </c>
      <c r="J9644" s="20">
        <v>0</v>
      </c>
      <c r="L9644" s="20">
        <v>0</v>
      </c>
      <c r="N9644" s="20">
        <v>0</v>
      </c>
      <c r="P9644" s="20">
        <v>0</v>
      </c>
      <c r="Q9644" s="20">
        <v>0</v>
      </c>
      <c r="S9644" s="20">
        <v>0</v>
      </c>
      <c r="T9644" s="20">
        <v>0.94861111111111107</v>
      </c>
    </row>
    <row r="9645" spans="1:20" s="20" customFormat="1" x14ac:dyDescent="0.25">
      <c r="A9645" s="177" t="s">
        <v>14220</v>
      </c>
      <c r="B9645" s="20" t="s">
        <v>14221</v>
      </c>
      <c r="C9645" s="20" t="s">
        <v>240</v>
      </c>
      <c r="D9645" s="20" t="s">
        <v>1002</v>
      </c>
      <c r="E9645" s="26">
        <v>43525</v>
      </c>
      <c r="F9645" s="20">
        <v>16</v>
      </c>
      <c r="G9645" s="20">
        <v>13.5</v>
      </c>
      <c r="I9645" s="20">
        <v>45</v>
      </c>
      <c r="J9645" s="20">
        <v>91</v>
      </c>
      <c r="L9645" s="20">
        <v>78</v>
      </c>
      <c r="N9645" s="20">
        <v>42</v>
      </c>
      <c r="P9645" s="20">
        <v>1</v>
      </c>
      <c r="Q9645" s="20">
        <v>3</v>
      </c>
      <c r="S9645" s="20">
        <v>3</v>
      </c>
      <c r="T9645" s="20">
        <v>0.4148148148148148</v>
      </c>
    </row>
    <row r="9646" spans="1:20" s="20" customFormat="1" x14ac:dyDescent="0.25">
      <c r="A9646" s="177" t="s">
        <v>14397</v>
      </c>
      <c r="B9646" s="20" t="s">
        <v>14398</v>
      </c>
      <c r="C9646" s="20" t="s">
        <v>241</v>
      </c>
      <c r="D9646" s="20" t="s">
        <v>1002</v>
      </c>
      <c r="E9646" s="26">
        <v>43525</v>
      </c>
      <c r="F9646" s="20">
        <v>33</v>
      </c>
      <c r="G9646" s="20">
        <v>37.5</v>
      </c>
      <c r="I9646" s="20">
        <v>349</v>
      </c>
      <c r="J9646" s="20">
        <v>358</v>
      </c>
      <c r="L9646" s="20">
        <v>427</v>
      </c>
      <c r="N9646" s="20">
        <v>319</v>
      </c>
      <c r="P9646" s="20">
        <v>13</v>
      </c>
      <c r="Q9646" s="20">
        <v>20</v>
      </c>
      <c r="S9646" s="20">
        <v>30</v>
      </c>
      <c r="T9646" s="20">
        <v>0.4</v>
      </c>
    </row>
    <row r="9647" spans="1:20" s="20" customFormat="1" x14ac:dyDescent="0.25">
      <c r="A9647" s="177" t="s">
        <v>14509</v>
      </c>
      <c r="B9647" s="20" t="s">
        <v>14510</v>
      </c>
      <c r="C9647" s="20" t="s">
        <v>318</v>
      </c>
      <c r="D9647" s="20" t="s">
        <v>1002</v>
      </c>
      <c r="E9647" s="26">
        <v>43525</v>
      </c>
      <c r="F9647" s="20">
        <v>6</v>
      </c>
      <c r="G9647" s="20">
        <v>7</v>
      </c>
      <c r="I9647" s="20">
        <v>18</v>
      </c>
      <c r="J9647" s="20">
        <v>35</v>
      </c>
      <c r="L9647" s="20">
        <v>41</v>
      </c>
      <c r="N9647" s="20">
        <v>17</v>
      </c>
      <c r="P9647" s="20">
        <v>0</v>
      </c>
      <c r="Q9647" s="20">
        <v>0</v>
      </c>
      <c r="S9647" s="20">
        <v>1</v>
      </c>
      <c r="T9647" s="20">
        <v>0.43</v>
      </c>
    </row>
    <row r="9648" spans="1:20" s="20" customFormat="1" x14ac:dyDescent="0.25">
      <c r="A9648" s="177" t="s">
        <v>14529</v>
      </c>
      <c r="B9648" s="20" t="s">
        <v>14530</v>
      </c>
      <c r="C9648" s="20" t="s">
        <v>962</v>
      </c>
      <c r="D9648" s="20" t="s">
        <v>1000</v>
      </c>
      <c r="E9648" s="26">
        <v>43525</v>
      </c>
      <c r="F9648" s="20">
        <v>2</v>
      </c>
      <c r="G9648" s="20">
        <v>3</v>
      </c>
      <c r="I9648" s="20">
        <v>4</v>
      </c>
      <c r="J9648" s="20">
        <v>16</v>
      </c>
      <c r="L9648" s="20">
        <v>18</v>
      </c>
      <c r="N9648" s="20">
        <v>3</v>
      </c>
      <c r="O9648" s="20">
        <v>0.5</v>
      </c>
      <c r="P9648" s="20">
        <v>0</v>
      </c>
      <c r="Q9648" s="20">
        <v>0</v>
      </c>
      <c r="S9648" s="20">
        <v>1</v>
      </c>
      <c r="T9648" s="20">
        <v>0.43</v>
      </c>
    </row>
    <row r="9649" spans="1:20" s="20" customFormat="1" x14ac:dyDescent="0.25">
      <c r="A9649" s="177" t="s">
        <v>14549</v>
      </c>
      <c r="B9649" s="20" t="s">
        <v>14550</v>
      </c>
      <c r="C9649" s="20" t="s">
        <v>959</v>
      </c>
      <c r="D9649" s="20" t="s">
        <v>1002</v>
      </c>
      <c r="E9649" s="26">
        <v>43525</v>
      </c>
      <c r="F9649" s="20">
        <v>2</v>
      </c>
      <c r="G9649" s="20">
        <v>3</v>
      </c>
      <c r="I9649" s="20">
        <v>4</v>
      </c>
      <c r="J9649" s="20">
        <v>16</v>
      </c>
      <c r="L9649" s="20">
        <v>18</v>
      </c>
      <c r="N9649" s="20">
        <v>3</v>
      </c>
      <c r="O9649" s="20">
        <v>0.5</v>
      </c>
      <c r="P9649" s="20">
        <v>0</v>
      </c>
      <c r="Q9649" s="20">
        <v>0</v>
      </c>
      <c r="S9649" s="20">
        <v>1</v>
      </c>
      <c r="T9649" s="20">
        <v>0.8</v>
      </c>
    </row>
    <row r="9650" spans="1:20" s="20" customFormat="1" x14ac:dyDescent="0.25">
      <c r="A9650" s="177" t="s">
        <v>14726</v>
      </c>
      <c r="B9650" s="20" t="s">
        <v>14727</v>
      </c>
      <c r="C9650" s="20" t="s">
        <v>199</v>
      </c>
      <c r="D9650" s="20" t="s">
        <v>1000</v>
      </c>
      <c r="E9650" s="26">
        <v>43525</v>
      </c>
      <c r="F9650" s="20">
        <v>13.5</v>
      </c>
      <c r="G9650" s="20">
        <v>13.5</v>
      </c>
      <c r="I9650" s="20">
        <v>88</v>
      </c>
      <c r="J9650" s="20">
        <v>102</v>
      </c>
      <c r="L9650" s="20">
        <v>113</v>
      </c>
      <c r="N9650" s="20">
        <v>85</v>
      </c>
      <c r="P9650" s="20">
        <v>1</v>
      </c>
      <c r="Q9650" s="20">
        <v>4</v>
      </c>
      <c r="S9650" s="20">
        <v>3</v>
      </c>
      <c r="T9650" s="20">
        <v>0.5</v>
      </c>
    </row>
    <row r="9651" spans="1:20" s="20" customFormat="1" x14ac:dyDescent="0.25">
      <c r="A9651" s="177" t="s">
        <v>14992</v>
      </c>
      <c r="B9651" s="20" t="s">
        <v>14993</v>
      </c>
      <c r="C9651" s="20" t="s">
        <v>200</v>
      </c>
      <c r="D9651" s="20" t="s">
        <v>1002</v>
      </c>
      <c r="E9651" s="26">
        <v>43525</v>
      </c>
      <c r="F9651" s="20">
        <v>5.5</v>
      </c>
      <c r="G9651" s="20">
        <v>4.5</v>
      </c>
      <c r="I9651" s="20">
        <v>18</v>
      </c>
      <c r="J9651" s="20">
        <v>31</v>
      </c>
      <c r="L9651" s="20">
        <v>26</v>
      </c>
      <c r="N9651" s="20">
        <v>16</v>
      </c>
      <c r="P9651" s="20">
        <v>1</v>
      </c>
      <c r="Q9651" s="20">
        <v>1</v>
      </c>
      <c r="S9651" s="20">
        <v>2</v>
      </c>
      <c r="T9651" s="20">
        <v>0.84</v>
      </c>
    </row>
    <row r="9652" spans="1:20" s="20" customFormat="1" x14ac:dyDescent="0.25">
      <c r="A9652" s="177" t="s">
        <v>15169</v>
      </c>
      <c r="B9652" s="20" t="s">
        <v>15170</v>
      </c>
      <c r="C9652" s="20" t="s">
        <v>202</v>
      </c>
      <c r="D9652" s="20" t="s">
        <v>1002</v>
      </c>
      <c r="E9652" s="26">
        <v>43525</v>
      </c>
      <c r="F9652" s="20">
        <v>5</v>
      </c>
      <c r="G9652" s="20">
        <v>5</v>
      </c>
      <c r="I9652" s="20">
        <v>59</v>
      </c>
      <c r="J9652" s="20">
        <v>55</v>
      </c>
      <c r="L9652" s="20">
        <v>64</v>
      </c>
      <c r="N9652" s="20">
        <v>59</v>
      </c>
      <c r="P9652" s="20">
        <v>0</v>
      </c>
      <c r="Q9652" s="20">
        <v>0</v>
      </c>
      <c r="S9652" s="20">
        <v>0</v>
      </c>
      <c r="T9652" s="20">
        <v>1.06</v>
      </c>
    </row>
    <row r="9653" spans="1:20" s="20" customFormat="1" x14ac:dyDescent="0.25">
      <c r="A9653" s="177" t="s">
        <v>15251</v>
      </c>
      <c r="B9653" s="20" t="s">
        <v>15252</v>
      </c>
      <c r="C9653" s="20" t="s">
        <v>348</v>
      </c>
      <c r="D9653" s="20" t="s">
        <v>1000</v>
      </c>
      <c r="E9653" s="26">
        <v>43525</v>
      </c>
      <c r="F9653" s="20">
        <v>0</v>
      </c>
      <c r="G9653" s="20">
        <v>0</v>
      </c>
      <c r="I9653" s="20">
        <v>0</v>
      </c>
      <c r="J9653" s="20">
        <v>0</v>
      </c>
      <c r="L9653" s="20">
        <v>0</v>
      </c>
      <c r="N9653" s="20">
        <v>0</v>
      </c>
      <c r="P9653" s="20">
        <v>0</v>
      </c>
      <c r="Q9653" s="20">
        <v>0</v>
      </c>
      <c r="S9653" s="20">
        <v>0</v>
      </c>
    </row>
    <row r="9654" spans="1:20" s="20" customFormat="1" x14ac:dyDescent="0.25">
      <c r="A9654" s="177" t="s">
        <v>15335</v>
      </c>
      <c r="B9654" s="20" t="s">
        <v>15336</v>
      </c>
      <c r="C9654" s="20" t="s">
        <v>347</v>
      </c>
      <c r="D9654" s="20" t="s">
        <v>1002</v>
      </c>
      <c r="E9654" s="26">
        <v>43525</v>
      </c>
      <c r="F9654" s="20">
        <v>0</v>
      </c>
      <c r="G9654" s="20">
        <v>0</v>
      </c>
      <c r="I9654" s="20">
        <v>0</v>
      </c>
      <c r="J9654" s="20">
        <v>0</v>
      </c>
      <c r="L9654" s="20">
        <v>0</v>
      </c>
      <c r="N9654" s="20">
        <v>0</v>
      </c>
      <c r="P9654" s="20">
        <v>0</v>
      </c>
      <c r="Q9654" s="20">
        <v>0</v>
      </c>
      <c r="S9654" s="20">
        <v>0</v>
      </c>
    </row>
    <row r="9655" spans="1:20" s="20" customFormat="1" x14ac:dyDescent="0.25">
      <c r="A9655" s="177" t="s">
        <v>15411</v>
      </c>
      <c r="B9655" s="20" t="s">
        <v>15412</v>
      </c>
      <c r="C9655" s="20" t="s">
        <v>351</v>
      </c>
      <c r="D9655" s="20" t="s">
        <v>1002</v>
      </c>
      <c r="E9655" s="26">
        <v>43525</v>
      </c>
      <c r="F9655" s="20">
        <v>0</v>
      </c>
      <c r="G9655" s="20">
        <v>0</v>
      </c>
      <c r="I9655" s="20">
        <v>0</v>
      </c>
      <c r="J9655" s="20">
        <v>0</v>
      </c>
      <c r="L9655" s="20">
        <v>0</v>
      </c>
      <c r="N9655" s="20">
        <v>0</v>
      </c>
      <c r="P9655" s="20">
        <v>0</v>
      </c>
      <c r="Q9655" s="20">
        <v>0</v>
      </c>
      <c r="S9655" s="20">
        <v>0</v>
      </c>
    </row>
    <row r="9656" spans="1:20" s="20" customFormat="1" x14ac:dyDescent="0.25">
      <c r="A9656" s="177" t="s">
        <v>15457</v>
      </c>
      <c r="B9656" s="20" t="s">
        <v>15458</v>
      </c>
      <c r="C9656" s="20" t="s">
        <v>357</v>
      </c>
      <c r="D9656" s="20" t="s">
        <v>1000</v>
      </c>
      <c r="E9656" s="26">
        <v>43525</v>
      </c>
      <c r="F9656" s="20">
        <v>0</v>
      </c>
      <c r="G9656" s="20">
        <v>0</v>
      </c>
      <c r="I9656" s="20">
        <v>0</v>
      </c>
      <c r="J9656" s="20">
        <v>0</v>
      </c>
      <c r="L9656" s="20">
        <v>0</v>
      </c>
      <c r="N9656" s="20">
        <v>0</v>
      </c>
      <c r="P9656" s="20">
        <v>0</v>
      </c>
      <c r="Q9656" s="20">
        <v>0</v>
      </c>
      <c r="S9656" s="20">
        <v>0</v>
      </c>
    </row>
    <row r="9657" spans="1:20" s="20" customFormat="1" x14ac:dyDescent="0.25">
      <c r="A9657" s="177" t="s">
        <v>15535</v>
      </c>
      <c r="B9657" s="20" t="s">
        <v>15536</v>
      </c>
      <c r="C9657" s="20" t="s">
        <v>352</v>
      </c>
      <c r="D9657" s="20" t="s">
        <v>1002</v>
      </c>
      <c r="E9657" s="26">
        <v>43525</v>
      </c>
      <c r="F9657" s="20">
        <v>0</v>
      </c>
      <c r="G9657" s="20">
        <v>0</v>
      </c>
      <c r="I9657" s="20">
        <v>0</v>
      </c>
      <c r="J9657" s="20">
        <v>0</v>
      </c>
      <c r="L9657" s="20">
        <v>0</v>
      </c>
      <c r="N9657" s="20">
        <v>0</v>
      </c>
      <c r="P9657" s="20">
        <v>0</v>
      </c>
      <c r="Q9657" s="20">
        <v>0</v>
      </c>
      <c r="S9657" s="20">
        <v>0</v>
      </c>
    </row>
    <row r="9658" spans="1:20" s="20" customFormat="1" x14ac:dyDescent="0.25">
      <c r="A9658" s="177" t="s">
        <v>15696</v>
      </c>
      <c r="B9658" s="20" t="s">
        <v>15697</v>
      </c>
      <c r="C9658" s="20" t="s">
        <v>228</v>
      </c>
      <c r="D9658" s="20" t="s">
        <v>1002</v>
      </c>
      <c r="E9658" s="26">
        <v>43525</v>
      </c>
      <c r="F9658" s="20">
        <v>0</v>
      </c>
      <c r="G9658" s="20">
        <v>0</v>
      </c>
      <c r="I9658" s="20">
        <v>0</v>
      </c>
      <c r="J9658" s="20">
        <v>0</v>
      </c>
      <c r="L9658" s="20">
        <v>0</v>
      </c>
      <c r="N9658" s="20">
        <v>0</v>
      </c>
      <c r="P9658" s="20">
        <v>0</v>
      </c>
      <c r="Q9658" s="20">
        <v>0</v>
      </c>
      <c r="S9658" s="20">
        <v>0</v>
      </c>
    </row>
    <row r="9659" spans="1:20" s="20" customFormat="1" x14ac:dyDescent="0.25">
      <c r="A9659" s="177" t="s">
        <v>15873</v>
      </c>
      <c r="B9659" s="20" t="s">
        <v>15874</v>
      </c>
      <c r="C9659" s="20" t="s">
        <v>227</v>
      </c>
      <c r="D9659" s="20" t="s">
        <v>1000</v>
      </c>
      <c r="E9659" s="26">
        <v>43525</v>
      </c>
      <c r="F9659" s="20">
        <v>0</v>
      </c>
      <c r="G9659" s="20">
        <v>0</v>
      </c>
      <c r="I9659" s="20">
        <v>0</v>
      </c>
      <c r="J9659" s="20">
        <v>0</v>
      </c>
      <c r="L9659" s="20">
        <v>0</v>
      </c>
      <c r="N9659" s="20">
        <v>0</v>
      </c>
      <c r="P9659" s="20">
        <v>0</v>
      </c>
      <c r="Q9659" s="20">
        <v>0</v>
      </c>
      <c r="S9659" s="20">
        <v>0</v>
      </c>
    </row>
    <row r="9660" spans="1:20" s="20" customFormat="1" x14ac:dyDescent="0.25">
      <c r="A9660" s="177" t="s">
        <v>16050</v>
      </c>
      <c r="B9660" s="20" t="s">
        <v>16051</v>
      </c>
      <c r="C9660" s="20" t="s">
        <v>203</v>
      </c>
      <c r="D9660" s="20" t="s">
        <v>1000</v>
      </c>
      <c r="E9660" s="26">
        <v>43525</v>
      </c>
      <c r="F9660" s="20">
        <v>0</v>
      </c>
      <c r="G9660" s="20">
        <v>0</v>
      </c>
      <c r="I9660" s="20">
        <v>0</v>
      </c>
      <c r="J9660" s="20">
        <v>0</v>
      </c>
      <c r="L9660" s="20">
        <v>0</v>
      </c>
      <c r="N9660" s="20">
        <v>0</v>
      </c>
      <c r="O9660" s="20" t="e">
        <v>#DIV/0!</v>
      </c>
      <c r="P9660" s="20">
        <v>0</v>
      </c>
      <c r="Q9660" s="20">
        <v>0</v>
      </c>
      <c r="S9660" s="20">
        <v>0</v>
      </c>
    </row>
    <row r="9661" spans="1:20" s="20" customFormat="1" x14ac:dyDescent="0.25">
      <c r="A9661" s="177" t="s">
        <v>16229</v>
      </c>
      <c r="B9661" s="20" t="s">
        <v>16230</v>
      </c>
      <c r="C9661" s="20" t="s">
        <v>205</v>
      </c>
      <c r="D9661" s="20" t="s">
        <v>1002</v>
      </c>
      <c r="E9661" s="26">
        <v>43525</v>
      </c>
      <c r="F9661" s="20">
        <v>0</v>
      </c>
      <c r="G9661" s="20">
        <v>0</v>
      </c>
      <c r="I9661" s="20">
        <v>0</v>
      </c>
      <c r="J9661" s="20">
        <v>0</v>
      </c>
      <c r="L9661" s="20">
        <v>0</v>
      </c>
      <c r="N9661" s="20">
        <v>0</v>
      </c>
      <c r="P9661" s="20">
        <v>0</v>
      </c>
      <c r="Q9661" s="20">
        <v>0</v>
      </c>
      <c r="S9661" s="20">
        <v>0</v>
      </c>
    </row>
    <row r="9662" spans="1:20" s="20" customFormat="1" x14ac:dyDescent="0.25">
      <c r="A9662" s="177" t="s">
        <v>16406</v>
      </c>
      <c r="B9662" s="20" t="s">
        <v>16407</v>
      </c>
      <c r="C9662" s="20" t="s">
        <v>204</v>
      </c>
      <c r="D9662" s="20" t="s">
        <v>1002</v>
      </c>
      <c r="E9662" s="26">
        <v>43525</v>
      </c>
      <c r="F9662" s="20">
        <v>0</v>
      </c>
      <c r="G9662" s="20">
        <v>0</v>
      </c>
      <c r="I9662" s="20">
        <v>0</v>
      </c>
      <c r="J9662" s="20">
        <v>0</v>
      </c>
      <c r="L9662" s="20">
        <v>0</v>
      </c>
      <c r="N9662" s="20">
        <v>0</v>
      </c>
      <c r="P9662" s="20">
        <v>0</v>
      </c>
      <c r="Q9662" s="20">
        <v>0</v>
      </c>
      <c r="S9662" s="20">
        <v>0</v>
      </c>
    </row>
    <row r="9663" spans="1:20" s="20" customFormat="1" x14ac:dyDescent="0.25">
      <c r="A9663" s="177" t="s">
        <v>16547</v>
      </c>
      <c r="B9663" s="20" t="s">
        <v>16548</v>
      </c>
      <c r="C9663" s="20" t="s">
        <v>353</v>
      </c>
      <c r="D9663" s="20" t="s">
        <v>1002</v>
      </c>
      <c r="E9663" s="26">
        <v>43525</v>
      </c>
      <c r="F9663" s="20">
        <v>0</v>
      </c>
      <c r="G9663" s="20">
        <v>0</v>
      </c>
      <c r="I9663" s="20">
        <v>0</v>
      </c>
      <c r="J9663" s="20">
        <v>0</v>
      </c>
      <c r="L9663" s="20">
        <v>0</v>
      </c>
      <c r="N9663" s="20">
        <v>0</v>
      </c>
      <c r="P9663" s="20">
        <v>0</v>
      </c>
      <c r="Q9663" s="20">
        <v>0</v>
      </c>
      <c r="S9663" s="20">
        <v>0</v>
      </c>
    </row>
    <row r="9664" spans="1:20" s="20" customFormat="1" x14ac:dyDescent="0.25">
      <c r="A9664" s="177" t="s">
        <v>16724</v>
      </c>
      <c r="B9664" s="20" t="s">
        <v>16725</v>
      </c>
      <c r="C9664" s="20" t="s">
        <v>223</v>
      </c>
      <c r="D9664" s="20" t="s">
        <v>1000</v>
      </c>
      <c r="E9664" s="26">
        <v>43525</v>
      </c>
      <c r="F9664" s="20">
        <v>6</v>
      </c>
      <c r="G9664" s="20">
        <v>6</v>
      </c>
      <c r="I9664" s="20">
        <v>54</v>
      </c>
      <c r="J9664" s="20">
        <v>66</v>
      </c>
      <c r="L9664" s="20">
        <v>66</v>
      </c>
      <c r="N9664" s="20">
        <v>54</v>
      </c>
      <c r="P9664" s="20">
        <v>0</v>
      </c>
      <c r="Q9664" s="20">
        <v>0</v>
      </c>
      <c r="S9664" s="20">
        <v>0</v>
      </c>
    </row>
    <row r="9665" spans="1:20" s="20" customFormat="1" x14ac:dyDescent="0.25">
      <c r="A9665" s="177" t="s">
        <v>16903</v>
      </c>
      <c r="B9665" s="20" t="s">
        <v>16904</v>
      </c>
      <c r="C9665" s="20" t="s">
        <v>224</v>
      </c>
      <c r="D9665" s="20" t="s">
        <v>1002</v>
      </c>
      <c r="E9665" s="26">
        <v>43525</v>
      </c>
      <c r="F9665" s="20">
        <v>6</v>
      </c>
      <c r="G9665" s="20">
        <v>6</v>
      </c>
      <c r="I9665" s="20">
        <v>54</v>
      </c>
      <c r="J9665" s="20">
        <v>66</v>
      </c>
      <c r="L9665" s="20">
        <v>66</v>
      </c>
      <c r="N9665" s="20">
        <v>54</v>
      </c>
      <c r="P9665" s="20">
        <v>0</v>
      </c>
      <c r="Q9665" s="20">
        <v>0</v>
      </c>
      <c r="S9665" s="20">
        <v>0</v>
      </c>
    </row>
    <row r="9666" spans="1:20" s="20" customFormat="1" x14ac:dyDescent="0.25">
      <c r="A9666" s="177" t="s">
        <v>17029</v>
      </c>
      <c r="B9666" s="20" t="s">
        <v>17030</v>
      </c>
      <c r="C9666" s="20" t="s">
        <v>346</v>
      </c>
      <c r="D9666" s="20" t="s">
        <v>1000</v>
      </c>
      <c r="E9666" s="26">
        <v>43525</v>
      </c>
      <c r="F9666" s="20">
        <v>0</v>
      </c>
      <c r="G9666" s="20">
        <v>0</v>
      </c>
      <c r="I9666" s="20">
        <v>0</v>
      </c>
      <c r="J9666" s="20">
        <v>0</v>
      </c>
      <c r="L9666" s="20">
        <v>0</v>
      </c>
      <c r="N9666" s="20">
        <v>0</v>
      </c>
      <c r="P9666" s="20">
        <v>0</v>
      </c>
      <c r="Q9666" s="20">
        <v>0</v>
      </c>
      <c r="S9666" s="20">
        <v>0</v>
      </c>
      <c r="T9666" s="20">
        <v>0.88636363636363635</v>
      </c>
    </row>
    <row r="9667" spans="1:20" s="20" customFormat="1" x14ac:dyDescent="0.25">
      <c r="A9667" s="177" t="s">
        <v>17125</v>
      </c>
      <c r="B9667" s="20" t="s">
        <v>17126</v>
      </c>
      <c r="C9667" s="20" t="s">
        <v>345</v>
      </c>
      <c r="D9667" s="20" t="s">
        <v>1002</v>
      </c>
      <c r="E9667" s="26">
        <v>43525</v>
      </c>
      <c r="F9667" s="20">
        <v>0</v>
      </c>
      <c r="G9667" s="20">
        <v>0</v>
      </c>
      <c r="I9667" s="20">
        <v>0</v>
      </c>
      <c r="J9667" s="20">
        <v>0</v>
      </c>
      <c r="L9667" s="20">
        <v>0</v>
      </c>
      <c r="N9667" s="20">
        <v>0</v>
      </c>
      <c r="P9667" s="20">
        <v>0</v>
      </c>
      <c r="Q9667" s="20">
        <v>0</v>
      </c>
      <c r="S9667" s="20">
        <v>0</v>
      </c>
      <c r="T9667" s="20">
        <v>0.90909090909090906</v>
      </c>
    </row>
    <row r="9668" spans="1:20" s="20" customFormat="1" x14ac:dyDescent="0.25">
      <c r="A9668" s="177" t="s">
        <v>17143</v>
      </c>
      <c r="B9668" s="20" t="s">
        <v>17144</v>
      </c>
      <c r="C9668" s="20" t="s">
        <v>963</v>
      </c>
      <c r="D9668" s="20" t="s">
        <v>1000</v>
      </c>
      <c r="E9668" s="26">
        <v>43525</v>
      </c>
      <c r="F9668" s="20">
        <v>0</v>
      </c>
      <c r="G9668" s="20">
        <v>0</v>
      </c>
      <c r="I9668" s="20">
        <v>0</v>
      </c>
      <c r="J9668" s="20">
        <v>0</v>
      </c>
      <c r="L9668" s="20">
        <v>0</v>
      </c>
      <c r="N9668" s="20">
        <v>0</v>
      </c>
      <c r="P9668" s="20">
        <v>0</v>
      </c>
      <c r="Q9668" s="20">
        <v>0</v>
      </c>
      <c r="S9668" s="20">
        <v>0</v>
      </c>
      <c r="T9668" s="20">
        <v>0.97142857142857142</v>
      </c>
    </row>
    <row r="9669" spans="1:20" s="20" customFormat="1" x14ac:dyDescent="0.25">
      <c r="A9669" s="177" t="s">
        <v>17163</v>
      </c>
      <c r="B9669" s="20" t="s">
        <v>17164</v>
      </c>
      <c r="C9669" s="20" t="s">
        <v>960</v>
      </c>
      <c r="D9669" s="20" t="s">
        <v>1002</v>
      </c>
      <c r="E9669" s="26">
        <v>43525</v>
      </c>
      <c r="F9669" s="20">
        <v>0</v>
      </c>
      <c r="G9669" s="20">
        <v>0</v>
      </c>
      <c r="I9669" s="20">
        <v>0</v>
      </c>
      <c r="J9669" s="20">
        <v>0</v>
      </c>
      <c r="L9669" s="20">
        <v>0</v>
      </c>
      <c r="N9669" s="20">
        <v>0</v>
      </c>
      <c r="P9669" s="20">
        <v>0</v>
      </c>
      <c r="Q9669" s="20">
        <v>0</v>
      </c>
      <c r="S9669" s="20">
        <v>0</v>
      </c>
      <c r="T9669" s="20">
        <v>0.92500000000000004</v>
      </c>
    </row>
    <row r="9670" spans="1:20" s="20" customFormat="1" x14ac:dyDescent="0.25">
      <c r="A9670" s="177" t="s">
        <v>17340</v>
      </c>
      <c r="B9670" s="20" t="s">
        <v>17341</v>
      </c>
      <c r="C9670" s="20" t="s">
        <v>225</v>
      </c>
      <c r="D9670" s="20" t="s">
        <v>1000</v>
      </c>
      <c r="E9670" s="26">
        <v>43525</v>
      </c>
      <c r="F9670" s="20">
        <v>4</v>
      </c>
      <c r="G9670" s="20">
        <v>5.5</v>
      </c>
      <c r="I9670" s="20">
        <v>37</v>
      </c>
      <c r="J9670" s="20">
        <v>44</v>
      </c>
      <c r="L9670" s="20">
        <v>62</v>
      </c>
      <c r="N9670" s="20">
        <v>36</v>
      </c>
      <c r="P9670" s="20">
        <v>0</v>
      </c>
      <c r="Q9670" s="20">
        <v>0</v>
      </c>
      <c r="S9670" s="20">
        <v>1</v>
      </c>
      <c r="T9670" s="20">
        <v>0.89743589743589747</v>
      </c>
    </row>
    <row r="9671" spans="1:20" s="20" customFormat="1" x14ac:dyDescent="0.25">
      <c r="A9671" s="177" t="s">
        <v>17370</v>
      </c>
      <c r="B9671" s="20" t="s">
        <v>17371</v>
      </c>
      <c r="C9671" s="20" t="s">
        <v>905</v>
      </c>
      <c r="D9671" s="20" t="s">
        <v>1002</v>
      </c>
      <c r="E9671" s="26">
        <v>43525</v>
      </c>
      <c r="F9671" s="20">
        <v>0</v>
      </c>
      <c r="G9671" s="20">
        <v>0</v>
      </c>
      <c r="I9671" s="20">
        <v>0</v>
      </c>
      <c r="J9671" s="20">
        <v>0</v>
      </c>
      <c r="L9671" s="20">
        <v>0</v>
      </c>
      <c r="N9671" s="20">
        <v>0</v>
      </c>
      <c r="P9671" s="20">
        <v>0</v>
      </c>
      <c r="Q9671" s="20">
        <v>0</v>
      </c>
      <c r="S9671" s="20">
        <v>0</v>
      </c>
      <c r="T9671" s="20">
        <v>0.75510204081632648</v>
      </c>
    </row>
    <row r="9672" spans="1:20" s="20" customFormat="1" x14ac:dyDescent="0.25">
      <c r="A9672" s="177" t="s">
        <v>17547</v>
      </c>
      <c r="B9672" s="20" t="s">
        <v>17548</v>
      </c>
      <c r="C9672" s="20" t="s">
        <v>226</v>
      </c>
      <c r="D9672" s="20" t="s">
        <v>1002</v>
      </c>
      <c r="E9672" s="26">
        <v>43525</v>
      </c>
      <c r="F9672" s="20">
        <v>4</v>
      </c>
      <c r="G9672" s="20">
        <v>5.5</v>
      </c>
      <c r="I9672" s="20">
        <v>37</v>
      </c>
      <c r="J9672" s="20">
        <v>44</v>
      </c>
      <c r="L9672" s="20">
        <v>62</v>
      </c>
      <c r="N9672" s="20">
        <v>36</v>
      </c>
      <c r="P9672" s="20">
        <v>0</v>
      </c>
      <c r="Q9672" s="20">
        <v>0</v>
      </c>
      <c r="S9672" s="20">
        <v>1</v>
      </c>
      <c r="T9672" s="20">
        <v>0.875</v>
      </c>
    </row>
    <row r="9673" spans="1:20" s="20" customFormat="1" x14ac:dyDescent="0.25">
      <c r="A9673" s="177" t="s">
        <v>17724</v>
      </c>
      <c r="B9673" s="20" t="s">
        <v>17725</v>
      </c>
      <c r="C9673" s="20" t="s">
        <v>232</v>
      </c>
      <c r="D9673" s="20" t="s">
        <v>1000</v>
      </c>
      <c r="E9673" s="26">
        <v>43525</v>
      </c>
      <c r="F9673" s="20">
        <v>8</v>
      </c>
      <c r="G9673" s="20">
        <v>8</v>
      </c>
      <c r="I9673" s="20">
        <v>115</v>
      </c>
      <c r="J9673" s="20">
        <v>91</v>
      </c>
      <c r="L9673" s="20">
        <v>91</v>
      </c>
      <c r="N9673" s="20">
        <v>109</v>
      </c>
      <c r="P9673" s="20">
        <v>6</v>
      </c>
      <c r="Q9673" s="20">
        <v>11</v>
      </c>
      <c r="S9673" s="20">
        <v>6</v>
      </c>
    </row>
    <row r="9674" spans="1:20" s="20" customFormat="1" x14ac:dyDescent="0.25">
      <c r="A9674" s="177" t="s">
        <v>17744</v>
      </c>
      <c r="B9674" s="20" t="s">
        <v>17745</v>
      </c>
      <c r="C9674" s="20" t="s">
        <v>961</v>
      </c>
      <c r="D9674" s="20" t="s">
        <v>1002</v>
      </c>
      <c r="E9674" s="26">
        <v>43525</v>
      </c>
      <c r="F9674" s="20">
        <v>0</v>
      </c>
      <c r="G9674" s="20">
        <v>0</v>
      </c>
      <c r="I9674" s="20">
        <v>0</v>
      </c>
      <c r="J9674" s="20">
        <v>0</v>
      </c>
      <c r="L9674" s="20">
        <v>0</v>
      </c>
      <c r="N9674" s="20">
        <v>0</v>
      </c>
      <c r="P9674" s="20">
        <v>0</v>
      </c>
      <c r="Q9674" s="20">
        <v>0</v>
      </c>
      <c r="S9674" s="20">
        <v>0</v>
      </c>
    </row>
    <row r="9675" spans="1:20" s="20" customFormat="1" x14ac:dyDescent="0.25">
      <c r="A9675" s="177" t="s">
        <v>17921</v>
      </c>
      <c r="B9675" s="20" t="s">
        <v>17922</v>
      </c>
      <c r="C9675" s="20" t="s">
        <v>231</v>
      </c>
      <c r="D9675" s="20" t="s">
        <v>1002</v>
      </c>
      <c r="E9675" s="26">
        <v>43525</v>
      </c>
      <c r="F9675" s="20">
        <v>8</v>
      </c>
      <c r="G9675" s="20">
        <v>8</v>
      </c>
      <c r="I9675" s="20">
        <v>115</v>
      </c>
      <c r="J9675" s="20">
        <v>91</v>
      </c>
      <c r="L9675" s="20">
        <v>91</v>
      </c>
      <c r="N9675" s="20">
        <v>109</v>
      </c>
      <c r="P9675" s="20">
        <v>6</v>
      </c>
      <c r="Q9675" s="20">
        <v>11</v>
      </c>
      <c r="S9675" s="20">
        <v>6</v>
      </c>
    </row>
    <row r="9676" spans="1:20" s="20" customFormat="1" x14ac:dyDescent="0.25">
      <c r="A9676" s="177" t="s">
        <v>18098</v>
      </c>
      <c r="B9676" s="20" t="s">
        <v>18099</v>
      </c>
      <c r="C9676" s="20" t="s">
        <v>317</v>
      </c>
      <c r="D9676" s="20" t="s">
        <v>1000</v>
      </c>
      <c r="E9676" s="26">
        <v>43525</v>
      </c>
      <c r="F9676" s="20">
        <v>11</v>
      </c>
      <c r="G9676" s="20">
        <v>11.5</v>
      </c>
      <c r="I9676" s="20">
        <v>28</v>
      </c>
      <c r="J9676" s="20">
        <v>64</v>
      </c>
      <c r="L9676" s="20">
        <v>67</v>
      </c>
      <c r="N9676" s="20">
        <v>27</v>
      </c>
      <c r="P9676" s="20">
        <v>0</v>
      </c>
      <c r="Q9676" s="20">
        <v>0</v>
      </c>
      <c r="S9676" s="20">
        <v>1</v>
      </c>
    </row>
    <row r="9677" spans="1:20" s="20" customFormat="1" x14ac:dyDescent="0.25">
      <c r="A9677" s="177" t="s">
        <v>18277</v>
      </c>
      <c r="B9677" s="20" t="s">
        <v>18278</v>
      </c>
      <c r="C9677" s="20" t="s">
        <v>316</v>
      </c>
      <c r="D9677" s="20" t="s">
        <v>1002</v>
      </c>
      <c r="E9677" s="26">
        <v>43525</v>
      </c>
      <c r="F9677" s="20">
        <v>6.5</v>
      </c>
      <c r="G9677" s="20">
        <v>6</v>
      </c>
      <c r="I9677" s="20">
        <v>16</v>
      </c>
      <c r="J9677" s="20">
        <v>38</v>
      </c>
      <c r="L9677" s="20">
        <v>35</v>
      </c>
      <c r="N9677" s="20">
        <v>15</v>
      </c>
      <c r="P9677" s="20">
        <v>0</v>
      </c>
      <c r="Q9677" s="20">
        <v>0</v>
      </c>
      <c r="S9677" s="20">
        <v>1</v>
      </c>
    </row>
    <row r="9678" spans="1:20" s="20" customFormat="1" x14ac:dyDescent="0.25">
      <c r="A9678" s="177" t="s">
        <v>18353</v>
      </c>
      <c r="B9678" s="20" t="s">
        <v>18354</v>
      </c>
      <c r="C9678" s="20" t="s">
        <v>355</v>
      </c>
      <c r="D9678" s="20" t="s">
        <v>1002</v>
      </c>
      <c r="E9678" s="26">
        <v>43525</v>
      </c>
      <c r="F9678" s="20">
        <v>4.5</v>
      </c>
      <c r="G9678" s="20">
        <v>5.5</v>
      </c>
      <c r="I9678" s="20">
        <v>12</v>
      </c>
      <c r="J9678" s="20">
        <v>26</v>
      </c>
      <c r="L9678" s="20">
        <v>32</v>
      </c>
      <c r="N9678" s="20">
        <v>12</v>
      </c>
      <c r="P9678" s="20">
        <v>0</v>
      </c>
      <c r="Q9678" s="20">
        <v>0</v>
      </c>
      <c r="S9678" s="20">
        <v>0</v>
      </c>
      <c r="T9678" s="20">
        <v>0.46</v>
      </c>
    </row>
    <row r="9679" spans="1:20" s="20" customFormat="1" x14ac:dyDescent="0.25">
      <c r="A9679" s="177" t="s">
        <v>18530</v>
      </c>
      <c r="B9679" s="20" t="s">
        <v>18531</v>
      </c>
      <c r="C9679" s="20" t="s">
        <v>214</v>
      </c>
      <c r="D9679" s="20" t="s">
        <v>1000</v>
      </c>
      <c r="E9679" s="26">
        <v>43525</v>
      </c>
      <c r="F9679" s="20">
        <v>14</v>
      </c>
      <c r="G9679" s="20">
        <v>15.5</v>
      </c>
      <c r="I9679" s="20">
        <v>86</v>
      </c>
      <c r="J9679" s="20">
        <v>119</v>
      </c>
      <c r="L9679" s="20">
        <v>138</v>
      </c>
      <c r="N9679" s="20">
        <v>57</v>
      </c>
      <c r="O9679" s="20">
        <v>1.0249999999999999</v>
      </c>
      <c r="P9679" s="20">
        <v>14</v>
      </c>
      <c r="Q9679" s="20">
        <v>19</v>
      </c>
      <c r="S9679" s="20">
        <v>29</v>
      </c>
      <c r="T9679" s="20">
        <v>0.39</v>
      </c>
    </row>
    <row r="9680" spans="1:20" s="20" customFormat="1" x14ac:dyDescent="0.25">
      <c r="A9680" s="177" t="s">
        <v>18709</v>
      </c>
      <c r="B9680" s="20" t="s">
        <v>18710</v>
      </c>
      <c r="C9680" s="20" t="s">
        <v>215</v>
      </c>
      <c r="D9680" s="20" t="s">
        <v>1002</v>
      </c>
      <c r="E9680" s="26">
        <v>43525</v>
      </c>
      <c r="F9680" s="20">
        <v>5.5</v>
      </c>
      <c r="G9680" s="20">
        <v>6</v>
      </c>
      <c r="I9680" s="20">
        <v>27</v>
      </c>
      <c r="J9680" s="20">
        <v>35</v>
      </c>
      <c r="L9680" s="20">
        <v>40</v>
      </c>
      <c r="N9680" s="20">
        <v>20</v>
      </c>
      <c r="O9680" s="20">
        <v>1.0249999999999999</v>
      </c>
      <c r="P9680" s="20">
        <v>7</v>
      </c>
      <c r="Q9680" s="20">
        <v>10</v>
      </c>
      <c r="S9680" s="20">
        <v>7</v>
      </c>
      <c r="T9680" s="20">
        <v>0.46</v>
      </c>
    </row>
    <row r="9681" spans="1:20" s="20" customFormat="1" x14ac:dyDescent="0.25">
      <c r="A9681" s="177" t="s">
        <v>18886</v>
      </c>
      <c r="B9681" s="20" t="s">
        <v>18887</v>
      </c>
      <c r="C9681" s="20" t="s">
        <v>216</v>
      </c>
      <c r="D9681" s="20" t="s">
        <v>1002</v>
      </c>
      <c r="E9681" s="26">
        <v>43525</v>
      </c>
      <c r="F9681" s="20">
        <v>8.5</v>
      </c>
      <c r="G9681" s="20">
        <v>9.5</v>
      </c>
      <c r="I9681" s="20">
        <v>59</v>
      </c>
      <c r="J9681" s="20">
        <v>84</v>
      </c>
      <c r="L9681" s="20">
        <v>98</v>
      </c>
      <c r="N9681" s="20">
        <v>37</v>
      </c>
      <c r="P9681" s="20">
        <v>7</v>
      </c>
      <c r="Q9681" s="20">
        <v>9</v>
      </c>
      <c r="S9681" s="20">
        <v>22</v>
      </c>
      <c r="T9681" s="20">
        <v>0.7</v>
      </c>
    </row>
    <row r="9682" spans="1:20" s="20" customFormat="1" x14ac:dyDescent="0.25">
      <c r="A9682" s="177" t="s">
        <v>19063</v>
      </c>
      <c r="B9682" s="20" t="s">
        <v>19064</v>
      </c>
      <c r="C9682" s="20" t="s">
        <v>229</v>
      </c>
      <c r="D9682" s="20" t="s">
        <v>1002</v>
      </c>
      <c r="E9682" s="26">
        <v>43525</v>
      </c>
      <c r="F9682" s="20">
        <v>0</v>
      </c>
      <c r="G9682" s="20">
        <v>0</v>
      </c>
      <c r="I9682" s="20">
        <v>0</v>
      </c>
      <c r="J9682" s="20">
        <v>0</v>
      </c>
      <c r="L9682" s="20">
        <v>0</v>
      </c>
      <c r="N9682" s="20">
        <v>0</v>
      </c>
      <c r="P9682" s="20">
        <v>0</v>
      </c>
      <c r="Q9682" s="20">
        <v>0</v>
      </c>
      <c r="S9682" s="20">
        <v>0</v>
      </c>
      <c r="T9682" s="20">
        <v>0.84</v>
      </c>
    </row>
    <row r="9683" spans="1:20" s="20" customFormat="1" x14ac:dyDescent="0.25">
      <c r="A9683" s="177" t="s">
        <v>19240</v>
      </c>
      <c r="B9683" s="20" t="s">
        <v>19241</v>
      </c>
      <c r="C9683" s="20" t="s">
        <v>230</v>
      </c>
      <c r="D9683" s="20" t="s">
        <v>1000</v>
      </c>
      <c r="E9683" s="26">
        <v>43525</v>
      </c>
      <c r="F9683" s="20">
        <v>0</v>
      </c>
      <c r="G9683" s="20">
        <v>0</v>
      </c>
      <c r="I9683" s="20">
        <v>0</v>
      </c>
      <c r="J9683" s="20">
        <v>0</v>
      </c>
      <c r="L9683" s="20">
        <v>0</v>
      </c>
      <c r="N9683" s="20">
        <v>0</v>
      </c>
      <c r="P9683" s="20">
        <v>0</v>
      </c>
      <c r="Q9683" s="20">
        <v>0</v>
      </c>
      <c r="S9683" s="20">
        <v>0</v>
      </c>
      <c r="T9683" s="20">
        <v>0.73</v>
      </c>
    </row>
    <row r="9684" spans="1:20" s="20" customFormat="1" x14ac:dyDescent="0.25">
      <c r="A9684" s="177" t="s">
        <v>19419</v>
      </c>
      <c r="B9684" s="20" t="s">
        <v>19420</v>
      </c>
      <c r="C9684" s="20" t="s">
        <v>234</v>
      </c>
      <c r="D9684" s="20" t="s">
        <v>1000</v>
      </c>
      <c r="E9684" s="26">
        <v>43525</v>
      </c>
      <c r="F9684" s="20">
        <v>1.5</v>
      </c>
      <c r="G9684" s="20">
        <v>3.5</v>
      </c>
      <c r="I9684" s="20">
        <v>25</v>
      </c>
      <c r="J9684" s="20">
        <v>18</v>
      </c>
      <c r="L9684" s="20">
        <v>46</v>
      </c>
      <c r="N9684" s="20">
        <v>24</v>
      </c>
      <c r="P9684" s="20">
        <v>0</v>
      </c>
      <c r="Q9684" s="20">
        <v>0</v>
      </c>
      <c r="S9684" s="20">
        <v>1</v>
      </c>
      <c r="T9684" s="20">
        <v>0.73</v>
      </c>
    </row>
    <row r="9685" spans="1:20" s="20" customFormat="1" x14ac:dyDescent="0.25">
      <c r="A9685" s="177" t="s">
        <v>19598</v>
      </c>
      <c r="B9685" s="20" t="s">
        <v>19599</v>
      </c>
      <c r="C9685" s="20" t="s">
        <v>233</v>
      </c>
      <c r="D9685" s="20" t="s">
        <v>1002</v>
      </c>
      <c r="E9685" s="26">
        <v>43525</v>
      </c>
      <c r="F9685" s="20">
        <v>1.5</v>
      </c>
      <c r="G9685" s="20">
        <v>3.5</v>
      </c>
      <c r="I9685" s="20">
        <v>25</v>
      </c>
      <c r="J9685" s="20">
        <v>18</v>
      </c>
      <c r="L9685" s="20">
        <v>46</v>
      </c>
      <c r="N9685" s="20">
        <v>24</v>
      </c>
      <c r="P9685" s="20">
        <v>0</v>
      </c>
      <c r="Q9685" s="20">
        <v>0</v>
      </c>
      <c r="S9685" s="20">
        <v>1</v>
      </c>
    </row>
    <row r="9686" spans="1:20" s="20" customFormat="1" x14ac:dyDescent="0.25">
      <c r="A9686" s="177" t="s">
        <v>19696</v>
      </c>
      <c r="B9686" s="20" t="s">
        <v>19697</v>
      </c>
      <c r="C9686" s="20" t="s">
        <v>342</v>
      </c>
      <c r="D9686" s="20" t="s">
        <v>1000</v>
      </c>
      <c r="E9686" s="26">
        <v>43525</v>
      </c>
      <c r="F9686" s="20">
        <v>0</v>
      </c>
      <c r="G9686" s="20">
        <v>0</v>
      </c>
      <c r="I9686" s="20">
        <v>0</v>
      </c>
      <c r="J9686" s="20">
        <v>0</v>
      </c>
      <c r="L9686" s="20">
        <v>0</v>
      </c>
      <c r="N9686" s="20">
        <v>0</v>
      </c>
      <c r="P9686" s="20">
        <v>0</v>
      </c>
      <c r="Q9686" s="20">
        <v>0</v>
      </c>
      <c r="S9686" s="20">
        <v>0</v>
      </c>
    </row>
    <row r="9687" spans="1:20" s="20" customFormat="1" x14ac:dyDescent="0.25">
      <c r="A9687" s="177" t="s">
        <v>19796</v>
      </c>
      <c r="B9687" s="20" t="s">
        <v>19797</v>
      </c>
      <c r="C9687" s="20" t="s">
        <v>340</v>
      </c>
      <c r="D9687" s="20" t="s">
        <v>1002</v>
      </c>
      <c r="E9687" s="26">
        <v>43525</v>
      </c>
      <c r="F9687" s="20">
        <v>0</v>
      </c>
      <c r="G9687" s="20">
        <v>0</v>
      </c>
      <c r="I9687" s="20">
        <v>0</v>
      </c>
      <c r="J9687" s="20">
        <v>0</v>
      </c>
      <c r="L9687" s="20">
        <v>0</v>
      </c>
      <c r="N9687" s="20">
        <v>0</v>
      </c>
      <c r="P9687" s="20">
        <v>0</v>
      </c>
      <c r="Q9687" s="20">
        <v>0</v>
      </c>
      <c r="S9687" s="20">
        <v>0</v>
      </c>
    </row>
    <row r="9688" spans="1:20" s="20" customFormat="1" x14ac:dyDescent="0.25">
      <c r="A9688" s="177" t="s">
        <v>19973</v>
      </c>
      <c r="B9688" s="20" t="s">
        <v>19974</v>
      </c>
      <c r="C9688" s="20" t="s">
        <v>220</v>
      </c>
      <c r="D9688" s="20" t="s">
        <v>1000</v>
      </c>
      <c r="E9688" s="26">
        <v>43525</v>
      </c>
      <c r="F9688" s="20">
        <v>0</v>
      </c>
      <c r="G9688" s="20">
        <v>0</v>
      </c>
      <c r="I9688" s="20">
        <v>0</v>
      </c>
      <c r="J9688" s="20">
        <v>0</v>
      </c>
      <c r="L9688" s="20">
        <v>0</v>
      </c>
      <c r="N9688" s="20">
        <v>0</v>
      </c>
      <c r="P9688" s="20">
        <v>0</v>
      </c>
      <c r="Q9688" s="20">
        <v>0</v>
      </c>
      <c r="S9688" s="20">
        <v>0</v>
      </c>
    </row>
    <row r="9689" spans="1:20" s="20" customFormat="1" x14ac:dyDescent="0.25">
      <c r="A9689" s="177" t="s">
        <v>20152</v>
      </c>
      <c r="B9689" s="20" t="s">
        <v>20153</v>
      </c>
      <c r="C9689" s="20" t="s">
        <v>221</v>
      </c>
      <c r="D9689" s="20" t="s">
        <v>1002</v>
      </c>
      <c r="E9689" s="26">
        <v>43525</v>
      </c>
      <c r="F9689" s="20">
        <v>0</v>
      </c>
      <c r="G9689" s="20">
        <v>0</v>
      </c>
      <c r="I9689" s="20">
        <v>0</v>
      </c>
      <c r="J9689" s="20">
        <v>0</v>
      </c>
      <c r="L9689" s="20">
        <v>0</v>
      </c>
      <c r="N9689" s="20">
        <v>0</v>
      </c>
      <c r="P9689" s="20">
        <v>0</v>
      </c>
      <c r="Q9689" s="20">
        <v>0</v>
      </c>
      <c r="S9689" s="20">
        <v>0</v>
      </c>
    </row>
    <row r="9690" spans="1:20" s="20" customFormat="1" x14ac:dyDescent="0.25">
      <c r="A9690" s="177" t="s">
        <v>20329</v>
      </c>
      <c r="B9690" s="20" t="s">
        <v>20330</v>
      </c>
      <c r="C9690" s="20" t="s">
        <v>222</v>
      </c>
      <c r="D9690" s="20" t="s">
        <v>1002</v>
      </c>
      <c r="E9690" s="26">
        <v>43525</v>
      </c>
      <c r="F9690" s="20">
        <v>0</v>
      </c>
      <c r="G9690" s="20">
        <v>0</v>
      </c>
      <c r="I9690" s="20">
        <v>0</v>
      </c>
      <c r="J9690" s="20">
        <v>0</v>
      </c>
      <c r="L9690" s="20">
        <v>0</v>
      </c>
      <c r="N9690" s="20">
        <v>0</v>
      </c>
      <c r="P9690" s="20">
        <v>0</v>
      </c>
      <c r="Q9690" s="20">
        <v>0</v>
      </c>
      <c r="S9690" s="20">
        <v>0</v>
      </c>
    </row>
    <row r="9691" spans="1:20" s="20" customFormat="1" x14ac:dyDescent="0.25">
      <c r="A9691" s="177" t="s">
        <v>20506</v>
      </c>
      <c r="B9691" s="20" t="s">
        <v>20507</v>
      </c>
      <c r="C9691" s="20" t="s">
        <v>211</v>
      </c>
      <c r="D9691" s="20" t="s">
        <v>1002</v>
      </c>
      <c r="E9691" s="26">
        <v>43525</v>
      </c>
      <c r="F9691" s="20">
        <v>0</v>
      </c>
      <c r="G9691" s="20">
        <v>0</v>
      </c>
      <c r="I9691" s="20">
        <v>0</v>
      </c>
      <c r="J9691" s="20">
        <v>0</v>
      </c>
      <c r="L9691" s="20">
        <v>0</v>
      </c>
      <c r="N9691" s="20">
        <v>0</v>
      </c>
      <c r="P9691" s="20">
        <v>0</v>
      </c>
      <c r="Q9691" s="20">
        <v>0</v>
      </c>
      <c r="S9691" s="20">
        <v>0</v>
      </c>
    </row>
    <row r="9692" spans="1:20" s="20" customFormat="1" x14ac:dyDescent="0.25">
      <c r="A9692" s="177" t="s">
        <v>20683</v>
      </c>
      <c r="B9692" s="20" t="s">
        <v>20684</v>
      </c>
      <c r="C9692" s="20" t="s">
        <v>207</v>
      </c>
      <c r="D9692" s="20" t="s">
        <v>1000</v>
      </c>
      <c r="E9692" s="26">
        <v>43525</v>
      </c>
      <c r="F9692" s="20">
        <v>7.5</v>
      </c>
      <c r="G9692" s="20">
        <v>7</v>
      </c>
      <c r="I9692" s="20">
        <v>32</v>
      </c>
      <c r="J9692" s="20">
        <v>46</v>
      </c>
      <c r="L9692" s="20">
        <v>42</v>
      </c>
      <c r="N9692" s="20">
        <v>29</v>
      </c>
      <c r="O9692" s="20">
        <v>0.5</v>
      </c>
      <c r="P9692" s="20">
        <v>2</v>
      </c>
      <c r="Q9692" s="20">
        <v>9</v>
      </c>
      <c r="S9692" s="20">
        <v>3</v>
      </c>
    </row>
    <row r="9693" spans="1:20" s="20" customFormat="1" x14ac:dyDescent="0.25">
      <c r="A9693" s="177" t="s">
        <v>20927</v>
      </c>
      <c r="B9693" s="20" t="s">
        <v>20928</v>
      </c>
      <c r="C9693" s="20" t="s">
        <v>210</v>
      </c>
      <c r="D9693" s="20" t="s">
        <v>1002</v>
      </c>
      <c r="E9693" s="26">
        <v>43525</v>
      </c>
      <c r="F9693" s="20">
        <v>3.5</v>
      </c>
      <c r="G9693" s="20">
        <v>4</v>
      </c>
      <c r="I9693" s="20">
        <v>20</v>
      </c>
      <c r="J9693" s="20">
        <v>23</v>
      </c>
      <c r="L9693" s="20">
        <v>24</v>
      </c>
      <c r="N9693" s="20">
        <v>18</v>
      </c>
      <c r="O9693" s="20">
        <v>0.5</v>
      </c>
      <c r="P9693" s="20">
        <v>2</v>
      </c>
      <c r="Q9693" s="20">
        <v>8</v>
      </c>
      <c r="S9693" s="20">
        <v>2</v>
      </c>
    </row>
    <row r="9694" spans="1:20" s="20" customFormat="1" x14ac:dyDescent="0.25">
      <c r="A9694" s="177" t="s">
        <v>21104</v>
      </c>
      <c r="B9694" s="20" t="s">
        <v>21105</v>
      </c>
      <c r="C9694" s="20" t="s">
        <v>208</v>
      </c>
      <c r="D9694" s="20" t="s">
        <v>1002</v>
      </c>
      <c r="E9694" s="26">
        <v>43525</v>
      </c>
      <c r="F9694" s="20">
        <v>2.5</v>
      </c>
      <c r="G9694" s="20">
        <v>1.5</v>
      </c>
      <c r="I9694" s="20">
        <v>6</v>
      </c>
      <c r="J9694" s="20">
        <v>14</v>
      </c>
      <c r="L9694" s="20">
        <v>9</v>
      </c>
      <c r="N9694" s="20">
        <v>6</v>
      </c>
      <c r="P9694" s="20">
        <v>0</v>
      </c>
      <c r="Q9694" s="20">
        <v>1</v>
      </c>
      <c r="S9694" s="20">
        <v>0</v>
      </c>
    </row>
    <row r="9695" spans="1:20" s="20" customFormat="1" x14ac:dyDescent="0.25">
      <c r="A9695" s="177" t="s">
        <v>21180</v>
      </c>
      <c r="B9695" s="20" t="s">
        <v>21181</v>
      </c>
      <c r="C9695" s="20" t="s">
        <v>354</v>
      </c>
      <c r="D9695" s="20" t="s">
        <v>1002</v>
      </c>
      <c r="E9695" s="26">
        <v>43525</v>
      </c>
      <c r="F9695" s="20">
        <v>1.5</v>
      </c>
      <c r="G9695" s="20">
        <v>1.5</v>
      </c>
      <c r="I9695" s="20">
        <v>6</v>
      </c>
      <c r="J9695" s="20">
        <v>9</v>
      </c>
      <c r="L9695" s="20">
        <v>9</v>
      </c>
      <c r="N9695" s="20">
        <v>5</v>
      </c>
      <c r="P9695" s="20">
        <v>0</v>
      </c>
      <c r="Q9695" s="20">
        <v>0</v>
      </c>
      <c r="S9695" s="20">
        <v>1</v>
      </c>
    </row>
    <row r="9696" spans="1:20" s="20" customFormat="1" x14ac:dyDescent="0.25">
      <c r="A9696" s="177" t="s">
        <v>21359</v>
      </c>
      <c r="B9696" s="20" t="s">
        <v>21360</v>
      </c>
      <c r="C9696" s="20" t="s">
        <v>213</v>
      </c>
      <c r="D9696" s="20" t="s">
        <v>1002</v>
      </c>
      <c r="E9696" s="26">
        <v>43525</v>
      </c>
      <c r="F9696" s="20">
        <v>0</v>
      </c>
      <c r="G9696" s="20">
        <v>0</v>
      </c>
      <c r="I9696" s="20">
        <v>0</v>
      </c>
      <c r="J9696" s="20">
        <v>0</v>
      </c>
      <c r="L9696" s="20">
        <v>0</v>
      </c>
      <c r="N9696" s="20">
        <v>0</v>
      </c>
      <c r="P9696" s="20">
        <v>0</v>
      </c>
      <c r="Q9696" s="20">
        <v>0</v>
      </c>
      <c r="S9696" s="20">
        <v>0</v>
      </c>
    </row>
    <row r="9697" spans="1:19" s="20" customFormat="1" x14ac:dyDescent="0.25">
      <c r="A9697" s="177" t="s">
        <v>21601</v>
      </c>
      <c r="B9697" s="20" t="s">
        <v>21602</v>
      </c>
      <c r="C9697" s="20" t="s">
        <v>212</v>
      </c>
      <c r="D9697" s="20" t="s">
        <v>1000</v>
      </c>
      <c r="E9697" s="26">
        <v>43525</v>
      </c>
      <c r="F9697" s="20">
        <v>1.5</v>
      </c>
      <c r="G9697" s="20">
        <v>1.5</v>
      </c>
      <c r="I9697" s="20">
        <v>5</v>
      </c>
      <c r="J9697" s="20">
        <v>8</v>
      </c>
      <c r="L9697" s="20">
        <v>8</v>
      </c>
      <c r="N9697" s="20">
        <v>5</v>
      </c>
      <c r="P9697" s="20">
        <v>0</v>
      </c>
      <c r="Q9697" s="20">
        <v>1</v>
      </c>
      <c r="S9697" s="20">
        <v>0</v>
      </c>
    </row>
    <row r="9698" spans="1:19" s="20" customFormat="1" x14ac:dyDescent="0.25">
      <c r="A9698" s="177" t="s">
        <v>21633</v>
      </c>
      <c r="B9698" s="20" t="s">
        <v>21634</v>
      </c>
      <c r="C9698" s="20" t="s">
        <v>900</v>
      </c>
      <c r="D9698" s="20" t="s">
        <v>1002</v>
      </c>
      <c r="E9698" s="26">
        <v>43525</v>
      </c>
      <c r="F9698" s="20">
        <v>1.5</v>
      </c>
      <c r="G9698" s="20">
        <v>1.5</v>
      </c>
      <c r="I9698" s="20">
        <v>5</v>
      </c>
      <c r="J9698" s="20">
        <v>8</v>
      </c>
      <c r="L9698" s="20">
        <v>8</v>
      </c>
      <c r="N9698" s="20">
        <v>5</v>
      </c>
      <c r="P9698" s="20">
        <v>0</v>
      </c>
      <c r="Q9698" s="20">
        <v>1</v>
      </c>
      <c r="S9698" s="20">
        <v>0</v>
      </c>
    </row>
    <row r="9699" spans="1:19" s="20" customFormat="1" x14ac:dyDescent="0.25">
      <c r="A9699" s="177" t="s">
        <v>21810</v>
      </c>
      <c r="B9699" s="20" t="s">
        <v>21811</v>
      </c>
      <c r="C9699" s="20" t="s">
        <v>217</v>
      </c>
      <c r="D9699" s="20" t="s">
        <v>1000</v>
      </c>
      <c r="E9699" s="26">
        <v>43525</v>
      </c>
      <c r="F9699" s="20">
        <v>0</v>
      </c>
      <c r="G9699" s="20">
        <v>0</v>
      </c>
      <c r="I9699" s="20">
        <v>0</v>
      </c>
      <c r="J9699" s="20">
        <v>0</v>
      </c>
      <c r="L9699" s="20">
        <v>0</v>
      </c>
      <c r="N9699" s="20">
        <v>0</v>
      </c>
      <c r="P9699" s="20">
        <v>0</v>
      </c>
      <c r="Q9699" s="20">
        <v>0</v>
      </c>
      <c r="S9699" s="20">
        <v>0</v>
      </c>
    </row>
    <row r="9700" spans="1:19" s="20" customFormat="1" x14ac:dyDescent="0.25">
      <c r="A9700" s="177" t="s">
        <v>22054</v>
      </c>
      <c r="B9700" s="20" t="s">
        <v>22055</v>
      </c>
      <c r="C9700" s="20" t="s">
        <v>218</v>
      </c>
      <c r="D9700" s="20" t="s">
        <v>1002</v>
      </c>
      <c r="E9700" s="26">
        <v>43525</v>
      </c>
      <c r="F9700" s="20">
        <v>0</v>
      </c>
      <c r="G9700" s="20">
        <v>0</v>
      </c>
      <c r="I9700" s="20">
        <v>0</v>
      </c>
      <c r="J9700" s="20">
        <v>0</v>
      </c>
      <c r="L9700" s="20">
        <v>0</v>
      </c>
      <c r="N9700" s="20">
        <v>0</v>
      </c>
      <c r="P9700" s="20">
        <v>0</v>
      </c>
      <c r="Q9700" s="20">
        <v>0</v>
      </c>
      <c r="S9700" s="20">
        <v>0</v>
      </c>
    </row>
    <row r="9701" spans="1:19" s="20" customFormat="1" x14ac:dyDescent="0.25">
      <c r="A9701" s="177" t="s">
        <v>22231</v>
      </c>
      <c r="B9701" s="20" t="s">
        <v>22232</v>
      </c>
      <c r="C9701" s="20" t="s">
        <v>219</v>
      </c>
      <c r="D9701" s="20" t="s">
        <v>1002</v>
      </c>
      <c r="E9701" s="26">
        <v>43525</v>
      </c>
      <c r="F9701" s="20">
        <v>0</v>
      </c>
      <c r="G9701" s="20">
        <v>0</v>
      </c>
      <c r="I9701" s="20">
        <v>0</v>
      </c>
      <c r="J9701" s="20">
        <v>0</v>
      </c>
      <c r="L9701" s="20">
        <v>0</v>
      </c>
      <c r="N9701" s="20">
        <v>0</v>
      </c>
      <c r="P9701" s="20">
        <v>0</v>
      </c>
      <c r="Q9701" s="20">
        <v>0</v>
      </c>
      <c r="S9701" s="20">
        <v>0</v>
      </c>
    </row>
    <row r="9702" spans="1:19" s="20" customFormat="1" x14ac:dyDescent="0.25">
      <c r="A9702" s="177" t="s">
        <v>22271</v>
      </c>
      <c r="B9702" s="20" t="s">
        <v>22272</v>
      </c>
      <c r="C9702" s="20" t="s">
        <v>384</v>
      </c>
      <c r="D9702" s="20" t="s">
        <v>1002</v>
      </c>
      <c r="E9702" s="26">
        <v>43525</v>
      </c>
      <c r="F9702" s="20">
        <v>0</v>
      </c>
      <c r="G9702" s="20">
        <v>0</v>
      </c>
      <c r="I9702" s="20">
        <v>0</v>
      </c>
      <c r="J9702" s="20">
        <v>0</v>
      </c>
      <c r="L9702" s="20">
        <v>0</v>
      </c>
      <c r="N9702" s="20">
        <v>0</v>
      </c>
      <c r="P9702" s="20">
        <v>0</v>
      </c>
      <c r="Q9702" s="20">
        <v>0</v>
      </c>
      <c r="S9702" s="20">
        <v>0</v>
      </c>
    </row>
    <row r="9703" spans="1:19" s="20" customFormat="1" x14ac:dyDescent="0.25">
      <c r="A9703" s="177" t="s">
        <v>22311</v>
      </c>
      <c r="B9703" s="20" t="s">
        <v>22312</v>
      </c>
      <c r="C9703" s="20" t="s">
        <v>387</v>
      </c>
      <c r="D9703" s="20" t="s">
        <v>1000</v>
      </c>
      <c r="E9703" s="26">
        <v>43525</v>
      </c>
      <c r="F9703" s="20">
        <v>0</v>
      </c>
      <c r="G9703" s="20">
        <v>0</v>
      </c>
      <c r="I9703" s="20">
        <v>0</v>
      </c>
      <c r="J9703" s="20">
        <v>0</v>
      </c>
      <c r="L9703" s="20">
        <v>0</v>
      </c>
      <c r="N9703" s="20">
        <v>0</v>
      </c>
      <c r="P9703" s="20">
        <v>0</v>
      </c>
      <c r="Q9703" s="20">
        <v>0</v>
      </c>
      <c r="S9703" s="20">
        <v>0</v>
      </c>
    </row>
    <row r="9704" spans="1:19" s="20" customFormat="1" x14ac:dyDescent="0.25">
      <c r="A9704" s="177" t="s">
        <v>22345</v>
      </c>
      <c r="B9704" s="20" t="s">
        <v>22346</v>
      </c>
      <c r="C9704" s="20" t="s">
        <v>1049</v>
      </c>
      <c r="D9704" s="20" t="s">
        <v>1002</v>
      </c>
      <c r="E9704" s="26">
        <v>43525</v>
      </c>
      <c r="F9704" s="20">
        <v>0</v>
      </c>
      <c r="G9704" s="20">
        <v>0</v>
      </c>
      <c r="I9704" s="20">
        <v>0</v>
      </c>
      <c r="J9704" s="20">
        <v>0</v>
      </c>
      <c r="L9704" s="20">
        <v>0</v>
      </c>
      <c r="N9704" s="20">
        <v>0</v>
      </c>
      <c r="P9704" s="20">
        <v>0</v>
      </c>
      <c r="Q9704" s="20">
        <v>0</v>
      </c>
      <c r="S9704" s="20">
        <v>0</v>
      </c>
    </row>
    <row r="9705" spans="1:19" s="20" customFormat="1" x14ac:dyDescent="0.25">
      <c r="A9705" s="177" t="s">
        <v>22385</v>
      </c>
      <c r="B9705" s="20" t="s">
        <v>22386</v>
      </c>
      <c r="C9705" s="20" t="s">
        <v>385</v>
      </c>
      <c r="D9705" s="20" t="s">
        <v>1002</v>
      </c>
      <c r="E9705" s="26">
        <v>43525</v>
      </c>
      <c r="F9705" s="20">
        <v>0</v>
      </c>
      <c r="G9705" s="20">
        <v>0</v>
      </c>
      <c r="I9705" s="20">
        <v>0</v>
      </c>
      <c r="J9705" s="20">
        <v>0</v>
      </c>
      <c r="L9705" s="20">
        <v>0</v>
      </c>
      <c r="N9705" s="20">
        <v>0</v>
      </c>
      <c r="P9705" s="20">
        <v>0</v>
      </c>
      <c r="Q9705" s="20">
        <v>0</v>
      </c>
      <c r="S9705" s="20">
        <v>0</v>
      </c>
    </row>
    <row r="9706" spans="1:19" s="20" customFormat="1" x14ac:dyDescent="0.25">
      <c r="A9706" s="177" t="s">
        <v>1344</v>
      </c>
      <c r="B9706" s="20" t="s">
        <v>1345</v>
      </c>
      <c r="C9706" s="20" t="s">
        <v>1237</v>
      </c>
      <c r="D9706" s="20" t="s">
        <v>1002</v>
      </c>
      <c r="E9706" s="26">
        <v>43556</v>
      </c>
      <c r="F9706" s="20">
        <v>32.5</v>
      </c>
      <c r="G9706" s="20">
        <v>31</v>
      </c>
      <c r="I9706" s="20">
        <v>126</v>
      </c>
      <c r="J9706" s="20">
        <v>183</v>
      </c>
      <c r="L9706" s="20">
        <v>178</v>
      </c>
      <c r="N9706" s="20">
        <v>106</v>
      </c>
      <c r="P9706" s="20">
        <v>5</v>
      </c>
      <c r="Q9706" s="20">
        <v>10</v>
      </c>
      <c r="S9706" s="20">
        <v>20</v>
      </c>
    </row>
    <row r="9707" spans="1:19" s="20" customFormat="1" x14ac:dyDescent="0.25">
      <c r="A9707" s="177" t="s">
        <v>1392</v>
      </c>
      <c r="B9707" s="20" t="s">
        <v>1391</v>
      </c>
      <c r="C9707" s="20" t="s">
        <v>1237</v>
      </c>
      <c r="D9707" s="20" t="s">
        <v>1001</v>
      </c>
      <c r="E9707" s="26">
        <v>43556</v>
      </c>
      <c r="F9707" s="20">
        <v>6.5</v>
      </c>
      <c r="G9707" s="20">
        <v>8.5</v>
      </c>
      <c r="I9707" s="20">
        <v>32</v>
      </c>
      <c r="J9707" s="20">
        <v>34</v>
      </c>
      <c r="L9707" s="20">
        <v>48</v>
      </c>
      <c r="N9707" s="20">
        <v>28</v>
      </c>
      <c r="P9707" s="20">
        <v>1</v>
      </c>
      <c r="Q9707" s="20">
        <v>3</v>
      </c>
      <c r="S9707" s="20">
        <v>4</v>
      </c>
    </row>
    <row r="9708" spans="1:19" s="20" customFormat="1" x14ac:dyDescent="0.25">
      <c r="A9708" s="177" t="s">
        <v>11148</v>
      </c>
      <c r="B9708" s="20" t="s">
        <v>11149</v>
      </c>
      <c r="C9708" s="20" t="s">
        <v>228</v>
      </c>
      <c r="D9708" s="20" t="s">
        <v>1000</v>
      </c>
      <c r="E9708" s="26">
        <v>43556</v>
      </c>
      <c r="F9708" s="20">
        <v>0</v>
      </c>
      <c r="G9708" s="20">
        <v>0</v>
      </c>
      <c r="I9708" s="20">
        <v>0</v>
      </c>
      <c r="J9708" s="20">
        <v>0</v>
      </c>
      <c r="L9708" s="20">
        <v>0</v>
      </c>
      <c r="N9708" s="20">
        <v>0</v>
      </c>
      <c r="P9708" s="20">
        <v>0</v>
      </c>
      <c r="Q9708" s="20">
        <v>0</v>
      </c>
      <c r="S9708" s="20">
        <v>0</v>
      </c>
    </row>
    <row r="9709" spans="1:19" s="20" customFormat="1" x14ac:dyDescent="0.25">
      <c r="A9709" s="177" t="s">
        <v>9401</v>
      </c>
      <c r="B9709" s="20" t="s">
        <v>9402</v>
      </c>
      <c r="C9709" s="20" t="s">
        <v>211</v>
      </c>
      <c r="D9709" s="20" t="s">
        <v>1000</v>
      </c>
      <c r="E9709" s="26">
        <v>43556</v>
      </c>
      <c r="F9709" s="20">
        <v>0</v>
      </c>
      <c r="G9709" s="20">
        <v>0</v>
      </c>
      <c r="I9709" s="20">
        <v>0</v>
      </c>
      <c r="J9709" s="20">
        <v>0</v>
      </c>
      <c r="L9709" s="20">
        <v>0</v>
      </c>
      <c r="N9709" s="20">
        <v>0</v>
      </c>
      <c r="P9709" s="20">
        <v>0</v>
      </c>
      <c r="Q9709" s="20">
        <v>0</v>
      </c>
      <c r="S9709" s="20">
        <v>0</v>
      </c>
    </row>
    <row r="9710" spans="1:19" s="20" customFormat="1" x14ac:dyDescent="0.25">
      <c r="A9710" s="177" t="s">
        <v>8562</v>
      </c>
      <c r="B9710" s="20" t="s">
        <v>8563</v>
      </c>
      <c r="C9710" s="20" t="s">
        <v>213</v>
      </c>
      <c r="D9710" s="20" t="s">
        <v>1000</v>
      </c>
      <c r="E9710" s="26">
        <v>43556</v>
      </c>
      <c r="F9710" s="20">
        <v>0</v>
      </c>
      <c r="G9710" s="20">
        <v>0</v>
      </c>
      <c r="I9710" s="20">
        <v>0</v>
      </c>
      <c r="J9710" s="20">
        <v>0</v>
      </c>
      <c r="L9710" s="20">
        <v>0</v>
      </c>
      <c r="N9710" s="20">
        <v>0</v>
      </c>
      <c r="P9710" s="20">
        <v>0</v>
      </c>
      <c r="Q9710" s="20">
        <v>0</v>
      </c>
      <c r="S9710" s="20">
        <v>0</v>
      </c>
    </row>
    <row r="9711" spans="1:19" s="20" customFormat="1" x14ac:dyDescent="0.25">
      <c r="A9711" s="177" t="s">
        <v>5138</v>
      </c>
      <c r="B9711" s="20" t="s">
        <v>5139</v>
      </c>
      <c r="C9711" s="20" t="s">
        <v>229</v>
      </c>
      <c r="D9711" s="20" t="s">
        <v>1000</v>
      </c>
      <c r="E9711" s="26">
        <v>43556</v>
      </c>
      <c r="F9711" s="20">
        <v>0</v>
      </c>
      <c r="G9711" s="20">
        <v>0</v>
      </c>
      <c r="I9711" s="20">
        <v>0</v>
      </c>
      <c r="J9711" s="20">
        <v>0</v>
      </c>
      <c r="L9711" s="20">
        <v>0</v>
      </c>
      <c r="N9711" s="20">
        <v>0</v>
      </c>
      <c r="P9711" s="20">
        <v>0</v>
      </c>
      <c r="Q9711" s="20">
        <v>0</v>
      </c>
      <c r="S9711" s="20">
        <v>0</v>
      </c>
    </row>
    <row r="9712" spans="1:19" s="20" customFormat="1" x14ac:dyDescent="0.25">
      <c r="A9712" s="177" t="s">
        <v>13258</v>
      </c>
      <c r="B9712" s="20" t="s">
        <v>13170</v>
      </c>
      <c r="C9712" s="20" t="s">
        <v>1051</v>
      </c>
      <c r="D9712" s="20" t="s">
        <v>1002</v>
      </c>
      <c r="E9712" s="26">
        <v>43556</v>
      </c>
      <c r="F9712" s="20">
        <v>0</v>
      </c>
      <c r="G9712" s="20">
        <v>0</v>
      </c>
      <c r="I9712" s="20">
        <v>0</v>
      </c>
      <c r="J9712" s="20">
        <v>0</v>
      </c>
      <c r="L9712" s="20">
        <v>0</v>
      </c>
      <c r="N9712" s="20">
        <v>0</v>
      </c>
      <c r="P9712" s="20">
        <v>0</v>
      </c>
      <c r="Q9712" s="20">
        <v>0</v>
      </c>
      <c r="S9712" s="20">
        <v>0</v>
      </c>
    </row>
    <row r="9713" spans="1:19" s="20" customFormat="1" x14ac:dyDescent="0.25">
      <c r="A9713" s="177" t="s">
        <v>7473</v>
      </c>
      <c r="B9713" s="20" t="s">
        <v>7474</v>
      </c>
      <c r="C9713" s="20" t="s">
        <v>1048</v>
      </c>
      <c r="D9713" s="20" t="s">
        <v>1000</v>
      </c>
      <c r="E9713" s="26">
        <v>43556</v>
      </c>
      <c r="F9713" s="20">
        <v>0</v>
      </c>
      <c r="G9713" s="20">
        <v>0</v>
      </c>
      <c r="I9713" s="20">
        <v>0</v>
      </c>
      <c r="J9713" s="20">
        <v>0</v>
      </c>
      <c r="L9713" s="20">
        <v>0</v>
      </c>
      <c r="N9713" s="20">
        <v>0</v>
      </c>
      <c r="P9713" s="20">
        <v>0</v>
      </c>
      <c r="Q9713" s="20">
        <v>0</v>
      </c>
      <c r="S9713" s="20">
        <v>0</v>
      </c>
    </row>
    <row r="9714" spans="1:19" s="20" customFormat="1" x14ac:dyDescent="0.25">
      <c r="A9714" s="177" t="s">
        <v>5762</v>
      </c>
      <c r="B9714" s="20" t="s">
        <v>5763</v>
      </c>
      <c r="C9714" s="20" t="s">
        <v>1047</v>
      </c>
      <c r="D9714" s="20" t="s">
        <v>1000</v>
      </c>
      <c r="E9714" s="26">
        <v>43556</v>
      </c>
      <c r="F9714" s="20">
        <v>3.5</v>
      </c>
      <c r="G9714" s="20">
        <v>3.5</v>
      </c>
      <c r="I9714" s="20">
        <v>15</v>
      </c>
      <c r="J9714" s="20">
        <v>20</v>
      </c>
      <c r="L9714" s="20">
        <v>20</v>
      </c>
      <c r="N9714" s="20">
        <v>13</v>
      </c>
      <c r="P9714" s="20">
        <v>0</v>
      </c>
      <c r="Q9714" s="20">
        <v>0</v>
      </c>
      <c r="S9714" s="20">
        <v>2</v>
      </c>
    </row>
    <row r="9715" spans="1:19" s="20" customFormat="1" x14ac:dyDescent="0.25">
      <c r="A9715" s="177" t="s">
        <v>12372</v>
      </c>
      <c r="B9715" s="20" t="s">
        <v>12373</v>
      </c>
      <c r="C9715" s="20" t="s">
        <v>1050</v>
      </c>
      <c r="D9715" s="20" t="s">
        <v>1001</v>
      </c>
      <c r="E9715" s="26">
        <v>43556</v>
      </c>
      <c r="F9715" s="20">
        <v>1.5</v>
      </c>
      <c r="G9715" s="20">
        <v>2.5</v>
      </c>
      <c r="I9715" s="20">
        <v>4</v>
      </c>
      <c r="J9715" s="20">
        <v>8</v>
      </c>
      <c r="L9715" s="20">
        <v>14</v>
      </c>
      <c r="N9715" s="20">
        <v>3</v>
      </c>
      <c r="P9715" s="20">
        <v>0</v>
      </c>
      <c r="Q9715" s="20">
        <v>1</v>
      </c>
      <c r="S9715" s="20">
        <v>1</v>
      </c>
    </row>
    <row r="9716" spans="1:19" s="20" customFormat="1" x14ac:dyDescent="0.25">
      <c r="A9716" s="177" t="s">
        <v>10111</v>
      </c>
      <c r="B9716" s="20" t="s">
        <v>10112</v>
      </c>
      <c r="C9716" s="20" t="s">
        <v>1049</v>
      </c>
      <c r="D9716" s="20" t="s">
        <v>1001</v>
      </c>
      <c r="E9716" s="26">
        <v>43556</v>
      </c>
      <c r="F9716" s="20">
        <v>0</v>
      </c>
      <c r="G9716" s="20">
        <v>0</v>
      </c>
      <c r="I9716" s="20">
        <v>0</v>
      </c>
      <c r="J9716" s="20">
        <v>0</v>
      </c>
      <c r="L9716" s="20">
        <v>0</v>
      </c>
      <c r="N9716" s="20">
        <v>0</v>
      </c>
      <c r="P9716" s="20">
        <v>0</v>
      </c>
      <c r="Q9716" s="20">
        <v>0</v>
      </c>
      <c r="S9716" s="20">
        <v>0</v>
      </c>
    </row>
    <row r="9717" spans="1:19" s="20" customFormat="1" x14ac:dyDescent="0.25">
      <c r="A9717" s="177" t="s">
        <v>7443</v>
      </c>
      <c r="B9717" s="20" t="s">
        <v>7444</v>
      </c>
      <c r="C9717" s="20" t="s">
        <v>1048</v>
      </c>
      <c r="D9717" s="20" t="s">
        <v>1001</v>
      </c>
      <c r="E9717" s="26">
        <v>43556</v>
      </c>
      <c r="F9717" s="20">
        <v>2</v>
      </c>
      <c r="G9717" s="20">
        <v>2.5</v>
      </c>
      <c r="I9717" s="20">
        <v>11</v>
      </c>
      <c r="J9717" s="20">
        <v>11</v>
      </c>
      <c r="L9717" s="20">
        <v>14</v>
      </c>
      <c r="N9717" s="20">
        <v>10</v>
      </c>
      <c r="P9717" s="20">
        <v>1</v>
      </c>
      <c r="Q9717" s="20">
        <v>1</v>
      </c>
      <c r="S9717" s="20">
        <v>1</v>
      </c>
    </row>
    <row r="9718" spans="1:19" s="20" customFormat="1" x14ac:dyDescent="0.25">
      <c r="A9718" s="177" t="s">
        <v>5587</v>
      </c>
      <c r="B9718" s="20" t="s">
        <v>5588</v>
      </c>
      <c r="C9718" s="20" t="s">
        <v>1047</v>
      </c>
      <c r="D9718" s="20" t="s">
        <v>1001</v>
      </c>
      <c r="E9718" s="26">
        <v>43556</v>
      </c>
      <c r="F9718" s="20">
        <v>0</v>
      </c>
      <c r="G9718" s="20">
        <v>0</v>
      </c>
      <c r="I9718" s="20">
        <v>0</v>
      </c>
      <c r="J9718" s="20">
        <v>0</v>
      </c>
      <c r="L9718" s="20">
        <v>0</v>
      </c>
      <c r="N9718" s="20">
        <v>0</v>
      </c>
      <c r="P9718" s="20">
        <v>0</v>
      </c>
      <c r="Q9718" s="20">
        <v>0</v>
      </c>
      <c r="S9718" s="20">
        <v>0</v>
      </c>
    </row>
    <row r="9719" spans="1:19" s="20" customFormat="1" x14ac:dyDescent="0.25">
      <c r="A9719" s="177" t="s">
        <v>11451</v>
      </c>
      <c r="B9719" s="20" t="s">
        <v>11452</v>
      </c>
      <c r="C9719" s="20" t="s">
        <v>959</v>
      </c>
      <c r="D9719" s="20" t="s">
        <v>1000</v>
      </c>
      <c r="E9719" s="26">
        <v>43556</v>
      </c>
      <c r="F9719" s="20">
        <v>2</v>
      </c>
      <c r="G9719" s="20">
        <v>3</v>
      </c>
      <c r="I9719" s="20">
        <v>5</v>
      </c>
      <c r="J9719" s="20">
        <v>16</v>
      </c>
      <c r="L9719" s="20">
        <v>18</v>
      </c>
      <c r="N9719" s="20">
        <v>2</v>
      </c>
      <c r="O9719" s="20">
        <v>0.625</v>
      </c>
      <c r="P9719" s="20">
        <v>0</v>
      </c>
      <c r="Q9719" s="20">
        <v>2</v>
      </c>
      <c r="S9719" s="20">
        <v>3</v>
      </c>
    </row>
    <row r="9720" spans="1:19" s="20" customFormat="1" x14ac:dyDescent="0.25">
      <c r="A9720" s="177" t="s">
        <v>10639</v>
      </c>
      <c r="B9720" s="20" t="s">
        <v>10640</v>
      </c>
      <c r="C9720" s="20" t="s">
        <v>205</v>
      </c>
      <c r="D9720" s="20" t="s">
        <v>1000</v>
      </c>
      <c r="E9720" s="26">
        <v>43556</v>
      </c>
      <c r="F9720" s="20">
        <v>0</v>
      </c>
      <c r="G9720" s="20">
        <v>0</v>
      </c>
      <c r="I9720" s="20">
        <v>0</v>
      </c>
      <c r="J9720" s="20">
        <v>0</v>
      </c>
      <c r="L9720" s="20">
        <v>0</v>
      </c>
      <c r="N9720" s="20">
        <v>0</v>
      </c>
      <c r="P9720" s="20">
        <v>0</v>
      </c>
      <c r="Q9720" s="20">
        <v>0</v>
      </c>
      <c r="S9720" s="20">
        <v>0</v>
      </c>
    </row>
    <row r="9721" spans="1:19" s="20" customFormat="1" x14ac:dyDescent="0.25">
      <c r="A9721" s="177" t="s">
        <v>10045</v>
      </c>
      <c r="B9721" s="20" t="s">
        <v>10046</v>
      </c>
      <c r="C9721" s="20" t="s">
        <v>384</v>
      </c>
      <c r="D9721" s="20" t="s">
        <v>1000</v>
      </c>
      <c r="E9721" s="26">
        <v>43556</v>
      </c>
      <c r="F9721" s="20">
        <v>0</v>
      </c>
      <c r="G9721" s="20">
        <v>0</v>
      </c>
      <c r="I9721" s="20">
        <v>0</v>
      </c>
      <c r="J9721" s="20">
        <v>0</v>
      </c>
      <c r="L9721" s="20">
        <v>0</v>
      </c>
      <c r="N9721" s="20">
        <v>0</v>
      </c>
      <c r="P9721" s="20">
        <v>0</v>
      </c>
      <c r="Q9721" s="20">
        <v>0</v>
      </c>
      <c r="S9721" s="20">
        <v>0</v>
      </c>
    </row>
    <row r="9722" spans="1:19" s="20" customFormat="1" x14ac:dyDescent="0.25">
      <c r="A9722" s="177" t="s">
        <v>8986</v>
      </c>
      <c r="B9722" s="20" t="s">
        <v>8987</v>
      </c>
      <c r="C9722" s="20" t="s">
        <v>210</v>
      </c>
      <c r="D9722" s="20" t="s">
        <v>1000</v>
      </c>
      <c r="E9722" s="26">
        <v>43556</v>
      </c>
      <c r="F9722" s="20">
        <v>3.5</v>
      </c>
      <c r="G9722" s="20">
        <v>4</v>
      </c>
      <c r="I9722" s="20">
        <v>15</v>
      </c>
      <c r="J9722" s="20">
        <v>23</v>
      </c>
      <c r="L9722" s="20">
        <v>24</v>
      </c>
      <c r="N9722" s="20">
        <v>14</v>
      </c>
      <c r="O9722" s="20">
        <v>0.875</v>
      </c>
      <c r="P9722" s="20">
        <v>1</v>
      </c>
      <c r="Q9722" s="20">
        <v>5</v>
      </c>
      <c r="S9722" s="20">
        <v>1</v>
      </c>
    </row>
    <row r="9723" spans="1:19" s="20" customFormat="1" x14ac:dyDescent="0.25">
      <c r="A9723" s="177" t="s">
        <v>6181</v>
      </c>
      <c r="B9723" s="20" t="s">
        <v>6182</v>
      </c>
      <c r="C9723" s="20" t="s">
        <v>215</v>
      </c>
      <c r="D9723" s="20" t="s">
        <v>1000</v>
      </c>
      <c r="E9723" s="26">
        <v>43556</v>
      </c>
      <c r="F9723" s="20">
        <v>5.5</v>
      </c>
      <c r="G9723" s="20">
        <v>6</v>
      </c>
      <c r="I9723" s="20">
        <v>37</v>
      </c>
      <c r="J9723" s="20">
        <v>35</v>
      </c>
      <c r="L9723" s="20">
        <v>40</v>
      </c>
      <c r="N9723" s="20">
        <v>27</v>
      </c>
      <c r="O9723" s="20">
        <v>1.0249999999999999</v>
      </c>
      <c r="P9723" s="20">
        <v>9</v>
      </c>
      <c r="Q9723" s="20">
        <v>9</v>
      </c>
      <c r="S9723" s="20">
        <v>10</v>
      </c>
    </row>
    <row r="9724" spans="1:19" s="20" customFormat="1" x14ac:dyDescent="0.25">
      <c r="A9724" s="177" t="s">
        <v>8102</v>
      </c>
      <c r="B9724" s="20" t="s">
        <v>8103</v>
      </c>
      <c r="C9724" s="20" t="s">
        <v>960</v>
      </c>
      <c r="D9724" s="20" t="s">
        <v>1000</v>
      </c>
      <c r="E9724" s="26">
        <v>43556</v>
      </c>
      <c r="F9724" s="20">
        <v>0</v>
      </c>
      <c r="G9724" s="20">
        <v>0</v>
      </c>
      <c r="I9724" s="20">
        <v>0</v>
      </c>
      <c r="J9724" s="20">
        <v>0</v>
      </c>
      <c r="L9724" s="20">
        <v>0</v>
      </c>
      <c r="N9724" s="20">
        <v>0</v>
      </c>
      <c r="P9724" s="20">
        <v>0</v>
      </c>
      <c r="Q9724" s="20">
        <v>0</v>
      </c>
      <c r="S9724" s="20">
        <v>0</v>
      </c>
    </row>
    <row r="9725" spans="1:19" s="20" customFormat="1" x14ac:dyDescent="0.25">
      <c r="A9725" s="177" t="s">
        <v>6971</v>
      </c>
      <c r="B9725" s="20" t="s">
        <v>6972</v>
      </c>
      <c r="C9725" s="20" t="s">
        <v>961</v>
      </c>
      <c r="D9725" s="20" t="s">
        <v>1000</v>
      </c>
      <c r="E9725" s="26">
        <v>43556</v>
      </c>
      <c r="F9725" s="20">
        <v>0</v>
      </c>
      <c r="G9725" s="20">
        <v>0</v>
      </c>
      <c r="I9725" s="20">
        <v>0</v>
      </c>
      <c r="J9725" s="20">
        <v>0</v>
      </c>
      <c r="L9725" s="20">
        <v>0</v>
      </c>
      <c r="N9725" s="20">
        <v>0</v>
      </c>
      <c r="P9725" s="20">
        <v>0</v>
      </c>
      <c r="Q9725" s="20">
        <v>0</v>
      </c>
      <c r="S9725" s="20">
        <v>0</v>
      </c>
    </row>
    <row r="9726" spans="1:19" s="20" customFormat="1" x14ac:dyDescent="0.25">
      <c r="A9726" s="177" t="s">
        <v>3481</v>
      </c>
      <c r="B9726" s="20" t="s">
        <v>3482</v>
      </c>
      <c r="C9726" s="20" t="s">
        <v>221</v>
      </c>
      <c r="D9726" s="20" t="s">
        <v>1000</v>
      </c>
      <c r="E9726" s="26">
        <v>43556</v>
      </c>
      <c r="F9726" s="20">
        <v>0</v>
      </c>
      <c r="G9726" s="20">
        <v>0</v>
      </c>
      <c r="I9726" s="20">
        <v>0</v>
      </c>
      <c r="J9726" s="20">
        <v>0</v>
      </c>
      <c r="L9726" s="20">
        <v>0</v>
      </c>
      <c r="N9726" s="20">
        <v>0</v>
      </c>
      <c r="P9726" s="20">
        <v>0</v>
      </c>
      <c r="Q9726" s="20">
        <v>0</v>
      </c>
      <c r="S9726" s="20">
        <v>0</v>
      </c>
    </row>
    <row r="9727" spans="1:19" s="20" customFormat="1" x14ac:dyDescent="0.25">
      <c r="A9727" s="177" t="s">
        <v>3306</v>
      </c>
      <c r="B9727" s="20" t="s">
        <v>3307</v>
      </c>
      <c r="C9727" s="20" t="s">
        <v>222</v>
      </c>
      <c r="D9727" s="20" t="s">
        <v>1000</v>
      </c>
      <c r="E9727" s="26">
        <v>43556</v>
      </c>
      <c r="F9727" s="20">
        <v>0</v>
      </c>
      <c r="G9727" s="20">
        <v>0</v>
      </c>
      <c r="I9727" s="20">
        <v>0</v>
      </c>
      <c r="J9727" s="20">
        <v>0</v>
      </c>
      <c r="L9727" s="20">
        <v>0</v>
      </c>
      <c r="N9727" s="20">
        <v>0</v>
      </c>
      <c r="P9727" s="20">
        <v>0</v>
      </c>
      <c r="Q9727" s="20">
        <v>0</v>
      </c>
      <c r="S9727" s="20">
        <v>0</v>
      </c>
    </row>
    <row r="9728" spans="1:19" s="20" customFormat="1" x14ac:dyDescent="0.25">
      <c r="A9728" s="177" t="s">
        <v>7351</v>
      </c>
      <c r="B9728" s="20" t="s">
        <v>7352</v>
      </c>
      <c r="C9728" s="20" t="s">
        <v>1052</v>
      </c>
      <c r="D9728" s="20" t="s">
        <v>1000</v>
      </c>
      <c r="E9728" s="26">
        <v>43556</v>
      </c>
      <c r="F9728" s="20">
        <v>3.5</v>
      </c>
      <c r="G9728" s="20">
        <v>3</v>
      </c>
      <c r="I9728" s="20">
        <v>27</v>
      </c>
      <c r="J9728" s="20">
        <v>21</v>
      </c>
      <c r="L9728" s="20">
        <v>18</v>
      </c>
      <c r="N9728" s="20">
        <v>23</v>
      </c>
      <c r="P9728" s="20">
        <v>0</v>
      </c>
      <c r="Q9728" s="20">
        <v>1</v>
      </c>
      <c r="S9728" s="20">
        <v>4</v>
      </c>
    </row>
    <row r="9729" spans="1:20" s="20" customFormat="1" x14ac:dyDescent="0.25">
      <c r="A9729" s="177" t="s">
        <v>5343</v>
      </c>
      <c r="B9729" s="20" t="s">
        <v>5344</v>
      </c>
      <c r="C9729" s="20" t="s">
        <v>1053</v>
      </c>
      <c r="D9729" s="20" t="s">
        <v>1000</v>
      </c>
      <c r="E9729" s="26">
        <v>43556</v>
      </c>
      <c r="F9729" s="20">
        <v>3</v>
      </c>
      <c r="G9729" s="20">
        <v>2.5</v>
      </c>
      <c r="I9729" s="20">
        <v>9</v>
      </c>
      <c r="J9729" s="20">
        <v>17</v>
      </c>
      <c r="L9729" s="20">
        <v>14</v>
      </c>
      <c r="N9729" s="20">
        <v>6</v>
      </c>
      <c r="P9729" s="20">
        <v>0</v>
      </c>
      <c r="Q9729" s="20">
        <v>0</v>
      </c>
      <c r="S9729" s="20">
        <v>3</v>
      </c>
    </row>
    <row r="9730" spans="1:20" s="20" customFormat="1" x14ac:dyDescent="0.25">
      <c r="A9730" s="177" t="s">
        <v>7176</v>
      </c>
      <c r="B9730" s="20" t="s">
        <v>7177</v>
      </c>
      <c r="C9730" s="20" t="s">
        <v>1052</v>
      </c>
      <c r="D9730" s="20" t="s">
        <v>1001</v>
      </c>
      <c r="E9730" s="26">
        <v>43556</v>
      </c>
      <c r="F9730" s="20">
        <v>1.5</v>
      </c>
      <c r="G9730" s="20">
        <v>1.5</v>
      </c>
      <c r="I9730" s="20">
        <v>8</v>
      </c>
      <c r="J9730" s="20">
        <v>7</v>
      </c>
      <c r="L9730" s="20">
        <v>8</v>
      </c>
      <c r="N9730" s="20">
        <v>8</v>
      </c>
      <c r="P9730" s="20">
        <v>0</v>
      </c>
      <c r="Q9730" s="20">
        <v>1</v>
      </c>
      <c r="S9730" s="20">
        <v>0</v>
      </c>
    </row>
    <row r="9731" spans="1:20" s="20" customFormat="1" x14ac:dyDescent="0.25">
      <c r="A9731" s="177" t="s">
        <v>5168</v>
      </c>
      <c r="B9731" s="20" t="s">
        <v>5169</v>
      </c>
      <c r="C9731" s="20" t="s">
        <v>1053</v>
      </c>
      <c r="D9731" s="20" t="s">
        <v>1001</v>
      </c>
      <c r="E9731" s="26">
        <v>43556</v>
      </c>
      <c r="F9731" s="20">
        <v>0</v>
      </c>
      <c r="G9731" s="20">
        <v>0.5</v>
      </c>
      <c r="I9731" s="20">
        <v>0</v>
      </c>
      <c r="J9731" s="20">
        <v>0</v>
      </c>
      <c r="L9731" s="20">
        <v>3</v>
      </c>
      <c r="N9731" s="20">
        <v>0</v>
      </c>
      <c r="P9731" s="20">
        <v>0</v>
      </c>
      <c r="Q9731" s="20">
        <v>0</v>
      </c>
      <c r="S9731" s="20">
        <v>0</v>
      </c>
    </row>
    <row r="9732" spans="1:20" s="20" customFormat="1" x14ac:dyDescent="0.25">
      <c r="A9732" s="177" t="s">
        <v>12666</v>
      </c>
      <c r="B9732" s="20" t="s">
        <v>12667</v>
      </c>
      <c r="C9732" s="20" t="s">
        <v>1054</v>
      </c>
      <c r="D9732" s="20" t="s">
        <v>1001</v>
      </c>
      <c r="E9732" s="26">
        <v>43556</v>
      </c>
      <c r="F9732" s="20">
        <v>1.5</v>
      </c>
      <c r="G9732" s="20">
        <v>1.5</v>
      </c>
      <c r="I9732" s="20">
        <v>9</v>
      </c>
      <c r="J9732" s="20">
        <v>8</v>
      </c>
      <c r="L9732" s="20">
        <v>9</v>
      </c>
      <c r="N9732" s="20">
        <v>7</v>
      </c>
      <c r="P9732" s="20">
        <v>0</v>
      </c>
      <c r="Q9732" s="20">
        <v>0</v>
      </c>
      <c r="S9732" s="20">
        <v>2</v>
      </c>
    </row>
    <row r="9733" spans="1:20" s="20" customFormat="1" x14ac:dyDescent="0.25">
      <c r="A9733" s="177" t="s">
        <v>12342</v>
      </c>
      <c r="B9733" s="20" t="s">
        <v>12343</v>
      </c>
      <c r="C9733" s="20" t="s">
        <v>200</v>
      </c>
      <c r="D9733" s="20" t="s">
        <v>1000</v>
      </c>
      <c r="E9733" s="26">
        <v>43556</v>
      </c>
      <c r="F9733" s="20">
        <v>5.5</v>
      </c>
      <c r="G9733" s="20">
        <v>4.5</v>
      </c>
      <c r="I9733" s="20">
        <v>19</v>
      </c>
      <c r="J9733" s="20">
        <v>31</v>
      </c>
      <c r="L9733" s="20">
        <v>26</v>
      </c>
      <c r="N9733" s="20">
        <v>16</v>
      </c>
      <c r="P9733" s="20">
        <v>1</v>
      </c>
      <c r="Q9733" s="20">
        <v>1</v>
      </c>
      <c r="S9733" s="20">
        <v>3</v>
      </c>
    </row>
    <row r="9734" spans="1:20" s="20" customFormat="1" x14ac:dyDescent="0.25">
      <c r="A9734" s="177" t="s">
        <v>10463</v>
      </c>
      <c r="B9734" s="20" t="s">
        <v>10464</v>
      </c>
      <c r="C9734" s="20" t="s">
        <v>204</v>
      </c>
      <c r="D9734" s="20" t="s">
        <v>1000</v>
      </c>
      <c r="E9734" s="26">
        <v>43556</v>
      </c>
      <c r="F9734" s="20">
        <v>0</v>
      </c>
      <c r="G9734" s="20">
        <v>0</v>
      </c>
      <c r="I9734" s="20">
        <v>0</v>
      </c>
      <c r="J9734" s="20">
        <v>0</v>
      </c>
      <c r="L9734" s="20">
        <v>0</v>
      </c>
      <c r="N9734" s="20">
        <v>0</v>
      </c>
      <c r="P9734" s="20">
        <v>0</v>
      </c>
      <c r="Q9734" s="20">
        <v>0</v>
      </c>
      <c r="S9734" s="20">
        <v>0</v>
      </c>
    </row>
    <row r="9735" spans="1:20" s="20" customFormat="1" x14ac:dyDescent="0.25">
      <c r="A9735" s="177" t="s">
        <v>10007</v>
      </c>
      <c r="B9735" s="20" t="s">
        <v>10008</v>
      </c>
      <c r="C9735" s="20" t="s">
        <v>385</v>
      </c>
      <c r="D9735" s="20" t="s">
        <v>1000</v>
      </c>
      <c r="E9735" s="26">
        <v>43556</v>
      </c>
      <c r="F9735" s="20">
        <v>0</v>
      </c>
      <c r="G9735" s="20">
        <v>0</v>
      </c>
      <c r="I9735" s="20">
        <v>0</v>
      </c>
      <c r="J9735" s="20">
        <v>0</v>
      </c>
      <c r="L9735" s="20">
        <v>0</v>
      </c>
      <c r="N9735" s="20">
        <v>0</v>
      </c>
      <c r="P9735" s="20">
        <v>0</v>
      </c>
      <c r="Q9735" s="20">
        <v>0</v>
      </c>
      <c r="S9735" s="20">
        <v>0</v>
      </c>
    </row>
    <row r="9736" spans="1:20" s="20" customFormat="1" x14ac:dyDescent="0.25">
      <c r="A9736" s="177" t="s">
        <v>8811</v>
      </c>
      <c r="B9736" s="20" t="s">
        <v>8812</v>
      </c>
      <c r="C9736" s="20" t="s">
        <v>208</v>
      </c>
      <c r="D9736" s="20" t="s">
        <v>1000</v>
      </c>
      <c r="E9736" s="26">
        <v>43556</v>
      </c>
      <c r="F9736" s="20">
        <v>2.5</v>
      </c>
      <c r="G9736" s="20">
        <v>1.5</v>
      </c>
      <c r="I9736" s="20">
        <v>4</v>
      </c>
      <c r="J9736" s="20">
        <v>14</v>
      </c>
      <c r="L9736" s="20">
        <v>9</v>
      </c>
      <c r="N9736" s="20">
        <v>4</v>
      </c>
      <c r="P9736" s="20">
        <v>1</v>
      </c>
      <c r="Q9736" s="20">
        <v>2</v>
      </c>
      <c r="S9736" s="20">
        <v>0</v>
      </c>
    </row>
    <row r="9737" spans="1:20" s="20" customFormat="1" x14ac:dyDescent="0.25">
      <c r="A9737" s="177" t="s">
        <v>8146</v>
      </c>
      <c r="B9737" s="20" t="s">
        <v>8147</v>
      </c>
      <c r="C9737" s="20" t="s">
        <v>900</v>
      </c>
      <c r="D9737" s="20" t="s">
        <v>1000</v>
      </c>
      <c r="E9737" s="26">
        <v>43556</v>
      </c>
      <c r="F9737" s="20">
        <v>1.5</v>
      </c>
      <c r="G9737" s="20">
        <v>1.5</v>
      </c>
      <c r="I9737" s="20">
        <v>4</v>
      </c>
      <c r="J9737" s="20">
        <v>8</v>
      </c>
      <c r="L9737" s="20">
        <v>8</v>
      </c>
      <c r="N9737" s="20">
        <v>4</v>
      </c>
      <c r="P9737" s="20">
        <v>1</v>
      </c>
      <c r="Q9737" s="20">
        <v>1</v>
      </c>
      <c r="S9737" s="20">
        <v>0</v>
      </c>
    </row>
    <row r="9738" spans="1:20" s="20" customFormat="1" x14ac:dyDescent="0.25">
      <c r="A9738" s="177" t="s">
        <v>7911</v>
      </c>
      <c r="B9738" s="20" t="s">
        <v>7912</v>
      </c>
      <c r="C9738" s="20" t="s">
        <v>905</v>
      </c>
      <c r="D9738" s="20" t="s">
        <v>1000</v>
      </c>
      <c r="E9738" s="26">
        <v>43556</v>
      </c>
      <c r="F9738" s="20">
        <v>0</v>
      </c>
      <c r="G9738" s="20">
        <v>0</v>
      </c>
      <c r="I9738" s="20">
        <v>0</v>
      </c>
      <c r="J9738" s="20">
        <v>0</v>
      </c>
      <c r="L9738" s="20">
        <v>0</v>
      </c>
      <c r="N9738" s="20">
        <v>0</v>
      </c>
      <c r="P9738" s="20">
        <v>0</v>
      </c>
      <c r="Q9738" s="20">
        <v>0</v>
      </c>
      <c r="S9738" s="20">
        <v>0</v>
      </c>
    </row>
    <row r="9739" spans="1:20" s="20" customFormat="1" x14ac:dyDescent="0.25">
      <c r="A9739" s="177" t="s">
        <v>6605</v>
      </c>
      <c r="B9739" s="20" t="s">
        <v>6606</v>
      </c>
      <c r="C9739" s="20" t="s">
        <v>316</v>
      </c>
      <c r="D9739" s="20" t="s">
        <v>1000</v>
      </c>
      <c r="E9739" s="26">
        <v>43556</v>
      </c>
      <c r="F9739" s="20">
        <v>6.5</v>
      </c>
      <c r="G9739" s="20">
        <v>6</v>
      </c>
      <c r="I9739" s="20">
        <v>16</v>
      </c>
      <c r="J9739" s="20">
        <v>38</v>
      </c>
      <c r="L9739" s="20">
        <v>35</v>
      </c>
      <c r="N9739" s="20">
        <v>12</v>
      </c>
      <c r="P9739" s="20">
        <v>1</v>
      </c>
      <c r="Q9739" s="20">
        <v>2</v>
      </c>
      <c r="S9739" s="20">
        <v>4</v>
      </c>
    </row>
    <row r="9740" spans="1:20" s="20" customFormat="1" x14ac:dyDescent="0.25">
      <c r="A9740" s="177" t="s">
        <v>4198</v>
      </c>
      <c r="B9740" s="20" t="s">
        <v>4199</v>
      </c>
      <c r="C9740" s="20" t="s">
        <v>218</v>
      </c>
      <c r="D9740" s="20" t="s">
        <v>1000</v>
      </c>
      <c r="E9740" s="26">
        <v>43556</v>
      </c>
      <c r="F9740" s="20">
        <v>0</v>
      </c>
      <c r="G9740" s="20">
        <v>0</v>
      </c>
      <c r="I9740" s="20">
        <v>0</v>
      </c>
      <c r="J9740" s="20">
        <v>0</v>
      </c>
      <c r="L9740" s="20">
        <v>0</v>
      </c>
      <c r="N9740" s="20">
        <v>0</v>
      </c>
      <c r="P9740" s="20">
        <v>0</v>
      </c>
      <c r="Q9740" s="20">
        <v>0</v>
      </c>
      <c r="S9740" s="20">
        <v>0</v>
      </c>
    </row>
    <row r="9741" spans="1:20" s="20" customFormat="1" x14ac:dyDescent="0.25">
      <c r="A9741" s="177" t="s">
        <v>12627</v>
      </c>
      <c r="B9741" s="20" t="s">
        <v>12628</v>
      </c>
      <c r="C9741" s="20" t="s">
        <v>202</v>
      </c>
      <c r="D9741" s="20" t="s">
        <v>1000</v>
      </c>
      <c r="E9741" s="26">
        <v>43556</v>
      </c>
      <c r="F9741" s="20">
        <v>6</v>
      </c>
      <c r="G9741" s="20">
        <v>5</v>
      </c>
      <c r="I9741" s="20">
        <v>91</v>
      </c>
      <c r="J9741" s="20">
        <v>66</v>
      </c>
      <c r="L9741" s="20">
        <v>64</v>
      </c>
      <c r="N9741" s="20">
        <v>59</v>
      </c>
      <c r="P9741" s="20">
        <v>0</v>
      </c>
      <c r="Q9741" s="20">
        <v>0</v>
      </c>
      <c r="S9741" s="20">
        <v>32</v>
      </c>
      <c r="T9741" s="20">
        <v>0.79166666666666663</v>
      </c>
    </row>
    <row r="9742" spans="1:20" s="20" customFormat="1" x14ac:dyDescent="0.25">
      <c r="A9742" s="177" t="s">
        <v>12452</v>
      </c>
      <c r="B9742" s="20" t="s">
        <v>12453</v>
      </c>
      <c r="C9742" s="20" t="s">
        <v>347</v>
      </c>
      <c r="D9742" s="20" t="s">
        <v>1000</v>
      </c>
      <c r="E9742" s="26">
        <v>43556</v>
      </c>
      <c r="F9742" s="20">
        <v>0</v>
      </c>
      <c r="G9742" s="20">
        <v>0</v>
      </c>
      <c r="I9742" s="20">
        <v>0</v>
      </c>
      <c r="J9742" s="20">
        <v>0</v>
      </c>
      <c r="L9742" s="20">
        <v>0</v>
      </c>
      <c r="N9742" s="20">
        <v>0</v>
      </c>
      <c r="P9742" s="20">
        <v>0</v>
      </c>
      <c r="Q9742" s="20">
        <v>0</v>
      </c>
      <c r="S9742" s="20">
        <v>0</v>
      </c>
      <c r="T9742" s="20">
        <v>0.84615384615384615</v>
      </c>
    </row>
    <row r="9743" spans="1:20" s="20" customFormat="1" x14ac:dyDescent="0.25">
      <c r="A9743" s="177" t="s">
        <v>9792</v>
      </c>
      <c r="B9743" s="20" t="s">
        <v>9793</v>
      </c>
      <c r="C9743" s="20" t="s">
        <v>224</v>
      </c>
      <c r="D9743" s="20" t="s">
        <v>1000</v>
      </c>
      <c r="E9743" s="26">
        <v>43556</v>
      </c>
      <c r="F9743" s="20">
        <v>5</v>
      </c>
      <c r="G9743" s="20">
        <v>6</v>
      </c>
      <c r="I9743" s="20">
        <v>57</v>
      </c>
      <c r="J9743" s="20">
        <v>55</v>
      </c>
      <c r="L9743" s="20">
        <v>66</v>
      </c>
      <c r="N9743" s="20">
        <v>55</v>
      </c>
      <c r="P9743" s="20">
        <v>0</v>
      </c>
      <c r="Q9743" s="20">
        <v>0</v>
      </c>
      <c r="S9743" s="20">
        <v>2</v>
      </c>
      <c r="T9743" s="20">
        <v>0.58333333333333337</v>
      </c>
    </row>
    <row r="9744" spans="1:20" s="20" customFormat="1" x14ac:dyDescent="0.25">
      <c r="A9744" s="177" t="s">
        <v>9493</v>
      </c>
      <c r="B9744" s="20" t="s">
        <v>9494</v>
      </c>
      <c r="C9744" s="20" t="s">
        <v>345</v>
      </c>
      <c r="D9744" s="20" t="s">
        <v>1000</v>
      </c>
      <c r="E9744" s="26">
        <v>43556</v>
      </c>
      <c r="F9744" s="20">
        <v>0</v>
      </c>
      <c r="G9744" s="20">
        <v>0</v>
      </c>
      <c r="I9744" s="20">
        <v>0</v>
      </c>
      <c r="J9744" s="20">
        <v>0</v>
      </c>
      <c r="L9744" s="20">
        <v>0</v>
      </c>
      <c r="N9744" s="20">
        <v>0</v>
      </c>
      <c r="P9744" s="20">
        <v>0</v>
      </c>
      <c r="Q9744" s="20">
        <v>0</v>
      </c>
      <c r="S9744" s="20">
        <v>0</v>
      </c>
      <c r="T9744" s="20">
        <v>0.84615384615384615</v>
      </c>
    </row>
    <row r="9745" spans="1:20" s="20" customFormat="1" x14ac:dyDescent="0.25">
      <c r="A9745" s="177" t="s">
        <v>7885</v>
      </c>
      <c r="B9745" s="20" t="s">
        <v>7886</v>
      </c>
      <c r="C9745" s="20" t="s">
        <v>226</v>
      </c>
      <c r="D9745" s="20" t="s">
        <v>1000</v>
      </c>
      <c r="E9745" s="26">
        <v>43556</v>
      </c>
      <c r="F9745" s="20">
        <v>4</v>
      </c>
      <c r="G9745" s="20">
        <v>5.5</v>
      </c>
      <c r="I9745" s="20">
        <v>36</v>
      </c>
      <c r="J9745" s="20">
        <v>44</v>
      </c>
      <c r="L9745" s="20">
        <v>62</v>
      </c>
      <c r="N9745" s="20">
        <v>34</v>
      </c>
      <c r="P9745" s="20">
        <v>1</v>
      </c>
      <c r="Q9745" s="20">
        <v>1</v>
      </c>
      <c r="S9745" s="20">
        <v>2</v>
      </c>
      <c r="T9745" s="20">
        <v>0.8666666666666667</v>
      </c>
    </row>
    <row r="9746" spans="1:20" s="20" customFormat="1" x14ac:dyDescent="0.25">
      <c r="A9746" s="177" t="s">
        <v>6955</v>
      </c>
      <c r="B9746" s="20" t="s">
        <v>6956</v>
      </c>
      <c r="C9746" s="20" t="s">
        <v>231</v>
      </c>
      <c r="D9746" s="20" t="s">
        <v>1000</v>
      </c>
      <c r="E9746" s="26">
        <v>43556</v>
      </c>
      <c r="F9746" s="20">
        <v>9.5</v>
      </c>
      <c r="G9746" s="20">
        <v>8</v>
      </c>
      <c r="I9746" s="20">
        <v>109</v>
      </c>
      <c r="J9746" s="20">
        <v>109</v>
      </c>
      <c r="L9746" s="20">
        <v>91</v>
      </c>
      <c r="N9746" s="20">
        <v>105</v>
      </c>
      <c r="P9746" s="20">
        <v>1</v>
      </c>
      <c r="Q9746" s="20">
        <v>10</v>
      </c>
      <c r="S9746" s="20">
        <v>4</v>
      </c>
      <c r="T9746" s="20">
        <v>0.7142857142857143</v>
      </c>
    </row>
    <row r="9747" spans="1:20" s="20" customFormat="1" x14ac:dyDescent="0.25">
      <c r="A9747" s="177" t="s">
        <v>6006</v>
      </c>
      <c r="B9747" s="20" t="s">
        <v>6007</v>
      </c>
      <c r="C9747" s="20" t="s">
        <v>216</v>
      </c>
      <c r="D9747" s="20" t="s">
        <v>1000</v>
      </c>
      <c r="E9747" s="26">
        <v>43556</v>
      </c>
      <c r="F9747" s="20">
        <v>8.5</v>
      </c>
      <c r="G9747" s="20">
        <v>9.5</v>
      </c>
      <c r="I9747" s="20">
        <v>57</v>
      </c>
      <c r="J9747" s="20">
        <v>84</v>
      </c>
      <c r="L9747" s="20">
        <v>98</v>
      </c>
      <c r="N9747" s="20">
        <v>52</v>
      </c>
      <c r="P9747" s="20">
        <v>3</v>
      </c>
      <c r="Q9747" s="20">
        <v>7</v>
      </c>
      <c r="S9747" s="20">
        <v>5</v>
      </c>
      <c r="T9747" s="20">
        <v>0.36363636363636365</v>
      </c>
    </row>
    <row r="9748" spans="1:20" s="20" customFormat="1" x14ac:dyDescent="0.25">
      <c r="A9748" s="177" t="s">
        <v>4613</v>
      </c>
      <c r="B9748" s="20" t="s">
        <v>4614</v>
      </c>
      <c r="C9748" s="20" t="s">
        <v>233</v>
      </c>
      <c r="D9748" s="20" t="s">
        <v>1000</v>
      </c>
      <c r="E9748" s="26">
        <v>43556</v>
      </c>
      <c r="F9748" s="20">
        <v>1</v>
      </c>
      <c r="G9748" s="20">
        <v>3.5</v>
      </c>
      <c r="I9748" s="20">
        <v>28</v>
      </c>
      <c r="J9748" s="20">
        <v>11</v>
      </c>
      <c r="L9748" s="20">
        <v>46</v>
      </c>
      <c r="N9748" s="20">
        <v>25</v>
      </c>
      <c r="P9748" s="20">
        <v>0</v>
      </c>
      <c r="Q9748" s="20">
        <v>0</v>
      </c>
      <c r="S9748" s="20">
        <v>3</v>
      </c>
      <c r="T9748" s="20">
        <v>0.7</v>
      </c>
    </row>
    <row r="9749" spans="1:20" s="20" customFormat="1" x14ac:dyDescent="0.25">
      <c r="A9749" s="177" t="s">
        <v>4023</v>
      </c>
      <c r="B9749" s="20" t="s">
        <v>4024</v>
      </c>
      <c r="C9749" s="20" t="s">
        <v>219</v>
      </c>
      <c r="D9749" s="20" t="s">
        <v>1000</v>
      </c>
      <c r="E9749" s="26">
        <v>43556</v>
      </c>
      <c r="F9749" s="20">
        <v>0</v>
      </c>
      <c r="G9749" s="20">
        <v>0</v>
      </c>
      <c r="I9749" s="20">
        <v>0</v>
      </c>
      <c r="J9749" s="20">
        <v>0</v>
      </c>
      <c r="L9749" s="20">
        <v>0</v>
      </c>
      <c r="N9749" s="20">
        <v>0</v>
      </c>
      <c r="P9749" s="20">
        <v>0</v>
      </c>
      <c r="Q9749" s="20">
        <v>0</v>
      </c>
      <c r="S9749" s="20">
        <v>0</v>
      </c>
      <c r="T9749" s="20">
        <v>0.69230769230769229</v>
      </c>
    </row>
    <row r="9750" spans="1:20" s="20" customFormat="1" x14ac:dyDescent="0.25">
      <c r="A9750" s="177" t="s">
        <v>3752</v>
      </c>
      <c r="B9750" s="20" t="s">
        <v>3753</v>
      </c>
      <c r="C9750" s="20" t="s">
        <v>340</v>
      </c>
      <c r="D9750" s="20" t="s">
        <v>1000</v>
      </c>
      <c r="E9750" s="26">
        <v>43556</v>
      </c>
      <c r="F9750" s="20">
        <v>2</v>
      </c>
      <c r="G9750" s="20">
        <v>3</v>
      </c>
      <c r="I9750" s="20">
        <v>16</v>
      </c>
      <c r="J9750" s="20">
        <v>22</v>
      </c>
      <c r="L9750" s="20">
        <v>36</v>
      </c>
      <c r="N9750" s="20">
        <v>0</v>
      </c>
      <c r="P9750" s="20">
        <v>0</v>
      </c>
      <c r="Q9750" s="20">
        <v>1</v>
      </c>
      <c r="S9750" s="20">
        <v>16</v>
      </c>
      <c r="T9750" s="20">
        <v>0.72727272727272729</v>
      </c>
    </row>
    <row r="9751" spans="1:20" s="20" customFormat="1" x14ac:dyDescent="0.25">
      <c r="A9751" s="177" t="s">
        <v>11362</v>
      </c>
      <c r="B9751" s="20" t="s">
        <v>11363</v>
      </c>
      <c r="C9751" s="20" t="s">
        <v>350</v>
      </c>
      <c r="D9751" s="20" t="s">
        <v>1000</v>
      </c>
      <c r="E9751" s="26">
        <v>43556</v>
      </c>
      <c r="F9751" s="20">
        <v>0</v>
      </c>
      <c r="G9751" s="20">
        <v>0</v>
      </c>
      <c r="I9751" s="20">
        <v>0</v>
      </c>
      <c r="J9751" s="20">
        <v>0</v>
      </c>
      <c r="L9751" s="20">
        <v>0</v>
      </c>
      <c r="N9751" s="20">
        <v>0</v>
      </c>
      <c r="P9751" s="20">
        <v>0</v>
      </c>
      <c r="Q9751" s="20">
        <v>0</v>
      </c>
      <c r="S9751" s="20">
        <v>0</v>
      </c>
      <c r="T9751" s="20">
        <v>0.53846153846153844</v>
      </c>
    </row>
    <row r="9752" spans="1:20" s="20" customFormat="1" x14ac:dyDescent="0.25">
      <c r="A9752" s="177" t="s">
        <v>11364</v>
      </c>
      <c r="B9752" s="20" t="s">
        <v>11365</v>
      </c>
      <c r="C9752" s="20" t="s">
        <v>351</v>
      </c>
      <c r="D9752" s="20" t="s">
        <v>1000</v>
      </c>
      <c r="E9752" s="26">
        <v>43556</v>
      </c>
      <c r="F9752" s="20">
        <v>0</v>
      </c>
      <c r="G9752" s="20">
        <v>0</v>
      </c>
      <c r="I9752" s="20">
        <v>0</v>
      </c>
      <c r="J9752" s="20">
        <v>0</v>
      </c>
      <c r="L9752" s="20">
        <v>0</v>
      </c>
      <c r="N9752" s="20">
        <v>0</v>
      </c>
      <c r="P9752" s="20">
        <v>0</v>
      </c>
      <c r="Q9752" s="20">
        <v>0</v>
      </c>
      <c r="S9752" s="20">
        <v>0</v>
      </c>
      <c r="T9752" s="20">
        <v>0.54545454545454541</v>
      </c>
    </row>
    <row r="9753" spans="1:20" s="20" customFormat="1" x14ac:dyDescent="0.25">
      <c r="A9753" s="177" t="s">
        <v>11222</v>
      </c>
      <c r="B9753" s="20" t="s">
        <v>11223</v>
      </c>
      <c r="C9753" s="20" t="s">
        <v>352</v>
      </c>
      <c r="D9753" s="20" t="s">
        <v>1000</v>
      </c>
      <c r="E9753" s="26">
        <v>43556</v>
      </c>
      <c r="F9753" s="20">
        <v>0</v>
      </c>
      <c r="G9753" s="20">
        <v>0</v>
      </c>
      <c r="I9753" s="20">
        <v>0</v>
      </c>
      <c r="J9753" s="20">
        <v>0</v>
      </c>
      <c r="L9753" s="20">
        <v>0</v>
      </c>
      <c r="N9753" s="20">
        <v>0</v>
      </c>
      <c r="P9753" s="20">
        <v>0</v>
      </c>
      <c r="Q9753" s="20">
        <v>0</v>
      </c>
      <c r="S9753" s="20">
        <v>0</v>
      </c>
      <c r="T9753" s="20">
        <v>0.95299999999999996</v>
      </c>
    </row>
    <row r="9754" spans="1:20" s="20" customFormat="1" x14ac:dyDescent="0.25">
      <c r="A9754" s="177" t="s">
        <v>10223</v>
      </c>
      <c r="B9754" s="20" t="s">
        <v>10224</v>
      </c>
      <c r="C9754" s="20" t="s">
        <v>353</v>
      </c>
      <c r="D9754" s="20" t="s">
        <v>1000</v>
      </c>
      <c r="E9754" s="26">
        <v>43556</v>
      </c>
      <c r="F9754" s="20">
        <v>0</v>
      </c>
      <c r="G9754" s="20">
        <v>0</v>
      </c>
      <c r="I9754" s="20">
        <v>0</v>
      </c>
      <c r="J9754" s="20">
        <v>0</v>
      </c>
      <c r="L9754" s="20">
        <v>0</v>
      </c>
      <c r="N9754" s="20">
        <v>0</v>
      </c>
      <c r="P9754" s="20">
        <v>0</v>
      </c>
      <c r="Q9754" s="20">
        <v>0</v>
      </c>
      <c r="S9754" s="20">
        <v>0</v>
      </c>
      <c r="T9754" s="20">
        <v>0.95299999999999996</v>
      </c>
    </row>
    <row r="9755" spans="1:20" s="20" customFormat="1" x14ac:dyDescent="0.25">
      <c r="A9755" s="177" t="s">
        <v>10083</v>
      </c>
      <c r="B9755" s="20" t="s">
        <v>10084</v>
      </c>
      <c r="C9755" s="20" t="s">
        <v>386</v>
      </c>
      <c r="D9755" s="20" t="s">
        <v>1000</v>
      </c>
      <c r="E9755" s="26">
        <v>43556</v>
      </c>
      <c r="F9755" s="20">
        <v>0</v>
      </c>
      <c r="G9755" s="20">
        <v>0</v>
      </c>
      <c r="I9755" s="20">
        <v>0</v>
      </c>
      <c r="J9755" s="20">
        <v>0</v>
      </c>
      <c r="L9755" s="20">
        <v>0</v>
      </c>
      <c r="N9755" s="20">
        <v>0</v>
      </c>
      <c r="P9755" s="20">
        <v>0</v>
      </c>
      <c r="Q9755" s="20">
        <v>0</v>
      </c>
      <c r="S9755" s="20">
        <v>0</v>
      </c>
      <c r="T9755" s="20">
        <v>0.95</v>
      </c>
    </row>
    <row r="9756" spans="1:20" s="20" customFormat="1" x14ac:dyDescent="0.25">
      <c r="A9756" s="177" t="s">
        <v>8636</v>
      </c>
      <c r="B9756" s="20" t="s">
        <v>8637</v>
      </c>
      <c r="C9756" s="20" t="s">
        <v>354</v>
      </c>
      <c r="D9756" s="20" t="s">
        <v>1000</v>
      </c>
      <c r="E9756" s="26">
        <v>43556</v>
      </c>
      <c r="F9756" s="20">
        <v>1.5</v>
      </c>
      <c r="G9756" s="20">
        <v>1.5</v>
      </c>
      <c r="I9756" s="20">
        <v>8</v>
      </c>
      <c r="J9756" s="20">
        <v>9</v>
      </c>
      <c r="L9756" s="20">
        <v>9</v>
      </c>
      <c r="N9756" s="20">
        <v>6</v>
      </c>
      <c r="P9756" s="20">
        <v>0</v>
      </c>
      <c r="Q9756" s="20">
        <v>0</v>
      </c>
      <c r="S9756" s="20">
        <v>2</v>
      </c>
      <c r="T9756" s="20">
        <v>0.95</v>
      </c>
    </row>
    <row r="9757" spans="1:20" s="20" customFormat="1" x14ac:dyDescent="0.25">
      <c r="A9757" s="177" t="s">
        <v>6430</v>
      </c>
      <c r="B9757" s="20" t="s">
        <v>6431</v>
      </c>
      <c r="C9757" s="20" t="s">
        <v>355</v>
      </c>
      <c r="D9757" s="20" t="s">
        <v>1000</v>
      </c>
      <c r="E9757" s="26">
        <v>43556</v>
      </c>
      <c r="F9757" s="20">
        <v>4.5</v>
      </c>
      <c r="G9757" s="20">
        <v>5.5</v>
      </c>
      <c r="I9757" s="20">
        <v>6</v>
      </c>
      <c r="J9757" s="20">
        <v>26</v>
      </c>
      <c r="L9757" s="20">
        <v>32</v>
      </c>
      <c r="N9757" s="20">
        <v>6</v>
      </c>
      <c r="P9757" s="20">
        <v>1</v>
      </c>
      <c r="Q9757" s="20">
        <v>1</v>
      </c>
      <c r="S9757" s="20">
        <v>0</v>
      </c>
      <c r="T9757" s="20">
        <v>0.95</v>
      </c>
    </row>
    <row r="9758" spans="1:20" s="20" customFormat="1" x14ac:dyDescent="0.25">
      <c r="A9758" s="177" t="s">
        <v>12168</v>
      </c>
      <c r="B9758" s="20" t="s">
        <v>12169</v>
      </c>
      <c r="C9758" s="20" t="s">
        <v>1050</v>
      </c>
      <c r="D9758" s="20" t="s">
        <v>1002</v>
      </c>
      <c r="E9758" s="26">
        <v>43556</v>
      </c>
      <c r="F9758" s="20">
        <v>1.5</v>
      </c>
      <c r="G9758" s="20">
        <v>2.5</v>
      </c>
      <c r="I9758" s="20">
        <v>4</v>
      </c>
      <c r="J9758" s="20">
        <v>8</v>
      </c>
      <c r="L9758" s="20">
        <v>14</v>
      </c>
      <c r="N9758" s="20">
        <v>3</v>
      </c>
      <c r="P9758" s="20">
        <v>0</v>
      </c>
      <c r="Q9758" s="20">
        <v>1</v>
      </c>
      <c r="S9758" s="20">
        <v>1</v>
      </c>
      <c r="T9758" s="20">
        <v>0.95</v>
      </c>
    </row>
    <row r="9759" spans="1:20" s="20" customFormat="1" x14ac:dyDescent="0.25">
      <c r="A9759" s="177" t="s">
        <v>7503</v>
      </c>
      <c r="B9759" s="20" t="s">
        <v>7504</v>
      </c>
      <c r="C9759" s="20" t="s">
        <v>1048</v>
      </c>
      <c r="D9759" s="20" t="s">
        <v>1002</v>
      </c>
      <c r="E9759" s="26">
        <v>43556</v>
      </c>
      <c r="F9759" s="20">
        <v>2</v>
      </c>
      <c r="G9759" s="20">
        <v>2.5</v>
      </c>
      <c r="I9759" s="20">
        <v>11</v>
      </c>
      <c r="J9759" s="20">
        <v>11</v>
      </c>
      <c r="L9759" s="20">
        <v>14</v>
      </c>
      <c r="N9759" s="20">
        <v>10</v>
      </c>
      <c r="P9759" s="20">
        <v>1</v>
      </c>
      <c r="Q9759" s="20">
        <v>1</v>
      </c>
      <c r="S9759" s="20">
        <v>1</v>
      </c>
      <c r="T9759" s="20">
        <v>0.875</v>
      </c>
    </row>
    <row r="9760" spans="1:20" s="20" customFormat="1" x14ac:dyDescent="0.25">
      <c r="A9760" s="177" t="s">
        <v>5792</v>
      </c>
      <c r="B9760" s="20" t="s">
        <v>5793</v>
      </c>
      <c r="C9760" s="20" t="s">
        <v>1047</v>
      </c>
      <c r="D9760" s="20" t="s">
        <v>1002</v>
      </c>
      <c r="E9760" s="26">
        <v>43556</v>
      </c>
      <c r="F9760" s="20">
        <v>3.5</v>
      </c>
      <c r="G9760" s="20">
        <v>3.5</v>
      </c>
      <c r="I9760" s="20">
        <v>15</v>
      </c>
      <c r="J9760" s="20">
        <v>20</v>
      </c>
      <c r="L9760" s="20">
        <v>20</v>
      </c>
      <c r="N9760" s="20">
        <v>13</v>
      </c>
      <c r="P9760" s="20">
        <v>0</v>
      </c>
      <c r="Q9760" s="20">
        <v>0</v>
      </c>
      <c r="S9760" s="20">
        <v>2</v>
      </c>
    </row>
    <row r="9761" spans="1:20" s="20" customFormat="1" x14ac:dyDescent="0.25">
      <c r="A9761" s="177" t="s">
        <v>14819</v>
      </c>
      <c r="B9761" s="177" t="s">
        <v>14820</v>
      </c>
      <c r="C9761" s="20" t="s">
        <v>1054</v>
      </c>
      <c r="D9761" s="177" t="s">
        <v>1002</v>
      </c>
      <c r="E9761" s="26">
        <v>43556</v>
      </c>
      <c r="F9761" s="20">
        <v>1.5</v>
      </c>
      <c r="G9761" s="20">
        <v>1.5</v>
      </c>
      <c r="I9761" s="20">
        <v>9</v>
      </c>
      <c r="J9761" s="20">
        <v>8</v>
      </c>
      <c r="L9761" s="20">
        <v>9</v>
      </c>
      <c r="N9761" s="20">
        <v>7</v>
      </c>
      <c r="P9761" s="20">
        <v>0</v>
      </c>
      <c r="Q9761" s="20">
        <v>0</v>
      </c>
      <c r="S9761" s="20">
        <v>2</v>
      </c>
      <c r="T9761" s="20">
        <v>0.75</v>
      </c>
    </row>
    <row r="9762" spans="1:20" s="20" customFormat="1" x14ac:dyDescent="0.25">
      <c r="A9762" s="177" t="s">
        <v>7381</v>
      </c>
      <c r="B9762" s="20" t="s">
        <v>7382</v>
      </c>
      <c r="C9762" s="20" t="s">
        <v>1052</v>
      </c>
      <c r="D9762" s="20" t="s">
        <v>1002</v>
      </c>
      <c r="E9762" s="26">
        <v>43556</v>
      </c>
      <c r="F9762" s="20">
        <v>5</v>
      </c>
      <c r="G9762" s="20">
        <v>4.5</v>
      </c>
      <c r="I9762" s="20">
        <v>35</v>
      </c>
      <c r="J9762" s="20">
        <v>28</v>
      </c>
      <c r="L9762" s="20">
        <v>26</v>
      </c>
      <c r="N9762" s="20">
        <v>31</v>
      </c>
      <c r="P9762" s="20">
        <v>0</v>
      </c>
      <c r="Q9762" s="20">
        <v>2</v>
      </c>
      <c r="S9762" s="20">
        <v>4</v>
      </c>
      <c r="T9762" s="20">
        <v>0</v>
      </c>
    </row>
    <row r="9763" spans="1:20" s="20" customFormat="1" x14ac:dyDescent="0.25">
      <c r="A9763" s="177" t="s">
        <v>5373</v>
      </c>
      <c r="B9763" s="20" t="s">
        <v>5374</v>
      </c>
      <c r="C9763" s="20" t="s">
        <v>1053</v>
      </c>
      <c r="D9763" s="20" t="s">
        <v>1002</v>
      </c>
      <c r="E9763" s="26">
        <v>43556</v>
      </c>
      <c r="F9763" s="20">
        <v>3</v>
      </c>
      <c r="G9763" s="20">
        <v>3</v>
      </c>
      <c r="I9763" s="20">
        <v>9</v>
      </c>
      <c r="J9763" s="20">
        <v>17</v>
      </c>
      <c r="L9763" s="20">
        <v>17</v>
      </c>
      <c r="N9763" s="20">
        <v>6</v>
      </c>
      <c r="P9763" s="20">
        <v>0</v>
      </c>
      <c r="Q9763" s="20">
        <v>0</v>
      </c>
      <c r="S9763" s="20">
        <v>3</v>
      </c>
      <c r="T9763" s="20">
        <v>1</v>
      </c>
    </row>
    <row r="9764" spans="1:20" s="20" customFormat="1" x14ac:dyDescent="0.25">
      <c r="A9764" s="177" t="s">
        <v>7515</v>
      </c>
      <c r="B9764" s="20" t="s">
        <v>7514</v>
      </c>
      <c r="C9764" s="20" t="s">
        <v>901</v>
      </c>
      <c r="D9764" s="20" t="s">
        <v>1000</v>
      </c>
      <c r="E9764" s="26">
        <v>43556</v>
      </c>
      <c r="F9764" s="20">
        <v>3.5</v>
      </c>
      <c r="G9764" s="20">
        <v>3</v>
      </c>
      <c r="I9764" s="20">
        <v>9</v>
      </c>
      <c r="J9764" s="20">
        <v>17</v>
      </c>
      <c r="L9764" s="20">
        <v>17</v>
      </c>
      <c r="N9764" s="20">
        <v>6</v>
      </c>
      <c r="P9764" s="20">
        <v>0</v>
      </c>
      <c r="Q9764" s="20">
        <v>0</v>
      </c>
      <c r="S9764" s="20">
        <v>3</v>
      </c>
      <c r="T9764" s="20">
        <v>1</v>
      </c>
    </row>
    <row r="9765" spans="1:20" s="20" customFormat="1" x14ac:dyDescent="0.25">
      <c r="A9765" s="177" t="s">
        <v>7413</v>
      </c>
      <c r="B9765" s="20" t="s">
        <v>7414</v>
      </c>
      <c r="C9765" s="20" t="s">
        <v>901</v>
      </c>
      <c r="D9765" s="20" t="s">
        <v>1001</v>
      </c>
      <c r="E9765" s="26">
        <v>43556</v>
      </c>
      <c r="F9765" s="20">
        <v>3.5</v>
      </c>
      <c r="G9765" s="20">
        <v>3</v>
      </c>
      <c r="I9765" s="20">
        <v>9</v>
      </c>
      <c r="J9765" s="20">
        <v>17</v>
      </c>
      <c r="L9765" s="20">
        <v>17</v>
      </c>
      <c r="N9765" s="20">
        <v>6</v>
      </c>
      <c r="P9765" s="20">
        <v>0</v>
      </c>
      <c r="Q9765" s="20">
        <v>0</v>
      </c>
      <c r="S9765" s="20">
        <v>3</v>
      </c>
    </row>
    <row r="9766" spans="1:20" s="20" customFormat="1" x14ac:dyDescent="0.25">
      <c r="A9766" s="177" t="s">
        <v>5557</v>
      </c>
      <c r="B9766" s="20" t="s">
        <v>5558</v>
      </c>
      <c r="C9766" s="20" t="s">
        <v>903</v>
      </c>
      <c r="D9766" s="20" t="s">
        <v>1000</v>
      </c>
      <c r="E9766" s="26">
        <v>43556</v>
      </c>
      <c r="F9766" s="20">
        <v>6.5</v>
      </c>
      <c r="G9766" s="20">
        <v>3</v>
      </c>
      <c r="I9766" s="20">
        <v>9</v>
      </c>
      <c r="J9766" s="20">
        <v>17</v>
      </c>
      <c r="L9766" s="20">
        <v>17</v>
      </c>
      <c r="N9766" s="20">
        <v>6</v>
      </c>
      <c r="P9766" s="20">
        <v>0</v>
      </c>
      <c r="Q9766" s="20">
        <v>0</v>
      </c>
      <c r="S9766" s="20">
        <v>3</v>
      </c>
      <c r="T9766" s="20">
        <v>0.78</v>
      </c>
    </row>
    <row r="9767" spans="1:20" s="20" customFormat="1" x14ac:dyDescent="0.25">
      <c r="A9767" s="177" t="s">
        <v>5403</v>
      </c>
      <c r="B9767" s="20" t="s">
        <v>5404</v>
      </c>
      <c r="C9767" s="20" t="s">
        <v>903</v>
      </c>
      <c r="D9767" s="20" t="s">
        <v>1001</v>
      </c>
      <c r="E9767" s="26">
        <v>43556</v>
      </c>
      <c r="F9767" s="20">
        <v>0</v>
      </c>
      <c r="G9767" s="20">
        <v>3</v>
      </c>
      <c r="I9767" s="20">
        <v>9</v>
      </c>
      <c r="J9767" s="20">
        <v>17</v>
      </c>
      <c r="L9767" s="20">
        <v>17</v>
      </c>
      <c r="N9767" s="20">
        <v>6</v>
      </c>
      <c r="P9767" s="20">
        <v>0</v>
      </c>
      <c r="Q9767" s="20">
        <v>0</v>
      </c>
      <c r="S9767" s="20">
        <v>3</v>
      </c>
      <c r="T9767" s="20">
        <v>0.69</v>
      </c>
    </row>
    <row r="9768" spans="1:20" s="20" customFormat="1" x14ac:dyDescent="0.25">
      <c r="A9768" s="177" t="s">
        <v>11933</v>
      </c>
      <c r="B9768" s="20" t="s">
        <v>11934</v>
      </c>
      <c r="C9768" s="20" t="s">
        <v>198</v>
      </c>
      <c r="D9768" s="20" t="s">
        <v>1002</v>
      </c>
      <c r="E9768" s="26">
        <v>43556</v>
      </c>
      <c r="F9768" s="20">
        <v>0</v>
      </c>
      <c r="G9768" s="20">
        <v>0</v>
      </c>
      <c r="I9768" s="20">
        <v>0</v>
      </c>
      <c r="J9768" s="20">
        <v>0</v>
      </c>
      <c r="L9768" s="20">
        <v>0</v>
      </c>
      <c r="N9768" s="20">
        <v>0</v>
      </c>
      <c r="P9768" s="20">
        <v>0</v>
      </c>
      <c r="Q9768" s="20">
        <v>0</v>
      </c>
      <c r="S9768" s="20">
        <v>0</v>
      </c>
      <c r="T9768" s="20">
        <v>0.73</v>
      </c>
    </row>
    <row r="9769" spans="1:20" s="20" customFormat="1" x14ac:dyDescent="0.25">
      <c r="A9769" s="177" t="s">
        <v>11935</v>
      </c>
      <c r="B9769" s="20" t="s">
        <v>11936</v>
      </c>
      <c r="C9769" s="20" t="s">
        <v>962</v>
      </c>
      <c r="D9769" s="20" t="s">
        <v>1002</v>
      </c>
      <c r="E9769" s="26">
        <v>43556</v>
      </c>
      <c r="F9769" s="20">
        <v>2</v>
      </c>
      <c r="G9769" s="20">
        <v>3</v>
      </c>
      <c r="I9769" s="20">
        <v>5</v>
      </c>
      <c r="J9769" s="20">
        <v>16</v>
      </c>
      <c r="L9769" s="20">
        <v>18</v>
      </c>
      <c r="N9769" s="20">
        <v>2</v>
      </c>
      <c r="O9769" s="20">
        <v>0.625</v>
      </c>
      <c r="P9769" s="20">
        <v>0</v>
      </c>
      <c r="Q9769" s="20">
        <v>2</v>
      </c>
      <c r="S9769" s="20">
        <v>3</v>
      </c>
      <c r="T9769" s="20">
        <v>0.43</v>
      </c>
    </row>
    <row r="9770" spans="1:20" s="20" customFormat="1" x14ac:dyDescent="0.25">
      <c r="A9770" s="177" t="s">
        <v>11937</v>
      </c>
      <c r="B9770" s="20" t="s">
        <v>11938</v>
      </c>
      <c r="C9770" s="20" t="s">
        <v>199</v>
      </c>
      <c r="D9770" s="20" t="s">
        <v>1002</v>
      </c>
      <c r="E9770" s="26">
        <v>43556</v>
      </c>
      <c r="F9770" s="20">
        <v>14.5</v>
      </c>
      <c r="G9770" s="20">
        <v>13.5</v>
      </c>
      <c r="I9770" s="20">
        <v>123</v>
      </c>
      <c r="J9770" s="20">
        <v>113</v>
      </c>
      <c r="L9770" s="20">
        <v>113</v>
      </c>
      <c r="N9770" s="20">
        <v>85</v>
      </c>
      <c r="P9770" s="20">
        <v>1</v>
      </c>
      <c r="Q9770" s="20">
        <v>2</v>
      </c>
      <c r="S9770" s="20">
        <v>38</v>
      </c>
      <c r="T9770" s="20">
        <v>0.62</v>
      </c>
    </row>
    <row r="9771" spans="1:20" s="20" customFormat="1" x14ac:dyDescent="0.25">
      <c r="A9771" s="177" t="s">
        <v>11939</v>
      </c>
      <c r="B9771" s="20" t="s">
        <v>11940</v>
      </c>
      <c r="C9771" s="20" t="s">
        <v>348</v>
      </c>
      <c r="D9771" s="20" t="s">
        <v>1002</v>
      </c>
      <c r="E9771" s="26">
        <v>43556</v>
      </c>
      <c r="F9771" s="20">
        <v>0</v>
      </c>
      <c r="G9771" s="20">
        <v>0</v>
      </c>
      <c r="I9771" s="20">
        <v>0</v>
      </c>
      <c r="J9771" s="20">
        <v>0</v>
      </c>
      <c r="L9771" s="20">
        <v>0</v>
      </c>
      <c r="N9771" s="20">
        <v>0</v>
      </c>
      <c r="P9771" s="20">
        <v>0</v>
      </c>
      <c r="Q9771" s="20">
        <v>0</v>
      </c>
      <c r="S9771" s="20">
        <v>0</v>
      </c>
      <c r="T9771" s="20">
        <v>0.54</v>
      </c>
    </row>
    <row r="9772" spans="1:20" s="20" customFormat="1" x14ac:dyDescent="0.25">
      <c r="A9772" s="177" t="s">
        <v>11941</v>
      </c>
      <c r="B9772" s="20" t="s">
        <v>11942</v>
      </c>
      <c r="C9772" s="20" t="s">
        <v>357</v>
      </c>
      <c r="D9772" s="20" t="s">
        <v>1002</v>
      </c>
      <c r="E9772" s="26">
        <v>43556</v>
      </c>
      <c r="F9772" s="20">
        <v>0</v>
      </c>
      <c r="G9772" s="20">
        <v>0</v>
      </c>
      <c r="I9772" s="20">
        <v>0</v>
      </c>
      <c r="J9772" s="20">
        <v>0</v>
      </c>
      <c r="L9772" s="20">
        <v>0</v>
      </c>
      <c r="N9772" s="20">
        <v>0</v>
      </c>
      <c r="P9772" s="20">
        <v>0</v>
      </c>
      <c r="Q9772" s="20">
        <v>0</v>
      </c>
      <c r="S9772" s="20">
        <v>0</v>
      </c>
      <c r="T9772" s="20">
        <v>0.62</v>
      </c>
    </row>
    <row r="9773" spans="1:20" s="20" customFormat="1" x14ac:dyDescent="0.25">
      <c r="A9773" s="177" t="s">
        <v>10989</v>
      </c>
      <c r="B9773" s="20" t="s">
        <v>10990</v>
      </c>
      <c r="C9773" s="20" t="s">
        <v>227</v>
      </c>
      <c r="D9773" s="20" t="s">
        <v>1002</v>
      </c>
      <c r="E9773" s="26">
        <v>43556</v>
      </c>
      <c r="F9773" s="20">
        <v>0</v>
      </c>
      <c r="G9773" s="20">
        <v>0</v>
      </c>
      <c r="I9773" s="20">
        <v>0</v>
      </c>
      <c r="J9773" s="20">
        <v>0</v>
      </c>
      <c r="L9773" s="20">
        <v>0</v>
      </c>
      <c r="N9773" s="20">
        <v>0</v>
      </c>
      <c r="P9773" s="20">
        <v>0</v>
      </c>
      <c r="Q9773" s="20">
        <v>0</v>
      </c>
      <c r="S9773" s="20">
        <v>0</v>
      </c>
      <c r="T9773" s="20">
        <v>0.9</v>
      </c>
    </row>
    <row r="9774" spans="1:20" s="20" customFormat="1" x14ac:dyDescent="0.25">
      <c r="A9774" s="177" t="s">
        <v>10814</v>
      </c>
      <c r="B9774" s="20" t="s">
        <v>10815</v>
      </c>
      <c r="C9774" s="20" t="s">
        <v>203</v>
      </c>
      <c r="D9774" s="20" t="s">
        <v>1002</v>
      </c>
      <c r="E9774" s="26">
        <v>43556</v>
      </c>
      <c r="F9774" s="20">
        <v>0</v>
      </c>
      <c r="G9774" s="20">
        <v>0</v>
      </c>
      <c r="I9774" s="20">
        <v>0</v>
      </c>
      <c r="J9774" s="20">
        <v>0</v>
      </c>
      <c r="L9774" s="20">
        <v>0</v>
      </c>
      <c r="N9774" s="20">
        <v>0</v>
      </c>
      <c r="O9774" s="20" t="e">
        <v>#DIV/0!</v>
      </c>
      <c r="P9774" s="20">
        <v>0</v>
      </c>
      <c r="Q9774" s="20">
        <v>0</v>
      </c>
      <c r="S9774" s="20">
        <v>0</v>
      </c>
    </row>
    <row r="9775" spans="1:20" s="20" customFormat="1" x14ac:dyDescent="0.25">
      <c r="A9775" s="177" t="s">
        <v>10149</v>
      </c>
      <c r="B9775" s="20" t="s">
        <v>10150</v>
      </c>
      <c r="C9775" s="20" t="s">
        <v>387</v>
      </c>
      <c r="D9775" s="20" t="s">
        <v>1002</v>
      </c>
      <c r="E9775" s="26">
        <v>43556</v>
      </c>
      <c r="F9775" s="20">
        <v>0</v>
      </c>
      <c r="G9775" s="20">
        <v>0</v>
      </c>
      <c r="I9775" s="20">
        <v>0</v>
      </c>
      <c r="J9775" s="20">
        <v>0</v>
      </c>
      <c r="L9775" s="20">
        <v>0</v>
      </c>
      <c r="N9775" s="20">
        <v>0</v>
      </c>
      <c r="P9775" s="20">
        <v>0</v>
      </c>
      <c r="Q9775" s="20">
        <v>0</v>
      </c>
      <c r="S9775" s="20">
        <v>0</v>
      </c>
    </row>
    <row r="9776" spans="1:20" s="20" customFormat="1" x14ac:dyDescent="0.25">
      <c r="A9776" s="177" t="s">
        <v>9967</v>
      </c>
      <c r="B9776" s="20" t="s">
        <v>9968</v>
      </c>
      <c r="C9776" s="20" t="s">
        <v>223</v>
      </c>
      <c r="D9776" s="20" t="s">
        <v>1002</v>
      </c>
      <c r="E9776" s="26">
        <v>43556</v>
      </c>
      <c r="F9776" s="20">
        <v>5</v>
      </c>
      <c r="G9776" s="20">
        <v>6</v>
      </c>
      <c r="I9776" s="20">
        <v>57</v>
      </c>
      <c r="J9776" s="20">
        <v>55</v>
      </c>
      <c r="L9776" s="20">
        <v>66</v>
      </c>
      <c r="N9776" s="20">
        <v>55</v>
      </c>
      <c r="P9776" s="20">
        <v>0</v>
      </c>
      <c r="Q9776" s="20">
        <v>0</v>
      </c>
      <c r="S9776" s="20">
        <v>2</v>
      </c>
    </row>
    <row r="9777" spans="1:19" s="20" customFormat="1" x14ac:dyDescent="0.25">
      <c r="A9777" s="177" t="s">
        <v>9585</v>
      </c>
      <c r="B9777" s="20" t="s">
        <v>9586</v>
      </c>
      <c r="C9777" s="20" t="s">
        <v>346</v>
      </c>
      <c r="D9777" s="20" t="s">
        <v>1002</v>
      </c>
      <c r="E9777" s="26">
        <v>43556</v>
      </c>
      <c r="F9777" s="20">
        <v>0</v>
      </c>
      <c r="G9777" s="20">
        <v>0</v>
      </c>
      <c r="I9777" s="20">
        <v>0</v>
      </c>
      <c r="J9777" s="20">
        <v>0</v>
      </c>
      <c r="L9777" s="20">
        <v>0</v>
      </c>
      <c r="N9777" s="20">
        <v>0</v>
      </c>
      <c r="P9777" s="20">
        <v>0</v>
      </c>
      <c r="Q9777" s="20">
        <v>0</v>
      </c>
      <c r="S9777" s="20">
        <v>0</v>
      </c>
    </row>
    <row r="9778" spans="1:19" s="20" customFormat="1" x14ac:dyDescent="0.25">
      <c r="A9778" s="177" t="s">
        <v>9226</v>
      </c>
      <c r="B9778" s="20" t="s">
        <v>9227</v>
      </c>
      <c r="C9778" s="20" t="s">
        <v>207</v>
      </c>
      <c r="D9778" s="20" t="s">
        <v>1002</v>
      </c>
      <c r="E9778" s="26">
        <v>43556</v>
      </c>
      <c r="F9778" s="20">
        <v>7.5</v>
      </c>
      <c r="G9778" s="20">
        <v>7</v>
      </c>
      <c r="I9778" s="20">
        <v>27</v>
      </c>
      <c r="J9778" s="20">
        <v>46</v>
      </c>
      <c r="L9778" s="20">
        <v>42</v>
      </c>
      <c r="N9778" s="20">
        <v>24</v>
      </c>
      <c r="O9778" s="20">
        <v>0.875</v>
      </c>
      <c r="P9778" s="20">
        <v>2</v>
      </c>
      <c r="Q9778" s="20">
        <v>7</v>
      </c>
      <c r="S9778" s="20">
        <v>3</v>
      </c>
    </row>
    <row r="9779" spans="1:19" s="20" customFormat="1" x14ac:dyDescent="0.25">
      <c r="A9779" s="177" t="s">
        <v>8387</v>
      </c>
      <c r="B9779" s="20" t="s">
        <v>8388</v>
      </c>
      <c r="C9779" s="20" t="s">
        <v>212</v>
      </c>
      <c r="D9779" s="20" t="s">
        <v>1002</v>
      </c>
      <c r="E9779" s="26">
        <v>43556</v>
      </c>
      <c r="F9779" s="20">
        <v>1.5</v>
      </c>
      <c r="G9779" s="20">
        <v>1.5</v>
      </c>
      <c r="I9779" s="20">
        <v>4</v>
      </c>
      <c r="J9779" s="20">
        <v>8</v>
      </c>
      <c r="L9779" s="20">
        <v>8</v>
      </c>
      <c r="N9779" s="20">
        <v>4</v>
      </c>
      <c r="P9779" s="20">
        <v>1</v>
      </c>
      <c r="Q9779" s="20">
        <v>1</v>
      </c>
      <c r="S9779" s="20">
        <v>0</v>
      </c>
    </row>
    <row r="9780" spans="1:19" s="20" customFormat="1" x14ac:dyDescent="0.25">
      <c r="A9780" s="177" t="s">
        <v>8118</v>
      </c>
      <c r="B9780" s="20" t="s">
        <v>8119</v>
      </c>
      <c r="C9780" s="20" t="s">
        <v>963</v>
      </c>
      <c r="D9780" s="20" t="s">
        <v>1002</v>
      </c>
      <c r="E9780" s="26">
        <v>43556</v>
      </c>
      <c r="F9780" s="20">
        <v>0</v>
      </c>
      <c r="G9780" s="20">
        <v>0</v>
      </c>
      <c r="I9780" s="20">
        <v>0</v>
      </c>
      <c r="J9780" s="20">
        <v>0</v>
      </c>
      <c r="L9780" s="20">
        <v>0</v>
      </c>
      <c r="N9780" s="20">
        <v>0</v>
      </c>
      <c r="P9780" s="20">
        <v>0</v>
      </c>
      <c r="Q9780" s="20">
        <v>0</v>
      </c>
      <c r="S9780" s="20">
        <v>0</v>
      </c>
    </row>
    <row r="9781" spans="1:19" s="20" customFormat="1" x14ac:dyDescent="0.25">
      <c r="A9781" s="177" t="s">
        <v>8086</v>
      </c>
      <c r="B9781" s="20" t="s">
        <v>8087</v>
      </c>
      <c r="C9781" s="20" t="s">
        <v>225</v>
      </c>
      <c r="D9781" s="20" t="s">
        <v>1002</v>
      </c>
      <c r="E9781" s="26">
        <v>43556</v>
      </c>
      <c r="F9781" s="20">
        <v>4</v>
      </c>
      <c r="G9781" s="20">
        <v>5.5</v>
      </c>
      <c r="I9781" s="20">
        <v>36</v>
      </c>
      <c r="J9781" s="20">
        <v>44</v>
      </c>
      <c r="L9781" s="20">
        <v>62</v>
      </c>
      <c r="N9781" s="20">
        <v>34</v>
      </c>
      <c r="P9781" s="20">
        <v>1</v>
      </c>
      <c r="Q9781" s="20">
        <v>1</v>
      </c>
      <c r="S9781" s="20">
        <v>2</v>
      </c>
    </row>
    <row r="9782" spans="1:19" s="20" customFormat="1" x14ac:dyDescent="0.25">
      <c r="A9782" s="177" t="s">
        <v>7698</v>
      </c>
      <c r="B9782" s="20" t="s">
        <v>7699</v>
      </c>
      <c r="C9782" s="20" t="s">
        <v>901</v>
      </c>
      <c r="D9782" s="20" t="s">
        <v>1002</v>
      </c>
      <c r="E9782" s="26">
        <v>43556</v>
      </c>
      <c r="F9782" s="20">
        <v>7</v>
      </c>
      <c r="G9782" s="20">
        <v>7</v>
      </c>
      <c r="I9782" s="20">
        <v>46</v>
      </c>
      <c r="J9782" s="20">
        <v>39</v>
      </c>
      <c r="L9782" s="20">
        <v>40</v>
      </c>
      <c r="N9782" s="20">
        <v>41</v>
      </c>
      <c r="P9782" s="20">
        <v>1</v>
      </c>
      <c r="Q9782" s="20">
        <v>3</v>
      </c>
      <c r="S9782" s="20">
        <v>5</v>
      </c>
    </row>
    <row r="9783" spans="1:19" s="20" customFormat="1" x14ac:dyDescent="0.25">
      <c r="A9783" s="177" t="s">
        <v>7146</v>
      </c>
      <c r="B9783" s="20" t="s">
        <v>7147</v>
      </c>
      <c r="C9783" s="20" t="s">
        <v>232</v>
      </c>
      <c r="D9783" s="20" t="s">
        <v>1002</v>
      </c>
      <c r="E9783" s="26">
        <v>43556</v>
      </c>
      <c r="F9783" s="20">
        <v>9.5</v>
      </c>
      <c r="G9783" s="20">
        <v>8</v>
      </c>
      <c r="I9783" s="20">
        <v>109</v>
      </c>
      <c r="J9783" s="20">
        <v>109</v>
      </c>
      <c r="L9783" s="20">
        <v>91</v>
      </c>
      <c r="N9783" s="20">
        <v>105</v>
      </c>
      <c r="P9783" s="20">
        <v>1</v>
      </c>
      <c r="Q9783" s="20">
        <v>10</v>
      </c>
      <c r="S9783" s="20">
        <v>4</v>
      </c>
    </row>
    <row r="9784" spans="1:19" s="20" customFormat="1" x14ac:dyDescent="0.25">
      <c r="A9784" s="177" t="s">
        <v>6780</v>
      </c>
      <c r="B9784" s="20" t="s">
        <v>6781</v>
      </c>
      <c r="C9784" s="20" t="s">
        <v>317</v>
      </c>
      <c r="D9784" s="20" t="s">
        <v>1002</v>
      </c>
      <c r="E9784" s="26">
        <v>43556</v>
      </c>
      <c r="F9784" s="20">
        <v>11</v>
      </c>
      <c r="G9784" s="20">
        <v>11.5</v>
      </c>
      <c r="I9784" s="20">
        <v>22</v>
      </c>
      <c r="J9784" s="20">
        <v>64</v>
      </c>
      <c r="L9784" s="20">
        <v>67</v>
      </c>
      <c r="N9784" s="20">
        <v>18</v>
      </c>
      <c r="P9784" s="20">
        <v>2</v>
      </c>
      <c r="Q9784" s="20">
        <v>3</v>
      </c>
      <c r="S9784" s="20">
        <v>4</v>
      </c>
    </row>
    <row r="9785" spans="1:19" s="20" customFormat="1" x14ac:dyDescent="0.25">
      <c r="A9785" s="177" t="s">
        <v>6356</v>
      </c>
      <c r="B9785" s="20" t="s">
        <v>6357</v>
      </c>
      <c r="C9785" s="20" t="s">
        <v>214</v>
      </c>
      <c r="D9785" s="20" t="s">
        <v>1002</v>
      </c>
      <c r="E9785" s="26">
        <v>43556</v>
      </c>
      <c r="F9785" s="20">
        <v>14</v>
      </c>
      <c r="G9785" s="20">
        <v>15.5</v>
      </c>
      <c r="I9785" s="20">
        <v>94</v>
      </c>
      <c r="J9785" s="20">
        <v>119</v>
      </c>
      <c r="L9785" s="20">
        <v>138</v>
      </c>
      <c r="N9785" s="20">
        <v>79</v>
      </c>
      <c r="O9785" s="20">
        <v>1.0249999999999999</v>
      </c>
      <c r="P9785" s="20">
        <v>12</v>
      </c>
      <c r="Q9785" s="20">
        <v>16</v>
      </c>
      <c r="S9785" s="20">
        <v>15</v>
      </c>
    </row>
    <row r="9786" spans="1:19" s="20" customFormat="1" x14ac:dyDescent="0.25">
      <c r="A9786" s="177" t="s">
        <v>5810</v>
      </c>
      <c r="B9786" s="20" t="s">
        <v>5811</v>
      </c>
      <c r="C9786" s="20" t="s">
        <v>903</v>
      </c>
      <c r="D9786" s="20" t="s">
        <v>1002</v>
      </c>
      <c r="E9786" s="26">
        <v>43556</v>
      </c>
      <c r="F9786" s="20">
        <v>6.5</v>
      </c>
      <c r="G9786" s="20">
        <v>6.5</v>
      </c>
      <c r="I9786" s="20">
        <v>24</v>
      </c>
      <c r="J9786" s="20">
        <v>37</v>
      </c>
      <c r="L9786" s="20">
        <v>37</v>
      </c>
      <c r="N9786" s="20">
        <v>19</v>
      </c>
      <c r="P9786" s="20">
        <v>0</v>
      </c>
      <c r="Q9786" s="20">
        <v>0</v>
      </c>
      <c r="S9786" s="20">
        <v>5</v>
      </c>
    </row>
    <row r="9787" spans="1:19" s="20" customFormat="1" x14ac:dyDescent="0.25">
      <c r="A9787" s="177" t="s">
        <v>4963</v>
      </c>
      <c r="B9787" s="20" t="s">
        <v>4964</v>
      </c>
      <c r="C9787" s="20" t="s">
        <v>230</v>
      </c>
      <c r="D9787" s="20" t="s">
        <v>1002</v>
      </c>
      <c r="E9787" s="26">
        <v>43556</v>
      </c>
      <c r="F9787" s="20">
        <v>0</v>
      </c>
      <c r="G9787" s="20">
        <v>0</v>
      </c>
      <c r="I9787" s="20">
        <v>0</v>
      </c>
      <c r="J9787" s="20">
        <v>0</v>
      </c>
      <c r="L9787" s="20">
        <v>0</v>
      </c>
      <c r="N9787" s="20">
        <v>0</v>
      </c>
      <c r="P9787" s="20">
        <v>0</v>
      </c>
      <c r="Q9787" s="20">
        <v>0</v>
      </c>
      <c r="S9787" s="20">
        <v>0</v>
      </c>
    </row>
    <row r="9788" spans="1:19" s="20" customFormat="1" x14ac:dyDescent="0.25">
      <c r="A9788" s="177" t="s">
        <v>4788</v>
      </c>
      <c r="B9788" s="20" t="s">
        <v>4789</v>
      </c>
      <c r="C9788" s="20" t="s">
        <v>234</v>
      </c>
      <c r="D9788" s="20" t="s">
        <v>1002</v>
      </c>
      <c r="E9788" s="26">
        <v>43556</v>
      </c>
      <c r="F9788" s="20">
        <v>1</v>
      </c>
      <c r="G9788" s="20">
        <v>3.5</v>
      </c>
      <c r="I9788" s="20">
        <v>28</v>
      </c>
      <c r="J9788" s="20">
        <v>11</v>
      </c>
      <c r="L9788" s="20">
        <v>46</v>
      </c>
      <c r="N9788" s="20">
        <v>25</v>
      </c>
      <c r="P9788" s="20">
        <v>0</v>
      </c>
      <c r="Q9788" s="20">
        <v>0</v>
      </c>
      <c r="S9788" s="20">
        <v>3</v>
      </c>
    </row>
    <row r="9789" spans="1:19" s="20" customFormat="1" x14ac:dyDescent="0.25">
      <c r="A9789" s="177" t="s">
        <v>4438</v>
      </c>
      <c r="B9789" s="20" t="s">
        <v>4439</v>
      </c>
      <c r="C9789" s="20" t="s">
        <v>217</v>
      </c>
      <c r="D9789" s="20" t="s">
        <v>1002</v>
      </c>
      <c r="E9789" s="26">
        <v>43556</v>
      </c>
      <c r="F9789" s="20">
        <v>0</v>
      </c>
      <c r="G9789" s="20">
        <v>0</v>
      </c>
      <c r="I9789" s="20">
        <v>0</v>
      </c>
      <c r="J9789" s="20">
        <v>0</v>
      </c>
      <c r="L9789" s="20">
        <v>0</v>
      </c>
      <c r="N9789" s="20">
        <v>0</v>
      </c>
      <c r="P9789" s="20">
        <v>0</v>
      </c>
      <c r="Q9789" s="20">
        <v>0</v>
      </c>
      <c r="S9789" s="20">
        <v>0</v>
      </c>
    </row>
    <row r="9790" spans="1:19" s="20" customFormat="1" x14ac:dyDescent="0.25">
      <c r="A9790" s="177" t="s">
        <v>3848</v>
      </c>
      <c r="B9790" s="20" t="s">
        <v>3849</v>
      </c>
      <c r="C9790" s="20" t="s">
        <v>342</v>
      </c>
      <c r="D9790" s="20" t="s">
        <v>1002</v>
      </c>
      <c r="E9790" s="26">
        <v>43556</v>
      </c>
      <c r="F9790" s="20">
        <v>2</v>
      </c>
      <c r="G9790" s="20">
        <v>3</v>
      </c>
      <c r="I9790" s="20">
        <v>16</v>
      </c>
      <c r="J9790" s="20">
        <v>22</v>
      </c>
      <c r="L9790" s="20">
        <v>36</v>
      </c>
      <c r="N9790" s="20">
        <v>0</v>
      </c>
      <c r="P9790" s="20">
        <v>0</v>
      </c>
      <c r="Q9790" s="20">
        <v>1</v>
      </c>
      <c r="S9790" s="20">
        <v>16</v>
      </c>
    </row>
    <row r="9791" spans="1:19" s="20" customFormat="1" x14ac:dyDescent="0.25">
      <c r="A9791" s="177" t="s">
        <v>3656</v>
      </c>
      <c r="B9791" s="20" t="s">
        <v>3657</v>
      </c>
      <c r="C9791" s="20" t="s">
        <v>220</v>
      </c>
      <c r="D9791" s="20" t="s">
        <v>1002</v>
      </c>
      <c r="E9791" s="26">
        <v>43556</v>
      </c>
      <c r="F9791" s="20">
        <v>0</v>
      </c>
      <c r="G9791" s="20">
        <v>0</v>
      </c>
      <c r="I9791" s="20">
        <v>0</v>
      </c>
      <c r="J9791" s="20">
        <v>0</v>
      </c>
      <c r="L9791" s="20">
        <v>0</v>
      </c>
      <c r="N9791" s="20">
        <v>0</v>
      </c>
      <c r="P9791" s="20">
        <v>0</v>
      </c>
      <c r="Q9791" s="20">
        <v>0</v>
      </c>
      <c r="S9791" s="20">
        <v>0</v>
      </c>
    </row>
    <row r="9792" spans="1:19" s="20" customFormat="1" x14ac:dyDescent="0.25">
      <c r="A9792" s="177" t="s">
        <v>3131</v>
      </c>
      <c r="B9792" s="20" t="s">
        <v>3132</v>
      </c>
      <c r="C9792" s="20" t="s">
        <v>242</v>
      </c>
      <c r="D9792" s="20" t="s">
        <v>1000</v>
      </c>
      <c r="E9792" s="26">
        <v>43556</v>
      </c>
      <c r="F9792" s="20">
        <v>0</v>
      </c>
      <c r="G9792" s="20">
        <v>0</v>
      </c>
      <c r="I9792" s="20">
        <v>0</v>
      </c>
      <c r="J9792" s="20">
        <v>0</v>
      </c>
      <c r="L9792" s="20">
        <v>0</v>
      </c>
      <c r="N9792" s="20">
        <v>0</v>
      </c>
      <c r="P9792" s="20">
        <v>0</v>
      </c>
      <c r="Q9792" s="20">
        <v>0</v>
      </c>
      <c r="S9792" s="20">
        <v>0</v>
      </c>
    </row>
    <row r="9793" spans="1:19" s="20" customFormat="1" x14ac:dyDescent="0.25">
      <c r="A9793" s="177" t="s">
        <v>2956</v>
      </c>
      <c r="B9793" s="20" t="s">
        <v>2957</v>
      </c>
      <c r="C9793" s="20" t="s">
        <v>2724</v>
      </c>
      <c r="D9793" s="20" t="s">
        <v>1000</v>
      </c>
      <c r="E9793" s="26">
        <v>43556</v>
      </c>
      <c r="F9793" s="20">
        <v>3.5</v>
      </c>
      <c r="G9793" s="20">
        <v>3.5</v>
      </c>
      <c r="I9793" s="20">
        <v>15</v>
      </c>
      <c r="J9793" s="20">
        <v>20</v>
      </c>
      <c r="L9793" s="20">
        <v>20</v>
      </c>
      <c r="N9793" s="20">
        <v>13</v>
      </c>
      <c r="P9793" s="20">
        <v>0</v>
      </c>
      <c r="Q9793" s="20">
        <v>0</v>
      </c>
      <c r="S9793" s="20">
        <v>2</v>
      </c>
    </row>
    <row r="9794" spans="1:19" s="20" customFormat="1" x14ac:dyDescent="0.25">
      <c r="A9794" s="177" t="s">
        <v>2783</v>
      </c>
      <c r="B9794" s="20" t="s">
        <v>2784</v>
      </c>
      <c r="C9794" s="20" t="s">
        <v>2724</v>
      </c>
      <c r="D9794" s="20" t="s">
        <v>1001</v>
      </c>
      <c r="E9794" s="26">
        <v>43556</v>
      </c>
      <c r="F9794" s="20">
        <v>3.5</v>
      </c>
      <c r="G9794" s="20">
        <v>5</v>
      </c>
      <c r="I9794" s="20">
        <v>15</v>
      </c>
      <c r="J9794" s="20">
        <v>19</v>
      </c>
      <c r="L9794" s="20">
        <v>28</v>
      </c>
      <c r="N9794" s="20">
        <v>13</v>
      </c>
      <c r="P9794" s="20">
        <v>1</v>
      </c>
      <c r="Q9794" s="20">
        <v>2</v>
      </c>
      <c r="S9794" s="20">
        <v>2</v>
      </c>
    </row>
    <row r="9795" spans="1:19" s="20" customFormat="1" x14ac:dyDescent="0.25">
      <c r="A9795" s="177" t="s">
        <v>2749</v>
      </c>
      <c r="B9795" s="20" t="s">
        <v>2750</v>
      </c>
      <c r="C9795" s="20" t="s">
        <v>2724</v>
      </c>
      <c r="D9795" s="20" t="s">
        <v>1002</v>
      </c>
      <c r="E9795" s="26">
        <v>43556</v>
      </c>
      <c r="F9795" s="20">
        <v>7</v>
      </c>
      <c r="G9795" s="20">
        <v>8.5</v>
      </c>
      <c r="I9795" s="20">
        <v>30</v>
      </c>
      <c r="J9795" s="20">
        <v>39</v>
      </c>
      <c r="L9795" s="20">
        <v>48</v>
      </c>
      <c r="N9795" s="20">
        <v>26</v>
      </c>
      <c r="P9795" s="20">
        <v>1</v>
      </c>
      <c r="Q9795" s="20">
        <v>2</v>
      </c>
      <c r="S9795" s="20">
        <v>4</v>
      </c>
    </row>
    <row r="9796" spans="1:19" s="20" customFormat="1" x14ac:dyDescent="0.25">
      <c r="A9796" s="177" t="s">
        <v>2711</v>
      </c>
      <c r="B9796" s="20" t="s">
        <v>2712</v>
      </c>
      <c r="C9796" s="20" t="s">
        <v>237</v>
      </c>
      <c r="D9796" s="20" t="s">
        <v>1000</v>
      </c>
      <c r="E9796" s="26">
        <v>43556</v>
      </c>
      <c r="F9796" s="20">
        <v>11</v>
      </c>
      <c r="G9796" s="20">
        <v>13</v>
      </c>
      <c r="I9796" s="20">
        <v>57</v>
      </c>
      <c r="J9796" s="20">
        <v>74</v>
      </c>
      <c r="L9796" s="20">
        <v>82</v>
      </c>
      <c r="N9796" s="20">
        <v>43</v>
      </c>
      <c r="O9796" s="20">
        <v>0.84166666666666667</v>
      </c>
      <c r="P9796" s="20">
        <v>10</v>
      </c>
      <c r="Q9796" s="20">
        <v>16</v>
      </c>
      <c r="S9796" s="20">
        <v>14</v>
      </c>
    </row>
    <row r="9797" spans="1:19" s="20" customFormat="1" x14ac:dyDescent="0.25">
      <c r="A9797" s="177" t="s">
        <v>2536</v>
      </c>
      <c r="B9797" s="20" t="s">
        <v>2537</v>
      </c>
      <c r="C9797" s="20" t="s">
        <v>238</v>
      </c>
      <c r="D9797" s="20" t="s">
        <v>1000</v>
      </c>
      <c r="E9797" s="26">
        <v>43556</v>
      </c>
      <c r="F9797" s="20">
        <v>0</v>
      </c>
      <c r="G9797" s="20">
        <v>0</v>
      </c>
      <c r="I9797" s="20">
        <v>0</v>
      </c>
      <c r="J9797" s="20">
        <v>0</v>
      </c>
      <c r="L9797" s="20">
        <v>0</v>
      </c>
      <c r="N9797" s="20">
        <v>0</v>
      </c>
      <c r="P9797" s="20">
        <v>0</v>
      </c>
      <c r="Q9797" s="20">
        <v>0</v>
      </c>
      <c r="S9797" s="20">
        <v>0</v>
      </c>
    </row>
    <row r="9798" spans="1:19" s="20" customFormat="1" x14ac:dyDescent="0.25">
      <c r="A9798" s="177" t="s">
        <v>2363</v>
      </c>
      <c r="B9798" s="20" t="s">
        <v>2364</v>
      </c>
      <c r="C9798" s="20" t="s">
        <v>239</v>
      </c>
      <c r="D9798" s="20" t="s">
        <v>1000</v>
      </c>
      <c r="E9798" s="26">
        <v>43556</v>
      </c>
      <c r="F9798" s="20">
        <v>0</v>
      </c>
      <c r="G9798" s="20">
        <v>0</v>
      </c>
      <c r="I9798" s="20">
        <v>0</v>
      </c>
      <c r="J9798" s="20">
        <v>0</v>
      </c>
      <c r="L9798" s="20">
        <v>0</v>
      </c>
      <c r="N9798" s="20">
        <v>0</v>
      </c>
      <c r="P9798" s="20">
        <v>0</v>
      </c>
      <c r="Q9798" s="20">
        <v>0</v>
      </c>
      <c r="S9798" s="20">
        <v>0</v>
      </c>
    </row>
    <row r="9799" spans="1:19" s="20" customFormat="1" x14ac:dyDescent="0.25">
      <c r="A9799" s="177" t="s">
        <v>2188</v>
      </c>
      <c r="B9799" s="20" t="s">
        <v>2189</v>
      </c>
      <c r="C9799" s="20" t="s">
        <v>1988</v>
      </c>
      <c r="D9799" s="20" t="s">
        <v>1000</v>
      </c>
      <c r="E9799" s="26">
        <v>43556</v>
      </c>
      <c r="F9799" s="20">
        <v>6.5</v>
      </c>
      <c r="G9799" s="20">
        <v>5.5</v>
      </c>
      <c r="I9799" s="20">
        <v>36</v>
      </c>
      <c r="J9799" s="20">
        <v>38</v>
      </c>
      <c r="L9799" s="20">
        <v>32</v>
      </c>
      <c r="N9799" s="20">
        <v>29</v>
      </c>
      <c r="P9799" s="20">
        <v>0</v>
      </c>
      <c r="Q9799" s="20">
        <v>1</v>
      </c>
      <c r="S9799" s="20">
        <v>7</v>
      </c>
    </row>
    <row r="9800" spans="1:19" s="20" customFormat="1" x14ac:dyDescent="0.25">
      <c r="A9800" s="177" t="s">
        <v>2013</v>
      </c>
      <c r="B9800" s="20" t="s">
        <v>2014</v>
      </c>
      <c r="C9800" s="20" t="s">
        <v>1988</v>
      </c>
      <c r="D9800" s="20" t="s">
        <v>1001</v>
      </c>
      <c r="E9800" s="26">
        <v>43556</v>
      </c>
      <c r="F9800" s="20">
        <v>3</v>
      </c>
      <c r="G9800" s="20">
        <v>3.5</v>
      </c>
      <c r="I9800" s="20">
        <v>17</v>
      </c>
      <c r="J9800" s="20">
        <v>15</v>
      </c>
      <c r="L9800" s="20">
        <v>20</v>
      </c>
      <c r="N9800" s="20">
        <v>15</v>
      </c>
      <c r="P9800" s="20">
        <v>0</v>
      </c>
      <c r="Q9800" s="20">
        <v>1</v>
      </c>
      <c r="S9800" s="20">
        <v>2</v>
      </c>
    </row>
    <row r="9801" spans="1:19" s="20" customFormat="1" x14ac:dyDescent="0.25">
      <c r="A9801" s="177" t="s">
        <v>1980</v>
      </c>
      <c r="B9801" s="20" t="s">
        <v>1981</v>
      </c>
      <c r="C9801" s="20" t="s">
        <v>1988</v>
      </c>
      <c r="D9801" s="20" t="s">
        <v>1002</v>
      </c>
      <c r="E9801" s="26">
        <v>43556</v>
      </c>
      <c r="F9801" s="20">
        <v>9.5</v>
      </c>
      <c r="G9801" s="20">
        <v>9</v>
      </c>
      <c r="I9801" s="20">
        <v>53</v>
      </c>
      <c r="J9801" s="20">
        <v>53</v>
      </c>
      <c r="L9801" s="20">
        <v>52</v>
      </c>
      <c r="N9801" s="20">
        <v>44</v>
      </c>
      <c r="P9801" s="20">
        <v>0</v>
      </c>
      <c r="Q9801" s="20">
        <v>2</v>
      </c>
      <c r="S9801" s="20">
        <v>9</v>
      </c>
    </row>
    <row r="9802" spans="1:19" s="20" customFormat="1" x14ac:dyDescent="0.25">
      <c r="A9802" s="177" t="s">
        <v>1948</v>
      </c>
      <c r="B9802" s="20" t="s">
        <v>1949</v>
      </c>
      <c r="C9802" s="20" t="s">
        <v>966</v>
      </c>
      <c r="D9802" s="20" t="s">
        <v>1000</v>
      </c>
      <c r="E9802" s="26">
        <v>43556</v>
      </c>
      <c r="F9802" s="20">
        <v>0</v>
      </c>
      <c r="G9802" s="20">
        <v>0</v>
      </c>
      <c r="I9802" s="20">
        <v>0</v>
      </c>
      <c r="J9802" s="20">
        <v>0</v>
      </c>
      <c r="L9802" s="20">
        <v>0</v>
      </c>
      <c r="N9802" s="20">
        <v>0</v>
      </c>
      <c r="P9802" s="20">
        <v>0</v>
      </c>
      <c r="Q9802" s="20">
        <v>0</v>
      </c>
      <c r="S9802" s="20">
        <v>0</v>
      </c>
    </row>
    <row r="9803" spans="1:19" s="20" customFormat="1" x14ac:dyDescent="0.25">
      <c r="A9803" s="177" t="s">
        <v>1940</v>
      </c>
      <c r="B9803" s="20" t="s">
        <v>1941</v>
      </c>
      <c r="C9803" s="20" t="s">
        <v>240</v>
      </c>
      <c r="D9803" s="20" t="s">
        <v>1000</v>
      </c>
      <c r="E9803" s="26">
        <v>43556</v>
      </c>
      <c r="F9803" s="20">
        <v>16</v>
      </c>
      <c r="G9803" s="20">
        <v>13.5</v>
      </c>
      <c r="I9803" s="20">
        <v>43</v>
      </c>
      <c r="J9803" s="20">
        <v>91</v>
      </c>
      <c r="L9803" s="20">
        <v>78</v>
      </c>
      <c r="N9803" s="20">
        <v>36</v>
      </c>
      <c r="P9803" s="20">
        <v>4</v>
      </c>
      <c r="Q9803" s="20">
        <v>6</v>
      </c>
      <c r="S9803" s="20">
        <v>7</v>
      </c>
    </row>
    <row r="9804" spans="1:19" s="20" customFormat="1" x14ac:dyDescent="0.25">
      <c r="A9804" s="177" t="s">
        <v>1765</v>
      </c>
      <c r="B9804" s="20" t="s">
        <v>1766</v>
      </c>
      <c r="C9804" s="20" t="s">
        <v>241</v>
      </c>
      <c r="D9804" s="20" t="s">
        <v>1000</v>
      </c>
      <c r="E9804" s="26">
        <v>43556</v>
      </c>
      <c r="F9804" s="20">
        <v>36</v>
      </c>
      <c r="G9804" s="20">
        <v>40.5</v>
      </c>
      <c r="I9804" s="20">
        <v>394</v>
      </c>
      <c r="J9804" s="20">
        <v>391</v>
      </c>
      <c r="L9804" s="20">
        <v>463</v>
      </c>
      <c r="N9804" s="20">
        <v>330</v>
      </c>
      <c r="P9804" s="20">
        <v>5</v>
      </c>
      <c r="Q9804" s="20">
        <v>19</v>
      </c>
      <c r="S9804" s="20">
        <v>64</v>
      </c>
    </row>
    <row r="9805" spans="1:19" s="20" customFormat="1" x14ac:dyDescent="0.25">
      <c r="A9805" s="177" t="s">
        <v>1590</v>
      </c>
      <c r="B9805" s="20" t="s">
        <v>1591</v>
      </c>
      <c r="C9805" s="20" t="s">
        <v>318</v>
      </c>
      <c r="D9805" s="20" t="s">
        <v>1000</v>
      </c>
      <c r="E9805" s="26">
        <v>43556</v>
      </c>
      <c r="F9805" s="20">
        <v>6</v>
      </c>
      <c r="G9805" s="20">
        <v>7</v>
      </c>
      <c r="I9805" s="20">
        <v>14</v>
      </c>
      <c r="J9805" s="20">
        <v>35</v>
      </c>
      <c r="L9805" s="20">
        <v>41</v>
      </c>
      <c r="N9805" s="20">
        <v>12</v>
      </c>
      <c r="P9805" s="20">
        <v>1</v>
      </c>
      <c r="Q9805" s="20">
        <v>1</v>
      </c>
      <c r="S9805" s="20">
        <v>2</v>
      </c>
    </row>
    <row r="9806" spans="1:19" s="20" customFormat="1" x14ac:dyDescent="0.25">
      <c r="A9806" s="177" t="s">
        <v>1480</v>
      </c>
      <c r="B9806" s="20" t="s">
        <v>1481</v>
      </c>
      <c r="C9806" s="20" t="s">
        <v>896</v>
      </c>
      <c r="D9806" s="20" t="s">
        <v>1000</v>
      </c>
      <c r="E9806" s="26">
        <v>43556</v>
      </c>
      <c r="F9806" s="20">
        <v>79</v>
      </c>
      <c r="G9806" s="20">
        <v>83</v>
      </c>
      <c r="I9806" s="20">
        <v>559</v>
      </c>
      <c r="J9806" s="20">
        <v>649</v>
      </c>
      <c r="L9806" s="20">
        <v>716</v>
      </c>
      <c r="N9806" s="20">
        <v>463</v>
      </c>
      <c r="O9806" s="20">
        <v>0.84166666666666667</v>
      </c>
      <c r="P9806" s="20">
        <v>20</v>
      </c>
      <c r="Q9806" s="20">
        <v>43</v>
      </c>
      <c r="S9806" s="20">
        <v>96</v>
      </c>
    </row>
    <row r="9807" spans="1:19" s="20" customFormat="1" x14ac:dyDescent="0.25">
      <c r="A9807" s="177" t="s">
        <v>1439</v>
      </c>
      <c r="B9807" s="20" t="s">
        <v>1440</v>
      </c>
      <c r="C9807" s="20" t="s">
        <v>899</v>
      </c>
      <c r="D9807" s="20" t="s">
        <v>1001</v>
      </c>
      <c r="E9807" s="26">
        <v>43556</v>
      </c>
      <c r="F9807" s="20">
        <v>6.5</v>
      </c>
      <c r="G9807" s="20">
        <v>8.5</v>
      </c>
      <c r="I9807" s="20">
        <v>32</v>
      </c>
      <c r="J9807" s="20">
        <v>34</v>
      </c>
      <c r="L9807" s="20">
        <v>48</v>
      </c>
      <c r="N9807" s="20">
        <v>28</v>
      </c>
      <c r="O9807" s="20" t="s">
        <v>904</v>
      </c>
      <c r="P9807" s="20">
        <v>1</v>
      </c>
      <c r="Q9807" s="20">
        <v>3</v>
      </c>
      <c r="S9807" s="20">
        <v>4</v>
      </c>
    </row>
    <row r="9808" spans="1:19" s="20" customFormat="1" x14ac:dyDescent="0.25">
      <c r="A9808" s="177" t="s">
        <v>1144</v>
      </c>
      <c r="B9808" s="20" t="s">
        <v>1232</v>
      </c>
      <c r="C9808" s="20" t="s">
        <v>235</v>
      </c>
      <c r="D9808" s="20" t="s">
        <v>1002</v>
      </c>
      <c r="E9808" s="26">
        <v>43556</v>
      </c>
      <c r="F9808" s="20">
        <v>85.5</v>
      </c>
      <c r="G9808" s="20">
        <v>91.5</v>
      </c>
      <c r="H9808" s="20">
        <v>0</v>
      </c>
      <c r="I9808" s="20">
        <v>591</v>
      </c>
      <c r="J9808" s="20">
        <v>683</v>
      </c>
      <c r="L9808" s="20">
        <v>764</v>
      </c>
      <c r="M9808" s="20">
        <v>0</v>
      </c>
      <c r="N9808" s="20">
        <v>491</v>
      </c>
      <c r="O9808" s="20">
        <v>0.84166666666666667</v>
      </c>
      <c r="P9808" s="20">
        <v>21</v>
      </c>
      <c r="Q9808" s="20">
        <v>46</v>
      </c>
      <c r="R9808" s="20">
        <v>0</v>
      </c>
      <c r="S9808" s="20">
        <v>100</v>
      </c>
    </row>
    <row r="9809" spans="1:19" s="20" customFormat="1" x14ac:dyDescent="0.25">
      <c r="A9809" s="177" t="s">
        <v>1379</v>
      </c>
      <c r="B9809" s="20" t="s">
        <v>1380</v>
      </c>
      <c r="C9809" s="20" t="s">
        <v>1237</v>
      </c>
      <c r="D9809" s="20" t="s">
        <v>1000</v>
      </c>
      <c r="E9809" s="26">
        <v>43556</v>
      </c>
      <c r="F9809" s="20">
        <v>26</v>
      </c>
      <c r="G9809" s="20">
        <v>22.5</v>
      </c>
      <c r="I9809" s="20">
        <v>94</v>
      </c>
      <c r="J9809" s="20">
        <v>149</v>
      </c>
      <c r="L9809" s="20">
        <v>130</v>
      </c>
      <c r="N9809" s="20">
        <v>78</v>
      </c>
      <c r="P9809" s="20">
        <v>4</v>
      </c>
      <c r="Q9809" s="20">
        <v>7</v>
      </c>
      <c r="S9809" s="20">
        <v>16</v>
      </c>
    </row>
    <row r="9810" spans="1:19" s="20" customFormat="1" x14ac:dyDescent="0.25">
      <c r="A9810" s="177" t="s">
        <v>12140</v>
      </c>
      <c r="B9810" s="20" t="s">
        <v>12141</v>
      </c>
      <c r="C9810" s="20" t="s">
        <v>1051</v>
      </c>
      <c r="D9810" s="20" t="s">
        <v>1000</v>
      </c>
      <c r="E9810" s="26">
        <v>43556</v>
      </c>
      <c r="F9810" s="20">
        <v>0</v>
      </c>
      <c r="G9810" s="20">
        <v>0</v>
      </c>
      <c r="I9810" s="20">
        <v>0</v>
      </c>
      <c r="J9810" s="20">
        <v>0</v>
      </c>
      <c r="L9810" s="20">
        <v>0</v>
      </c>
      <c r="N9810" s="20">
        <v>0</v>
      </c>
      <c r="P9810" s="20">
        <v>0</v>
      </c>
      <c r="Q9810" s="20">
        <v>0</v>
      </c>
      <c r="S9810" s="20">
        <v>0</v>
      </c>
    </row>
    <row r="9811" spans="1:19" s="20" customFormat="1" x14ac:dyDescent="0.25">
      <c r="A9811" s="177" t="s">
        <v>13329</v>
      </c>
      <c r="B9811" s="20" t="s">
        <v>13330</v>
      </c>
      <c r="C9811" s="20" t="s">
        <v>350</v>
      </c>
      <c r="D9811" s="20" t="s">
        <v>1002</v>
      </c>
      <c r="E9811" s="26">
        <v>43556</v>
      </c>
      <c r="F9811" s="20">
        <v>0</v>
      </c>
      <c r="G9811" s="20">
        <v>0</v>
      </c>
      <c r="I9811" s="20">
        <v>0</v>
      </c>
      <c r="J9811" s="20">
        <v>0</v>
      </c>
      <c r="L9811" s="20">
        <v>0</v>
      </c>
      <c r="N9811" s="20">
        <v>0</v>
      </c>
      <c r="P9811" s="20">
        <v>0</v>
      </c>
      <c r="Q9811" s="20">
        <v>0</v>
      </c>
      <c r="S9811" s="20">
        <v>0</v>
      </c>
    </row>
    <row r="9812" spans="1:19" s="20" customFormat="1" x14ac:dyDescent="0.25">
      <c r="A9812" s="177" t="s">
        <v>13506</v>
      </c>
      <c r="B9812" s="20" t="s">
        <v>13507</v>
      </c>
      <c r="C9812" s="20" t="s">
        <v>242</v>
      </c>
      <c r="D9812" s="20" t="s">
        <v>1002</v>
      </c>
      <c r="E9812" s="26">
        <v>43556</v>
      </c>
      <c r="F9812" s="20">
        <v>0</v>
      </c>
      <c r="G9812" s="20">
        <v>0</v>
      </c>
      <c r="I9812" s="20">
        <v>0</v>
      </c>
      <c r="J9812" s="20">
        <v>0</v>
      </c>
      <c r="L9812" s="20">
        <v>0</v>
      </c>
      <c r="N9812" s="20">
        <v>0</v>
      </c>
      <c r="P9812" s="20">
        <v>0</v>
      </c>
      <c r="Q9812" s="20">
        <v>0</v>
      </c>
      <c r="S9812" s="20">
        <v>0</v>
      </c>
    </row>
    <row r="9813" spans="1:19" s="20" customFormat="1" x14ac:dyDescent="0.25">
      <c r="A9813" s="177" t="s">
        <v>13683</v>
      </c>
      <c r="B9813" s="20" t="s">
        <v>13684</v>
      </c>
      <c r="C9813" s="20" t="s">
        <v>237</v>
      </c>
      <c r="D9813" s="20" t="s">
        <v>1002</v>
      </c>
      <c r="E9813" s="26">
        <v>43556</v>
      </c>
      <c r="F9813" s="20">
        <v>11</v>
      </c>
      <c r="G9813" s="20">
        <v>13</v>
      </c>
      <c r="I9813" s="20">
        <v>57</v>
      </c>
      <c r="J9813" s="20">
        <v>74</v>
      </c>
      <c r="L9813" s="20">
        <v>82</v>
      </c>
      <c r="N9813" s="20">
        <v>43</v>
      </c>
      <c r="O9813" s="20">
        <v>0.84166666666666667</v>
      </c>
      <c r="P9813" s="20">
        <v>10</v>
      </c>
      <c r="Q9813" s="20">
        <v>16</v>
      </c>
      <c r="S9813" s="20">
        <v>14</v>
      </c>
    </row>
    <row r="9814" spans="1:19" s="20" customFormat="1" x14ac:dyDescent="0.25">
      <c r="A9814" s="177" t="s">
        <v>13858</v>
      </c>
      <c r="B9814" s="20" t="s">
        <v>13859</v>
      </c>
      <c r="C9814" s="20" t="s">
        <v>238</v>
      </c>
      <c r="D9814" s="20" t="s">
        <v>1002</v>
      </c>
      <c r="E9814" s="26">
        <v>43556</v>
      </c>
      <c r="F9814" s="20">
        <v>0</v>
      </c>
      <c r="G9814" s="20">
        <v>0</v>
      </c>
      <c r="I9814" s="20">
        <v>0</v>
      </c>
      <c r="J9814" s="20">
        <v>0</v>
      </c>
      <c r="L9814" s="20">
        <v>0</v>
      </c>
      <c r="N9814" s="20">
        <v>0</v>
      </c>
      <c r="P9814" s="20">
        <v>0</v>
      </c>
      <c r="Q9814" s="20">
        <v>0</v>
      </c>
      <c r="S9814" s="20">
        <v>0</v>
      </c>
    </row>
    <row r="9815" spans="1:19" s="20" customFormat="1" x14ac:dyDescent="0.25">
      <c r="A9815" s="177" t="s">
        <v>14035</v>
      </c>
      <c r="B9815" s="20" t="s">
        <v>14036</v>
      </c>
      <c r="C9815" s="20" t="s">
        <v>239</v>
      </c>
      <c r="D9815" s="20" t="s">
        <v>1002</v>
      </c>
      <c r="E9815" s="26">
        <v>43556</v>
      </c>
      <c r="F9815" s="20">
        <v>0</v>
      </c>
      <c r="G9815" s="20">
        <v>0</v>
      </c>
      <c r="I9815" s="20">
        <v>0</v>
      </c>
      <c r="J9815" s="20">
        <v>0</v>
      </c>
      <c r="L9815" s="20">
        <v>0</v>
      </c>
      <c r="N9815" s="20">
        <v>0</v>
      </c>
      <c r="P9815" s="20">
        <v>0</v>
      </c>
      <c r="Q9815" s="20">
        <v>0</v>
      </c>
      <c r="S9815" s="20">
        <v>0</v>
      </c>
    </row>
    <row r="9816" spans="1:19" s="20" customFormat="1" x14ac:dyDescent="0.25">
      <c r="A9816" s="177" t="s">
        <v>14045</v>
      </c>
      <c r="B9816" s="20" t="s">
        <v>14046</v>
      </c>
      <c r="C9816" s="20" t="s">
        <v>966</v>
      </c>
      <c r="D9816" s="20" t="s">
        <v>1002</v>
      </c>
      <c r="E9816" s="26">
        <v>43556</v>
      </c>
      <c r="F9816" s="20">
        <v>0</v>
      </c>
      <c r="G9816" s="20">
        <v>0</v>
      </c>
      <c r="I9816" s="20">
        <v>0</v>
      </c>
      <c r="J9816" s="20">
        <v>0</v>
      </c>
      <c r="L9816" s="20">
        <v>0</v>
      </c>
      <c r="N9816" s="20">
        <v>0</v>
      </c>
      <c r="P9816" s="20">
        <v>0</v>
      </c>
      <c r="Q9816" s="20">
        <v>0</v>
      </c>
      <c r="S9816" s="20">
        <v>0</v>
      </c>
    </row>
    <row r="9817" spans="1:19" s="20" customFormat="1" x14ac:dyDescent="0.25">
      <c r="A9817" s="177" t="s">
        <v>14222</v>
      </c>
      <c r="B9817" s="20" t="s">
        <v>14223</v>
      </c>
      <c r="C9817" s="20" t="s">
        <v>240</v>
      </c>
      <c r="D9817" s="20" t="s">
        <v>1002</v>
      </c>
      <c r="E9817" s="26">
        <v>43556</v>
      </c>
      <c r="F9817" s="20">
        <v>16</v>
      </c>
      <c r="G9817" s="20">
        <v>13.5</v>
      </c>
      <c r="I9817" s="20">
        <v>43</v>
      </c>
      <c r="J9817" s="20">
        <v>91</v>
      </c>
      <c r="L9817" s="20">
        <v>78</v>
      </c>
      <c r="N9817" s="20">
        <v>36</v>
      </c>
      <c r="P9817" s="20">
        <v>4</v>
      </c>
      <c r="Q9817" s="20">
        <v>6</v>
      </c>
      <c r="S9817" s="20">
        <v>7</v>
      </c>
    </row>
    <row r="9818" spans="1:19" s="20" customFormat="1" x14ac:dyDescent="0.25">
      <c r="A9818" s="177" t="s">
        <v>14399</v>
      </c>
      <c r="B9818" s="20" t="s">
        <v>14400</v>
      </c>
      <c r="C9818" s="20" t="s">
        <v>241</v>
      </c>
      <c r="D9818" s="20" t="s">
        <v>1002</v>
      </c>
      <c r="E9818" s="26">
        <v>43556</v>
      </c>
      <c r="F9818" s="20">
        <v>36</v>
      </c>
      <c r="G9818" s="20">
        <v>40.5</v>
      </c>
      <c r="I9818" s="20">
        <v>394</v>
      </c>
      <c r="J9818" s="20">
        <v>391</v>
      </c>
      <c r="L9818" s="20">
        <v>463</v>
      </c>
      <c r="N9818" s="20">
        <v>330</v>
      </c>
      <c r="P9818" s="20">
        <v>5</v>
      </c>
      <c r="Q9818" s="20">
        <v>19</v>
      </c>
      <c r="S9818" s="20">
        <v>64</v>
      </c>
    </row>
    <row r="9819" spans="1:19" s="20" customFormat="1" x14ac:dyDescent="0.25">
      <c r="A9819" s="177" t="s">
        <v>14511</v>
      </c>
      <c r="B9819" s="20" t="s">
        <v>14512</v>
      </c>
      <c r="C9819" s="20" t="s">
        <v>318</v>
      </c>
      <c r="D9819" s="20" t="s">
        <v>1002</v>
      </c>
      <c r="E9819" s="26">
        <v>43556</v>
      </c>
      <c r="F9819" s="20">
        <v>6</v>
      </c>
      <c r="G9819" s="20">
        <v>7</v>
      </c>
      <c r="I9819" s="20">
        <v>14</v>
      </c>
      <c r="J9819" s="20">
        <v>35</v>
      </c>
      <c r="L9819" s="20">
        <v>41</v>
      </c>
      <c r="N9819" s="20">
        <v>12</v>
      </c>
      <c r="P9819" s="20">
        <v>1</v>
      </c>
      <c r="Q9819" s="20">
        <v>1</v>
      </c>
      <c r="S9819" s="20">
        <v>2</v>
      </c>
    </row>
    <row r="9820" spans="1:19" s="20" customFormat="1" x14ac:dyDescent="0.25">
      <c r="A9820" s="177" t="s">
        <v>14531</v>
      </c>
      <c r="B9820" s="20" t="s">
        <v>14532</v>
      </c>
      <c r="C9820" s="20" t="s">
        <v>962</v>
      </c>
      <c r="D9820" s="20" t="s">
        <v>1000</v>
      </c>
      <c r="E9820" s="26">
        <v>43556</v>
      </c>
      <c r="F9820" s="20">
        <v>2</v>
      </c>
      <c r="G9820" s="20">
        <v>3</v>
      </c>
      <c r="I9820" s="20">
        <v>5</v>
      </c>
      <c r="J9820" s="20">
        <v>16</v>
      </c>
      <c r="L9820" s="20">
        <v>18</v>
      </c>
      <c r="N9820" s="20">
        <v>2</v>
      </c>
      <c r="O9820" s="20">
        <v>0.625</v>
      </c>
      <c r="P9820" s="20">
        <v>0</v>
      </c>
      <c r="Q9820" s="20">
        <v>2</v>
      </c>
      <c r="S9820" s="20">
        <v>3</v>
      </c>
    </row>
    <row r="9821" spans="1:19" s="20" customFormat="1" x14ac:dyDescent="0.25">
      <c r="A9821" s="177" t="s">
        <v>14551</v>
      </c>
      <c r="B9821" s="20" t="s">
        <v>14552</v>
      </c>
      <c r="C9821" s="20" t="s">
        <v>959</v>
      </c>
      <c r="D9821" s="20" t="s">
        <v>1002</v>
      </c>
      <c r="E9821" s="26">
        <v>43556</v>
      </c>
      <c r="F9821" s="20">
        <v>2</v>
      </c>
      <c r="G9821" s="20">
        <v>3</v>
      </c>
      <c r="I9821" s="20">
        <v>5</v>
      </c>
      <c r="J9821" s="20">
        <v>16</v>
      </c>
      <c r="L9821" s="20">
        <v>18</v>
      </c>
      <c r="N9821" s="20">
        <v>2</v>
      </c>
      <c r="O9821" s="20">
        <v>0.625</v>
      </c>
      <c r="P9821" s="20">
        <v>0</v>
      </c>
      <c r="Q9821" s="20">
        <v>2</v>
      </c>
      <c r="S9821" s="20">
        <v>3</v>
      </c>
    </row>
    <row r="9822" spans="1:19" s="20" customFormat="1" x14ac:dyDescent="0.25">
      <c r="A9822" s="177" t="s">
        <v>14728</v>
      </c>
      <c r="B9822" s="20" t="s">
        <v>14729</v>
      </c>
      <c r="C9822" s="20" t="s">
        <v>199</v>
      </c>
      <c r="D9822" s="20" t="s">
        <v>1000</v>
      </c>
      <c r="E9822" s="26">
        <v>43556</v>
      </c>
      <c r="F9822" s="20">
        <v>14.5</v>
      </c>
      <c r="G9822" s="20">
        <v>13.5</v>
      </c>
      <c r="I9822" s="20">
        <v>123</v>
      </c>
      <c r="J9822" s="20">
        <v>113</v>
      </c>
      <c r="L9822" s="20">
        <v>113</v>
      </c>
      <c r="N9822" s="20">
        <v>85</v>
      </c>
      <c r="P9822" s="20">
        <v>1</v>
      </c>
      <c r="Q9822" s="20">
        <v>2</v>
      </c>
      <c r="S9822" s="20">
        <v>38</v>
      </c>
    </row>
    <row r="9823" spans="1:19" s="20" customFormat="1" x14ac:dyDescent="0.25">
      <c r="A9823" s="177" t="s">
        <v>14994</v>
      </c>
      <c r="B9823" s="20" t="s">
        <v>14995</v>
      </c>
      <c r="C9823" s="20" t="s">
        <v>200</v>
      </c>
      <c r="D9823" s="20" t="s">
        <v>1002</v>
      </c>
      <c r="E9823" s="26">
        <v>43556</v>
      </c>
      <c r="F9823" s="20">
        <v>5.5</v>
      </c>
      <c r="G9823" s="20">
        <v>4.5</v>
      </c>
      <c r="I9823" s="20">
        <v>19</v>
      </c>
      <c r="J9823" s="20">
        <v>31</v>
      </c>
      <c r="L9823" s="20">
        <v>26</v>
      </c>
      <c r="N9823" s="20">
        <v>16</v>
      </c>
      <c r="P9823" s="20">
        <v>1</v>
      </c>
      <c r="Q9823" s="20">
        <v>1</v>
      </c>
      <c r="S9823" s="20">
        <v>3</v>
      </c>
    </row>
    <row r="9824" spans="1:19" s="20" customFormat="1" x14ac:dyDescent="0.25">
      <c r="A9824" s="177" t="s">
        <v>15171</v>
      </c>
      <c r="B9824" s="20" t="s">
        <v>15172</v>
      </c>
      <c r="C9824" s="20" t="s">
        <v>202</v>
      </c>
      <c r="D9824" s="20" t="s">
        <v>1002</v>
      </c>
      <c r="E9824" s="26">
        <v>43556</v>
      </c>
      <c r="F9824" s="20">
        <v>6</v>
      </c>
      <c r="G9824" s="20">
        <v>5</v>
      </c>
      <c r="I9824" s="20">
        <v>91</v>
      </c>
      <c r="J9824" s="20">
        <v>66</v>
      </c>
      <c r="L9824" s="20">
        <v>64</v>
      </c>
      <c r="N9824" s="20">
        <v>59</v>
      </c>
      <c r="P9824" s="20">
        <v>0</v>
      </c>
      <c r="Q9824" s="20">
        <v>0</v>
      </c>
      <c r="S9824" s="20">
        <v>32</v>
      </c>
    </row>
    <row r="9825" spans="1:20" s="20" customFormat="1" x14ac:dyDescent="0.25">
      <c r="A9825" s="177" t="s">
        <v>15253</v>
      </c>
      <c r="B9825" s="20" t="s">
        <v>15254</v>
      </c>
      <c r="C9825" s="20" t="s">
        <v>348</v>
      </c>
      <c r="D9825" s="20" t="s">
        <v>1000</v>
      </c>
      <c r="E9825" s="26">
        <v>43556</v>
      </c>
      <c r="F9825" s="20">
        <v>0</v>
      </c>
      <c r="G9825" s="20">
        <v>0</v>
      </c>
      <c r="I9825" s="20">
        <v>0</v>
      </c>
      <c r="J9825" s="20">
        <v>0</v>
      </c>
      <c r="L9825" s="20">
        <v>0</v>
      </c>
      <c r="N9825" s="20">
        <v>0</v>
      </c>
      <c r="P9825" s="20">
        <v>0</v>
      </c>
      <c r="Q9825" s="20">
        <v>0</v>
      </c>
      <c r="S9825" s="20">
        <v>0</v>
      </c>
    </row>
    <row r="9826" spans="1:20" s="20" customFormat="1" x14ac:dyDescent="0.25">
      <c r="A9826" s="177" t="s">
        <v>15337</v>
      </c>
      <c r="B9826" s="20" t="s">
        <v>15338</v>
      </c>
      <c r="C9826" s="20" t="s">
        <v>347</v>
      </c>
      <c r="D9826" s="20" t="s">
        <v>1002</v>
      </c>
      <c r="E9826" s="26">
        <v>43556</v>
      </c>
      <c r="F9826" s="20">
        <v>0</v>
      </c>
      <c r="G9826" s="20">
        <v>0</v>
      </c>
      <c r="I9826" s="20">
        <v>0</v>
      </c>
      <c r="J9826" s="20">
        <v>0</v>
      </c>
      <c r="L9826" s="20">
        <v>0</v>
      </c>
      <c r="N9826" s="20">
        <v>0</v>
      </c>
      <c r="P9826" s="20">
        <v>0</v>
      </c>
      <c r="Q9826" s="20">
        <v>0</v>
      </c>
      <c r="S9826" s="20">
        <v>0</v>
      </c>
    </row>
    <row r="9827" spans="1:20" s="20" customFormat="1" x14ac:dyDescent="0.25">
      <c r="A9827" s="177" t="s">
        <v>15413</v>
      </c>
      <c r="B9827" s="20" t="s">
        <v>15414</v>
      </c>
      <c r="C9827" s="20" t="s">
        <v>351</v>
      </c>
      <c r="D9827" s="20" t="s">
        <v>1002</v>
      </c>
      <c r="E9827" s="26">
        <v>43556</v>
      </c>
      <c r="F9827" s="20">
        <v>0</v>
      </c>
      <c r="G9827" s="20">
        <v>0</v>
      </c>
      <c r="I9827" s="20">
        <v>0</v>
      </c>
      <c r="J9827" s="20">
        <v>0</v>
      </c>
      <c r="L9827" s="20">
        <v>0</v>
      </c>
      <c r="N9827" s="20">
        <v>0</v>
      </c>
      <c r="P9827" s="20">
        <v>0</v>
      </c>
      <c r="Q9827" s="20">
        <v>0</v>
      </c>
      <c r="S9827" s="20">
        <v>0</v>
      </c>
    </row>
    <row r="9828" spans="1:20" s="20" customFormat="1" x14ac:dyDescent="0.25">
      <c r="A9828" s="177" t="s">
        <v>15459</v>
      </c>
      <c r="B9828" s="20" t="s">
        <v>15460</v>
      </c>
      <c r="C9828" s="20" t="s">
        <v>357</v>
      </c>
      <c r="D9828" s="20" t="s">
        <v>1000</v>
      </c>
      <c r="E9828" s="26">
        <v>43556</v>
      </c>
      <c r="F9828" s="20">
        <v>0</v>
      </c>
      <c r="G9828" s="20">
        <v>0</v>
      </c>
      <c r="I9828" s="20">
        <v>0</v>
      </c>
      <c r="J9828" s="20">
        <v>0</v>
      </c>
      <c r="L9828" s="20">
        <v>0</v>
      </c>
      <c r="N9828" s="20">
        <v>0</v>
      </c>
      <c r="P9828" s="20">
        <v>0</v>
      </c>
      <c r="Q9828" s="20">
        <v>0</v>
      </c>
      <c r="S9828" s="20">
        <v>0</v>
      </c>
    </row>
    <row r="9829" spans="1:20" s="20" customFormat="1" x14ac:dyDescent="0.25">
      <c r="A9829" s="177" t="s">
        <v>15537</v>
      </c>
      <c r="B9829" s="20" t="s">
        <v>15538</v>
      </c>
      <c r="C9829" s="20" t="s">
        <v>352</v>
      </c>
      <c r="D9829" s="20" t="s">
        <v>1002</v>
      </c>
      <c r="E9829" s="26">
        <v>43556</v>
      </c>
      <c r="F9829" s="20">
        <v>0</v>
      </c>
      <c r="G9829" s="20">
        <v>0</v>
      </c>
      <c r="I9829" s="20">
        <v>0</v>
      </c>
      <c r="J9829" s="20">
        <v>0</v>
      </c>
      <c r="L9829" s="20">
        <v>0</v>
      </c>
      <c r="N9829" s="20">
        <v>0</v>
      </c>
      <c r="P9829" s="20">
        <v>0</v>
      </c>
      <c r="Q9829" s="20">
        <v>0</v>
      </c>
      <c r="S9829" s="20">
        <v>0</v>
      </c>
    </row>
    <row r="9830" spans="1:20" s="20" customFormat="1" x14ac:dyDescent="0.25">
      <c r="A9830" s="177" t="s">
        <v>15698</v>
      </c>
      <c r="B9830" s="20" t="s">
        <v>15699</v>
      </c>
      <c r="C9830" s="20" t="s">
        <v>228</v>
      </c>
      <c r="D9830" s="20" t="s">
        <v>1002</v>
      </c>
      <c r="E9830" s="26">
        <v>43556</v>
      </c>
      <c r="F9830" s="20">
        <v>0</v>
      </c>
      <c r="G9830" s="20">
        <v>0</v>
      </c>
      <c r="I9830" s="20">
        <v>0</v>
      </c>
      <c r="J9830" s="20">
        <v>0</v>
      </c>
      <c r="L9830" s="20">
        <v>0</v>
      </c>
      <c r="N9830" s="20">
        <v>0</v>
      </c>
      <c r="P9830" s="20">
        <v>0</v>
      </c>
      <c r="Q9830" s="20">
        <v>0</v>
      </c>
      <c r="S9830" s="20">
        <v>0</v>
      </c>
      <c r="T9830" s="20">
        <v>0.79166666666666663</v>
      </c>
    </row>
    <row r="9831" spans="1:20" s="20" customFormat="1" x14ac:dyDescent="0.25">
      <c r="A9831" s="177" t="s">
        <v>15875</v>
      </c>
      <c r="B9831" s="20" t="s">
        <v>15876</v>
      </c>
      <c r="C9831" s="20" t="s">
        <v>227</v>
      </c>
      <c r="D9831" s="20" t="s">
        <v>1000</v>
      </c>
      <c r="E9831" s="26">
        <v>43556</v>
      </c>
      <c r="F9831" s="20">
        <v>0</v>
      </c>
      <c r="G9831" s="20">
        <v>0</v>
      </c>
      <c r="I9831" s="20">
        <v>0</v>
      </c>
      <c r="J9831" s="20">
        <v>0</v>
      </c>
      <c r="L9831" s="20">
        <v>0</v>
      </c>
      <c r="N9831" s="20">
        <v>0</v>
      </c>
      <c r="P9831" s="20">
        <v>0</v>
      </c>
      <c r="Q9831" s="20">
        <v>0</v>
      </c>
      <c r="S9831" s="20">
        <v>0</v>
      </c>
    </row>
    <row r="9832" spans="1:20" s="20" customFormat="1" x14ac:dyDescent="0.25">
      <c r="A9832" s="177" t="s">
        <v>16052</v>
      </c>
      <c r="B9832" s="20" t="s">
        <v>16053</v>
      </c>
      <c r="C9832" s="20" t="s">
        <v>203</v>
      </c>
      <c r="D9832" s="20" t="s">
        <v>1000</v>
      </c>
      <c r="E9832" s="26">
        <v>43556</v>
      </c>
      <c r="F9832" s="20">
        <v>0</v>
      </c>
      <c r="G9832" s="20">
        <v>0</v>
      </c>
      <c r="I9832" s="20">
        <v>0</v>
      </c>
      <c r="J9832" s="20">
        <v>0</v>
      </c>
      <c r="L9832" s="20">
        <v>0</v>
      </c>
      <c r="N9832" s="20">
        <v>0</v>
      </c>
      <c r="O9832" s="20" t="e">
        <v>#DIV/0!</v>
      </c>
      <c r="P9832" s="20">
        <v>0</v>
      </c>
      <c r="Q9832" s="20">
        <v>0</v>
      </c>
      <c r="S9832" s="20">
        <v>0</v>
      </c>
      <c r="T9832" s="20" t="e">
        <v>#DIV/0!</v>
      </c>
    </row>
    <row r="9833" spans="1:20" s="20" customFormat="1" x14ac:dyDescent="0.25">
      <c r="A9833" s="177" t="s">
        <v>16231</v>
      </c>
      <c r="B9833" s="20" t="s">
        <v>16232</v>
      </c>
      <c r="C9833" s="20" t="s">
        <v>205</v>
      </c>
      <c r="D9833" s="20" t="s">
        <v>1002</v>
      </c>
      <c r="E9833" s="26">
        <v>43556</v>
      </c>
      <c r="F9833" s="20">
        <v>0</v>
      </c>
      <c r="G9833" s="20">
        <v>0</v>
      </c>
      <c r="I9833" s="20">
        <v>0</v>
      </c>
      <c r="J9833" s="20">
        <v>0</v>
      </c>
      <c r="L9833" s="20">
        <v>0</v>
      </c>
      <c r="N9833" s="20">
        <v>0</v>
      </c>
      <c r="P9833" s="20">
        <v>0</v>
      </c>
      <c r="Q9833" s="20">
        <v>0</v>
      </c>
      <c r="S9833" s="20">
        <v>0</v>
      </c>
    </row>
    <row r="9834" spans="1:20" s="20" customFormat="1" x14ac:dyDescent="0.25">
      <c r="A9834" s="177" t="s">
        <v>16408</v>
      </c>
      <c r="B9834" s="20" t="s">
        <v>16409</v>
      </c>
      <c r="C9834" s="20" t="s">
        <v>204</v>
      </c>
      <c r="D9834" s="20" t="s">
        <v>1002</v>
      </c>
      <c r="E9834" s="26">
        <v>43556</v>
      </c>
      <c r="F9834" s="20">
        <v>0</v>
      </c>
      <c r="G9834" s="20">
        <v>0</v>
      </c>
      <c r="I9834" s="20">
        <v>0</v>
      </c>
      <c r="J9834" s="20">
        <v>0</v>
      </c>
      <c r="L9834" s="20">
        <v>0</v>
      </c>
      <c r="N9834" s="20">
        <v>0</v>
      </c>
      <c r="P9834" s="20">
        <v>0</v>
      </c>
      <c r="Q9834" s="20">
        <v>0</v>
      </c>
      <c r="S9834" s="20">
        <v>0</v>
      </c>
      <c r="T9834" s="20" t="e">
        <v>#DIV/0!</v>
      </c>
    </row>
    <row r="9835" spans="1:20" s="20" customFormat="1" x14ac:dyDescent="0.25">
      <c r="A9835" s="177" t="s">
        <v>16549</v>
      </c>
      <c r="B9835" s="20" t="s">
        <v>16550</v>
      </c>
      <c r="C9835" s="20" t="s">
        <v>353</v>
      </c>
      <c r="D9835" s="20" t="s">
        <v>1002</v>
      </c>
      <c r="E9835" s="26">
        <v>43556</v>
      </c>
      <c r="F9835" s="20">
        <v>0</v>
      </c>
      <c r="G9835" s="20">
        <v>0</v>
      </c>
      <c r="I9835" s="20">
        <v>0</v>
      </c>
      <c r="J9835" s="20">
        <v>0</v>
      </c>
      <c r="L9835" s="20">
        <v>0</v>
      </c>
      <c r="N9835" s="20">
        <v>0</v>
      </c>
      <c r="P9835" s="20">
        <v>0</v>
      </c>
      <c r="Q9835" s="20">
        <v>0</v>
      </c>
      <c r="S9835" s="20">
        <v>0</v>
      </c>
    </row>
    <row r="9836" spans="1:20" s="20" customFormat="1" x14ac:dyDescent="0.25">
      <c r="A9836" s="177" t="s">
        <v>16726</v>
      </c>
      <c r="B9836" s="20" t="s">
        <v>16727</v>
      </c>
      <c r="C9836" s="20" t="s">
        <v>223</v>
      </c>
      <c r="D9836" s="20" t="s">
        <v>1000</v>
      </c>
      <c r="E9836" s="26">
        <v>43556</v>
      </c>
      <c r="F9836" s="20">
        <v>5</v>
      </c>
      <c r="G9836" s="20">
        <v>6</v>
      </c>
      <c r="I9836" s="20">
        <v>57</v>
      </c>
      <c r="J9836" s="20">
        <v>55</v>
      </c>
      <c r="L9836" s="20">
        <v>66</v>
      </c>
      <c r="N9836" s="20">
        <v>55</v>
      </c>
      <c r="P9836" s="20">
        <v>0</v>
      </c>
      <c r="Q9836" s="20">
        <v>0</v>
      </c>
      <c r="S9836" s="20">
        <v>2</v>
      </c>
    </row>
    <row r="9837" spans="1:20" s="20" customFormat="1" x14ac:dyDescent="0.25">
      <c r="A9837" s="177" t="s">
        <v>16905</v>
      </c>
      <c r="B9837" s="20" t="s">
        <v>16906</v>
      </c>
      <c r="C9837" s="20" t="s">
        <v>224</v>
      </c>
      <c r="D9837" s="20" t="s">
        <v>1002</v>
      </c>
      <c r="E9837" s="26">
        <v>43556</v>
      </c>
      <c r="F9837" s="20">
        <v>5</v>
      </c>
      <c r="G9837" s="20">
        <v>6</v>
      </c>
      <c r="I9837" s="20">
        <v>57</v>
      </c>
      <c r="J9837" s="20">
        <v>55</v>
      </c>
      <c r="L9837" s="20">
        <v>66</v>
      </c>
      <c r="N9837" s="20">
        <v>55</v>
      </c>
      <c r="P9837" s="20">
        <v>0</v>
      </c>
      <c r="Q9837" s="20">
        <v>0</v>
      </c>
      <c r="S9837" s="20">
        <v>2</v>
      </c>
      <c r="T9837" s="20" t="e">
        <v>#DIV/0!</v>
      </c>
    </row>
    <row r="9838" spans="1:20" s="20" customFormat="1" x14ac:dyDescent="0.25">
      <c r="A9838" s="177" t="s">
        <v>17031</v>
      </c>
      <c r="B9838" s="20" t="s">
        <v>17032</v>
      </c>
      <c r="C9838" s="20" t="s">
        <v>346</v>
      </c>
      <c r="D9838" s="20" t="s">
        <v>1000</v>
      </c>
      <c r="E9838" s="26">
        <v>43556</v>
      </c>
      <c r="F9838" s="20">
        <v>0</v>
      </c>
      <c r="G9838" s="20">
        <v>0</v>
      </c>
      <c r="I9838" s="20">
        <v>0</v>
      </c>
      <c r="J9838" s="20">
        <v>0</v>
      </c>
      <c r="L9838" s="20">
        <v>0</v>
      </c>
      <c r="N9838" s="20">
        <v>0</v>
      </c>
      <c r="P9838" s="20">
        <v>0</v>
      </c>
      <c r="Q9838" s="20">
        <v>0</v>
      </c>
      <c r="S9838" s="20">
        <v>0</v>
      </c>
      <c r="T9838" s="20" t="e">
        <v>#DIV/0!</v>
      </c>
    </row>
    <row r="9839" spans="1:20" s="20" customFormat="1" x14ac:dyDescent="0.25">
      <c r="A9839" s="177" t="s">
        <v>17127</v>
      </c>
      <c r="B9839" s="20" t="s">
        <v>17128</v>
      </c>
      <c r="C9839" s="20" t="s">
        <v>345</v>
      </c>
      <c r="D9839" s="20" t="s">
        <v>1002</v>
      </c>
      <c r="E9839" s="26">
        <v>43556</v>
      </c>
      <c r="F9839" s="20">
        <v>0</v>
      </c>
      <c r="G9839" s="20">
        <v>0</v>
      </c>
      <c r="I9839" s="20">
        <v>0</v>
      </c>
      <c r="J9839" s="20">
        <v>0</v>
      </c>
      <c r="L9839" s="20">
        <v>0</v>
      </c>
      <c r="N9839" s="20">
        <v>0</v>
      </c>
      <c r="P9839" s="20">
        <v>0</v>
      </c>
      <c r="Q9839" s="20">
        <v>0</v>
      </c>
      <c r="S9839" s="20">
        <v>0</v>
      </c>
    </row>
    <row r="9840" spans="1:20" s="20" customFormat="1" x14ac:dyDescent="0.25">
      <c r="A9840" s="177" t="s">
        <v>17145</v>
      </c>
      <c r="B9840" s="20" t="s">
        <v>17146</v>
      </c>
      <c r="C9840" s="20" t="s">
        <v>963</v>
      </c>
      <c r="D9840" s="20" t="s">
        <v>1000</v>
      </c>
      <c r="E9840" s="26">
        <v>43556</v>
      </c>
      <c r="F9840" s="20">
        <v>0</v>
      </c>
      <c r="G9840" s="20">
        <v>0</v>
      </c>
      <c r="I9840" s="20">
        <v>0</v>
      </c>
      <c r="J9840" s="20">
        <v>0</v>
      </c>
      <c r="L9840" s="20">
        <v>0</v>
      </c>
      <c r="N9840" s="20">
        <v>0</v>
      </c>
      <c r="P9840" s="20">
        <v>0</v>
      </c>
      <c r="Q9840" s="20">
        <v>0</v>
      </c>
      <c r="S9840" s="20">
        <v>0</v>
      </c>
    </row>
    <row r="9841" spans="1:20" s="20" customFormat="1" x14ac:dyDescent="0.25">
      <c r="A9841" s="177" t="s">
        <v>17165</v>
      </c>
      <c r="B9841" s="20" t="s">
        <v>17166</v>
      </c>
      <c r="C9841" s="20" t="s">
        <v>960</v>
      </c>
      <c r="D9841" s="20" t="s">
        <v>1002</v>
      </c>
      <c r="E9841" s="26">
        <v>43556</v>
      </c>
      <c r="F9841" s="20">
        <v>0</v>
      </c>
      <c r="G9841" s="20">
        <v>0</v>
      </c>
      <c r="I9841" s="20">
        <v>0</v>
      </c>
      <c r="J9841" s="20">
        <v>0</v>
      </c>
      <c r="L9841" s="20">
        <v>0</v>
      </c>
      <c r="N9841" s="20">
        <v>0</v>
      </c>
      <c r="P9841" s="20">
        <v>0</v>
      </c>
      <c r="Q9841" s="20">
        <v>0</v>
      </c>
      <c r="S9841" s="20">
        <v>0</v>
      </c>
    </row>
    <row r="9842" spans="1:20" s="20" customFormat="1" x14ac:dyDescent="0.25">
      <c r="A9842" s="177" t="s">
        <v>17342</v>
      </c>
      <c r="B9842" s="20" t="s">
        <v>17343</v>
      </c>
      <c r="C9842" s="20" t="s">
        <v>225</v>
      </c>
      <c r="D9842" s="20" t="s">
        <v>1000</v>
      </c>
      <c r="E9842" s="26">
        <v>43556</v>
      </c>
      <c r="F9842" s="20">
        <v>4</v>
      </c>
      <c r="G9842" s="20">
        <v>5.5</v>
      </c>
      <c r="I9842" s="20">
        <v>36</v>
      </c>
      <c r="J9842" s="20">
        <v>44</v>
      </c>
      <c r="L9842" s="20">
        <v>62</v>
      </c>
      <c r="N9842" s="20">
        <v>34</v>
      </c>
      <c r="P9842" s="20">
        <v>1</v>
      </c>
      <c r="Q9842" s="20">
        <v>1</v>
      </c>
      <c r="S9842" s="20">
        <v>2</v>
      </c>
    </row>
    <row r="9843" spans="1:20" s="20" customFormat="1" x14ac:dyDescent="0.25">
      <c r="A9843" s="177" t="s">
        <v>17372</v>
      </c>
      <c r="B9843" s="20" t="s">
        <v>17373</v>
      </c>
      <c r="C9843" s="20" t="s">
        <v>905</v>
      </c>
      <c r="D9843" s="20" t="s">
        <v>1002</v>
      </c>
      <c r="E9843" s="26">
        <v>43556</v>
      </c>
      <c r="F9843" s="20">
        <v>0</v>
      </c>
      <c r="G9843" s="20">
        <v>0</v>
      </c>
      <c r="I9843" s="20">
        <v>0</v>
      </c>
      <c r="J9843" s="20">
        <v>0</v>
      </c>
      <c r="L9843" s="20">
        <v>0</v>
      </c>
      <c r="N9843" s="20">
        <v>0</v>
      </c>
      <c r="P9843" s="20">
        <v>0</v>
      </c>
      <c r="Q9843" s="20">
        <v>0</v>
      </c>
      <c r="S9843" s="20">
        <v>0</v>
      </c>
    </row>
    <row r="9844" spans="1:20" s="20" customFormat="1" x14ac:dyDescent="0.25">
      <c r="A9844" s="177" t="s">
        <v>17549</v>
      </c>
      <c r="B9844" s="20" t="s">
        <v>17550</v>
      </c>
      <c r="C9844" s="20" t="s">
        <v>226</v>
      </c>
      <c r="D9844" s="20" t="s">
        <v>1002</v>
      </c>
      <c r="E9844" s="26">
        <v>43556</v>
      </c>
      <c r="F9844" s="20">
        <v>4</v>
      </c>
      <c r="G9844" s="20">
        <v>5.5</v>
      </c>
      <c r="I9844" s="20">
        <v>36</v>
      </c>
      <c r="J9844" s="20">
        <v>44</v>
      </c>
      <c r="L9844" s="20">
        <v>62</v>
      </c>
      <c r="N9844" s="20">
        <v>34</v>
      </c>
      <c r="P9844" s="20">
        <v>1</v>
      </c>
      <c r="Q9844" s="20">
        <v>1</v>
      </c>
      <c r="S9844" s="20">
        <v>2</v>
      </c>
    </row>
    <row r="9845" spans="1:20" s="20" customFormat="1" x14ac:dyDescent="0.25">
      <c r="A9845" s="177" t="s">
        <v>17726</v>
      </c>
      <c r="B9845" s="20" t="s">
        <v>17727</v>
      </c>
      <c r="C9845" s="20" t="s">
        <v>232</v>
      </c>
      <c r="D9845" s="20" t="s">
        <v>1000</v>
      </c>
      <c r="E9845" s="26">
        <v>43556</v>
      </c>
      <c r="F9845" s="20">
        <v>9.5</v>
      </c>
      <c r="G9845" s="20">
        <v>8</v>
      </c>
      <c r="I9845" s="20">
        <v>109</v>
      </c>
      <c r="J9845" s="20">
        <v>109</v>
      </c>
      <c r="L9845" s="20">
        <v>91</v>
      </c>
      <c r="N9845" s="20">
        <v>105</v>
      </c>
      <c r="P9845" s="20">
        <v>1</v>
      </c>
      <c r="Q9845" s="20">
        <v>10</v>
      </c>
      <c r="S9845" s="20">
        <v>4</v>
      </c>
      <c r="T9845" s="20" t="e">
        <v>#DIV/0!</v>
      </c>
    </row>
    <row r="9846" spans="1:20" s="20" customFormat="1" x14ac:dyDescent="0.25">
      <c r="A9846" s="177" t="s">
        <v>17746</v>
      </c>
      <c r="B9846" s="20" t="s">
        <v>17747</v>
      </c>
      <c r="C9846" s="20" t="s">
        <v>961</v>
      </c>
      <c r="D9846" s="20" t="s">
        <v>1002</v>
      </c>
      <c r="E9846" s="26">
        <v>43556</v>
      </c>
      <c r="F9846" s="20">
        <v>0</v>
      </c>
      <c r="G9846" s="20">
        <v>0</v>
      </c>
      <c r="I9846" s="20">
        <v>0</v>
      </c>
      <c r="J9846" s="20">
        <v>0</v>
      </c>
      <c r="L9846" s="20">
        <v>0</v>
      </c>
      <c r="N9846" s="20">
        <v>0</v>
      </c>
      <c r="P9846" s="20">
        <v>0</v>
      </c>
      <c r="Q9846" s="20">
        <v>0</v>
      </c>
      <c r="S9846" s="20">
        <v>0</v>
      </c>
      <c r="T9846" s="20" t="e">
        <v>#DIV/0!</v>
      </c>
    </row>
    <row r="9847" spans="1:20" s="20" customFormat="1" x14ac:dyDescent="0.25">
      <c r="A9847" s="177" t="s">
        <v>17923</v>
      </c>
      <c r="B9847" s="20" t="s">
        <v>17924</v>
      </c>
      <c r="C9847" s="20" t="s">
        <v>231</v>
      </c>
      <c r="D9847" s="20" t="s">
        <v>1002</v>
      </c>
      <c r="E9847" s="26">
        <v>43556</v>
      </c>
      <c r="F9847" s="20">
        <v>9.5</v>
      </c>
      <c r="G9847" s="20">
        <v>8</v>
      </c>
      <c r="I9847" s="20">
        <v>109</v>
      </c>
      <c r="J9847" s="20">
        <v>109</v>
      </c>
      <c r="L9847" s="20">
        <v>91</v>
      </c>
      <c r="N9847" s="20">
        <v>105</v>
      </c>
      <c r="P9847" s="20">
        <v>1</v>
      </c>
      <c r="Q9847" s="20">
        <v>10</v>
      </c>
      <c r="S9847" s="20">
        <v>4</v>
      </c>
      <c r="T9847" s="20" t="e">
        <v>#DIV/0!</v>
      </c>
    </row>
    <row r="9848" spans="1:20" s="20" customFormat="1" x14ac:dyDescent="0.25">
      <c r="A9848" s="177" t="s">
        <v>18100</v>
      </c>
      <c r="B9848" s="20" t="s">
        <v>18101</v>
      </c>
      <c r="C9848" s="20" t="s">
        <v>317</v>
      </c>
      <c r="D9848" s="20" t="s">
        <v>1000</v>
      </c>
      <c r="E9848" s="26">
        <v>43556</v>
      </c>
      <c r="F9848" s="20">
        <v>11</v>
      </c>
      <c r="G9848" s="20">
        <v>11.5</v>
      </c>
      <c r="I9848" s="20">
        <v>22</v>
      </c>
      <c r="J9848" s="20">
        <v>64</v>
      </c>
      <c r="L9848" s="20">
        <v>67</v>
      </c>
      <c r="N9848" s="20">
        <v>18</v>
      </c>
      <c r="P9848" s="20">
        <v>2</v>
      </c>
      <c r="Q9848" s="20">
        <v>3</v>
      </c>
      <c r="S9848" s="20">
        <v>4</v>
      </c>
      <c r="T9848" s="20">
        <v>0.77239999999999998</v>
      </c>
    </row>
    <row r="9849" spans="1:20" s="20" customFormat="1" x14ac:dyDescent="0.25">
      <c r="A9849" s="177" t="s">
        <v>18279</v>
      </c>
      <c r="B9849" s="20" t="s">
        <v>18280</v>
      </c>
      <c r="C9849" s="20" t="s">
        <v>316</v>
      </c>
      <c r="D9849" s="20" t="s">
        <v>1002</v>
      </c>
      <c r="E9849" s="26">
        <v>43556</v>
      </c>
      <c r="F9849" s="20">
        <v>6.5</v>
      </c>
      <c r="G9849" s="20">
        <v>6</v>
      </c>
      <c r="I9849" s="20">
        <v>16</v>
      </c>
      <c r="J9849" s="20">
        <v>38</v>
      </c>
      <c r="L9849" s="20">
        <v>35</v>
      </c>
      <c r="N9849" s="20">
        <v>12</v>
      </c>
      <c r="P9849" s="20">
        <v>1</v>
      </c>
      <c r="Q9849" s="20">
        <v>2</v>
      </c>
      <c r="S9849" s="20">
        <v>4</v>
      </c>
      <c r="T9849" s="20">
        <v>0.71563636363636363</v>
      </c>
    </row>
    <row r="9850" spans="1:20" s="20" customFormat="1" x14ac:dyDescent="0.25">
      <c r="A9850" s="177" t="s">
        <v>18355</v>
      </c>
      <c r="B9850" s="20" t="s">
        <v>18356</v>
      </c>
      <c r="C9850" s="20" t="s">
        <v>355</v>
      </c>
      <c r="D9850" s="20" t="s">
        <v>1002</v>
      </c>
      <c r="E9850" s="26">
        <v>43556</v>
      </c>
      <c r="F9850" s="20">
        <v>4.5</v>
      </c>
      <c r="G9850" s="20">
        <v>5.5</v>
      </c>
      <c r="I9850" s="20">
        <v>6</v>
      </c>
      <c r="J9850" s="20">
        <v>26</v>
      </c>
      <c r="L9850" s="20">
        <v>32</v>
      </c>
      <c r="N9850" s="20">
        <v>6</v>
      </c>
      <c r="P9850" s="20">
        <v>1</v>
      </c>
      <c r="Q9850" s="20">
        <v>1</v>
      </c>
      <c r="S9850" s="20">
        <v>0</v>
      </c>
      <c r="T9850" s="20">
        <v>0.77508333333333335</v>
      </c>
    </row>
    <row r="9851" spans="1:20" s="20" customFormat="1" x14ac:dyDescent="0.25">
      <c r="A9851" s="177" t="s">
        <v>18532</v>
      </c>
      <c r="B9851" s="20" t="s">
        <v>18533</v>
      </c>
      <c r="C9851" s="20" t="s">
        <v>214</v>
      </c>
      <c r="D9851" s="20" t="s">
        <v>1000</v>
      </c>
      <c r="E9851" s="26">
        <v>43556</v>
      </c>
      <c r="F9851" s="20">
        <v>14</v>
      </c>
      <c r="G9851" s="20">
        <v>15.5</v>
      </c>
      <c r="I9851" s="20">
        <v>94</v>
      </c>
      <c r="J9851" s="20">
        <v>119</v>
      </c>
      <c r="L9851" s="20">
        <v>138</v>
      </c>
      <c r="N9851" s="20">
        <v>79</v>
      </c>
      <c r="O9851" s="20">
        <v>1.0249999999999999</v>
      </c>
      <c r="P9851" s="20">
        <v>12</v>
      </c>
      <c r="Q9851" s="20">
        <v>16</v>
      </c>
      <c r="S9851" s="20">
        <v>15</v>
      </c>
      <c r="T9851" s="20">
        <v>0.81357142857142861</v>
      </c>
    </row>
    <row r="9852" spans="1:20" s="20" customFormat="1" x14ac:dyDescent="0.25">
      <c r="A9852" s="177" t="s">
        <v>18711</v>
      </c>
      <c r="B9852" s="20" t="s">
        <v>18712</v>
      </c>
      <c r="C9852" s="20" t="s">
        <v>215</v>
      </c>
      <c r="D9852" s="20" t="s">
        <v>1002</v>
      </c>
      <c r="E9852" s="26">
        <v>43556</v>
      </c>
      <c r="F9852" s="20">
        <v>5.5</v>
      </c>
      <c r="G9852" s="20">
        <v>6</v>
      </c>
      <c r="I9852" s="20">
        <v>37</v>
      </c>
      <c r="J9852" s="20">
        <v>35</v>
      </c>
      <c r="L9852" s="20">
        <v>40</v>
      </c>
      <c r="N9852" s="20">
        <v>27</v>
      </c>
      <c r="O9852" s="20">
        <v>1.0249999999999999</v>
      </c>
      <c r="P9852" s="20">
        <v>9</v>
      </c>
      <c r="Q9852" s="20">
        <v>9</v>
      </c>
      <c r="S9852" s="20">
        <v>10</v>
      </c>
      <c r="T9852" s="20">
        <v>0.76300000000000001</v>
      </c>
    </row>
    <row r="9853" spans="1:20" s="20" customFormat="1" x14ac:dyDescent="0.25">
      <c r="A9853" s="177" t="s">
        <v>18888</v>
      </c>
      <c r="B9853" s="20" t="s">
        <v>18889</v>
      </c>
      <c r="C9853" s="20" t="s">
        <v>216</v>
      </c>
      <c r="D9853" s="20" t="s">
        <v>1002</v>
      </c>
      <c r="E9853" s="26">
        <v>43556</v>
      </c>
      <c r="F9853" s="20">
        <v>8.5</v>
      </c>
      <c r="G9853" s="20">
        <v>9.5</v>
      </c>
      <c r="I9853" s="20">
        <v>57</v>
      </c>
      <c r="J9853" s="20">
        <v>84</v>
      </c>
      <c r="L9853" s="20">
        <v>98</v>
      </c>
      <c r="N9853" s="20">
        <v>52</v>
      </c>
      <c r="P9853" s="20">
        <v>3</v>
      </c>
      <c r="Q9853" s="20">
        <v>7</v>
      </c>
      <c r="S9853" s="20">
        <v>5</v>
      </c>
      <c r="T9853" s="20">
        <v>0.76800000000000002</v>
      </c>
    </row>
    <row r="9854" spans="1:20" s="20" customFormat="1" x14ac:dyDescent="0.25">
      <c r="A9854" s="177" t="s">
        <v>19065</v>
      </c>
      <c r="B9854" s="20" t="s">
        <v>19066</v>
      </c>
      <c r="C9854" s="20" t="s">
        <v>229</v>
      </c>
      <c r="D9854" s="20" t="s">
        <v>1002</v>
      </c>
      <c r="E9854" s="26">
        <v>43556</v>
      </c>
      <c r="F9854" s="20">
        <v>0</v>
      </c>
      <c r="G9854" s="20">
        <v>0</v>
      </c>
      <c r="I9854" s="20">
        <v>0</v>
      </c>
      <c r="J9854" s="20">
        <v>0</v>
      </c>
      <c r="L9854" s="20">
        <v>0</v>
      </c>
      <c r="N9854" s="20">
        <v>0</v>
      </c>
      <c r="P9854" s="20">
        <v>0</v>
      </c>
      <c r="Q9854" s="20">
        <v>0</v>
      </c>
      <c r="S9854" s="20">
        <v>0</v>
      </c>
      <c r="T9854" s="20">
        <v>0.77499999999999991</v>
      </c>
    </row>
    <row r="9855" spans="1:20" s="20" customFormat="1" x14ac:dyDescent="0.25">
      <c r="A9855" s="177" t="s">
        <v>19242</v>
      </c>
      <c r="B9855" s="20" t="s">
        <v>19243</v>
      </c>
      <c r="C9855" s="20" t="s">
        <v>230</v>
      </c>
      <c r="D9855" s="20" t="s">
        <v>1000</v>
      </c>
      <c r="E9855" s="26">
        <v>43556</v>
      </c>
      <c r="F9855" s="20">
        <v>0</v>
      </c>
      <c r="G9855" s="20">
        <v>0</v>
      </c>
      <c r="I9855" s="20">
        <v>0</v>
      </c>
      <c r="J9855" s="20">
        <v>0</v>
      </c>
      <c r="L9855" s="20">
        <v>0</v>
      </c>
      <c r="N9855" s="20">
        <v>0</v>
      </c>
      <c r="P9855" s="20">
        <v>0</v>
      </c>
      <c r="Q9855" s="20">
        <v>0</v>
      </c>
      <c r="S9855" s="20">
        <v>0</v>
      </c>
      <c r="T9855" s="20">
        <v>0.77499999999999991</v>
      </c>
    </row>
    <row r="9856" spans="1:20" s="20" customFormat="1" x14ac:dyDescent="0.25">
      <c r="A9856" s="177" t="s">
        <v>19421</v>
      </c>
      <c r="B9856" s="20" t="s">
        <v>19422</v>
      </c>
      <c r="C9856" s="20" t="s">
        <v>234</v>
      </c>
      <c r="D9856" s="20" t="s">
        <v>1000</v>
      </c>
      <c r="E9856" s="26">
        <v>43556</v>
      </c>
      <c r="F9856" s="20">
        <v>1</v>
      </c>
      <c r="G9856" s="20">
        <v>3.5</v>
      </c>
      <c r="I9856" s="20">
        <v>28</v>
      </c>
      <c r="J9856" s="20">
        <v>11</v>
      </c>
      <c r="L9856" s="20">
        <v>46</v>
      </c>
      <c r="N9856" s="20">
        <v>25</v>
      </c>
      <c r="P9856" s="20">
        <v>0</v>
      </c>
      <c r="Q9856" s="20">
        <v>0</v>
      </c>
      <c r="S9856" s="20">
        <v>3</v>
      </c>
      <c r="T9856" s="20">
        <v>0.79</v>
      </c>
    </row>
    <row r="9857" spans="1:20" s="20" customFormat="1" x14ac:dyDescent="0.25">
      <c r="A9857" s="177" t="s">
        <v>19600</v>
      </c>
      <c r="B9857" s="20" t="s">
        <v>19601</v>
      </c>
      <c r="C9857" s="20" t="s">
        <v>233</v>
      </c>
      <c r="D9857" s="20" t="s">
        <v>1002</v>
      </c>
      <c r="E9857" s="26">
        <v>43556</v>
      </c>
      <c r="F9857" s="20">
        <v>1</v>
      </c>
      <c r="G9857" s="20">
        <v>3.5</v>
      </c>
      <c r="I9857" s="20">
        <v>28</v>
      </c>
      <c r="J9857" s="20">
        <v>11</v>
      </c>
      <c r="L9857" s="20">
        <v>46</v>
      </c>
      <c r="N9857" s="20">
        <v>25</v>
      </c>
      <c r="P9857" s="20">
        <v>0</v>
      </c>
      <c r="Q9857" s="20">
        <v>0</v>
      </c>
      <c r="S9857" s="20">
        <v>3</v>
      </c>
      <c r="T9857" s="20">
        <v>0.8</v>
      </c>
    </row>
    <row r="9858" spans="1:20" s="20" customFormat="1" x14ac:dyDescent="0.25">
      <c r="A9858" s="177" t="s">
        <v>19698</v>
      </c>
      <c r="B9858" s="20" t="s">
        <v>19699</v>
      </c>
      <c r="C9858" s="20" t="s">
        <v>342</v>
      </c>
      <c r="D9858" s="20" t="s">
        <v>1000</v>
      </c>
      <c r="E9858" s="26">
        <v>43556</v>
      </c>
      <c r="F9858" s="20">
        <v>2</v>
      </c>
      <c r="G9858" s="20">
        <v>3</v>
      </c>
      <c r="I9858" s="20">
        <v>16</v>
      </c>
      <c r="J9858" s="20">
        <v>22</v>
      </c>
      <c r="L9858" s="20">
        <v>36</v>
      </c>
      <c r="N9858" s="20">
        <v>0</v>
      </c>
      <c r="P9858" s="20">
        <v>0</v>
      </c>
      <c r="Q9858" s="20">
        <v>1</v>
      </c>
      <c r="S9858" s="20">
        <v>16</v>
      </c>
      <c r="T9858" s="20">
        <v>0.8</v>
      </c>
    </row>
    <row r="9859" spans="1:20" s="20" customFormat="1" x14ac:dyDescent="0.25">
      <c r="A9859" s="177" t="s">
        <v>19798</v>
      </c>
      <c r="B9859" s="20" t="s">
        <v>19799</v>
      </c>
      <c r="C9859" s="20" t="s">
        <v>340</v>
      </c>
      <c r="D9859" s="20" t="s">
        <v>1002</v>
      </c>
      <c r="E9859" s="26">
        <v>43556</v>
      </c>
      <c r="F9859" s="20">
        <v>2</v>
      </c>
      <c r="G9859" s="20">
        <v>3</v>
      </c>
      <c r="I9859" s="20">
        <v>16</v>
      </c>
      <c r="J9859" s="20">
        <v>22</v>
      </c>
      <c r="L9859" s="20">
        <v>36</v>
      </c>
      <c r="N9859" s="20">
        <v>0</v>
      </c>
      <c r="P9859" s="20">
        <v>0</v>
      </c>
      <c r="Q9859" s="20">
        <v>1</v>
      </c>
      <c r="S9859" s="20">
        <v>16</v>
      </c>
      <c r="T9859" s="20">
        <v>0.84499999999999997</v>
      </c>
    </row>
    <row r="9860" spans="1:20" s="20" customFormat="1" x14ac:dyDescent="0.25">
      <c r="A9860" s="177" t="s">
        <v>19975</v>
      </c>
      <c r="B9860" s="20" t="s">
        <v>19976</v>
      </c>
      <c r="C9860" s="20" t="s">
        <v>220</v>
      </c>
      <c r="D9860" s="20" t="s">
        <v>1000</v>
      </c>
      <c r="E9860" s="26">
        <v>43556</v>
      </c>
      <c r="F9860" s="20">
        <v>0</v>
      </c>
      <c r="G9860" s="20">
        <v>0</v>
      </c>
      <c r="I9860" s="20">
        <v>0</v>
      </c>
      <c r="J9860" s="20">
        <v>0</v>
      </c>
      <c r="L9860" s="20">
        <v>0</v>
      </c>
      <c r="N9860" s="20">
        <v>0</v>
      </c>
      <c r="P9860" s="20">
        <v>0</v>
      </c>
      <c r="Q9860" s="20">
        <v>0</v>
      </c>
      <c r="S9860" s="20">
        <v>0</v>
      </c>
    </row>
    <row r="9861" spans="1:20" s="20" customFormat="1" x14ac:dyDescent="0.25">
      <c r="A9861" s="177" t="s">
        <v>20154</v>
      </c>
      <c r="B9861" s="20" t="s">
        <v>20155</v>
      </c>
      <c r="C9861" s="20" t="s">
        <v>221</v>
      </c>
      <c r="D9861" s="20" t="s">
        <v>1002</v>
      </c>
      <c r="E9861" s="26">
        <v>43556</v>
      </c>
      <c r="F9861" s="20">
        <v>0</v>
      </c>
      <c r="G9861" s="20">
        <v>0</v>
      </c>
      <c r="I9861" s="20">
        <v>0</v>
      </c>
      <c r="J9861" s="20">
        <v>0</v>
      </c>
      <c r="L9861" s="20">
        <v>0</v>
      </c>
      <c r="N9861" s="20">
        <v>0</v>
      </c>
      <c r="P9861" s="20">
        <v>0</v>
      </c>
      <c r="Q9861" s="20">
        <v>0</v>
      </c>
      <c r="S9861" s="20">
        <v>0</v>
      </c>
    </row>
    <row r="9862" spans="1:20" s="20" customFormat="1" x14ac:dyDescent="0.25">
      <c r="A9862" s="177" t="s">
        <v>20331</v>
      </c>
      <c r="B9862" s="20" t="s">
        <v>20332</v>
      </c>
      <c r="C9862" s="20" t="s">
        <v>222</v>
      </c>
      <c r="D9862" s="20" t="s">
        <v>1002</v>
      </c>
      <c r="E9862" s="26">
        <v>43556</v>
      </c>
      <c r="F9862" s="20">
        <v>0</v>
      </c>
      <c r="G9862" s="20">
        <v>0</v>
      </c>
      <c r="I9862" s="20">
        <v>0</v>
      </c>
      <c r="J9862" s="20">
        <v>0</v>
      </c>
      <c r="L9862" s="20">
        <v>0</v>
      </c>
      <c r="N9862" s="20">
        <v>0</v>
      </c>
      <c r="P9862" s="20">
        <v>0</v>
      </c>
      <c r="Q9862" s="20">
        <v>0</v>
      </c>
      <c r="S9862" s="20">
        <v>0</v>
      </c>
    </row>
    <row r="9863" spans="1:20" s="20" customFormat="1" x14ac:dyDescent="0.25">
      <c r="A9863" s="177" t="s">
        <v>20508</v>
      </c>
      <c r="B9863" s="20" t="s">
        <v>20509</v>
      </c>
      <c r="C9863" s="20" t="s">
        <v>211</v>
      </c>
      <c r="D9863" s="20" t="s">
        <v>1002</v>
      </c>
      <c r="E9863" s="26">
        <v>43556</v>
      </c>
      <c r="F9863" s="20">
        <v>0</v>
      </c>
      <c r="G9863" s="20">
        <v>0</v>
      </c>
      <c r="I9863" s="20">
        <v>0</v>
      </c>
      <c r="J9863" s="20">
        <v>0</v>
      </c>
      <c r="L9863" s="20">
        <v>0</v>
      </c>
      <c r="N9863" s="20">
        <v>0</v>
      </c>
      <c r="P9863" s="20">
        <v>0</v>
      </c>
      <c r="Q9863" s="20">
        <v>0</v>
      </c>
      <c r="S9863" s="20">
        <v>0</v>
      </c>
    </row>
    <row r="9864" spans="1:20" s="20" customFormat="1" x14ac:dyDescent="0.25">
      <c r="A9864" s="177" t="s">
        <v>20685</v>
      </c>
      <c r="B9864" s="20" t="s">
        <v>20686</v>
      </c>
      <c r="C9864" s="20" t="s">
        <v>207</v>
      </c>
      <c r="D9864" s="20" t="s">
        <v>1000</v>
      </c>
      <c r="E9864" s="26">
        <v>43556</v>
      </c>
      <c r="F9864" s="20">
        <v>7.5</v>
      </c>
      <c r="G9864" s="20">
        <v>7</v>
      </c>
      <c r="I9864" s="20">
        <v>27</v>
      </c>
      <c r="J9864" s="20">
        <v>46</v>
      </c>
      <c r="L9864" s="20">
        <v>42</v>
      </c>
      <c r="N9864" s="20">
        <v>24</v>
      </c>
      <c r="O9864" s="20">
        <v>0.875</v>
      </c>
      <c r="P9864" s="20">
        <v>2</v>
      </c>
      <c r="Q9864" s="20">
        <v>7</v>
      </c>
      <c r="S9864" s="20">
        <v>3</v>
      </c>
    </row>
    <row r="9865" spans="1:20" s="20" customFormat="1" x14ac:dyDescent="0.25">
      <c r="A9865" s="177" t="s">
        <v>20929</v>
      </c>
      <c r="B9865" s="20" t="s">
        <v>20930</v>
      </c>
      <c r="C9865" s="20" t="s">
        <v>210</v>
      </c>
      <c r="D9865" s="20" t="s">
        <v>1002</v>
      </c>
      <c r="E9865" s="26">
        <v>43556</v>
      </c>
      <c r="F9865" s="20">
        <v>3.5</v>
      </c>
      <c r="G9865" s="20">
        <v>4</v>
      </c>
      <c r="I9865" s="20">
        <v>15</v>
      </c>
      <c r="J9865" s="20">
        <v>23</v>
      </c>
      <c r="L9865" s="20">
        <v>24</v>
      </c>
      <c r="N9865" s="20">
        <v>14</v>
      </c>
      <c r="O9865" s="20">
        <v>0.875</v>
      </c>
      <c r="P9865" s="20">
        <v>1</v>
      </c>
      <c r="Q9865" s="20">
        <v>5</v>
      </c>
      <c r="S9865" s="20">
        <v>1</v>
      </c>
    </row>
    <row r="9866" spans="1:20" s="20" customFormat="1" x14ac:dyDescent="0.25">
      <c r="A9866" s="177" t="s">
        <v>21106</v>
      </c>
      <c r="B9866" s="20" t="s">
        <v>21107</v>
      </c>
      <c r="C9866" s="20" t="s">
        <v>208</v>
      </c>
      <c r="D9866" s="20" t="s">
        <v>1002</v>
      </c>
      <c r="E9866" s="26">
        <v>43556</v>
      </c>
      <c r="F9866" s="20">
        <v>2.5</v>
      </c>
      <c r="G9866" s="20">
        <v>1.5</v>
      </c>
      <c r="I9866" s="20">
        <v>4</v>
      </c>
      <c r="J9866" s="20">
        <v>14</v>
      </c>
      <c r="L9866" s="20">
        <v>9</v>
      </c>
      <c r="N9866" s="20">
        <v>4</v>
      </c>
      <c r="P9866" s="20">
        <v>1</v>
      </c>
      <c r="Q9866" s="20">
        <v>2</v>
      </c>
      <c r="S9866" s="20">
        <v>0</v>
      </c>
    </row>
    <row r="9867" spans="1:20" s="20" customFormat="1" x14ac:dyDescent="0.25">
      <c r="A9867" s="177" t="s">
        <v>21182</v>
      </c>
      <c r="B9867" s="20" t="s">
        <v>21183</v>
      </c>
      <c r="C9867" s="20" t="s">
        <v>354</v>
      </c>
      <c r="D9867" s="20" t="s">
        <v>1002</v>
      </c>
      <c r="E9867" s="26">
        <v>43556</v>
      </c>
      <c r="F9867" s="20">
        <v>1.5</v>
      </c>
      <c r="G9867" s="20">
        <v>1.5</v>
      </c>
      <c r="I9867" s="20">
        <v>8</v>
      </c>
      <c r="J9867" s="20">
        <v>9</v>
      </c>
      <c r="L9867" s="20">
        <v>9</v>
      </c>
      <c r="N9867" s="20">
        <v>6</v>
      </c>
      <c r="P9867" s="20">
        <v>0</v>
      </c>
      <c r="Q9867" s="20">
        <v>0</v>
      </c>
      <c r="S9867" s="20">
        <v>2</v>
      </c>
    </row>
    <row r="9868" spans="1:20" s="20" customFormat="1" x14ac:dyDescent="0.25">
      <c r="A9868" s="177" t="s">
        <v>21361</v>
      </c>
      <c r="B9868" s="20" t="s">
        <v>21362</v>
      </c>
      <c r="C9868" s="20" t="s">
        <v>213</v>
      </c>
      <c r="D9868" s="20" t="s">
        <v>1002</v>
      </c>
      <c r="E9868" s="26">
        <v>43556</v>
      </c>
      <c r="F9868" s="20">
        <v>0</v>
      </c>
      <c r="G9868" s="20">
        <v>0</v>
      </c>
      <c r="I9868" s="20">
        <v>0</v>
      </c>
      <c r="J9868" s="20">
        <v>0</v>
      </c>
      <c r="L9868" s="20">
        <v>0</v>
      </c>
      <c r="N9868" s="20">
        <v>0</v>
      </c>
      <c r="P9868" s="20">
        <v>0</v>
      </c>
      <c r="Q9868" s="20">
        <v>0</v>
      </c>
      <c r="S9868" s="20">
        <v>0</v>
      </c>
    </row>
    <row r="9869" spans="1:20" s="20" customFormat="1" x14ac:dyDescent="0.25">
      <c r="A9869" s="177" t="s">
        <v>21603</v>
      </c>
      <c r="B9869" s="20" t="s">
        <v>21604</v>
      </c>
      <c r="C9869" s="20" t="s">
        <v>212</v>
      </c>
      <c r="D9869" s="20" t="s">
        <v>1000</v>
      </c>
      <c r="E9869" s="26">
        <v>43556</v>
      </c>
      <c r="F9869" s="20">
        <v>1.5</v>
      </c>
      <c r="G9869" s="20">
        <v>1.5</v>
      </c>
      <c r="I9869" s="20">
        <v>4</v>
      </c>
      <c r="J9869" s="20">
        <v>8</v>
      </c>
      <c r="L9869" s="20">
        <v>8</v>
      </c>
      <c r="N9869" s="20">
        <v>4</v>
      </c>
      <c r="P9869" s="20">
        <v>1</v>
      </c>
      <c r="Q9869" s="20">
        <v>1</v>
      </c>
      <c r="S9869" s="20">
        <v>0</v>
      </c>
    </row>
    <row r="9870" spans="1:20" s="20" customFormat="1" x14ac:dyDescent="0.25">
      <c r="A9870" s="177" t="s">
        <v>21635</v>
      </c>
      <c r="B9870" s="20" t="s">
        <v>21636</v>
      </c>
      <c r="C9870" s="20" t="s">
        <v>900</v>
      </c>
      <c r="D9870" s="20" t="s">
        <v>1002</v>
      </c>
      <c r="E9870" s="26">
        <v>43556</v>
      </c>
      <c r="F9870" s="20">
        <v>1.5</v>
      </c>
      <c r="G9870" s="20">
        <v>1.5</v>
      </c>
      <c r="I9870" s="20">
        <v>4</v>
      </c>
      <c r="J9870" s="20">
        <v>8</v>
      </c>
      <c r="L9870" s="20">
        <v>8</v>
      </c>
      <c r="N9870" s="20">
        <v>4</v>
      </c>
      <c r="P9870" s="20">
        <v>1</v>
      </c>
      <c r="Q9870" s="20">
        <v>1</v>
      </c>
      <c r="S9870" s="20">
        <v>0</v>
      </c>
    </row>
    <row r="9871" spans="1:20" s="20" customFormat="1" x14ac:dyDescent="0.25">
      <c r="A9871" s="177" t="s">
        <v>21812</v>
      </c>
      <c r="B9871" s="20" t="s">
        <v>21813</v>
      </c>
      <c r="C9871" s="20" t="s">
        <v>217</v>
      </c>
      <c r="D9871" s="20" t="s">
        <v>1000</v>
      </c>
      <c r="E9871" s="26">
        <v>43556</v>
      </c>
      <c r="F9871" s="20">
        <v>0</v>
      </c>
      <c r="G9871" s="20">
        <v>0</v>
      </c>
      <c r="I9871" s="20">
        <v>0</v>
      </c>
      <c r="J9871" s="20">
        <v>0</v>
      </c>
      <c r="L9871" s="20">
        <v>0</v>
      </c>
      <c r="N9871" s="20">
        <v>0</v>
      </c>
      <c r="P9871" s="20">
        <v>0</v>
      </c>
      <c r="Q9871" s="20">
        <v>0</v>
      </c>
      <c r="S9871" s="20">
        <v>0</v>
      </c>
    </row>
    <row r="9872" spans="1:20" s="20" customFormat="1" x14ac:dyDescent="0.25">
      <c r="A9872" s="177" t="s">
        <v>22056</v>
      </c>
      <c r="B9872" s="20" t="s">
        <v>22057</v>
      </c>
      <c r="C9872" s="20" t="s">
        <v>218</v>
      </c>
      <c r="D9872" s="20" t="s">
        <v>1002</v>
      </c>
      <c r="E9872" s="26">
        <v>43556</v>
      </c>
      <c r="F9872" s="20">
        <v>0</v>
      </c>
      <c r="G9872" s="20">
        <v>0</v>
      </c>
      <c r="I9872" s="20">
        <v>0</v>
      </c>
      <c r="J9872" s="20">
        <v>0</v>
      </c>
      <c r="L9872" s="20">
        <v>0</v>
      </c>
      <c r="N9872" s="20">
        <v>0</v>
      </c>
      <c r="P9872" s="20">
        <v>0</v>
      </c>
      <c r="Q9872" s="20">
        <v>0</v>
      </c>
      <c r="S9872" s="20">
        <v>0</v>
      </c>
    </row>
    <row r="9873" spans="1:19" s="20" customFormat="1" x14ac:dyDescent="0.25">
      <c r="A9873" s="177" t="s">
        <v>22233</v>
      </c>
      <c r="B9873" s="20" t="s">
        <v>22234</v>
      </c>
      <c r="C9873" s="20" t="s">
        <v>219</v>
      </c>
      <c r="D9873" s="20" t="s">
        <v>1002</v>
      </c>
      <c r="E9873" s="26">
        <v>43556</v>
      </c>
      <c r="F9873" s="20">
        <v>0</v>
      </c>
      <c r="G9873" s="20">
        <v>0</v>
      </c>
      <c r="I9873" s="20">
        <v>0</v>
      </c>
      <c r="J9873" s="20">
        <v>0</v>
      </c>
      <c r="L9873" s="20">
        <v>0</v>
      </c>
      <c r="N9873" s="20">
        <v>0</v>
      </c>
      <c r="P9873" s="20">
        <v>0</v>
      </c>
      <c r="Q9873" s="20">
        <v>0</v>
      </c>
      <c r="S9873" s="20">
        <v>0</v>
      </c>
    </row>
    <row r="9874" spans="1:19" s="20" customFormat="1" x14ac:dyDescent="0.25">
      <c r="A9874" s="177" t="s">
        <v>22273</v>
      </c>
      <c r="B9874" s="20" t="s">
        <v>22274</v>
      </c>
      <c r="C9874" s="20" t="s">
        <v>384</v>
      </c>
      <c r="D9874" s="20" t="s">
        <v>1002</v>
      </c>
      <c r="E9874" s="26">
        <v>43556</v>
      </c>
      <c r="F9874" s="20">
        <v>0</v>
      </c>
      <c r="G9874" s="20">
        <v>0</v>
      </c>
      <c r="I9874" s="20">
        <v>0</v>
      </c>
      <c r="J9874" s="20">
        <v>0</v>
      </c>
      <c r="L9874" s="20">
        <v>0</v>
      </c>
      <c r="N9874" s="20">
        <v>0</v>
      </c>
      <c r="P9874" s="20">
        <v>0</v>
      </c>
      <c r="Q9874" s="20">
        <v>0</v>
      </c>
      <c r="S9874" s="20">
        <v>0</v>
      </c>
    </row>
    <row r="9875" spans="1:19" s="20" customFormat="1" x14ac:dyDescent="0.25">
      <c r="A9875" s="177" t="s">
        <v>22313</v>
      </c>
      <c r="B9875" s="20" t="s">
        <v>22314</v>
      </c>
      <c r="C9875" s="20" t="s">
        <v>387</v>
      </c>
      <c r="D9875" s="20" t="s">
        <v>1000</v>
      </c>
      <c r="E9875" s="26">
        <v>43556</v>
      </c>
      <c r="F9875" s="20">
        <v>0</v>
      </c>
      <c r="G9875" s="20">
        <v>0</v>
      </c>
      <c r="I9875" s="20">
        <v>0</v>
      </c>
      <c r="J9875" s="20">
        <v>0</v>
      </c>
      <c r="L9875" s="20">
        <v>0</v>
      </c>
      <c r="N9875" s="20">
        <v>0</v>
      </c>
      <c r="P9875" s="20">
        <v>0</v>
      </c>
      <c r="Q9875" s="20">
        <v>0</v>
      </c>
      <c r="S9875" s="20">
        <v>0</v>
      </c>
    </row>
    <row r="9876" spans="1:19" s="20" customFormat="1" x14ac:dyDescent="0.25">
      <c r="A9876" s="177" t="s">
        <v>22347</v>
      </c>
      <c r="B9876" s="20" t="s">
        <v>22348</v>
      </c>
      <c r="C9876" s="20" t="s">
        <v>1049</v>
      </c>
      <c r="D9876" s="20" t="s">
        <v>1002</v>
      </c>
      <c r="E9876" s="26">
        <v>43556</v>
      </c>
      <c r="F9876" s="20">
        <v>0</v>
      </c>
      <c r="G9876" s="20">
        <v>0</v>
      </c>
      <c r="I9876" s="20">
        <v>0</v>
      </c>
      <c r="J9876" s="20">
        <v>0</v>
      </c>
      <c r="L9876" s="20">
        <v>0</v>
      </c>
      <c r="N9876" s="20">
        <v>0</v>
      </c>
      <c r="P9876" s="20">
        <v>0</v>
      </c>
      <c r="Q9876" s="20">
        <v>0</v>
      </c>
      <c r="S9876" s="20">
        <v>0</v>
      </c>
    </row>
    <row r="9877" spans="1:19" s="20" customFormat="1" x14ac:dyDescent="0.25">
      <c r="A9877" s="177" t="s">
        <v>22387</v>
      </c>
      <c r="B9877" s="20" t="s">
        <v>22388</v>
      </c>
      <c r="C9877" s="20" t="s">
        <v>385</v>
      </c>
      <c r="D9877" s="20" t="s">
        <v>1002</v>
      </c>
      <c r="E9877" s="26">
        <v>43556</v>
      </c>
      <c r="F9877" s="20">
        <v>0</v>
      </c>
      <c r="G9877" s="20">
        <v>0</v>
      </c>
      <c r="I9877" s="20">
        <v>0</v>
      </c>
      <c r="J9877" s="20">
        <v>0</v>
      </c>
      <c r="L9877" s="20">
        <v>0</v>
      </c>
      <c r="N9877" s="20">
        <v>0</v>
      </c>
      <c r="P9877" s="20">
        <v>0</v>
      </c>
      <c r="Q9877" s="20">
        <v>0</v>
      </c>
      <c r="S9877" s="20">
        <v>0</v>
      </c>
    </row>
    <row r="9878" spans="1:19" s="20" customFormat="1" x14ac:dyDescent="0.25">
      <c r="A9878" s="177" t="s">
        <v>1346</v>
      </c>
      <c r="B9878" s="20" t="s">
        <v>1347</v>
      </c>
      <c r="C9878" s="20" t="s">
        <v>1237</v>
      </c>
      <c r="D9878" s="20" t="s">
        <v>1002</v>
      </c>
      <c r="E9878" s="26">
        <v>43586</v>
      </c>
      <c r="F9878" s="20">
        <v>32.5</v>
      </c>
      <c r="G9878" s="20">
        <v>33</v>
      </c>
      <c r="I9878" s="20">
        <v>125</v>
      </c>
      <c r="J9878" s="20">
        <v>183</v>
      </c>
      <c r="L9878" s="20">
        <v>189</v>
      </c>
      <c r="N9878" s="20">
        <v>111</v>
      </c>
      <c r="P9878" s="20">
        <v>7</v>
      </c>
      <c r="Q9878" s="20">
        <v>17</v>
      </c>
      <c r="S9878" s="20">
        <v>14</v>
      </c>
    </row>
    <row r="9879" spans="1:19" s="20" customFormat="1" x14ac:dyDescent="0.25">
      <c r="A9879" s="177" t="s">
        <v>1390</v>
      </c>
      <c r="B9879" s="20" t="s">
        <v>1389</v>
      </c>
      <c r="C9879" s="20" t="s">
        <v>1237</v>
      </c>
      <c r="D9879" s="20" t="s">
        <v>1001</v>
      </c>
      <c r="E9879" s="26">
        <v>43586</v>
      </c>
      <c r="F9879" s="20">
        <v>5.5</v>
      </c>
      <c r="G9879" s="20">
        <v>8.5</v>
      </c>
      <c r="I9879" s="20">
        <v>30</v>
      </c>
      <c r="J9879" s="20">
        <v>28</v>
      </c>
      <c r="L9879" s="20">
        <v>48</v>
      </c>
      <c r="N9879" s="20">
        <v>28</v>
      </c>
      <c r="P9879" s="20">
        <v>3</v>
      </c>
      <c r="Q9879" s="20">
        <v>4</v>
      </c>
      <c r="S9879" s="20">
        <v>2</v>
      </c>
    </row>
    <row r="9880" spans="1:19" s="20" customFormat="1" x14ac:dyDescent="0.25">
      <c r="A9880" s="177" t="s">
        <v>11150</v>
      </c>
      <c r="B9880" s="20" t="s">
        <v>11151</v>
      </c>
      <c r="C9880" s="20" t="s">
        <v>228</v>
      </c>
      <c r="D9880" s="20" t="s">
        <v>1000</v>
      </c>
      <c r="E9880" s="26">
        <v>43586</v>
      </c>
      <c r="F9880" s="20">
        <v>0</v>
      </c>
      <c r="G9880" s="20">
        <v>0</v>
      </c>
      <c r="I9880" s="20">
        <v>0</v>
      </c>
      <c r="J9880" s="20">
        <v>0</v>
      </c>
      <c r="L9880" s="20">
        <v>0</v>
      </c>
      <c r="N9880" s="20">
        <v>0</v>
      </c>
      <c r="P9880" s="20">
        <v>0</v>
      </c>
      <c r="Q9880" s="20">
        <v>0</v>
      </c>
      <c r="S9880" s="20">
        <v>0</v>
      </c>
    </row>
    <row r="9881" spans="1:19" s="20" customFormat="1" x14ac:dyDescent="0.25">
      <c r="A9881" s="177" t="s">
        <v>9403</v>
      </c>
      <c r="B9881" s="20" t="s">
        <v>9404</v>
      </c>
      <c r="C9881" s="20" t="s">
        <v>211</v>
      </c>
      <c r="D9881" s="20" t="s">
        <v>1000</v>
      </c>
      <c r="E9881" s="26">
        <v>43586</v>
      </c>
      <c r="F9881" s="20">
        <v>0</v>
      </c>
      <c r="G9881" s="20">
        <v>0</v>
      </c>
      <c r="I9881" s="20">
        <v>0</v>
      </c>
      <c r="J9881" s="20">
        <v>0</v>
      </c>
      <c r="L9881" s="20">
        <v>0</v>
      </c>
      <c r="N9881" s="20">
        <v>0</v>
      </c>
      <c r="P9881" s="20">
        <v>0</v>
      </c>
      <c r="Q9881" s="20">
        <v>0</v>
      </c>
      <c r="S9881" s="20">
        <v>0</v>
      </c>
    </row>
    <row r="9882" spans="1:19" s="20" customFormat="1" x14ac:dyDescent="0.25">
      <c r="A9882" s="177" t="s">
        <v>8564</v>
      </c>
      <c r="B9882" s="20" t="s">
        <v>8565</v>
      </c>
      <c r="C9882" s="20" t="s">
        <v>213</v>
      </c>
      <c r="D9882" s="20" t="s">
        <v>1000</v>
      </c>
      <c r="E9882" s="26">
        <v>43586</v>
      </c>
      <c r="F9882" s="20">
        <v>0</v>
      </c>
      <c r="G9882" s="20">
        <v>0</v>
      </c>
      <c r="I9882" s="20">
        <v>0</v>
      </c>
      <c r="J9882" s="20">
        <v>0</v>
      </c>
      <c r="L9882" s="20">
        <v>0</v>
      </c>
      <c r="N9882" s="20">
        <v>0</v>
      </c>
      <c r="P9882" s="20">
        <v>0</v>
      </c>
      <c r="Q9882" s="20">
        <v>0</v>
      </c>
      <c r="S9882" s="20">
        <v>0</v>
      </c>
    </row>
    <row r="9883" spans="1:19" s="20" customFormat="1" x14ac:dyDescent="0.25">
      <c r="A9883" s="177" t="s">
        <v>5140</v>
      </c>
      <c r="B9883" s="20" t="s">
        <v>5141</v>
      </c>
      <c r="C9883" s="20" t="s">
        <v>229</v>
      </c>
      <c r="D9883" s="20" t="s">
        <v>1000</v>
      </c>
      <c r="E9883" s="26">
        <v>43586</v>
      </c>
      <c r="F9883" s="20">
        <v>0</v>
      </c>
      <c r="G9883" s="20">
        <v>0</v>
      </c>
      <c r="I9883" s="20">
        <v>0</v>
      </c>
      <c r="J9883" s="20">
        <v>0</v>
      </c>
      <c r="L9883" s="20">
        <v>0</v>
      </c>
      <c r="N9883" s="20">
        <v>0</v>
      </c>
      <c r="P9883" s="20">
        <v>0</v>
      </c>
      <c r="Q9883" s="20">
        <v>0</v>
      </c>
      <c r="S9883" s="20">
        <v>0</v>
      </c>
    </row>
    <row r="9884" spans="1:19" s="20" customFormat="1" x14ac:dyDescent="0.25">
      <c r="A9884" s="177" t="s">
        <v>13259</v>
      </c>
      <c r="B9884" s="20" t="s">
        <v>13171</v>
      </c>
      <c r="C9884" s="20" t="s">
        <v>1051</v>
      </c>
      <c r="D9884" s="20" t="s">
        <v>1002</v>
      </c>
      <c r="E9884" s="26">
        <v>43586</v>
      </c>
      <c r="F9884" s="20">
        <v>0</v>
      </c>
      <c r="G9884" s="20">
        <v>0</v>
      </c>
      <c r="I9884" s="20">
        <v>0</v>
      </c>
      <c r="J9884" s="20">
        <v>0</v>
      </c>
      <c r="L9884" s="20">
        <v>0</v>
      </c>
      <c r="N9884" s="20">
        <v>0</v>
      </c>
      <c r="P9884" s="20">
        <v>0</v>
      </c>
      <c r="Q9884" s="20">
        <v>0</v>
      </c>
      <c r="S9884" s="20">
        <v>0</v>
      </c>
    </row>
    <row r="9885" spans="1:19" s="20" customFormat="1" x14ac:dyDescent="0.25">
      <c r="A9885" s="177" t="s">
        <v>7475</v>
      </c>
      <c r="B9885" s="20" t="s">
        <v>7476</v>
      </c>
      <c r="C9885" s="20" t="s">
        <v>1048</v>
      </c>
      <c r="D9885" s="20" t="s">
        <v>1000</v>
      </c>
      <c r="E9885" s="26">
        <v>43586</v>
      </c>
      <c r="F9885" s="20">
        <v>0</v>
      </c>
      <c r="G9885" s="20">
        <v>0</v>
      </c>
      <c r="I9885" s="20">
        <v>0</v>
      </c>
      <c r="J9885" s="20">
        <v>0</v>
      </c>
      <c r="L9885" s="20">
        <v>0</v>
      </c>
      <c r="N9885" s="20">
        <v>0</v>
      </c>
      <c r="P9885" s="20">
        <v>0</v>
      </c>
      <c r="Q9885" s="20">
        <v>0</v>
      </c>
      <c r="S9885" s="20">
        <v>0</v>
      </c>
    </row>
    <row r="9886" spans="1:19" s="20" customFormat="1" x14ac:dyDescent="0.25">
      <c r="A9886" s="177" t="s">
        <v>5764</v>
      </c>
      <c r="B9886" s="20" t="s">
        <v>5765</v>
      </c>
      <c r="C9886" s="20" t="s">
        <v>1047</v>
      </c>
      <c r="D9886" s="20" t="s">
        <v>1000</v>
      </c>
      <c r="E9886" s="26">
        <v>43586</v>
      </c>
      <c r="F9886" s="20">
        <v>3.5</v>
      </c>
      <c r="G9886" s="20">
        <v>3.5</v>
      </c>
      <c r="I9886" s="20">
        <v>15</v>
      </c>
      <c r="J9886" s="20">
        <v>20</v>
      </c>
      <c r="L9886" s="20">
        <v>20</v>
      </c>
      <c r="N9886" s="20">
        <v>14</v>
      </c>
      <c r="P9886" s="20">
        <v>1</v>
      </c>
      <c r="Q9886" s="20">
        <v>1</v>
      </c>
      <c r="S9886" s="20">
        <v>1</v>
      </c>
    </row>
    <row r="9887" spans="1:19" s="20" customFormat="1" x14ac:dyDescent="0.25">
      <c r="A9887" s="177" t="s">
        <v>12374</v>
      </c>
      <c r="B9887" s="20" t="s">
        <v>12375</v>
      </c>
      <c r="C9887" s="20" t="s">
        <v>1050</v>
      </c>
      <c r="D9887" s="20" t="s">
        <v>1001</v>
      </c>
      <c r="E9887" s="26">
        <v>43586</v>
      </c>
      <c r="F9887" s="20">
        <v>1</v>
      </c>
      <c r="G9887" s="20">
        <v>2.5</v>
      </c>
      <c r="I9887" s="20">
        <v>4</v>
      </c>
      <c r="J9887" s="20">
        <v>5</v>
      </c>
      <c r="L9887" s="20">
        <v>14</v>
      </c>
      <c r="N9887" s="20">
        <v>4</v>
      </c>
      <c r="P9887" s="20">
        <v>0</v>
      </c>
      <c r="Q9887" s="20">
        <v>0</v>
      </c>
      <c r="S9887" s="20">
        <v>0</v>
      </c>
    </row>
    <row r="9888" spans="1:19" s="20" customFormat="1" x14ac:dyDescent="0.25">
      <c r="A9888" s="177" t="s">
        <v>10113</v>
      </c>
      <c r="B9888" s="20" t="s">
        <v>10114</v>
      </c>
      <c r="C9888" s="20" t="s">
        <v>1049</v>
      </c>
      <c r="D9888" s="20" t="s">
        <v>1001</v>
      </c>
      <c r="E9888" s="26">
        <v>43586</v>
      </c>
      <c r="F9888" s="20">
        <v>0</v>
      </c>
      <c r="G9888" s="20">
        <v>0</v>
      </c>
      <c r="I9888" s="20">
        <v>0</v>
      </c>
      <c r="J9888" s="20">
        <v>0</v>
      </c>
      <c r="L9888" s="20">
        <v>0</v>
      </c>
      <c r="N9888" s="20">
        <v>0</v>
      </c>
      <c r="P9888" s="20">
        <v>0</v>
      </c>
      <c r="Q9888" s="20">
        <v>0</v>
      </c>
      <c r="S9888" s="20">
        <v>0</v>
      </c>
    </row>
    <row r="9889" spans="1:20" s="20" customFormat="1" x14ac:dyDescent="0.25">
      <c r="A9889" s="177" t="s">
        <v>7445</v>
      </c>
      <c r="B9889" s="20" t="s">
        <v>7446</v>
      </c>
      <c r="C9889" s="20" t="s">
        <v>1048</v>
      </c>
      <c r="D9889" s="20" t="s">
        <v>1001</v>
      </c>
      <c r="E9889" s="26">
        <v>43586</v>
      </c>
      <c r="F9889" s="20">
        <v>2</v>
      </c>
      <c r="G9889" s="20">
        <v>2.5</v>
      </c>
      <c r="I9889" s="20">
        <v>10</v>
      </c>
      <c r="J9889" s="20">
        <v>11</v>
      </c>
      <c r="L9889" s="20">
        <v>14</v>
      </c>
      <c r="N9889" s="20">
        <v>10</v>
      </c>
      <c r="P9889" s="20">
        <v>1</v>
      </c>
      <c r="Q9889" s="20">
        <v>1</v>
      </c>
      <c r="S9889" s="20">
        <v>0</v>
      </c>
    </row>
    <row r="9890" spans="1:20" s="20" customFormat="1" x14ac:dyDescent="0.25">
      <c r="A9890" s="177" t="s">
        <v>5589</v>
      </c>
      <c r="B9890" s="20" t="s">
        <v>5590</v>
      </c>
      <c r="C9890" s="20" t="s">
        <v>1047</v>
      </c>
      <c r="D9890" s="20" t="s">
        <v>1001</v>
      </c>
      <c r="E9890" s="26">
        <v>43586</v>
      </c>
      <c r="F9890" s="20">
        <v>0</v>
      </c>
      <c r="G9890" s="20">
        <v>0</v>
      </c>
      <c r="I9890" s="20">
        <v>0</v>
      </c>
      <c r="J9890" s="20">
        <v>0</v>
      </c>
      <c r="L9890" s="20">
        <v>0</v>
      </c>
      <c r="N9890" s="20">
        <v>0</v>
      </c>
      <c r="P9890" s="20">
        <v>0</v>
      </c>
      <c r="Q9890" s="20">
        <v>0</v>
      </c>
      <c r="S9890" s="20">
        <v>0</v>
      </c>
    </row>
    <row r="9891" spans="1:20" s="20" customFormat="1" x14ac:dyDescent="0.25">
      <c r="A9891" s="177" t="s">
        <v>11453</v>
      </c>
      <c r="B9891" s="20" t="s">
        <v>11454</v>
      </c>
      <c r="C9891" s="20" t="s">
        <v>959</v>
      </c>
      <c r="D9891" s="20" t="s">
        <v>1000</v>
      </c>
      <c r="E9891" s="26">
        <v>43586</v>
      </c>
      <c r="F9891" s="20">
        <v>2</v>
      </c>
      <c r="G9891" s="20">
        <v>3</v>
      </c>
      <c r="I9891" s="20">
        <v>8</v>
      </c>
      <c r="J9891" s="20">
        <v>16</v>
      </c>
      <c r="L9891" s="20">
        <v>18</v>
      </c>
      <c r="N9891" s="20">
        <v>5</v>
      </c>
      <c r="O9891" s="20">
        <v>0.75</v>
      </c>
      <c r="P9891" s="20">
        <v>0</v>
      </c>
      <c r="Q9891" s="20">
        <v>0</v>
      </c>
      <c r="S9891" s="20">
        <v>3</v>
      </c>
    </row>
    <row r="9892" spans="1:20" s="20" customFormat="1" x14ac:dyDescent="0.25">
      <c r="A9892" s="177" t="s">
        <v>10641</v>
      </c>
      <c r="B9892" s="20" t="s">
        <v>10642</v>
      </c>
      <c r="C9892" s="20" t="s">
        <v>205</v>
      </c>
      <c r="D9892" s="20" t="s">
        <v>1000</v>
      </c>
      <c r="E9892" s="26">
        <v>43586</v>
      </c>
      <c r="F9892" s="20">
        <v>0</v>
      </c>
      <c r="G9892" s="20">
        <v>0</v>
      </c>
      <c r="I9892" s="20">
        <v>0</v>
      </c>
      <c r="J9892" s="20">
        <v>0</v>
      </c>
      <c r="L9892" s="20">
        <v>0</v>
      </c>
      <c r="N9892" s="20">
        <v>0</v>
      </c>
      <c r="P9892" s="20">
        <v>0</v>
      </c>
      <c r="Q9892" s="20">
        <v>0</v>
      </c>
      <c r="S9892" s="20">
        <v>0</v>
      </c>
    </row>
    <row r="9893" spans="1:20" s="20" customFormat="1" x14ac:dyDescent="0.25">
      <c r="A9893" s="177" t="s">
        <v>10047</v>
      </c>
      <c r="B9893" s="20" t="s">
        <v>10048</v>
      </c>
      <c r="C9893" s="20" t="s">
        <v>384</v>
      </c>
      <c r="D9893" s="20" t="s">
        <v>1000</v>
      </c>
      <c r="E9893" s="26">
        <v>43586</v>
      </c>
      <c r="F9893" s="20">
        <v>0</v>
      </c>
      <c r="G9893" s="20">
        <v>0</v>
      </c>
      <c r="I9893" s="20">
        <v>0</v>
      </c>
      <c r="J9893" s="20">
        <v>0</v>
      </c>
      <c r="L9893" s="20">
        <v>0</v>
      </c>
      <c r="N9893" s="20">
        <v>0</v>
      </c>
      <c r="P9893" s="20">
        <v>0</v>
      </c>
      <c r="Q9893" s="20">
        <v>0</v>
      </c>
      <c r="S9893" s="20">
        <v>0</v>
      </c>
    </row>
    <row r="9894" spans="1:20" s="20" customFormat="1" x14ac:dyDescent="0.25">
      <c r="A9894" s="177" t="s">
        <v>8988</v>
      </c>
      <c r="B9894" s="20" t="s">
        <v>8989</v>
      </c>
      <c r="C9894" s="20" t="s">
        <v>210</v>
      </c>
      <c r="D9894" s="20" t="s">
        <v>1000</v>
      </c>
      <c r="E9894" s="26">
        <v>43586</v>
      </c>
      <c r="F9894" s="20">
        <v>3.5</v>
      </c>
      <c r="G9894" s="20">
        <v>4</v>
      </c>
      <c r="I9894" s="20">
        <v>17</v>
      </c>
      <c r="J9894" s="20">
        <v>23</v>
      </c>
      <c r="L9894" s="20">
        <v>24</v>
      </c>
      <c r="N9894" s="20">
        <v>13</v>
      </c>
      <c r="O9894" s="20">
        <v>1.125</v>
      </c>
      <c r="P9894" s="20">
        <v>0</v>
      </c>
      <c r="Q9894" s="20">
        <v>1</v>
      </c>
      <c r="S9894" s="20">
        <v>4</v>
      </c>
    </row>
    <row r="9895" spans="1:20" s="20" customFormat="1" x14ac:dyDescent="0.25">
      <c r="A9895" s="177" t="s">
        <v>6183</v>
      </c>
      <c r="B9895" s="20" t="s">
        <v>6184</v>
      </c>
      <c r="C9895" s="20" t="s">
        <v>215</v>
      </c>
      <c r="D9895" s="20" t="s">
        <v>1000</v>
      </c>
      <c r="E9895" s="26">
        <v>43586</v>
      </c>
      <c r="F9895" s="20">
        <v>4.5</v>
      </c>
      <c r="G9895" s="20">
        <v>6</v>
      </c>
      <c r="I9895" s="20">
        <v>23</v>
      </c>
      <c r="J9895" s="20">
        <v>29</v>
      </c>
      <c r="L9895" s="20">
        <v>40</v>
      </c>
      <c r="N9895" s="20">
        <v>18</v>
      </c>
      <c r="O9895" s="20">
        <v>1.05</v>
      </c>
      <c r="P9895" s="20">
        <v>5</v>
      </c>
      <c r="Q9895" s="20">
        <v>6</v>
      </c>
      <c r="S9895" s="20">
        <v>5</v>
      </c>
    </row>
    <row r="9896" spans="1:20" s="20" customFormat="1" x14ac:dyDescent="0.25">
      <c r="A9896" s="177" t="s">
        <v>8104</v>
      </c>
      <c r="B9896" s="20" t="s">
        <v>8105</v>
      </c>
      <c r="C9896" s="20" t="s">
        <v>960</v>
      </c>
      <c r="D9896" s="20" t="s">
        <v>1000</v>
      </c>
      <c r="E9896" s="26">
        <v>43586</v>
      </c>
      <c r="F9896" s="20">
        <v>0</v>
      </c>
      <c r="G9896" s="20">
        <v>0</v>
      </c>
      <c r="I9896" s="20">
        <v>0</v>
      </c>
      <c r="J9896" s="20">
        <v>0</v>
      </c>
      <c r="L9896" s="20">
        <v>0</v>
      </c>
      <c r="N9896" s="20">
        <v>0</v>
      </c>
      <c r="P9896" s="20">
        <v>0</v>
      </c>
      <c r="Q9896" s="20">
        <v>0</v>
      </c>
      <c r="S9896" s="20">
        <v>0</v>
      </c>
    </row>
    <row r="9897" spans="1:20" s="20" customFormat="1" x14ac:dyDescent="0.25">
      <c r="A9897" s="177" t="s">
        <v>6973</v>
      </c>
      <c r="B9897" s="20" t="s">
        <v>6974</v>
      </c>
      <c r="C9897" s="20" t="s">
        <v>961</v>
      </c>
      <c r="D9897" s="20" t="s">
        <v>1000</v>
      </c>
      <c r="E9897" s="26">
        <v>43586</v>
      </c>
      <c r="F9897" s="20">
        <v>0</v>
      </c>
      <c r="G9897" s="20">
        <v>0</v>
      </c>
      <c r="I9897" s="20">
        <v>0</v>
      </c>
      <c r="J9897" s="20">
        <v>0</v>
      </c>
      <c r="L9897" s="20">
        <v>0</v>
      </c>
      <c r="N9897" s="20">
        <v>0</v>
      </c>
      <c r="P9897" s="20">
        <v>0</v>
      </c>
      <c r="Q9897" s="20">
        <v>0</v>
      </c>
      <c r="S9897" s="20">
        <v>0</v>
      </c>
    </row>
    <row r="9898" spans="1:20" s="20" customFormat="1" x14ac:dyDescent="0.25">
      <c r="A9898" s="177" t="s">
        <v>3483</v>
      </c>
      <c r="B9898" s="20" t="s">
        <v>3484</v>
      </c>
      <c r="C9898" s="20" t="s">
        <v>221</v>
      </c>
      <c r="D9898" s="20" t="s">
        <v>1000</v>
      </c>
      <c r="E9898" s="26">
        <v>43586</v>
      </c>
      <c r="F9898" s="20">
        <v>0</v>
      </c>
      <c r="G9898" s="20">
        <v>0</v>
      </c>
      <c r="I9898" s="20">
        <v>0</v>
      </c>
      <c r="J9898" s="20">
        <v>0</v>
      </c>
      <c r="L9898" s="20">
        <v>0</v>
      </c>
      <c r="N9898" s="20">
        <v>0</v>
      </c>
      <c r="P9898" s="20">
        <v>0</v>
      </c>
      <c r="Q9898" s="20">
        <v>0</v>
      </c>
      <c r="S9898" s="20">
        <v>0</v>
      </c>
    </row>
    <row r="9899" spans="1:20" s="20" customFormat="1" x14ac:dyDescent="0.25">
      <c r="A9899" s="177" t="s">
        <v>3308</v>
      </c>
      <c r="B9899" s="20" t="s">
        <v>3309</v>
      </c>
      <c r="C9899" s="20" t="s">
        <v>222</v>
      </c>
      <c r="D9899" s="20" t="s">
        <v>1000</v>
      </c>
      <c r="E9899" s="26">
        <v>43586</v>
      </c>
      <c r="F9899" s="20">
        <v>0</v>
      </c>
      <c r="G9899" s="20">
        <v>0</v>
      </c>
      <c r="I9899" s="20">
        <v>0</v>
      </c>
      <c r="J9899" s="20">
        <v>0</v>
      </c>
      <c r="L9899" s="20">
        <v>0</v>
      </c>
      <c r="N9899" s="20">
        <v>0</v>
      </c>
      <c r="P9899" s="20">
        <v>0</v>
      </c>
      <c r="Q9899" s="20">
        <v>0</v>
      </c>
      <c r="S9899" s="20">
        <v>0</v>
      </c>
    </row>
    <row r="9900" spans="1:20" s="20" customFormat="1" x14ac:dyDescent="0.25">
      <c r="A9900" s="177" t="s">
        <v>7353</v>
      </c>
      <c r="B9900" s="20" t="s">
        <v>7354</v>
      </c>
      <c r="C9900" s="20" t="s">
        <v>1052</v>
      </c>
      <c r="D9900" s="20" t="s">
        <v>1000</v>
      </c>
      <c r="E9900" s="26">
        <v>43586</v>
      </c>
      <c r="F9900" s="20">
        <v>3.5</v>
      </c>
      <c r="G9900" s="20">
        <v>3</v>
      </c>
      <c r="I9900" s="20">
        <v>19</v>
      </c>
      <c r="J9900" s="20">
        <v>21</v>
      </c>
      <c r="L9900" s="20">
        <v>18</v>
      </c>
      <c r="N9900" s="20">
        <v>16</v>
      </c>
      <c r="P9900" s="20">
        <v>2</v>
      </c>
      <c r="Q9900" s="20">
        <v>11</v>
      </c>
      <c r="S9900" s="20">
        <v>3</v>
      </c>
    </row>
    <row r="9901" spans="1:20" s="20" customFormat="1" x14ac:dyDescent="0.25">
      <c r="A9901" s="177" t="s">
        <v>5345</v>
      </c>
      <c r="B9901" s="20" t="s">
        <v>5346</v>
      </c>
      <c r="C9901" s="20" t="s">
        <v>1053</v>
      </c>
      <c r="D9901" s="20" t="s">
        <v>1000</v>
      </c>
      <c r="E9901" s="26">
        <v>43586</v>
      </c>
      <c r="F9901" s="20">
        <v>3</v>
      </c>
      <c r="G9901" s="20">
        <v>2.5</v>
      </c>
      <c r="I9901" s="20">
        <v>10</v>
      </c>
      <c r="J9901" s="20">
        <v>17</v>
      </c>
      <c r="L9901" s="20">
        <v>14</v>
      </c>
      <c r="N9901" s="20">
        <v>9</v>
      </c>
      <c r="P9901" s="20">
        <v>0</v>
      </c>
      <c r="Q9901" s="20">
        <v>0</v>
      </c>
      <c r="S9901" s="20">
        <v>1</v>
      </c>
    </row>
    <row r="9902" spans="1:20" s="20" customFormat="1" x14ac:dyDescent="0.25">
      <c r="A9902" s="177" t="s">
        <v>7178</v>
      </c>
      <c r="B9902" s="20" t="s">
        <v>7179</v>
      </c>
      <c r="C9902" s="20" t="s">
        <v>1052</v>
      </c>
      <c r="D9902" s="20" t="s">
        <v>1001</v>
      </c>
      <c r="E9902" s="26">
        <v>43586</v>
      </c>
      <c r="F9902" s="20">
        <v>1.5</v>
      </c>
      <c r="G9902" s="20">
        <v>1.5</v>
      </c>
      <c r="I9902" s="20">
        <v>6</v>
      </c>
      <c r="J9902" s="20">
        <v>7</v>
      </c>
      <c r="L9902" s="20">
        <v>8</v>
      </c>
      <c r="N9902" s="20">
        <v>5</v>
      </c>
      <c r="P9902" s="20">
        <v>2</v>
      </c>
      <c r="Q9902" s="20">
        <v>3</v>
      </c>
      <c r="S9902" s="20">
        <v>1</v>
      </c>
      <c r="T9902" s="20">
        <v>1</v>
      </c>
    </row>
    <row r="9903" spans="1:20" s="20" customFormat="1" x14ac:dyDescent="0.25">
      <c r="A9903" s="177" t="s">
        <v>5170</v>
      </c>
      <c r="B9903" s="20" t="s">
        <v>5171</v>
      </c>
      <c r="C9903" s="20" t="s">
        <v>1053</v>
      </c>
      <c r="D9903" s="20" t="s">
        <v>1001</v>
      </c>
      <c r="E9903" s="26">
        <v>43586</v>
      </c>
      <c r="F9903" s="20">
        <v>0</v>
      </c>
      <c r="G9903" s="20">
        <v>0.5</v>
      </c>
      <c r="I9903" s="20">
        <v>0</v>
      </c>
      <c r="J9903" s="20">
        <v>0</v>
      </c>
      <c r="L9903" s="20">
        <v>3</v>
      </c>
      <c r="N9903" s="20">
        <v>0</v>
      </c>
      <c r="P9903" s="20">
        <v>0</v>
      </c>
      <c r="Q9903" s="20">
        <v>0</v>
      </c>
      <c r="S9903" s="20">
        <v>0</v>
      </c>
      <c r="T9903" s="20">
        <v>0</v>
      </c>
    </row>
    <row r="9904" spans="1:20" s="20" customFormat="1" x14ac:dyDescent="0.25">
      <c r="A9904" s="177" t="s">
        <v>12668</v>
      </c>
      <c r="B9904" s="20" t="s">
        <v>12669</v>
      </c>
      <c r="C9904" s="20" t="s">
        <v>1054</v>
      </c>
      <c r="D9904" s="20" t="s">
        <v>1001</v>
      </c>
      <c r="E9904" s="26">
        <v>43586</v>
      </c>
      <c r="F9904" s="20">
        <v>1</v>
      </c>
      <c r="G9904" s="20">
        <v>1.5</v>
      </c>
      <c r="I9904" s="20">
        <v>10</v>
      </c>
      <c r="J9904" s="20">
        <v>5</v>
      </c>
      <c r="L9904" s="20">
        <v>9</v>
      </c>
      <c r="N9904" s="20">
        <v>9</v>
      </c>
      <c r="P9904" s="20">
        <v>0</v>
      </c>
      <c r="Q9904" s="20">
        <v>0</v>
      </c>
      <c r="S9904" s="20">
        <v>1</v>
      </c>
      <c r="T9904" s="20">
        <v>0</v>
      </c>
    </row>
    <row r="9905" spans="1:20" s="20" customFormat="1" x14ac:dyDescent="0.25">
      <c r="A9905" s="177" t="s">
        <v>12344</v>
      </c>
      <c r="B9905" s="20" t="s">
        <v>12345</v>
      </c>
      <c r="C9905" s="20" t="s">
        <v>200</v>
      </c>
      <c r="D9905" s="20" t="s">
        <v>1000</v>
      </c>
      <c r="E9905" s="26">
        <v>43586</v>
      </c>
      <c r="F9905" s="20">
        <v>5</v>
      </c>
      <c r="G9905" s="20">
        <v>4.5</v>
      </c>
      <c r="I9905" s="20">
        <v>23</v>
      </c>
      <c r="J9905" s="20">
        <v>29</v>
      </c>
      <c r="L9905" s="20">
        <v>26</v>
      </c>
      <c r="N9905" s="20">
        <v>19</v>
      </c>
      <c r="P9905" s="20">
        <v>0</v>
      </c>
      <c r="Q9905" s="20">
        <v>0</v>
      </c>
      <c r="S9905" s="20">
        <v>4</v>
      </c>
      <c r="T9905" s="20">
        <v>0.5</v>
      </c>
    </row>
    <row r="9906" spans="1:20" s="20" customFormat="1" x14ac:dyDescent="0.25">
      <c r="A9906" s="177" t="s">
        <v>10465</v>
      </c>
      <c r="B9906" s="20" t="s">
        <v>10466</v>
      </c>
      <c r="C9906" s="20" t="s">
        <v>204</v>
      </c>
      <c r="D9906" s="20" t="s">
        <v>1000</v>
      </c>
      <c r="E9906" s="26">
        <v>43586</v>
      </c>
      <c r="F9906" s="20">
        <v>0</v>
      </c>
      <c r="G9906" s="20">
        <v>0</v>
      </c>
      <c r="I9906" s="20">
        <v>0</v>
      </c>
      <c r="J9906" s="20">
        <v>0</v>
      </c>
      <c r="L9906" s="20">
        <v>0</v>
      </c>
      <c r="N9906" s="20">
        <v>0</v>
      </c>
      <c r="P9906" s="20">
        <v>0</v>
      </c>
      <c r="Q9906" s="20">
        <v>0</v>
      </c>
      <c r="S9906" s="20">
        <v>0</v>
      </c>
      <c r="T9906" s="20">
        <v>0.5</v>
      </c>
    </row>
    <row r="9907" spans="1:20" s="20" customFormat="1" x14ac:dyDescent="0.25">
      <c r="A9907" s="177" t="s">
        <v>10009</v>
      </c>
      <c r="B9907" s="20" t="s">
        <v>10010</v>
      </c>
      <c r="C9907" s="20" t="s">
        <v>385</v>
      </c>
      <c r="D9907" s="20" t="s">
        <v>1000</v>
      </c>
      <c r="E9907" s="26">
        <v>43586</v>
      </c>
      <c r="F9907" s="20">
        <v>0</v>
      </c>
      <c r="G9907" s="20">
        <v>0</v>
      </c>
      <c r="I9907" s="20">
        <v>0</v>
      </c>
      <c r="J9907" s="20">
        <v>0</v>
      </c>
      <c r="L9907" s="20">
        <v>0</v>
      </c>
      <c r="N9907" s="20">
        <v>0</v>
      </c>
      <c r="P9907" s="20">
        <v>0</v>
      </c>
      <c r="Q9907" s="20">
        <v>0</v>
      </c>
      <c r="S9907" s="20">
        <v>0</v>
      </c>
      <c r="T9907" s="20">
        <v>0.75</v>
      </c>
    </row>
    <row r="9908" spans="1:20" s="20" customFormat="1" x14ac:dyDescent="0.25">
      <c r="A9908" s="177" t="s">
        <v>8813</v>
      </c>
      <c r="B9908" s="20" t="s">
        <v>8814</v>
      </c>
      <c r="C9908" s="20" t="s">
        <v>208</v>
      </c>
      <c r="D9908" s="20" t="s">
        <v>1000</v>
      </c>
      <c r="E9908" s="26">
        <v>43586</v>
      </c>
      <c r="F9908" s="20">
        <v>2.5</v>
      </c>
      <c r="G9908" s="20">
        <v>1.5</v>
      </c>
      <c r="I9908" s="20">
        <v>4</v>
      </c>
      <c r="J9908" s="20">
        <v>14</v>
      </c>
      <c r="L9908" s="20">
        <v>9</v>
      </c>
      <c r="N9908" s="20">
        <v>4</v>
      </c>
      <c r="P9908" s="20">
        <v>0</v>
      </c>
      <c r="Q9908" s="20">
        <v>0</v>
      </c>
      <c r="S9908" s="20">
        <v>0</v>
      </c>
      <c r="T9908" s="20">
        <v>0.83333333333333337</v>
      </c>
    </row>
    <row r="9909" spans="1:20" s="20" customFormat="1" x14ac:dyDescent="0.25">
      <c r="A9909" s="177" t="s">
        <v>8148</v>
      </c>
      <c r="B9909" s="20" t="s">
        <v>8149</v>
      </c>
      <c r="C9909" s="20" t="s">
        <v>900</v>
      </c>
      <c r="D9909" s="20" t="s">
        <v>1000</v>
      </c>
      <c r="E9909" s="26">
        <v>43586</v>
      </c>
      <c r="F9909" s="20">
        <v>1.5</v>
      </c>
      <c r="G9909" s="20">
        <v>1.5</v>
      </c>
      <c r="I9909" s="20">
        <v>5</v>
      </c>
      <c r="J9909" s="20">
        <v>8</v>
      </c>
      <c r="L9909" s="20">
        <v>8</v>
      </c>
      <c r="N9909" s="20">
        <v>4</v>
      </c>
      <c r="P9909" s="20">
        <v>0</v>
      </c>
      <c r="Q9909" s="20">
        <v>0</v>
      </c>
      <c r="S9909" s="20">
        <v>1</v>
      </c>
      <c r="T9909" s="20">
        <v>0.4</v>
      </c>
    </row>
    <row r="9910" spans="1:20" s="20" customFormat="1" x14ac:dyDescent="0.25">
      <c r="A9910" s="177" t="s">
        <v>7913</v>
      </c>
      <c r="B9910" s="20" t="s">
        <v>7914</v>
      </c>
      <c r="C9910" s="20" t="s">
        <v>905</v>
      </c>
      <c r="D9910" s="20" t="s">
        <v>1000</v>
      </c>
      <c r="E9910" s="26">
        <v>43586</v>
      </c>
      <c r="F9910" s="20">
        <v>2</v>
      </c>
      <c r="G9910" s="20">
        <v>2</v>
      </c>
      <c r="I9910" s="20">
        <v>2</v>
      </c>
      <c r="J9910" s="20">
        <v>11</v>
      </c>
      <c r="L9910" s="20">
        <v>11</v>
      </c>
      <c r="N9910" s="20">
        <v>2</v>
      </c>
      <c r="P9910" s="20">
        <v>0</v>
      </c>
      <c r="Q9910" s="20">
        <v>0</v>
      </c>
      <c r="S9910" s="20">
        <v>0</v>
      </c>
      <c r="T9910" s="20">
        <v>0.25</v>
      </c>
    </row>
    <row r="9911" spans="1:20" s="20" customFormat="1" x14ac:dyDescent="0.25">
      <c r="A9911" s="177" t="s">
        <v>6607</v>
      </c>
      <c r="B9911" s="20" t="s">
        <v>6608</v>
      </c>
      <c r="C9911" s="20" t="s">
        <v>316</v>
      </c>
      <c r="D9911" s="20" t="s">
        <v>1000</v>
      </c>
      <c r="E9911" s="26">
        <v>43586</v>
      </c>
      <c r="F9911" s="20">
        <v>6</v>
      </c>
      <c r="G9911" s="20">
        <v>6</v>
      </c>
      <c r="I9911" s="20">
        <v>17</v>
      </c>
      <c r="J9911" s="20">
        <v>35</v>
      </c>
      <c r="L9911" s="20">
        <v>35</v>
      </c>
      <c r="N9911" s="20">
        <v>15</v>
      </c>
      <c r="P9911" s="20">
        <v>1</v>
      </c>
      <c r="Q9911" s="20">
        <v>1</v>
      </c>
      <c r="S9911" s="20">
        <v>2</v>
      </c>
      <c r="T9911" s="20">
        <v>0.38461538461538464</v>
      </c>
    </row>
    <row r="9912" spans="1:20" s="20" customFormat="1" x14ac:dyDescent="0.25">
      <c r="A9912" s="177" t="s">
        <v>4200</v>
      </c>
      <c r="B9912" s="20" t="s">
        <v>4201</v>
      </c>
      <c r="C9912" s="20" t="s">
        <v>218</v>
      </c>
      <c r="D9912" s="20" t="s">
        <v>1000</v>
      </c>
      <c r="E9912" s="26">
        <v>43586</v>
      </c>
      <c r="F9912" s="20">
        <v>0</v>
      </c>
      <c r="G9912" s="20">
        <v>0</v>
      </c>
      <c r="I9912" s="20">
        <v>0</v>
      </c>
      <c r="J9912" s="20">
        <v>0</v>
      </c>
      <c r="L9912" s="20">
        <v>0</v>
      </c>
      <c r="N9912" s="20">
        <v>0</v>
      </c>
      <c r="P9912" s="20">
        <v>0</v>
      </c>
      <c r="Q9912" s="20">
        <v>0</v>
      </c>
      <c r="S9912" s="20">
        <v>0</v>
      </c>
      <c r="T9912" s="20">
        <v>0.4</v>
      </c>
    </row>
    <row r="9913" spans="1:20" s="20" customFormat="1" x14ac:dyDescent="0.25">
      <c r="A9913" s="177" t="s">
        <v>12629</v>
      </c>
      <c r="B9913" s="20" t="s">
        <v>12630</v>
      </c>
      <c r="C9913" s="20" t="s">
        <v>202</v>
      </c>
      <c r="D9913" s="20" t="s">
        <v>1000</v>
      </c>
      <c r="E9913" s="26">
        <v>43586</v>
      </c>
      <c r="F9913" s="20">
        <v>8</v>
      </c>
      <c r="G9913" s="20">
        <v>5</v>
      </c>
      <c r="I9913" s="20">
        <v>105</v>
      </c>
      <c r="J9913" s="20">
        <v>88</v>
      </c>
      <c r="L9913" s="20">
        <v>64</v>
      </c>
      <c r="N9913" s="20">
        <v>88</v>
      </c>
      <c r="P9913" s="20">
        <v>0</v>
      </c>
      <c r="Q9913" s="20">
        <v>0</v>
      </c>
      <c r="S9913" s="20">
        <v>17</v>
      </c>
      <c r="T9913" s="20">
        <v>0.61538461538461542</v>
      </c>
    </row>
    <row r="9914" spans="1:20" s="20" customFormat="1" x14ac:dyDescent="0.25">
      <c r="A9914" s="177" t="s">
        <v>12454</v>
      </c>
      <c r="B9914" s="20" t="s">
        <v>12455</v>
      </c>
      <c r="C9914" s="20" t="s">
        <v>347</v>
      </c>
      <c r="D9914" s="20" t="s">
        <v>1000</v>
      </c>
      <c r="E9914" s="26">
        <v>43586</v>
      </c>
      <c r="F9914" s="20">
        <v>0</v>
      </c>
      <c r="G9914" s="20">
        <v>0</v>
      </c>
      <c r="I9914" s="20">
        <v>0</v>
      </c>
      <c r="J9914" s="20">
        <v>0</v>
      </c>
      <c r="L9914" s="20">
        <v>0</v>
      </c>
      <c r="N9914" s="20">
        <v>0</v>
      </c>
      <c r="P9914" s="20">
        <v>0</v>
      </c>
      <c r="Q9914" s="20">
        <v>0</v>
      </c>
      <c r="S9914" s="20">
        <v>0</v>
      </c>
      <c r="T9914" s="20">
        <v>0.23076923076923078</v>
      </c>
    </row>
    <row r="9915" spans="1:20" s="20" customFormat="1" x14ac:dyDescent="0.25">
      <c r="A9915" s="177" t="s">
        <v>9794</v>
      </c>
      <c r="B9915" s="20" t="s">
        <v>9795</v>
      </c>
      <c r="C9915" s="20" t="s">
        <v>224</v>
      </c>
      <c r="D9915" s="20" t="s">
        <v>1000</v>
      </c>
      <c r="E9915" s="26">
        <v>43586</v>
      </c>
      <c r="F9915" s="20">
        <v>5</v>
      </c>
      <c r="G9915" s="20">
        <v>6</v>
      </c>
      <c r="I9915" s="20">
        <v>53</v>
      </c>
      <c r="J9915" s="20">
        <v>55</v>
      </c>
      <c r="L9915" s="20">
        <v>66</v>
      </c>
      <c r="N9915" s="20">
        <v>52</v>
      </c>
      <c r="P9915" s="20">
        <v>0</v>
      </c>
      <c r="Q9915" s="20">
        <v>0</v>
      </c>
      <c r="S9915" s="20">
        <v>1</v>
      </c>
      <c r="T9915" s="20">
        <v>0.60869565217391308</v>
      </c>
    </row>
    <row r="9916" spans="1:20" s="20" customFormat="1" x14ac:dyDescent="0.25">
      <c r="A9916" s="177" t="s">
        <v>9495</v>
      </c>
      <c r="B9916" s="20" t="s">
        <v>9496</v>
      </c>
      <c r="C9916" s="20" t="s">
        <v>345</v>
      </c>
      <c r="D9916" s="20" t="s">
        <v>1000</v>
      </c>
      <c r="E9916" s="26">
        <v>43586</v>
      </c>
      <c r="F9916" s="20">
        <v>0</v>
      </c>
      <c r="G9916" s="20">
        <v>0</v>
      </c>
      <c r="I9916" s="20">
        <v>0</v>
      </c>
      <c r="J9916" s="20">
        <v>0</v>
      </c>
      <c r="L9916" s="20">
        <v>0</v>
      </c>
      <c r="N9916" s="20">
        <v>0</v>
      </c>
      <c r="P9916" s="20">
        <v>0</v>
      </c>
      <c r="Q9916" s="20">
        <v>0</v>
      </c>
      <c r="S9916" s="20">
        <v>0</v>
      </c>
      <c r="T9916" s="20">
        <v>0.42857142857142855</v>
      </c>
    </row>
    <row r="9917" spans="1:20" s="20" customFormat="1" x14ac:dyDescent="0.25">
      <c r="A9917" s="177" t="s">
        <v>7887</v>
      </c>
      <c r="B9917" s="20" t="s">
        <v>7888</v>
      </c>
      <c r="C9917" s="20" t="s">
        <v>226</v>
      </c>
      <c r="D9917" s="20" t="s">
        <v>1000</v>
      </c>
      <c r="E9917" s="26">
        <v>43586</v>
      </c>
      <c r="F9917" s="20">
        <v>4</v>
      </c>
      <c r="G9917" s="20">
        <v>5.5</v>
      </c>
      <c r="I9917" s="20">
        <v>36</v>
      </c>
      <c r="J9917" s="20">
        <v>44</v>
      </c>
      <c r="L9917" s="20">
        <v>62</v>
      </c>
      <c r="N9917" s="20">
        <v>36</v>
      </c>
      <c r="P9917" s="20">
        <v>0</v>
      </c>
      <c r="Q9917" s="20">
        <v>0</v>
      </c>
      <c r="S9917" s="20">
        <v>0</v>
      </c>
      <c r="T9917" s="20">
        <v>0.56000000000000005</v>
      </c>
    </row>
    <row r="9918" spans="1:20" s="20" customFormat="1" x14ac:dyDescent="0.25">
      <c r="A9918" s="177" t="s">
        <v>6957</v>
      </c>
      <c r="B9918" s="20" t="s">
        <v>6958</v>
      </c>
      <c r="C9918" s="20" t="s">
        <v>231</v>
      </c>
      <c r="D9918" s="20" t="s">
        <v>1000</v>
      </c>
      <c r="E9918" s="26">
        <v>43586</v>
      </c>
      <c r="F9918" s="20">
        <v>9.5</v>
      </c>
      <c r="G9918" s="20">
        <v>8</v>
      </c>
      <c r="I9918" s="20">
        <v>88</v>
      </c>
      <c r="J9918" s="20">
        <v>109</v>
      </c>
      <c r="L9918" s="20">
        <v>91</v>
      </c>
      <c r="N9918" s="20">
        <v>88</v>
      </c>
      <c r="P9918" s="20">
        <v>0</v>
      </c>
      <c r="Q9918" s="20">
        <v>20</v>
      </c>
      <c r="S9918" s="20">
        <v>0</v>
      </c>
      <c r="T9918" s="20">
        <v>0.73913043478260865</v>
      </c>
    </row>
    <row r="9919" spans="1:20" s="20" customFormat="1" x14ac:dyDescent="0.25">
      <c r="A9919" s="177" t="s">
        <v>6008</v>
      </c>
      <c r="B9919" s="20" t="s">
        <v>6009</v>
      </c>
      <c r="C9919" s="20" t="s">
        <v>216</v>
      </c>
      <c r="D9919" s="20" t="s">
        <v>1000</v>
      </c>
      <c r="E9919" s="26">
        <v>43586</v>
      </c>
      <c r="F9919" s="20">
        <v>9.5</v>
      </c>
      <c r="G9919" s="20">
        <v>9.5</v>
      </c>
      <c r="I9919" s="20">
        <v>59</v>
      </c>
      <c r="J9919" s="20">
        <v>95</v>
      </c>
      <c r="L9919" s="20">
        <v>98</v>
      </c>
      <c r="N9919" s="20">
        <v>48</v>
      </c>
      <c r="P9919" s="20">
        <v>6</v>
      </c>
      <c r="Q9919" s="20">
        <v>8</v>
      </c>
      <c r="S9919" s="20">
        <v>11</v>
      </c>
      <c r="T9919" s="20">
        <v>0.94444444444444442</v>
      </c>
    </row>
    <row r="9920" spans="1:20" s="20" customFormat="1" x14ac:dyDescent="0.25">
      <c r="A9920" s="177" t="s">
        <v>4615</v>
      </c>
      <c r="B9920" s="20" t="s">
        <v>4616</v>
      </c>
      <c r="C9920" s="20" t="s">
        <v>233</v>
      </c>
      <c r="D9920" s="20" t="s">
        <v>1000</v>
      </c>
      <c r="E9920" s="26">
        <v>43586</v>
      </c>
      <c r="F9920" s="20">
        <v>1</v>
      </c>
      <c r="G9920" s="20">
        <v>3.5</v>
      </c>
      <c r="I9920" s="20">
        <v>20</v>
      </c>
      <c r="J9920" s="20">
        <v>11</v>
      </c>
      <c r="L9920" s="20">
        <v>46</v>
      </c>
      <c r="N9920" s="20">
        <v>17</v>
      </c>
      <c r="P9920" s="20">
        <v>9</v>
      </c>
      <c r="Q9920" s="20">
        <v>11</v>
      </c>
      <c r="S9920" s="20">
        <v>3</v>
      </c>
    </row>
    <row r="9921" spans="1:20" s="20" customFormat="1" x14ac:dyDescent="0.25">
      <c r="A9921" s="177" t="s">
        <v>4025</v>
      </c>
      <c r="B9921" s="20" t="s">
        <v>4026</v>
      </c>
      <c r="C9921" s="20" t="s">
        <v>219</v>
      </c>
      <c r="D9921" s="20" t="s">
        <v>1000</v>
      </c>
      <c r="E9921" s="26">
        <v>43586</v>
      </c>
      <c r="F9921" s="20">
        <v>0</v>
      </c>
      <c r="G9921" s="20">
        <v>0</v>
      </c>
      <c r="I9921" s="20">
        <v>0</v>
      </c>
      <c r="J9921" s="20">
        <v>0</v>
      </c>
      <c r="L9921" s="20">
        <v>0</v>
      </c>
      <c r="N9921" s="20">
        <v>0</v>
      </c>
      <c r="P9921" s="20">
        <v>0</v>
      </c>
      <c r="Q9921" s="20">
        <v>0</v>
      </c>
      <c r="S9921" s="20">
        <v>0</v>
      </c>
    </row>
    <row r="9922" spans="1:20" s="20" customFormat="1" x14ac:dyDescent="0.25">
      <c r="A9922" s="177" t="s">
        <v>3754</v>
      </c>
      <c r="B9922" s="20" t="s">
        <v>3755</v>
      </c>
      <c r="C9922" s="20" t="s">
        <v>340</v>
      </c>
      <c r="D9922" s="20" t="s">
        <v>1000</v>
      </c>
      <c r="E9922" s="26">
        <v>43586</v>
      </c>
      <c r="F9922" s="20">
        <v>2</v>
      </c>
      <c r="G9922" s="20">
        <v>3</v>
      </c>
      <c r="I9922" s="20">
        <v>16</v>
      </c>
      <c r="J9922" s="20">
        <v>22</v>
      </c>
      <c r="L9922" s="20">
        <v>36</v>
      </c>
      <c r="N9922" s="20">
        <v>13</v>
      </c>
      <c r="P9922" s="20">
        <v>1</v>
      </c>
      <c r="Q9922" s="20">
        <v>3</v>
      </c>
      <c r="S9922" s="20">
        <v>3</v>
      </c>
    </row>
    <row r="9923" spans="1:20" s="20" customFormat="1" x14ac:dyDescent="0.25">
      <c r="A9923" s="177" t="s">
        <v>11366</v>
      </c>
      <c r="B9923" s="20" t="s">
        <v>11367</v>
      </c>
      <c r="C9923" s="20" t="s">
        <v>350</v>
      </c>
      <c r="D9923" s="20" t="s">
        <v>1000</v>
      </c>
      <c r="E9923" s="26">
        <v>43586</v>
      </c>
      <c r="F9923" s="20">
        <v>0</v>
      </c>
      <c r="G9923" s="20">
        <v>0</v>
      </c>
      <c r="I9923" s="20">
        <v>0</v>
      </c>
      <c r="J9923" s="20">
        <v>0</v>
      </c>
      <c r="L9923" s="20">
        <v>0</v>
      </c>
      <c r="N9923" s="20">
        <v>0</v>
      </c>
      <c r="P9923" s="20">
        <v>0</v>
      </c>
      <c r="Q9923" s="20">
        <v>0</v>
      </c>
      <c r="S9923" s="20">
        <v>0</v>
      </c>
    </row>
    <row r="9924" spans="1:20" s="20" customFormat="1" x14ac:dyDescent="0.25">
      <c r="A9924" s="177" t="s">
        <v>11368</v>
      </c>
      <c r="B9924" s="20" t="s">
        <v>11369</v>
      </c>
      <c r="C9924" s="20" t="s">
        <v>351</v>
      </c>
      <c r="D9924" s="20" t="s">
        <v>1000</v>
      </c>
      <c r="E9924" s="26">
        <v>43586</v>
      </c>
      <c r="F9924" s="20">
        <v>0</v>
      </c>
      <c r="G9924" s="20">
        <v>0</v>
      </c>
      <c r="I9924" s="20">
        <v>0</v>
      </c>
      <c r="J9924" s="20">
        <v>0</v>
      </c>
      <c r="L9924" s="20">
        <v>0</v>
      </c>
      <c r="N9924" s="20">
        <v>0</v>
      </c>
      <c r="P9924" s="20">
        <v>0</v>
      </c>
      <c r="Q9924" s="20">
        <v>0</v>
      </c>
      <c r="S9924" s="20">
        <v>0</v>
      </c>
    </row>
    <row r="9925" spans="1:20" s="20" customFormat="1" x14ac:dyDescent="0.25">
      <c r="A9925" s="177" t="s">
        <v>11224</v>
      </c>
      <c r="B9925" s="20" t="s">
        <v>11225</v>
      </c>
      <c r="C9925" s="20" t="s">
        <v>352</v>
      </c>
      <c r="D9925" s="20" t="s">
        <v>1000</v>
      </c>
      <c r="E9925" s="26">
        <v>43586</v>
      </c>
      <c r="F9925" s="20">
        <v>0</v>
      </c>
      <c r="G9925" s="20">
        <v>0</v>
      </c>
      <c r="I9925" s="20">
        <v>0</v>
      </c>
      <c r="J9925" s="20">
        <v>0</v>
      </c>
      <c r="L9925" s="20">
        <v>0</v>
      </c>
      <c r="N9925" s="20">
        <v>0</v>
      </c>
      <c r="P9925" s="20">
        <v>0</v>
      </c>
      <c r="Q9925" s="20">
        <v>0</v>
      </c>
      <c r="S9925" s="20">
        <v>0</v>
      </c>
    </row>
    <row r="9926" spans="1:20" s="20" customFormat="1" x14ac:dyDescent="0.25">
      <c r="A9926" s="177" t="s">
        <v>10225</v>
      </c>
      <c r="B9926" s="20" t="s">
        <v>10226</v>
      </c>
      <c r="C9926" s="20" t="s">
        <v>353</v>
      </c>
      <c r="D9926" s="20" t="s">
        <v>1000</v>
      </c>
      <c r="E9926" s="26">
        <v>43586</v>
      </c>
      <c r="F9926" s="20">
        <v>0</v>
      </c>
      <c r="G9926" s="20">
        <v>0</v>
      </c>
      <c r="I9926" s="20">
        <v>0</v>
      </c>
      <c r="J9926" s="20">
        <v>0</v>
      </c>
      <c r="L9926" s="20">
        <v>0</v>
      </c>
      <c r="N9926" s="20">
        <v>0</v>
      </c>
      <c r="P9926" s="20">
        <v>0</v>
      </c>
      <c r="Q9926" s="20">
        <v>0</v>
      </c>
      <c r="S9926" s="20">
        <v>0</v>
      </c>
    </row>
    <row r="9927" spans="1:20" s="20" customFormat="1" x14ac:dyDescent="0.25">
      <c r="A9927" s="177" t="s">
        <v>10085</v>
      </c>
      <c r="B9927" s="20" t="s">
        <v>10086</v>
      </c>
      <c r="C9927" s="20" t="s">
        <v>386</v>
      </c>
      <c r="D9927" s="20" t="s">
        <v>1000</v>
      </c>
      <c r="E9927" s="26">
        <v>43586</v>
      </c>
      <c r="F9927" s="20">
        <v>0</v>
      </c>
      <c r="G9927" s="20">
        <v>0</v>
      </c>
      <c r="I9927" s="20">
        <v>0</v>
      </c>
      <c r="J9927" s="20">
        <v>0</v>
      </c>
      <c r="L9927" s="20">
        <v>0</v>
      </c>
      <c r="N9927" s="20">
        <v>0</v>
      </c>
      <c r="P9927" s="20">
        <v>0</v>
      </c>
      <c r="Q9927" s="20">
        <v>0</v>
      </c>
      <c r="S9927" s="20">
        <v>0</v>
      </c>
    </row>
    <row r="9928" spans="1:20" s="20" customFormat="1" x14ac:dyDescent="0.25">
      <c r="A9928" s="177" t="s">
        <v>8638</v>
      </c>
      <c r="B9928" s="20" t="s">
        <v>8639</v>
      </c>
      <c r="C9928" s="20" t="s">
        <v>354</v>
      </c>
      <c r="D9928" s="20" t="s">
        <v>1000</v>
      </c>
      <c r="E9928" s="26">
        <v>43586</v>
      </c>
      <c r="F9928" s="20">
        <v>1.5</v>
      </c>
      <c r="G9928" s="20">
        <v>1.5</v>
      </c>
      <c r="I9928" s="20">
        <v>8</v>
      </c>
      <c r="J9928" s="20">
        <v>9</v>
      </c>
      <c r="L9928" s="20">
        <v>9</v>
      </c>
      <c r="N9928" s="20">
        <v>8</v>
      </c>
      <c r="P9928" s="20">
        <v>0</v>
      </c>
      <c r="Q9928" s="20">
        <v>0</v>
      </c>
      <c r="S9928" s="20">
        <v>0</v>
      </c>
    </row>
    <row r="9929" spans="1:20" s="20" customFormat="1" x14ac:dyDescent="0.25">
      <c r="A9929" s="177" t="s">
        <v>6432</v>
      </c>
      <c r="B9929" s="20" t="s">
        <v>6433</v>
      </c>
      <c r="C9929" s="20" t="s">
        <v>355</v>
      </c>
      <c r="D9929" s="20" t="s">
        <v>1000</v>
      </c>
      <c r="E9929" s="26">
        <v>43586</v>
      </c>
      <c r="F9929" s="20">
        <v>3</v>
      </c>
      <c r="G9929" s="20">
        <v>5.5</v>
      </c>
      <c r="I9929" s="20">
        <v>6</v>
      </c>
      <c r="J9929" s="20">
        <v>17</v>
      </c>
      <c r="L9929" s="20">
        <v>32</v>
      </c>
      <c r="N9929" s="20">
        <v>6</v>
      </c>
      <c r="P9929" s="20">
        <v>0</v>
      </c>
      <c r="Q9929" s="20">
        <v>0</v>
      </c>
      <c r="S9929" s="20">
        <v>0</v>
      </c>
    </row>
    <row r="9930" spans="1:20" s="20" customFormat="1" x14ac:dyDescent="0.25">
      <c r="A9930" s="177" t="s">
        <v>12170</v>
      </c>
      <c r="B9930" s="20" t="s">
        <v>12171</v>
      </c>
      <c r="C9930" s="20" t="s">
        <v>1050</v>
      </c>
      <c r="D9930" s="20" t="s">
        <v>1002</v>
      </c>
      <c r="E9930" s="26">
        <v>43586</v>
      </c>
      <c r="F9930" s="20">
        <v>1</v>
      </c>
      <c r="G9930" s="20">
        <v>2.5</v>
      </c>
      <c r="I9930" s="20">
        <v>4</v>
      </c>
      <c r="J9930" s="20">
        <v>5</v>
      </c>
      <c r="L9930" s="20">
        <v>14</v>
      </c>
      <c r="N9930" s="20">
        <v>4</v>
      </c>
      <c r="P9930" s="20">
        <v>0</v>
      </c>
      <c r="Q9930" s="20">
        <v>0</v>
      </c>
      <c r="S9930" s="20">
        <v>0</v>
      </c>
    </row>
    <row r="9931" spans="1:20" s="20" customFormat="1" x14ac:dyDescent="0.25">
      <c r="A9931" s="177" t="s">
        <v>7505</v>
      </c>
      <c r="B9931" s="20" t="s">
        <v>7506</v>
      </c>
      <c r="C9931" s="20" t="s">
        <v>1048</v>
      </c>
      <c r="D9931" s="20" t="s">
        <v>1002</v>
      </c>
      <c r="E9931" s="26">
        <v>43586</v>
      </c>
      <c r="F9931" s="20">
        <v>2</v>
      </c>
      <c r="G9931" s="20">
        <v>2.5</v>
      </c>
      <c r="I9931" s="20">
        <v>10</v>
      </c>
      <c r="J9931" s="20">
        <v>11</v>
      </c>
      <c r="L9931" s="20">
        <v>14</v>
      </c>
      <c r="N9931" s="20">
        <v>10</v>
      </c>
      <c r="P9931" s="20">
        <v>1</v>
      </c>
      <c r="Q9931" s="20">
        <v>1</v>
      </c>
      <c r="S9931" s="20">
        <v>0</v>
      </c>
    </row>
    <row r="9932" spans="1:20" s="20" customFormat="1" x14ac:dyDescent="0.25">
      <c r="A9932" s="177" t="s">
        <v>5794</v>
      </c>
      <c r="B9932" s="20" t="s">
        <v>5795</v>
      </c>
      <c r="C9932" s="20" t="s">
        <v>1047</v>
      </c>
      <c r="D9932" s="20" t="s">
        <v>1002</v>
      </c>
      <c r="E9932" s="26">
        <v>43586</v>
      </c>
      <c r="F9932" s="20">
        <v>3.5</v>
      </c>
      <c r="G9932" s="20">
        <v>3.5</v>
      </c>
      <c r="I9932" s="20">
        <v>15</v>
      </c>
      <c r="J9932" s="20">
        <v>20</v>
      </c>
      <c r="L9932" s="20">
        <v>20</v>
      </c>
      <c r="N9932" s="20">
        <v>14</v>
      </c>
      <c r="P9932" s="20">
        <v>1</v>
      </c>
      <c r="Q9932" s="20">
        <v>1</v>
      </c>
      <c r="S9932" s="20">
        <v>1</v>
      </c>
    </row>
    <row r="9933" spans="1:20" s="20" customFormat="1" x14ac:dyDescent="0.25">
      <c r="A9933" s="177" t="s">
        <v>14821</v>
      </c>
      <c r="B9933" s="20" t="s">
        <v>14822</v>
      </c>
      <c r="C9933" s="20" t="s">
        <v>1054</v>
      </c>
      <c r="D9933" s="177" t="s">
        <v>1002</v>
      </c>
      <c r="E9933" s="26">
        <v>43586</v>
      </c>
      <c r="F9933" s="20">
        <v>1</v>
      </c>
      <c r="G9933" s="20">
        <v>1.5</v>
      </c>
      <c r="I9933" s="20">
        <v>10</v>
      </c>
      <c r="J9933" s="20">
        <v>5</v>
      </c>
      <c r="L9933" s="20">
        <v>9</v>
      </c>
      <c r="N9933" s="20">
        <v>9</v>
      </c>
      <c r="P9933" s="20">
        <v>0</v>
      </c>
      <c r="Q9933" s="20">
        <v>0</v>
      </c>
      <c r="S9933" s="20">
        <v>1</v>
      </c>
    </row>
    <row r="9934" spans="1:20" s="20" customFormat="1" x14ac:dyDescent="0.25">
      <c r="A9934" s="177" t="s">
        <v>7383</v>
      </c>
      <c r="B9934" s="20" t="s">
        <v>7384</v>
      </c>
      <c r="C9934" s="20" t="s">
        <v>1052</v>
      </c>
      <c r="D9934" s="20" t="s">
        <v>1002</v>
      </c>
      <c r="E9934" s="26">
        <v>43586</v>
      </c>
      <c r="F9934" s="20">
        <v>5</v>
      </c>
      <c r="G9934" s="20">
        <v>4.5</v>
      </c>
      <c r="I9934" s="20">
        <v>25</v>
      </c>
      <c r="J9934" s="20">
        <v>28</v>
      </c>
      <c r="L9934" s="20">
        <v>26</v>
      </c>
      <c r="N9934" s="20">
        <v>21</v>
      </c>
      <c r="P9934" s="20">
        <v>4</v>
      </c>
      <c r="Q9934" s="20">
        <v>14</v>
      </c>
      <c r="S9934" s="20">
        <v>4</v>
      </c>
    </row>
    <row r="9935" spans="1:20" s="20" customFormat="1" x14ac:dyDescent="0.25">
      <c r="A9935" s="177" t="s">
        <v>5375</v>
      </c>
      <c r="B9935" s="20" t="s">
        <v>5376</v>
      </c>
      <c r="C9935" s="20" t="s">
        <v>1053</v>
      </c>
      <c r="D9935" s="20" t="s">
        <v>1002</v>
      </c>
      <c r="E9935" s="26">
        <v>43586</v>
      </c>
      <c r="F9935" s="20">
        <v>3</v>
      </c>
      <c r="G9935" s="20">
        <v>3</v>
      </c>
      <c r="I9935" s="20">
        <v>10</v>
      </c>
      <c r="J9935" s="20">
        <v>17</v>
      </c>
      <c r="L9935" s="20">
        <v>17</v>
      </c>
      <c r="N9935" s="20">
        <v>9</v>
      </c>
      <c r="P9935" s="20">
        <v>0</v>
      </c>
      <c r="Q9935" s="20">
        <v>0</v>
      </c>
      <c r="S9935" s="20">
        <v>1</v>
      </c>
      <c r="T9935" s="20">
        <v>1</v>
      </c>
    </row>
    <row r="9936" spans="1:20" s="20" customFormat="1" x14ac:dyDescent="0.25">
      <c r="A9936" s="177" t="s">
        <v>7516</v>
      </c>
      <c r="B9936" s="20" t="s">
        <v>7513</v>
      </c>
      <c r="C9936" s="20" t="s">
        <v>901</v>
      </c>
      <c r="D9936" s="20" t="s">
        <v>1000</v>
      </c>
      <c r="E9936" s="26">
        <v>43586</v>
      </c>
      <c r="F9936" s="20">
        <v>3.5</v>
      </c>
      <c r="G9936" s="20">
        <v>3</v>
      </c>
      <c r="I9936" s="20">
        <v>10</v>
      </c>
      <c r="J9936" s="20">
        <v>17</v>
      </c>
      <c r="L9936" s="20">
        <v>17</v>
      </c>
      <c r="N9936" s="20">
        <v>9</v>
      </c>
      <c r="P9936" s="20">
        <v>0</v>
      </c>
      <c r="Q9936" s="20">
        <v>0</v>
      </c>
      <c r="S9936" s="20">
        <v>1</v>
      </c>
      <c r="T9936" s="20">
        <v>0</v>
      </c>
    </row>
    <row r="9937" spans="1:20" s="20" customFormat="1" x14ac:dyDescent="0.25">
      <c r="A9937" s="177" t="s">
        <v>7415</v>
      </c>
      <c r="B9937" s="20" t="s">
        <v>7416</v>
      </c>
      <c r="C9937" s="20" t="s">
        <v>901</v>
      </c>
      <c r="D9937" s="20" t="s">
        <v>1001</v>
      </c>
      <c r="E9937" s="26">
        <v>43586</v>
      </c>
      <c r="F9937" s="20">
        <v>3.5</v>
      </c>
      <c r="G9937" s="20">
        <v>3</v>
      </c>
      <c r="I9937" s="20">
        <v>10</v>
      </c>
      <c r="J9937" s="20">
        <v>17</v>
      </c>
      <c r="L9937" s="20">
        <v>17</v>
      </c>
      <c r="N9937" s="20">
        <v>9</v>
      </c>
      <c r="P9937" s="20">
        <v>0</v>
      </c>
      <c r="Q9937" s="20">
        <v>0</v>
      </c>
      <c r="S9937" s="20">
        <v>1</v>
      </c>
      <c r="T9937" s="20">
        <v>0</v>
      </c>
    </row>
    <row r="9938" spans="1:20" s="20" customFormat="1" x14ac:dyDescent="0.25">
      <c r="A9938" s="177" t="s">
        <v>5559</v>
      </c>
      <c r="B9938" s="20" t="s">
        <v>5560</v>
      </c>
      <c r="C9938" s="20" t="s">
        <v>903</v>
      </c>
      <c r="D9938" s="20" t="s">
        <v>1000</v>
      </c>
      <c r="E9938" s="26">
        <v>43586</v>
      </c>
      <c r="F9938" s="20">
        <v>6.5</v>
      </c>
      <c r="G9938" s="20">
        <v>3</v>
      </c>
      <c r="I9938" s="20">
        <v>10</v>
      </c>
      <c r="J9938" s="20">
        <v>17</v>
      </c>
      <c r="L9938" s="20">
        <v>17</v>
      </c>
      <c r="N9938" s="20">
        <v>9</v>
      </c>
      <c r="P9938" s="20">
        <v>0</v>
      </c>
      <c r="Q9938" s="20">
        <v>0</v>
      </c>
      <c r="S9938" s="20">
        <v>1</v>
      </c>
      <c r="T9938" s="20">
        <v>0.5</v>
      </c>
    </row>
    <row r="9939" spans="1:20" s="20" customFormat="1" x14ac:dyDescent="0.25">
      <c r="A9939" s="177" t="s">
        <v>5405</v>
      </c>
      <c r="B9939" s="20" t="s">
        <v>5406</v>
      </c>
      <c r="C9939" s="20" t="s">
        <v>903</v>
      </c>
      <c r="D9939" s="20" t="s">
        <v>1001</v>
      </c>
      <c r="E9939" s="26">
        <v>43586</v>
      </c>
      <c r="F9939" s="20">
        <v>0</v>
      </c>
      <c r="G9939" s="20">
        <v>3</v>
      </c>
      <c r="I9939" s="20">
        <v>10</v>
      </c>
      <c r="J9939" s="20">
        <v>17</v>
      </c>
      <c r="L9939" s="20">
        <v>17</v>
      </c>
      <c r="N9939" s="20">
        <v>9</v>
      </c>
      <c r="P9939" s="20">
        <v>0</v>
      </c>
      <c r="Q9939" s="20">
        <v>0</v>
      </c>
      <c r="S9939" s="20">
        <v>1</v>
      </c>
      <c r="T9939" s="20">
        <v>0.5</v>
      </c>
    </row>
    <row r="9940" spans="1:20" s="20" customFormat="1" x14ac:dyDescent="0.25">
      <c r="A9940" s="177" t="s">
        <v>11943</v>
      </c>
      <c r="B9940" s="20" t="s">
        <v>11944</v>
      </c>
      <c r="C9940" s="20" t="s">
        <v>198</v>
      </c>
      <c r="D9940" s="20" t="s">
        <v>1002</v>
      </c>
      <c r="E9940" s="26">
        <v>43586</v>
      </c>
      <c r="F9940" s="20">
        <v>0</v>
      </c>
      <c r="G9940" s="20">
        <v>0</v>
      </c>
      <c r="I9940" s="20">
        <v>0</v>
      </c>
      <c r="J9940" s="20">
        <v>0</v>
      </c>
      <c r="L9940" s="20">
        <v>0</v>
      </c>
      <c r="N9940" s="20">
        <v>0</v>
      </c>
      <c r="P9940" s="20">
        <v>0</v>
      </c>
      <c r="Q9940" s="20">
        <v>0</v>
      </c>
      <c r="S9940" s="20">
        <v>0</v>
      </c>
      <c r="T9940" s="20">
        <v>0.75</v>
      </c>
    </row>
    <row r="9941" spans="1:20" s="20" customFormat="1" x14ac:dyDescent="0.25">
      <c r="A9941" s="177" t="s">
        <v>11945</v>
      </c>
      <c r="B9941" s="20" t="s">
        <v>11946</v>
      </c>
      <c r="C9941" s="20" t="s">
        <v>962</v>
      </c>
      <c r="D9941" s="20" t="s">
        <v>1002</v>
      </c>
      <c r="E9941" s="26">
        <v>43586</v>
      </c>
      <c r="F9941" s="20">
        <v>2</v>
      </c>
      <c r="G9941" s="20">
        <v>3</v>
      </c>
      <c r="I9941" s="20">
        <v>8</v>
      </c>
      <c r="J9941" s="20">
        <v>16</v>
      </c>
      <c r="L9941" s="20">
        <v>18</v>
      </c>
      <c r="N9941" s="20">
        <v>5</v>
      </c>
      <c r="O9941" s="20">
        <v>0.75</v>
      </c>
      <c r="P9941" s="20">
        <v>0</v>
      </c>
      <c r="Q9941" s="20">
        <v>0</v>
      </c>
      <c r="S9941" s="20">
        <v>3</v>
      </c>
      <c r="T9941" s="20">
        <v>0.83333333333333337</v>
      </c>
    </row>
    <row r="9942" spans="1:20" s="20" customFormat="1" x14ac:dyDescent="0.25">
      <c r="A9942" s="177" t="s">
        <v>11947</v>
      </c>
      <c r="B9942" s="20" t="s">
        <v>11948</v>
      </c>
      <c r="C9942" s="20" t="s">
        <v>199</v>
      </c>
      <c r="D9942" s="20" t="s">
        <v>1002</v>
      </c>
      <c r="E9942" s="26">
        <v>43586</v>
      </c>
      <c r="F9942" s="20">
        <v>15</v>
      </c>
      <c r="G9942" s="20">
        <v>13.5</v>
      </c>
      <c r="I9942" s="20">
        <v>142</v>
      </c>
      <c r="J9942" s="20">
        <v>127</v>
      </c>
      <c r="L9942" s="20">
        <v>113</v>
      </c>
      <c r="N9942" s="20">
        <v>120</v>
      </c>
      <c r="P9942" s="20">
        <v>0</v>
      </c>
      <c r="Q9942" s="20">
        <v>0</v>
      </c>
      <c r="S9942" s="20">
        <v>22</v>
      </c>
      <c r="T9942" s="20">
        <v>0.4</v>
      </c>
    </row>
    <row r="9943" spans="1:20" s="20" customFormat="1" x14ac:dyDescent="0.25">
      <c r="A9943" s="177" t="s">
        <v>11949</v>
      </c>
      <c r="B9943" s="20" t="s">
        <v>11950</v>
      </c>
      <c r="C9943" s="20" t="s">
        <v>348</v>
      </c>
      <c r="D9943" s="20" t="s">
        <v>1002</v>
      </c>
      <c r="E9943" s="26">
        <v>43586</v>
      </c>
      <c r="F9943" s="20">
        <v>0</v>
      </c>
      <c r="G9943" s="20">
        <v>0</v>
      </c>
      <c r="I9943" s="20">
        <v>0</v>
      </c>
      <c r="J9943" s="20">
        <v>0</v>
      </c>
      <c r="L9943" s="20">
        <v>0</v>
      </c>
      <c r="N9943" s="20">
        <v>0</v>
      </c>
      <c r="P9943" s="20">
        <v>0</v>
      </c>
      <c r="Q9943" s="20">
        <v>0</v>
      </c>
      <c r="S9943" s="20">
        <v>0</v>
      </c>
      <c r="T9943" s="20">
        <v>0.25</v>
      </c>
    </row>
    <row r="9944" spans="1:20" s="20" customFormat="1" x14ac:dyDescent="0.25">
      <c r="A9944" s="177" t="s">
        <v>11951</v>
      </c>
      <c r="B9944" s="20" t="s">
        <v>11952</v>
      </c>
      <c r="C9944" s="20" t="s">
        <v>357</v>
      </c>
      <c r="D9944" s="20" t="s">
        <v>1002</v>
      </c>
      <c r="E9944" s="26">
        <v>43586</v>
      </c>
      <c r="F9944" s="20">
        <v>0</v>
      </c>
      <c r="G9944" s="20">
        <v>0</v>
      </c>
      <c r="I9944" s="20">
        <v>0</v>
      </c>
      <c r="J9944" s="20">
        <v>0</v>
      </c>
      <c r="L9944" s="20">
        <v>0</v>
      </c>
      <c r="N9944" s="20">
        <v>0</v>
      </c>
      <c r="P9944" s="20">
        <v>0</v>
      </c>
      <c r="Q9944" s="20">
        <v>0</v>
      </c>
      <c r="S9944" s="20">
        <v>0</v>
      </c>
      <c r="T9944" s="20">
        <v>0.38461538461538464</v>
      </c>
    </row>
    <row r="9945" spans="1:20" s="20" customFormat="1" x14ac:dyDescent="0.25">
      <c r="A9945" s="177" t="s">
        <v>10991</v>
      </c>
      <c r="B9945" s="20" t="s">
        <v>10992</v>
      </c>
      <c r="C9945" s="20" t="s">
        <v>227</v>
      </c>
      <c r="D9945" s="20" t="s">
        <v>1002</v>
      </c>
      <c r="E9945" s="26">
        <v>43586</v>
      </c>
      <c r="F9945" s="20">
        <v>0</v>
      </c>
      <c r="G9945" s="20">
        <v>0</v>
      </c>
      <c r="I9945" s="20">
        <v>0</v>
      </c>
      <c r="J9945" s="20">
        <v>0</v>
      </c>
      <c r="L9945" s="20">
        <v>0</v>
      </c>
      <c r="N9945" s="20">
        <v>0</v>
      </c>
      <c r="P9945" s="20">
        <v>0</v>
      </c>
      <c r="Q9945" s="20">
        <v>0</v>
      </c>
      <c r="S9945" s="20">
        <v>0</v>
      </c>
      <c r="T9945" s="20">
        <v>0.4</v>
      </c>
    </row>
    <row r="9946" spans="1:20" s="20" customFormat="1" x14ac:dyDescent="0.25">
      <c r="A9946" s="177" t="s">
        <v>10816</v>
      </c>
      <c r="B9946" s="20" t="s">
        <v>10817</v>
      </c>
      <c r="C9946" s="20" t="s">
        <v>203</v>
      </c>
      <c r="D9946" s="20" t="s">
        <v>1002</v>
      </c>
      <c r="E9946" s="26">
        <v>43586</v>
      </c>
      <c r="F9946" s="20">
        <v>0</v>
      </c>
      <c r="G9946" s="20">
        <v>0</v>
      </c>
      <c r="I9946" s="20">
        <v>0</v>
      </c>
      <c r="J9946" s="20">
        <v>0</v>
      </c>
      <c r="L9946" s="20">
        <v>0</v>
      </c>
      <c r="N9946" s="20">
        <v>0</v>
      </c>
      <c r="O9946" s="20" t="e">
        <v>#DIV/0!</v>
      </c>
      <c r="P9946" s="20">
        <v>0</v>
      </c>
      <c r="Q9946" s="20">
        <v>0</v>
      </c>
      <c r="S9946" s="20">
        <v>0</v>
      </c>
      <c r="T9946" s="20">
        <v>0.61538461538461542</v>
      </c>
    </row>
    <row r="9947" spans="1:20" s="20" customFormat="1" x14ac:dyDescent="0.25">
      <c r="A9947" s="177" t="s">
        <v>10151</v>
      </c>
      <c r="B9947" s="20" t="s">
        <v>10152</v>
      </c>
      <c r="C9947" s="20" t="s">
        <v>387</v>
      </c>
      <c r="D9947" s="20" t="s">
        <v>1002</v>
      </c>
      <c r="E9947" s="26">
        <v>43586</v>
      </c>
      <c r="F9947" s="20">
        <v>0</v>
      </c>
      <c r="G9947" s="20">
        <v>0</v>
      </c>
      <c r="I9947" s="20">
        <v>0</v>
      </c>
      <c r="J9947" s="20">
        <v>0</v>
      </c>
      <c r="L9947" s="20">
        <v>0</v>
      </c>
      <c r="N9947" s="20">
        <v>0</v>
      </c>
      <c r="P9947" s="20">
        <v>0</v>
      </c>
      <c r="Q9947" s="20">
        <v>0</v>
      </c>
      <c r="S9947" s="20">
        <v>0</v>
      </c>
      <c r="T9947" s="20">
        <v>0.23076923076923078</v>
      </c>
    </row>
    <row r="9948" spans="1:20" s="20" customFormat="1" x14ac:dyDescent="0.25">
      <c r="A9948" s="177" t="s">
        <v>9969</v>
      </c>
      <c r="B9948" s="20" t="s">
        <v>9970</v>
      </c>
      <c r="C9948" s="20" t="s">
        <v>223</v>
      </c>
      <c r="D9948" s="20" t="s">
        <v>1002</v>
      </c>
      <c r="E9948" s="26">
        <v>43586</v>
      </c>
      <c r="F9948" s="20">
        <v>5</v>
      </c>
      <c r="G9948" s="20">
        <v>6</v>
      </c>
      <c r="I9948" s="20">
        <v>53</v>
      </c>
      <c r="J9948" s="20">
        <v>55</v>
      </c>
      <c r="L9948" s="20">
        <v>66</v>
      </c>
      <c r="N9948" s="20">
        <v>52</v>
      </c>
      <c r="P9948" s="20">
        <v>0</v>
      </c>
      <c r="Q9948" s="20">
        <v>0</v>
      </c>
      <c r="S9948" s="20">
        <v>1</v>
      </c>
      <c r="T9948" s="20">
        <v>0.60869565217391308</v>
      </c>
    </row>
    <row r="9949" spans="1:20" s="20" customFormat="1" x14ac:dyDescent="0.25">
      <c r="A9949" s="177" t="s">
        <v>9587</v>
      </c>
      <c r="B9949" s="20" t="s">
        <v>9588</v>
      </c>
      <c r="C9949" s="20" t="s">
        <v>346</v>
      </c>
      <c r="D9949" s="20" t="s">
        <v>1002</v>
      </c>
      <c r="E9949" s="26">
        <v>43586</v>
      </c>
      <c r="F9949" s="20">
        <v>0</v>
      </c>
      <c r="G9949" s="20">
        <v>0</v>
      </c>
      <c r="I9949" s="20">
        <v>0</v>
      </c>
      <c r="J9949" s="20">
        <v>0</v>
      </c>
      <c r="L9949" s="20">
        <v>0</v>
      </c>
      <c r="N9949" s="20">
        <v>0</v>
      </c>
      <c r="P9949" s="20">
        <v>0</v>
      </c>
      <c r="Q9949" s="20">
        <v>0</v>
      </c>
      <c r="S9949" s="20">
        <v>0</v>
      </c>
      <c r="T9949" s="20">
        <v>0.42857142857142855</v>
      </c>
    </row>
    <row r="9950" spans="1:20" s="20" customFormat="1" x14ac:dyDescent="0.25">
      <c r="A9950" s="177" t="s">
        <v>9228</v>
      </c>
      <c r="B9950" s="20" t="s">
        <v>9229</v>
      </c>
      <c r="C9950" s="20" t="s">
        <v>207</v>
      </c>
      <c r="D9950" s="20" t="s">
        <v>1002</v>
      </c>
      <c r="E9950" s="26">
        <v>43586</v>
      </c>
      <c r="F9950" s="20">
        <v>7.5</v>
      </c>
      <c r="G9950" s="20">
        <v>7</v>
      </c>
      <c r="I9950" s="20">
        <v>29</v>
      </c>
      <c r="J9950" s="20">
        <v>46</v>
      </c>
      <c r="L9950" s="20">
        <v>42</v>
      </c>
      <c r="N9950" s="20">
        <v>25</v>
      </c>
      <c r="O9950" s="20">
        <v>1.125</v>
      </c>
      <c r="P9950" s="20">
        <v>0</v>
      </c>
      <c r="Q9950" s="20">
        <v>1</v>
      </c>
      <c r="S9950" s="20">
        <v>4</v>
      </c>
      <c r="T9950" s="20">
        <v>0.56000000000000005</v>
      </c>
    </row>
    <row r="9951" spans="1:20" s="20" customFormat="1" x14ac:dyDescent="0.25">
      <c r="A9951" s="177" t="s">
        <v>8389</v>
      </c>
      <c r="B9951" s="20" t="s">
        <v>8390</v>
      </c>
      <c r="C9951" s="20" t="s">
        <v>212</v>
      </c>
      <c r="D9951" s="20" t="s">
        <v>1002</v>
      </c>
      <c r="E9951" s="26">
        <v>43586</v>
      </c>
      <c r="F9951" s="20">
        <v>1.5</v>
      </c>
      <c r="G9951" s="20">
        <v>1.5</v>
      </c>
      <c r="I9951" s="20">
        <v>5</v>
      </c>
      <c r="J9951" s="20">
        <v>8</v>
      </c>
      <c r="L9951" s="20">
        <v>8</v>
      </c>
      <c r="N9951" s="20">
        <v>4</v>
      </c>
      <c r="P9951" s="20">
        <v>0</v>
      </c>
      <c r="Q9951" s="20">
        <v>0</v>
      </c>
      <c r="S9951" s="20">
        <v>1</v>
      </c>
      <c r="T9951" s="20">
        <v>0.73913043478260865</v>
      </c>
    </row>
    <row r="9952" spans="1:20" s="20" customFormat="1" x14ac:dyDescent="0.25">
      <c r="A9952" s="177" t="s">
        <v>8120</v>
      </c>
      <c r="B9952" s="20" t="s">
        <v>8121</v>
      </c>
      <c r="C9952" s="20" t="s">
        <v>963</v>
      </c>
      <c r="D9952" s="20" t="s">
        <v>1002</v>
      </c>
      <c r="E9952" s="26">
        <v>43586</v>
      </c>
      <c r="F9952" s="20">
        <v>0</v>
      </c>
      <c r="G9952" s="20">
        <v>0</v>
      </c>
      <c r="I9952" s="20">
        <v>0</v>
      </c>
      <c r="J9952" s="20">
        <v>0</v>
      </c>
      <c r="L9952" s="20">
        <v>0</v>
      </c>
      <c r="N9952" s="20">
        <v>0</v>
      </c>
      <c r="P9952" s="20">
        <v>0</v>
      </c>
      <c r="Q9952" s="20">
        <v>0</v>
      </c>
      <c r="S9952" s="20">
        <v>0</v>
      </c>
      <c r="T9952" s="20">
        <v>0.94444444444444442</v>
      </c>
    </row>
    <row r="9953" spans="1:20" s="20" customFormat="1" x14ac:dyDescent="0.25">
      <c r="A9953" s="177" t="s">
        <v>8088</v>
      </c>
      <c r="B9953" s="20" t="s">
        <v>8089</v>
      </c>
      <c r="C9953" s="20" t="s">
        <v>225</v>
      </c>
      <c r="D9953" s="20" t="s">
        <v>1002</v>
      </c>
      <c r="E9953" s="26">
        <v>43586</v>
      </c>
      <c r="F9953" s="20">
        <v>6</v>
      </c>
      <c r="G9953" s="20">
        <v>7.5</v>
      </c>
      <c r="I9953" s="20">
        <v>38</v>
      </c>
      <c r="J9953" s="20">
        <v>55</v>
      </c>
      <c r="L9953" s="20">
        <v>73</v>
      </c>
      <c r="N9953" s="20">
        <v>38</v>
      </c>
      <c r="P9953" s="20">
        <v>0</v>
      </c>
      <c r="Q9953" s="20">
        <v>0</v>
      </c>
      <c r="S9953" s="20">
        <v>0</v>
      </c>
      <c r="T9953" s="20">
        <v>1.2250000000000001</v>
      </c>
    </row>
    <row r="9954" spans="1:20" s="20" customFormat="1" x14ac:dyDescent="0.25">
      <c r="A9954" s="177" t="s">
        <v>7700</v>
      </c>
      <c r="B9954" s="20" t="s">
        <v>7701</v>
      </c>
      <c r="C9954" s="20" t="s">
        <v>901</v>
      </c>
      <c r="D9954" s="20" t="s">
        <v>1002</v>
      </c>
      <c r="E9954" s="26">
        <v>43586</v>
      </c>
      <c r="F9954" s="20">
        <v>7</v>
      </c>
      <c r="G9954" s="20">
        <v>7</v>
      </c>
      <c r="I9954" s="20">
        <v>35</v>
      </c>
      <c r="J9954" s="20">
        <v>39</v>
      </c>
      <c r="L9954" s="20">
        <v>40</v>
      </c>
      <c r="N9954" s="20">
        <v>31</v>
      </c>
      <c r="P9954" s="20">
        <v>5</v>
      </c>
      <c r="Q9954" s="20">
        <v>15</v>
      </c>
      <c r="S9954" s="20">
        <v>4</v>
      </c>
    </row>
    <row r="9955" spans="1:20" s="20" customFormat="1" x14ac:dyDescent="0.25">
      <c r="A9955" s="177" t="s">
        <v>7148</v>
      </c>
      <c r="B9955" s="20" t="s">
        <v>7149</v>
      </c>
      <c r="C9955" s="20" t="s">
        <v>232</v>
      </c>
      <c r="D9955" s="20" t="s">
        <v>1002</v>
      </c>
      <c r="E9955" s="26">
        <v>43586</v>
      </c>
      <c r="F9955" s="20">
        <v>9.5</v>
      </c>
      <c r="G9955" s="20">
        <v>8</v>
      </c>
      <c r="I9955" s="20">
        <v>88</v>
      </c>
      <c r="J9955" s="20">
        <v>109</v>
      </c>
      <c r="L9955" s="20">
        <v>91</v>
      </c>
      <c r="N9955" s="20">
        <v>88</v>
      </c>
      <c r="P9955" s="20">
        <v>0</v>
      </c>
      <c r="Q9955" s="20">
        <v>20</v>
      </c>
      <c r="S9955" s="20">
        <v>0</v>
      </c>
    </row>
    <row r="9956" spans="1:20" s="20" customFormat="1" x14ac:dyDescent="0.25">
      <c r="A9956" s="177" t="s">
        <v>6782</v>
      </c>
      <c r="B9956" s="20" t="s">
        <v>6783</v>
      </c>
      <c r="C9956" s="20" t="s">
        <v>317</v>
      </c>
      <c r="D9956" s="20" t="s">
        <v>1002</v>
      </c>
      <c r="E9956" s="26">
        <v>43586</v>
      </c>
      <c r="F9956" s="20">
        <v>9</v>
      </c>
      <c r="G9956" s="20">
        <v>11.5</v>
      </c>
      <c r="I9956" s="20">
        <v>23</v>
      </c>
      <c r="J9956" s="20">
        <v>52</v>
      </c>
      <c r="L9956" s="20">
        <v>67</v>
      </c>
      <c r="N9956" s="20">
        <v>21</v>
      </c>
      <c r="P9956" s="20">
        <v>1</v>
      </c>
      <c r="Q9956" s="20">
        <v>1</v>
      </c>
      <c r="S9956" s="20">
        <v>2</v>
      </c>
    </row>
    <row r="9957" spans="1:20" s="20" customFormat="1" x14ac:dyDescent="0.25">
      <c r="A9957" s="177" t="s">
        <v>6358</v>
      </c>
      <c r="B9957" s="20" t="s">
        <v>6359</v>
      </c>
      <c r="C9957" s="20" t="s">
        <v>214</v>
      </c>
      <c r="D9957" s="20" t="s">
        <v>1002</v>
      </c>
      <c r="E9957" s="26">
        <v>43586</v>
      </c>
      <c r="F9957" s="20">
        <v>14</v>
      </c>
      <c r="G9957" s="20">
        <v>15.5</v>
      </c>
      <c r="I9957" s="20">
        <v>82</v>
      </c>
      <c r="J9957" s="20">
        <v>124</v>
      </c>
      <c r="L9957" s="20">
        <v>138</v>
      </c>
      <c r="N9957" s="20">
        <v>66</v>
      </c>
      <c r="O9957" s="20">
        <v>1.05</v>
      </c>
      <c r="P9957" s="20">
        <v>11</v>
      </c>
      <c r="Q9957" s="20">
        <v>14</v>
      </c>
      <c r="S9957" s="20">
        <v>16</v>
      </c>
    </row>
    <row r="9958" spans="1:20" s="20" customFormat="1" x14ac:dyDescent="0.25">
      <c r="A9958" s="177" t="s">
        <v>5812</v>
      </c>
      <c r="B9958" s="20" t="s">
        <v>5813</v>
      </c>
      <c r="C9958" s="20" t="s">
        <v>903</v>
      </c>
      <c r="D9958" s="20" t="s">
        <v>1002</v>
      </c>
      <c r="E9958" s="26">
        <v>43586</v>
      </c>
      <c r="F9958" s="20">
        <v>6.5</v>
      </c>
      <c r="G9958" s="20">
        <v>6.5</v>
      </c>
      <c r="I9958" s="20">
        <v>25</v>
      </c>
      <c r="J9958" s="20">
        <v>37</v>
      </c>
      <c r="L9958" s="20">
        <v>37</v>
      </c>
      <c r="N9958" s="20">
        <v>23</v>
      </c>
      <c r="P9958" s="20">
        <v>1</v>
      </c>
      <c r="Q9958" s="20">
        <v>1</v>
      </c>
      <c r="S9958" s="20">
        <v>2</v>
      </c>
    </row>
    <row r="9959" spans="1:20" s="20" customFormat="1" x14ac:dyDescent="0.25">
      <c r="A9959" s="177" t="s">
        <v>4965</v>
      </c>
      <c r="B9959" s="20" t="s">
        <v>4966</v>
      </c>
      <c r="C9959" s="20" t="s">
        <v>230</v>
      </c>
      <c r="D9959" s="20" t="s">
        <v>1002</v>
      </c>
      <c r="E9959" s="26">
        <v>43586</v>
      </c>
      <c r="F9959" s="20">
        <v>0</v>
      </c>
      <c r="G9959" s="20">
        <v>0</v>
      </c>
      <c r="I9959" s="20">
        <v>0</v>
      </c>
      <c r="J9959" s="20">
        <v>0</v>
      </c>
      <c r="L9959" s="20">
        <v>0</v>
      </c>
      <c r="N9959" s="20">
        <v>0</v>
      </c>
      <c r="P9959" s="20">
        <v>0</v>
      </c>
      <c r="Q9959" s="20">
        <v>0</v>
      </c>
      <c r="S9959" s="20">
        <v>0</v>
      </c>
    </row>
    <row r="9960" spans="1:20" s="20" customFormat="1" x14ac:dyDescent="0.25">
      <c r="A9960" s="177" t="s">
        <v>4790</v>
      </c>
      <c r="B9960" s="20" t="s">
        <v>4791</v>
      </c>
      <c r="C9960" s="20" t="s">
        <v>234</v>
      </c>
      <c r="D9960" s="20" t="s">
        <v>1002</v>
      </c>
      <c r="E9960" s="26">
        <v>43586</v>
      </c>
      <c r="F9960" s="20">
        <v>1</v>
      </c>
      <c r="G9960" s="20">
        <v>3.5</v>
      </c>
      <c r="I9960" s="20">
        <v>20</v>
      </c>
      <c r="J9960" s="20">
        <v>11</v>
      </c>
      <c r="L9960" s="20">
        <v>46</v>
      </c>
      <c r="N9960" s="20">
        <v>17</v>
      </c>
      <c r="P9960" s="20">
        <v>9</v>
      </c>
      <c r="Q9960" s="20">
        <v>11</v>
      </c>
      <c r="S9960" s="20">
        <v>3</v>
      </c>
    </row>
    <row r="9961" spans="1:20" s="20" customFormat="1" x14ac:dyDescent="0.25">
      <c r="A9961" s="177" t="s">
        <v>4440</v>
      </c>
      <c r="B9961" s="20" t="s">
        <v>4441</v>
      </c>
      <c r="C9961" s="20" t="s">
        <v>217</v>
      </c>
      <c r="D9961" s="20" t="s">
        <v>1002</v>
      </c>
      <c r="E9961" s="26">
        <v>43586</v>
      </c>
      <c r="F9961" s="20">
        <v>0</v>
      </c>
      <c r="G9961" s="20">
        <v>0</v>
      </c>
      <c r="I9961" s="20">
        <v>0</v>
      </c>
      <c r="J9961" s="20">
        <v>0</v>
      </c>
      <c r="L9961" s="20">
        <v>0</v>
      </c>
      <c r="N9961" s="20">
        <v>0</v>
      </c>
      <c r="P9961" s="20">
        <v>0</v>
      </c>
      <c r="Q9961" s="20">
        <v>0</v>
      </c>
      <c r="S9961" s="20">
        <v>0</v>
      </c>
    </row>
    <row r="9962" spans="1:20" s="20" customFormat="1" x14ac:dyDescent="0.25">
      <c r="A9962" s="177" t="s">
        <v>3850</v>
      </c>
      <c r="B9962" s="20" t="s">
        <v>3851</v>
      </c>
      <c r="C9962" s="20" t="s">
        <v>342</v>
      </c>
      <c r="D9962" s="20" t="s">
        <v>1002</v>
      </c>
      <c r="E9962" s="26">
        <v>43586</v>
      </c>
      <c r="F9962" s="20">
        <v>2</v>
      </c>
      <c r="G9962" s="20">
        <v>3</v>
      </c>
      <c r="I9962" s="20">
        <v>16</v>
      </c>
      <c r="J9962" s="20">
        <v>22</v>
      </c>
      <c r="L9962" s="20">
        <v>36</v>
      </c>
      <c r="N9962" s="20">
        <v>13</v>
      </c>
      <c r="P9962" s="20">
        <v>1</v>
      </c>
      <c r="Q9962" s="20">
        <v>3</v>
      </c>
      <c r="S9962" s="20">
        <v>3</v>
      </c>
    </row>
    <row r="9963" spans="1:20" s="20" customFormat="1" x14ac:dyDescent="0.25">
      <c r="A9963" s="177" t="s">
        <v>3658</v>
      </c>
      <c r="B9963" s="20" t="s">
        <v>3659</v>
      </c>
      <c r="C9963" s="20" t="s">
        <v>220</v>
      </c>
      <c r="D9963" s="20" t="s">
        <v>1002</v>
      </c>
      <c r="E9963" s="26">
        <v>43586</v>
      </c>
      <c r="F9963" s="20">
        <v>0</v>
      </c>
      <c r="G9963" s="20">
        <v>0</v>
      </c>
      <c r="I9963" s="20">
        <v>0</v>
      </c>
      <c r="J9963" s="20">
        <v>0</v>
      </c>
      <c r="L9963" s="20">
        <v>0</v>
      </c>
      <c r="N9963" s="20">
        <v>0</v>
      </c>
      <c r="P9963" s="20">
        <v>0</v>
      </c>
      <c r="Q9963" s="20">
        <v>0</v>
      </c>
      <c r="S9963" s="20">
        <v>0</v>
      </c>
    </row>
    <row r="9964" spans="1:20" s="20" customFormat="1" x14ac:dyDescent="0.25">
      <c r="A9964" s="177" t="s">
        <v>3133</v>
      </c>
      <c r="B9964" s="20" t="s">
        <v>3134</v>
      </c>
      <c r="C9964" s="20" t="s">
        <v>242</v>
      </c>
      <c r="D9964" s="20" t="s">
        <v>1000</v>
      </c>
      <c r="E9964" s="26">
        <v>43586</v>
      </c>
      <c r="F9964" s="20">
        <v>0</v>
      </c>
      <c r="G9964" s="20">
        <v>0</v>
      </c>
      <c r="I9964" s="20">
        <v>0</v>
      </c>
      <c r="J9964" s="20">
        <v>0</v>
      </c>
      <c r="L9964" s="20">
        <v>0</v>
      </c>
      <c r="N9964" s="20">
        <v>0</v>
      </c>
      <c r="P9964" s="20">
        <v>0</v>
      </c>
      <c r="Q9964" s="20">
        <v>0</v>
      </c>
      <c r="S9964" s="20">
        <v>0</v>
      </c>
    </row>
    <row r="9965" spans="1:20" s="20" customFormat="1" x14ac:dyDescent="0.25">
      <c r="A9965" s="177" t="s">
        <v>2958</v>
      </c>
      <c r="B9965" s="20" t="s">
        <v>2959</v>
      </c>
      <c r="C9965" s="20" t="s">
        <v>2724</v>
      </c>
      <c r="D9965" s="20" t="s">
        <v>1000</v>
      </c>
      <c r="E9965" s="26">
        <v>43586</v>
      </c>
      <c r="F9965" s="20">
        <v>3.5</v>
      </c>
      <c r="G9965" s="20">
        <v>3.5</v>
      </c>
      <c r="I9965" s="20">
        <v>15</v>
      </c>
      <c r="J9965" s="20">
        <v>20</v>
      </c>
      <c r="L9965" s="20">
        <v>20</v>
      </c>
      <c r="N9965" s="20">
        <v>14</v>
      </c>
      <c r="P9965" s="20">
        <v>1</v>
      </c>
      <c r="Q9965" s="20">
        <v>1</v>
      </c>
      <c r="S9965" s="20">
        <v>1</v>
      </c>
    </row>
    <row r="9966" spans="1:20" s="20" customFormat="1" x14ac:dyDescent="0.25">
      <c r="A9966" s="177" t="s">
        <v>2785</v>
      </c>
      <c r="B9966" s="20" t="s">
        <v>2786</v>
      </c>
      <c r="C9966" s="20" t="s">
        <v>2724</v>
      </c>
      <c r="D9966" s="20" t="s">
        <v>1001</v>
      </c>
      <c r="E9966" s="26">
        <v>43586</v>
      </c>
      <c r="F9966" s="20">
        <v>3</v>
      </c>
      <c r="G9966" s="20">
        <v>5</v>
      </c>
      <c r="I9966" s="20">
        <v>14</v>
      </c>
      <c r="J9966" s="20">
        <v>16</v>
      </c>
      <c r="L9966" s="20">
        <v>28</v>
      </c>
      <c r="N9966" s="20">
        <v>14</v>
      </c>
      <c r="P9966" s="20">
        <v>1</v>
      </c>
      <c r="Q9966" s="20">
        <v>1</v>
      </c>
      <c r="S9966" s="20">
        <v>0</v>
      </c>
    </row>
    <row r="9967" spans="1:20" s="20" customFormat="1" x14ac:dyDescent="0.25">
      <c r="A9967" s="177" t="s">
        <v>2751</v>
      </c>
      <c r="B9967" s="20" t="s">
        <v>2752</v>
      </c>
      <c r="C9967" s="20" t="s">
        <v>2724</v>
      </c>
      <c r="D9967" s="20" t="s">
        <v>1002</v>
      </c>
      <c r="E9967" s="26">
        <v>43586</v>
      </c>
      <c r="F9967" s="20">
        <v>6.5</v>
      </c>
      <c r="G9967" s="20">
        <v>8.5</v>
      </c>
      <c r="I9967" s="20">
        <v>29</v>
      </c>
      <c r="J9967" s="20">
        <v>36</v>
      </c>
      <c r="L9967" s="20">
        <v>48</v>
      </c>
      <c r="N9967" s="20">
        <v>28</v>
      </c>
      <c r="P9967" s="20">
        <v>2</v>
      </c>
      <c r="Q9967" s="20">
        <v>2</v>
      </c>
      <c r="S9967" s="20">
        <v>1</v>
      </c>
    </row>
    <row r="9968" spans="1:20" s="20" customFormat="1" x14ac:dyDescent="0.25">
      <c r="A9968" s="177" t="s">
        <v>2713</v>
      </c>
      <c r="B9968" s="20" t="s">
        <v>2714</v>
      </c>
      <c r="C9968" s="20" t="s">
        <v>237</v>
      </c>
      <c r="D9968" s="20" t="s">
        <v>1000</v>
      </c>
      <c r="E9968" s="26">
        <v>43586</v>
      </c>
      <c r="F9968" s="20">
        <v>10</v>
      </c>
      <c r="G9968" s="20">
        <v>13</v>
      </c>
      <c r="I9968" s="20">
        <v>48</v>
      </c>
      <c r="J9968" s="20">
        <v>68</v>
      </c>
      <c r="L9968" s="20">
        <v>82</v>
      </c>
      <c r="N9968" s="20">
        <v>36</v>
      </c>
      <c r="O9968" s="20">
        <v>0.97499999999999998</v>
      </c>
      <c r="P9968" s="20">
        <v>5</v>
      </c>
      <c r="Q9968" s="20">
        <v>7</v>
      </c>
      <c r="S9968" s="20">
        <v>12</v>
      </c>
    </row>
    <row r="9969" spans="1:20" s="20" customFormat="1" x14ac:dyDescent="0.25">
      <c r="A9969" s="177" t="s">
        <v>2538</v>
      </c>
      <c r="B9969" s="20" t="s">
        <v>2539</v>
      </c>
      <c r="C9969" s="20" t="s">
        <v>238</v>
      </c>
      <c r="D9969" s="20" t="s">
        <v>1000</v>
      </c>
      <c r="E9969" s="26">
        <v>43586</v>
      </c>
      <c r="F9969" s="20">
        <v>0</v>
      </c>
      <c r="G9969" s="20">
        <v>0</v>
      </c>
      <c r="I9969" s="20">
        <v>0</v>
      </c>
      <c r="J9969" s="20">
        <v>0</v>
      </c>
      <c r="L9969" s="20">
        <v>0</v>
      </c>
      <c r="N9969" s="20">
        <v>0</v>
      </c>
      <c r="P9969" s="20">
        <v>0</v>
      </c>
      <c r="Q9969" s="20">
        <v>0</v>
      </c>
      <c r="S9969" s="20">
        <v>0</v>
      </c>
    </row>
    <row r="9970" spans="1:20" s="20" customFormat="1" x14ac:dyDescent="0.25">
      <c r="A9970" s="177" t="s">
        <v>2365</v>
      </c>
      <c r="B9970" s="20" t="s">
        <v>2366</v>
      </c>
      <c r="C9970" s="20" t="s">
        <v>239</v>
      </c>
      <c r="D9970" s="20" t="s">
        <v>1000</v>
      </c>
      <c r="E9970" s="26">
        <v>43586</v>
      </c>
      <c r="F9970" s="20">
        <v>0</v>
      </c>
      <c r="G9970" s="20">
        <v>0</v>
      </c>
      <c r="I9970" s="20">
        <v>0</v>
      </c>
      <c r="J9970" s="20">
        <v>0</v>
      </c>
      <c r="L9970" s="20">
        <v>0</v>
      </c>
      <c r="N9970" s="20">
        <v>0</v>
      </c>
      <c r="P9970" s="20">
        <v>0</v>
      </c>
      <c r="Q9970" s="20">
        <v>0</v>
      </c>
      <c r="S9970" s="20">
        <v>0</v>
      </c>
    </row>
    <row r="9971" spans="1:20" s="20" customFormat="1" x14ac:dyDescent="0.25">
      <c r="A9971" s="177" t="s">
        <v>2190</v>
      </c>
      <c r="B9971" s="20" t="s">
        <v>2191</v>
      </c>
      <c r="C9971" s="20" t="s">
        <v>1988</v>
      </c>
      <c r="D9971" s="20" t="s">
        <v>1000</v>
      </c>
      <c r="E9971" s="26">
        <v>43586</v>
      </c>
      <c r="F9971" s="20">
        <v>6.5</v>
      </c>
      <c r="G9971" s="20">
        <v>5.5</v>
      </c>
      <c r="I9971" s="20">
        <v>29</v>
      </c>
      <c r="J9971" s="20">
        <v>38</v>
      </c>
      <c r="L9971" s="20">
        <v>32</v>
      </c>
      <c r="N9971" s="20">
        <v>25</v>
      </c>
      <c r="P9971" s="20">
        <v>2</v>
      </c>
      <c r="Q9971" s="20">
        <v>11</v>
      </c>
      <c r="S9971" s="20">
        <v>4</v>
      </c>
    </row>
    <row r="9972" spans="1:20" s="20" customFormat="1" x14ac:dyDescent="0.25">
      <c r="A9972" s="177" t="s">
        <v>2015</v>
      </c>
      <c r="B9972" s="20" t="s">
        <v>2016</v>
      </c>
      <c r="C9972" s="20" t="s">
        <v>1988</v>
      </c>
      <c r="D9972" s="20" t="s">
        <v>1001</v>
      </c>
      <c r="E9972" s="26">
        <v>43586</v>
      </c>
      <c r="F9972" s="20">
        <v>2.5</v>
      </c>
      <c r="G9972" s="20">
        <v>3.5</v>
      </c>
      <c r="I9972" s="20">
        <v>16</v>
      </c>
      <c r="J9972" s="20">
        <v>12</v>
      </c>
      <c r="L9972" s="20">
        <v>20</v>
      </c>
      <c r="N9972" s="20">
        <v>14</v>
      </c>
      <c r="P9972" s="20">
        <v>2</v>
      </c>
      <c r="Q9972" s="20">
        <v>3</v>
      </c>
      <c r="S9972" s="20">
        <v>2</v>
      </c>
    </row>
    <row r="9973" spans="1:20" s="20" customFormat="1" x14ac:dyDescent="0.25">
      <c r="A9973" s="177" t="s">
        <v>1982</v>
      </c>
      <c r="B9973" s="20" t="s">
        <v>1983</v>
      </c>
      <c r="C9973" s="20" t="s">
        <v>1988</v>
      </c>
      <c r="D9973" s="20" t="s">
        <v>1002</v>
      </c>
      <c r="E9973" s="26">
        <v>43586</v>
      </c>
      <c r="F9973" s="20">
        <v>9</v>
      </c>
      <c r="G9973" s="20">
        <v>9</v>
      </c>
      <c r="I9973" s="20">
        <v>45</v>
      </c>
      <c r="J9973" s="20">
        <v>50</v>
      </c>
      <c r="L9973" s="20">
        <v>52</v>
      </c>
      <c r="N9973" s="20">
        <v>39</v>
      </c>
      <c r="P9973" s="20">
        <v>4</v>
      </c>
      <c r="Q9973" s="20">
        <v>14</v>
      </c>
      <c r="S9973" s="20">
        <v>6</v>
      </c>
    </row>
    <row r="9974" spans="1:20" s="20" customFormat="1" x14ac:dyDescent="0.25">
      <c r="A9974" s="177" t="s">
        <v>1950</v>
      </c>
      <c r="B9974" s="20" t="s">
        <v>1951</v>
      </c>
      <c r="C9974" s="20" t="s">
        <v>966</v>
      </c>
      <c r="D9974" s="20" t="s">
        <v>1000</v>
      </c>
      <c r="E9974" s="26">
        <v>43586</v>
      </c>
      <c r="F9974" s="20">
        <v>0</v>
      </c>
      <c r="G9974" s="20">
        <v>0</v>
      </c>
      <c r="I9974" s="20">
        <v>0</v>
      </c>
      <c r="J9974" s="20">
        <v>0</v>
      </c>
      <c r="L9974" s="20">
        <v>0</v>
      </c>
      <c r="N9974" s="20">
        <v>0</v>
      </c>
      <c r="P9974" s="20">
        <v>0</v>
      </c>
      <c r="Q9974" s="20">
        <v>0</v>
      </c>
      <c r="S9974" s="20">
        <v>0</v>
      </c>
    </row>
    <row r="9975" spans="1:20" s="20" customFormat="1" x14ac:dyDescent="0.25">
      <c r="A9975" s="177" t="s">
        <v>1942</v>
      </c>
      <c r="B9975" s="20" t="s">
        <v>1943</v>
      </c>
      <c r="C9975" s="20" t="s">
        <v>240</v>
      </c>
      <c r="D9975" s="20" t="s">
        <v>1000</v>
      </c>
      <c r="E9975" s="26">
        <v>43586</v>
      </c>
      <c r="F9975" s="20">
        <v>17</v>
      </c>
      <c r="G9975" s="20">
        <v>15.5</v>
      </c>
      <c r="I9975" s="20">
        <v>51</v>
      </c>
      <c r="J9975" s="20">
        <v>97</v>
      </c>
      <c r="L9975" s="20">
        <v>89</v>
      </c>
      <c r="N9975" s="20">
        <v>44</v>
      </c>
      <c r="P9975" s="20">
        <v>1</v>
      </c>
      <c r="Q9975" s="20">
        <v>1</v>
      </c>
      <c r="S9975" s="20">
        <v>7</v>
      </c>
    </row>
    <row r="9976" spans="1:20" s="20" customFormat="1" x14ac:dyDescent="0.25">
      <c r="A9976" s="177" t="s">
        <v>1767</v>
      </c>
      <c r="B9976" s="20" t="s">
        <v>1768</v>
      </c>
      <c r="C9976" s="20" t="s">
        <v>241</v>
      </c>
      <c r="D9976" s="20" t="s">
        <v>1000</v>
      </c>
      <c r="E9976" s="26">
        <v>43586</v>
      </c>
      <c r="F9976" s="20">
        <v>39</v>
      </c>
      <c r="G9976" s="20">
        <v>40.5</v>
      </c>
      <c r="I9976" s="20">
        <v>377</v>
      </c>
      <c r="J9976" s="20">
        <v>424</v>
      </c>
      <c r="L9976" s="20">
        <v>463</v>
      </c>
      <c r="N9976" s="20">
        <v>342</v>
      </c>
      <c r="P9976" s="20">
        <v>16</v>
      </c>
      <c r="Q9976" s="20">
        <v>42</v>
      </c>
      <c r="S9976" s="20">
        <v>35</v>
      </c>
      <c r="T9976" s="20">
        <v>7.6923076923076927E-2</v>
      </c>
    </row>
    <row r="9977" spans="1:20" s="20" customFormat="1" x14ac:dyDescent="0.25">
      <c r="A9977" s="177" t="s">
        <v>1592</v>
      </c>
      <c r="B9977" s="20" t="s">
        <v>1593</v>
      </c>
      <c r="C9977" s="20" t="s">
        <v>318</v>
      </c>
      <c r="D9977" s="20" t="s">
        <v>1000</v>
      </c>
      <c r="E9977" s="26">
        <v>43586</v>
      </c>
      <c r="F9977" s="20">
        <v>4.5</v>
      </c>
      <c r="G9977" s="20">
        <v>7</v>
      </c>
      <c r="I9977" s="20">
        <v>14</v>
      </c>
      <c r="J9977" s="20">
        <v>26</v>
      </c>
      <c r="L9977" s="20">
        <v>41</v>
      </c>
      <c r="N9977" s="20">
        <v>14</v>
      </c>
      <c r="P9977" s="20">
        <v>0</v>
      </c>
      <c r="Q9977" s="20">
        <v>0</v>
      </c>
      <c r="S9977" s="20">
        <v>0</v>
      </c>
      <c r="T9977" s="20">
        <v>7.0000000000000007E-2</v>
      </c>
    </row>
    <row r="9978" spans="1:20" s="20" customFormat="1" x14ac:dyDescent="0.25">
      <c r="A9978" s="177" t="s">
        <v>1482</v>
      </c>
      <c r="B9978" s="20" t="s">
        <v>1483</v>
      </c>
      <c r="C9978" s="20" t="s">
        <v>896</v>
      </c>
      <c r="D9978" s="20" t="s">
        <v>1000</v>
      </c>
      <c r="E9978" s="26">
        <v>43586</v>
      </c>
      <c r="F9978" s="20">
        <v>80.5</v>
      </c>
      <c r="G9978" s="20">
        <v>85</v>
      </c>
      <c r="I9978" s="20">
        <v>534</v>
      </c>
      <c r="J9978" s="20">
        <v>673</v>
      </c>
      <c r="L9978" s="20">
        <v>727</v>
      </c>
      <c r="N9978" s="20">
        <v>475</v>
      </c>
      <c r="O9978" s="20">
        <v>0.97499999999999998</v>
      </c>
      <c r="P9978" s="20">
        <v>25</v>
      </c>
      <c r="Q9978" s="20">
        <v>62</v>
      </c>
      <c r="S9978" s="20">
        <v>59</v>
      </c>
      <c r="T9978" s="20">
        <v>7.0000000000000007E-2</v>
      </c>
    </row>
    <row r="9979" spans="1:20" s="20" customFormat="1" x14ac:dyDescent="0.25">
      <c r="A9979" s="177" t="s">
        <v>1441</v>
      </c>
      <c r="B9979" s="20" t="s">
        <v>1442</v>
      </c>
      <c r="C9979" s="20" t="s">
        <v>899</v>
      </c>
      <c r="D9979" s="20" t="s">
        <v>1001</v>
      </c>
      <c r="E9979" s="26">
        <v>43586</v>
      </c>
      <c r="F9979" s="20">
        <v>5.5</v>
      </c>
      <c r="G9979" s="20">
        <v>8.5</v>
      </c>
      <c r="I9979" s="20">
        <v>30</v>
      </c>
      <c r="J9979" s="20">
        <v>28</v>
      </c>
      <c r="L9979" s="20">
        <v>48</v>
      </c>
      <c r="N9979" s="20">
        <v>28</v>
      </c>
      <c r="O9979" s="20" t="s">
        <v>904</v>
      </c>
      <c r="P9979" s="20">
        <v>3</v>
      </c>
      <c r="Q9979" s="20">
        <v>4</v>
      </c>
      <c r="S9979" s="20">
        <v>2</v>
      </c>
      <c r="T9979" s="20">
        <v>0.18</v>
      </c>
    </row>
    <row r="9980" spans="1:20" s="20" customFormat="1" x14ac:dyDescent="0.25">
      <c r="A9980" s="177" t="s">
        <v>1145</v>
      </c>
      <c r="B9980" s="20" t="s">
        <v>1233</v>
      </c>
      <c r="C9980" s="20" t="s">
        <v>235</v>
      </c>
      <c r="D9980" s="20" t="s">
        <v>1002</v>
      </c>
      <c r="E9980" s="26">
        <v>43586</v>
      </c>
      <c r="F9980" s="20">
        <v>86</v>
      </c>
      <c r="G9980" s="20">
        <v>93.5</v>
      </c>
      <c r="H9980" s="20">
        <v>0</v>
      </c>
      <c r="I9980" s="20">
        <v>564</v>
      </c>
      <c r="J9980" s="20">
        <v>701</v>
      </c>
      <c r="L9980" s="20">
        <v>775</v>
      </c>
      <c r="M9980" s="20">
        <v>0</v>
      </c>
      <c r="N9980" s="20">
        <v>503</v>
      </c>
      <c r="O9980" s="20">
        <v>0.97499999999999998</v>
      </c>
      <c r="P9980" s="20">
        <v>28</v>
      </c>
      <c r="Q9980" s="20">
        <v>66</v>
      </c>
      <c r="R9980" s="20">
        <v>0</v>
      </c>
      <c r="S9980" s="20">
        <v>61</v>
      </c>
      <c r="T9980" s="20">
        <v>0</v>
      </c>
    </row>
    <row r="9981" spans="1:20" s="20" customFormat="1" x14ac:dyDescent="0.25">
      <c r="A9981" s="177" t="s">
        <v>1381</v>
      </c>
      <c r="B9981" s="20" t="s">
        <v>1382</v>
      </c>
      <c r="C9981" s="20" t="s">
        <v>1237</v>
      </c>
      <c r="D9981" s="20" t="s">
        <v>1000</v>
      </c>
      <c r="E9981" s="26">
        <v>43586</v>
      </c>
      <c r="F9981" s="20">
        <v>27</v>
      </c>
      <c r="G9981" s="20">
        <v>24.5</v>
      </c>
      <c r="I9981" s="20">
        <v>95</v>
      </c>
      <c r="J9981" s="20">
        <v>155</v>
      </c>
      <c r="L9981" s="20">
        <v>141</v>
      </c>
      <c r="N9981" s="20">
        <v>83</v>
      </c>
      <c r="P9981" s="20">
        <v>4</v>
      </c>
      <c r="Q9981" s="20">
        <v>13</v>
      </c>
      <c r="S9981" s="20">
        <v>12</v>
      </c>
      <c r="T9981" s="20">
        <v>0</v>
      </c>
    </row>
    <row r="9982" spans="1:20" s="20" customFormat="1" x14ac:dyDescent="0.25">
      <c r="A9982" s="177" t="s">
        <v>12142</v>
      </c>
      <c r="B9982" s="20" t="s">
        <v>12143</v>
      </c>
      <c r="C9982" s="20" t="s">
        <v>1051</v>
      </c>
      <c r="D9982" s="20" t="s">
        <v>1000</v>
      </c>
      <c r="E9982" s="26">
        <v>43586</v>
      </c>
      <c r="F9982" s="20">
        <v>0</v>
      </c>
      <c r="G9982" s="20">
        <v>0</v>
      </c>
      <c r="I9982" s="20">
        <v>0</v>
      </c>
      <c r="J9982" s="20">
        <v>0</v>
      </c>
      <c r="L9982" s="20">
        <v>0</v>
      </c>
      <c r="N9982" s="20">
        <v>0</v>
      </c>
      <c r="P9982" s="20">
        <v>0</v>
      </c>
      <c r="Q9982" s="20">
        <v>0</v>
      </c>
      <c r="S9982" s="20">
        <v>0</v>
      </c>
      <c r="T9982" s="20">
        <v>0.2</v>
      </c>
    </row>
    <row r="9983" spans="1:20" s="20" customFormat="1" x14ac:dyDescent="0.25">
      <c r="A9983" s="177" t="s">
        <v>13331</v>
      </c>
      <c r="B9983" s="20" t="s">
        <v>13332</v>
      </c>
      <c r="C9983" s="20" t="s">
        <v>350</v>
      </c>
      <c r="D9983" s="20" t="s">
        <v>1002</v>
      </c>
      <c r="E9983" s="26">
        <v>43586</v>
      </c>
      <c r="F9983" s="20">
        <v>0</v>
      </c>
      <c r="G9983" s="20">
        <v>0</v>
      </c>
      <c r="I9983" s="20">
        <v>0</v>
      </c>
      <c r="J9983" s="20">
        <v>0</v>
      </c>
      <c r="L9983" s="20">
        <v>0</v>
      </c>
      <c r="N9983" s="20">
        <v>0</v>
      </c>
      <c r="P9983" s="20">
        <v>0</v>
      </c>
      <c r="Q9983" s="20">
        <v>0</v>
      </c>
      <c r="S9983" s="20">
        <v>0</v>
      </c>
      <c r="T9983" s="20">
        <v>0.44</v>
      </c>
    </row>
    <row r="9984" spans="1:20" s="20" customFormat="1" x14ac:dyDescent="0.25">
      <c r="A9984" s="177" t="s">
        <v>13508</v>
      </c>
      <c r="B9984" s="20" t="s">
        <v>13509</v>
      </c>
      <c r="C9984" s="20" t="s">
        <v>242</v>
      </c>
      <c r="D9984" s="20" t="s">
        <v>1002</v>
      </c>
      <c r="E9984" s="26">
        <v>43586</v>
      </c>
      <c r="F9984" s="20">
        <v>0</v>
      </c>
      <c r="G9984" s="20">
        <v>0</v>
      </c>
      <c r="I9984" s="20">
        <v>0</v>
      </c>
      <c r="J9984" s="20">
        <v>0</v>
      </c>
      <c r="L9984" s="20">
        <v>0</v>
      </c>
      <c r="N9984" s="20">
        <v>0</v>
      </c>
      <c r="P9984" s="20">
        <v>0</v>
      </c>
      <c r="Q9984" s="20">
        <v>0</v>
      </c>
      <c r="S9984" s="20">
        <v>0</v>
      </c>
      <c r="T9984" s="20">
        <v>0.33</v>
      </c>
    </row>
    <row r="9985" spans="1:20" s="20" customFormat="1" x14ac:dyDescent="0.25">
      <c r="A9985" s="177" t="s">
        <v>13685</v>
      </c>
      <c r="B9985" s="20" t="s">
        <v>13686</v>
      </c>
      <c r="C9985" s="20" t="s">
        <v>237</v>
      </c>
      <c r="D9985" s="20" t="s">
        <v>1002</v>
      </c>
      <c r="E9985" s="26">
        <v>43586</v>
      </c>
      <c r="F9985" s="20">
        <v>10</v>
      </c>
      <c r="G9985" s="20">
        <v>13</v>
      </c>
      <c r="I9985" s="20">
        <v>48</v>
      </c>
      <c r="J9985" s="20">
        <v>68</v>
      </c>
      <c r="L9985" s="20">
        <v>82</v>
      </c>
      <c r="N9985" s="20">
        <v>36</v>
      </c>
      <c r="O9985" s="20">
        <v>0.97499999999999998</v>
      </c>
      <c r="P9985" s="20">
        <v>5</v>
      </c>
      <c r="Q9985" s="20">
        <v>7</v>
      </c>
      <c r="S9985" s="20">
        <v>12</v>
      </c>
      <c r="T9985" s="20">
        <v>0.5</v>
      </c>
    </row>
    <row r="9986" spans="1:20" s="20" customFormat="1" x14ac:dyDescent="0.25">
      <c r="A9986" s="177" t="s">
        <v>13860</v>
      </c>
      <c r="B9986" s="20" t="s">
        <v>13861</v>
      </c>
      <c r="C9986" s="20" t="s">
        <v>238</v>
      </c>
      <c r="D9986" s="20" t="s">
        <v>1002</v>
      </c>
      <c r="E9986" s="26">
        <v>43586</v>
      </c>
      <c r="F9986" s="20">
        <v>0</v>
      </c>
      <c r="G9986" s="20">
        <v>0</v>
      </c>
      <c r="I9986" s="20">
        <v>0</v>
      </c>
      <c r="J9986" s="20">
        <v>0</v>
      </c>
      <c r="L9986" s="20">
        <v>0</v>
      </c>
      <c r="N9986" s="20">
        <v>0</v>
      </c>
      <c r="P9986" s="20">
        <v>0</v>
      </c>
      <c r="Q9986" s="20">
        <v>0</v>
      </c>
      <c r="S9986" s="20">
        <v>0</v>
      </c>
    </row>
    <row r="9987" spans="1:20" s="20" customFormat="1" x14ac:dyDescent="0.25">
      <c r="A9987" s="177" t="s">
        <v>14037</v>
      </c>
      <c r="B9987" s="20" t="s">
        <v>14038</v>
      </c>
      <c r="C9987" s="20" t="s">
        <v>239</v>
      </c>
      <c r="D9987" s="20" t="s">
        <v>1002</v>
      </c>
      <c r="E9987" s="26">
        <v>43586</v>
      </c>
      <c r="F9987" s="20">
        <v>0</v>
      </c>
      <c r="G9987" s="20">
        <v>0</v>
      </c>
      <c r="I9987" s="20">
        <v>0</v>
      </c>
      <c r="J9987" s="20">
        <v>0</v>
      </c>
      <c r="L9987" s="20">
        <v>0</v>
      </c>
      <c r="N9987" s="20">
        <v>0</v>
      </c>
      <c r="P9987" s="20">
        <v>0</v>
      </c>
      <c r="Q9987" s="20">
        <v>0</v>
      </c>
      <c r="S9987" s="20">
        <v>0</v>
      </c>
    </row>
    <row r="9988" spans="1:20" s="20" customFormat="1" x14ac:dyDescent="0.25">
      <c r="A9988" s="177" t="s">
        <v>14047</v>
      </c>
      <c r="B9988" s="20" t="s">
        <v>14048</v>
      </c>
      <c r="C9988" s="20" t="s">
        <v>966</v>
      </c>
      <c r="D9988" s="20" t="s">
        <v>1002</v>
      </c>
      <c r="E9988" s="26">
        <v>43586</v>
      </c>
      <c r="F9988" s="20">
        <v>0</v>
      </c>
      <c r="G9988" s="20">
        <v>0</v>
      </c>
      <c r="I9988" s="20">
        <v>0</v>
      </c>
      <c r="J9988" s="20">
        <v>0</v>
      </c>
      <c r="L9988" s="20">
        <v>0</v>
      </c>
      <c r="N9988" s="20">
        <v>0</v>
      </c>
      <c r="P9988" s="20">
        <v>0</v>
      </c>
      <c r="Q9988" s="20">
        <v>0</v>
      </c>
      <c r="S9988" s="20">
        <v>0</v>
      </c>
    </row>
    <row r="9989" spans="1:20" s="20" customFormat="1" x14ac:dyDescent="0.25">
      <c r="A9989" s="177" t="s">
        <v>14224</v>
      </c>
      <c r="B9989" s="20" t="s">
        <v>14225</v>
      </c>
      <c r="C9989" s="20" t="s">
        <v>240</v>
      </c>
      <c r="D9989" s="20" t="s">
        <v>1002</v>
      </c>
      <c r="E9989" s="26">
        <v>43586</v>
      </c>
      <c r="F9989" s="20">
        <v>17</v>
      </c>
      <c r="G9989" s="20">
        <v>15.5</v>
      </c>
      <c r="I9989" s="20">
        <v>51</v>
      </c>
      <c r="J9989" s="20">
        <v>97</v>
      </c>
      <c r="L9989" s="20">
        <v>89</v>
      </c>
      <c r="N9989" s="20">
        <v>44</v>
      </c>
      <c r="P9989" s="20">
        <v>1</v>
      </c>
      <c r="Q9989" s="20">
        <v>1</v>
      </c>
      <c r="S9989" s="20">
        <v>7</v>
      </c>
    </row>
    <row r="9990" spans="1:20" s="20" customFormat="1" x14ac:dyDescent="0.25">
      <c r="A9990" s="177" t="s">
        <v>14401</v>
      </c>
      <c r="B9990" s="20" t="s">
        <v>14402</v>
      </c>
      <c r="C9990" s="20" t="s">
        <v>241</v>
      </c>
      <c r="D9990" s="20" t="s">
        <v>1002</v>
      </c>
      <c r="E9990" s="26">
        <v>43586</v>
      </c>
      <c r="F9990" s="20">
        <v>39</v>
      </c>
      <c r="G9990" s="20">
        <v>40.5</v>
      </c>
      <c r="I9990" s="20">
        <v>377</v>
      </c>
      <c r="J9990" s="20">
        <v>424</v>
      </c>
      <c r="L9990" s="20">
        <v>463</v>
      </c>
      <c r="N9990" s="20">
        <v>342</v>
      </c>
      <c r="P9990" s="20">
        <v>16</v>
      </c>
      <c r="Q9990" s="20">
        <v>42</v>
      </c>
      <c r="S9990" s="20">
        <v>35</v>
      </c>
    </row>
    <row r="9991" spans="1:20" s="20" customFormat="1" x14ac:dyDescent="0.25">
      <c r="A9991" s="177" t="s">
        <v>14513</v>
      </c>
      <c r="B9991" s="20" t="s">
        <v>14514</v>
      </c>
      <c r="C9991" s="20" t="s">
        <v>318</v>
      </c>
      <c r="D9991" s="20" t="s">
        <v>1002</v>
      </c>
      <c r="E9991" s="26">
        <v>43586</v>
      </c>
      <c r="F9991" s="20">
        <v>4.5</v>
      </c>
      <c r="G9991" s="20">
        <v>7</v>
      </c>
      <c r="I9991" s="20">
        <v>14</v>
      </c>
      <c r="J9991" s="20">
        <v>26</v>
      </c>
      <c r="L9991" s="20">
        <v>41</v>
      </c>
      <c r="N9991" s="20">
        <v>14</v>
      </c>
      <c r="P9991" s="20">
        <v>0</v>
      </c>
      <c r="Q9991" s="20">
        <v>0</v>
      </c>
      <c r="S9991" s="20">
        <v>0</v>
      </c>
    </row>
    <row r="9992" spans="1:20" s="20" customFormat="1" x14ac:dyDescent="0.25">
      <c r="A9992" s="177" t="s">
        <v>14533</v>
      </c>
      <c r="B9992" s="20" t="s">
        <v>14534</v>
      </c>
      <c r="C9992" s="20" t="s">
        <v>962</v>
      </c>
      <c r="D9992" s="20" t="s">
        <v>1000</v>
      </c>
      <c r="E9992" s="26">
        <v>43586</v>
      </c>
      <c r="F9992" s="20">
        <v>2</v>
      </c>
      <c r="G9992" s="20">
        <v>3</v>
      </c>
      <c r="I9992" s="20">
        <v>8</v>
      </c>
      <c r="J9992" s="20">
        <v>16</v>
      </c>
      <c r="L9992" s="20">
        <v>18</v>
      </c>
      <c r="N9992" s="20">
        <v>5</v>
      </c>
      <c r="O9992" s="20">
        <v>0.75</v>
      </c>
      <c r="P9992" s="20">
        <v>0</v>
      </c>
      <c r="Q9992" s="20">
        <v>0</v>
      </c>
      <c r="S9992" s="20">
        <v>3</v>
      </c>
    </row>
    <row r="9993" spans="1:20" s="20" customFormat="1" x14ac:dyDescent="0.25">
      <c r="A9993" s="177" t="s">
        <v>14553</v>
      </c>
      <c r="B9993" s="20" t="s">
        <v>14554</v>
      </c>
      <c r="C9993" s="20" t="s">
        <v>959</v>
      </c>
      <c r="D9993" s="20" t="s">
        <v>1002</v>
      </c>
      <c r="E9993" s="26">
        <v>43586</v>
      </c>
      <c r="F9993" s="20">
        <v>2</v>
      </c>
      <c r="G9993" s="20">
        <v>3</v>
      </c>
      <c r="I9993" s="20">
        <v>8</v>
      </c>
      <c r="J9993" s="20">
        <v>16</v>
      </c>
      <c r="L9993" s="20">
        <v>18</v>
      </c>
      <c r="N9993" s="20">
        <v>5</v>
      </c>
      <c r="O9993" s="20">
        <v>0.75</v>
      </c>
      <c r="P9993" s="20">
        <v>0</v>
      </c>
      <c r="Q9993" s="20">
        <v>0</v>
      </c>
      <c r="S9993" s="20">
        <v>3</v>
      </c>
    </row>
    <row r="9994" spans="1:20" s="20" customFormat="1" x14ac:dyDescent="0.25">
      <c r="A9994" s="177" t="s">
        <v>14730</v>
      </c>
      <c r="B9994" s="20" t="s">
        <v>14731</v>
      </c>
      <c r="C9994" s="20" t="s">
        <v>199</v>
      </c>
      <c r="D9994" s="20" t="s">
        <v>1000</v>
      </c>
      <c r="E9994" s="26">
        <v>43586</v>
      </c>
      <c r="F9994" s="20">
        <v>15</v>
      </c>
      <c r="G9994" s="20">
        <v>13.5</v>
      </c>
      <c r="I9994" s="20">
        <v>142</v>
      </c>
      <c r="J9994" s="20">
        <v>127</v>
      </c>
      <c r="L9994" s="20">
        <v>113</v>
      </c>
      <c r="N9994" s="20">
        <v>120</v>
      </c>
      <c r="P9994" s="20">
        <v>0</v>
      </c>
      <c r="Q9994" s="20">
        <v>0</v>
      </c>
      <c r="S9994" s="20">
        <v>22</v>
      </c>
    </row>
    <row r="9995" spans="1:20" s="20" customFormat="1" x14ac:dyDescent="0.25">
      <c r="A9995" s="177" t="s">
        <v>14996</v>
      </c>
      <c r="B9995" s="20" t="s">
        <v>14997</v>
      </c>
      <c r="C9995" s="20" t="s">
        <v>200</v>
      </c>
      <c r="D9995" s="20" t="s">
        <v>1002</v>
      </c>
      <c r="E9995" s="26">
        <v>43586</v>
      </c>
      <c r="F9995" s="20">
        <v>5</v>
      </c>
      <c r="G9995" s="20">
        <v>4.5</v>
      </c>
      <c r="I9995" s="20">
        <v>23</v>
      </c>
      <c r="J9995" s="20">
        <v>29</v>
      </c>
      <c r="L9995" s="20">
        <v>26</v>
      </c>
      <c r="N9995" s="20">
        <v>19</v>
      </c>
      <c r="P9995" s="20">
        <v>0</v>
      </c>
      <c r="Q9995" s="20">
        <v>0</v>
      </c>
      <c r="S9995" s="20">
        <v>4</v>
      </c>
    </row>
    <row r="9996" spans="1:20" s="20" customFormat="1" x14ac:dyDescent="0.25">
      <c r="A9996" s="177" t="s">
        <v>15173</v>
      </c>
      <c r="B9996" s="20" t="s">
        <v>15174</v>
      </c>
      <c r="C9996" s="20" t="s">
        <v>202</v>
      </c>
      <c r="D9996" s="20" t="s">
        <v>1002</v>
      </c>
      <c r="E9996" s="26">
        <v>43586</v>
      </c>
      <c r="F9996" s="20">
        <v>8</v>
      </c>
      <c r="G9996" s="20">
        <v>5</v>
      </c>
      <c r="I9996" s="20">
        <v>105</v>
      </c>
      <c r="J9996" s="20">
        <v>88</v>
      </c>
      <c r="L9996" s="20">
        <v>64</v>
      </c>
      <c r="N9996" s="20">
        <v>88</v>
      </c>
      <c r="P9996" s="20">
        <v>0</v>
      </c>
      <c r="Q9996" s="20">
        <v>0</v>
      </c>
      <c r="S9996" s="20">
        <v>17</v>
      </c>
    </row>
    <row r="9997" spans="1:20" s="20" customFormat="1" x14ac:dyDescent="0.25">
      <c r="A9997" s="177" t="s">
        <v>15255</v>
      </c>
      <c r="B9997" s="20" t="s">
        <v>15256</v>
      </c>
      <c r="C9997" s="20" t="s">
        <v>348</v>
      </c>
      <c r="D9997" s="20" t="s">
        <v>1000</v>
      </c>
      <c r="E9997" s="26">
        <v>43586</v>
      </c>
      <c r="F9997" s="20">
        <v>0</v>
      </c>
      <c r="G9997" s="20">
        <v>0</v>
      </c>
      <c r="I9997" s="20">
        <v>0</v>
      </c>
      <c r="J9997" s="20">
        <v>0</v>
      </c>
      <c r="L9997" s="20">
        <v>0</v>
      </c>
      <c r="N9997" s="20">
        <v>0</v>
      </c>
      <c r="P9997" s="20">
        <v>0</v>
      </c>
      <c r="Q9997" s="20">
        <v>0</v>
      </c>
      <c r="S9997" s="20">
        <v>0</v>
      </c>
    </row>
    <row r="9998" spans="1:20" s="20" customFormat="1" x14ac:dyDescent="0.25">
      <c r="A9998" s="177" t="s">
        <v>15339</v>
      </c>
      <c r="B9998" s="20" t="s">
        <v>15340</v>
      </c>
      <c r="C9998" s="20" t="s">
        <v>347</v>
      </c>
      <c r="D9998" s="20" t="s">
        <v>1002</v>
      </c>
      <c r="E9998" s="26">
        <v>43586</v>
      </c>
      <c r="F9998" s="20">
        <v>0</v>
      </c>
      <c r="G9998" s="20">
        <v>0</v>
      </c>
      <c r="I9998" s="20">
        <v>0</v>
      </c>
      <c r="J9998" s="20">
        <v>0</v>
      </c>
      <c r="L9998" s="20">
        <v>0</v>
      </c>
      <c r="N9998" s="20">
        <v>0</v>
      </c>
      <c r="P9998" s="20">
        <v>0</v>
      </c>
      <c r="Q9998" s="20">
        <v>0</v>
      </c>
      <c r="S9998" s="20">
        <v>0</v>
      </c>
    </row>
    <row r="9999" spans="1:20" s="20" customFormat="1" x14ac:dyDescent="0.25">
      <c r="A9999" s="177" t="s">
        <v>15415</v>
      </c>
      <c r="B9999" s="20" t="s">
        <v>15416</v>
      </c>
      <c r="C9999" s="20" t="s">
        <v>351</v>
      </c>
      <c r="D9999" s="20" t="s">
        <v>1002</v>
      </c>
      <c r="E9999" s="26">
        <v>43586</v>
      </c>
      <c r="F9999" s="20">
        <v>0</v>
      </c>
      <c r="G9999" s="20">
        <v>0</v>
      </c>
      <c r="I9999" s="20">
        <v>0</v>
      </c>
      <c r="J9999" s="20">
        <v>0</v>
      </c>
      <c r="L9999" s="20">
        <v>0</v>
      </c>
      <c r="N9999" s="20">
        <v>0</v>
      </c>
      <c r="P9999" s="20">
        <v>0</v>
      </c>
      <c r="Q9999" s="20">
        <v>0</v>
      </c>
      <c r="S9999" s="20">
        <v>0</v>
      </c>
    </row>
    <row r="10000" spans="1:20" s="20" customFormat="1" x14ac:dyDescent="0.25">
      <c r="A10000" s="177" t="s">
        <v>15461</v>
      </c>
      <c r="B10000" s="20" t="s">
        <v>15462</v>
      </c>
      <c r="C10000" s="20" t="s">
        <v>357</v>
      </c>
      <c r="D10000" s="20" t="s">
        <v>1000</v>
      </c>
      <c r="E10000" s="26">
        <v>43586</v>
      </c>
      <c r="F10000" s="20">
        <v>0</v>
      </c>
      <c r="G10000" s="20">
        <v>0</v>
      </c>
      <c r="I10000" s="20">
        <v>0</v>
      </c>
      <c r="J10000" s="20">
        <v>0</v>
      </c>
      <c r="L10000" s="20">
        <v>0</v>
      </c>
      <c r="N10000" s="20">
        <v>0</v>
      </c>
      <c r="P10000" s="20">
        <v>0</v>
      </c>
      <c r="Q10000" s="20">
        <v>0</v>
      </c>
      <c r="S10000" s="20">
        <v>0</v>
      </c>
    </row>
    <row r="10001" spans="1:19" s="20" customFormat="1" x14ac:dyDescent="0.25">
      <c r="A10001" s="177" t="s">
        <v>15539</v>
      </c>
      <c r="B10001" s="20" t="s">
        <v>15540</v>
      </c>
      <c r="C10001" s="20" t="s">
        <v>352</v>
      </c>
      <c r="D10001" s="20" t="s">
        <v>1002</v>
      </c>
      <c r="E10001" s="26">
        <v>43586</v>
      </c>
      <c r="F10001" s="20">
        <v>0</v>
      </c>
      <c r="G10001" s="20">
        <v>0</v>
      </c>
      <c r="I10001" s="20">
        <v>0</v>
      </c>
      <c r="J10001" s="20">
        <v>0</v>
      </c>
      <c r="L10001" s="20">
        <v>0</v>
      </c>
      <c r="N10001" s="20">
        <v>0</v>
      </c>
      <c r="P10001" s="20">
        <v>0</v>
      </c>
      <c r="Q10001" s="20">
        <v>0</v>
      </c>
      <c r="S10001" s="20">
        <v>0</v>
      </c>
    </row>
    <row r="10002" spans="1:19" s="20" customFormat="1" x14ac:dyDescent="0.25">
      <c r="A10002" s="177" t="s">
        <v>15700</v>
      </c>
      <c r="B10002" s="20" t="s">
        <v>15701</v>
      </c>
      <c r="C10002" s="20" t="s">
        <v>228</v>
      </c>
      <c r="D10002" s="20" t="s">
        <v>1002</v>
      </c>
      <c r="E10002" s="26">
        <v>43586</v>
      </c>
      <c r="F10002" s="20">
        <v>0</v>
      </c>
      <c r="G10002" s="20">
        <v>0</v>
      </c>
      <c r="I10002" s="20">
        <v>0</v>
      </c>
      <c r="J10002" s="20">
        <v>0</v>
      </c>
      <c r="L10002" s="20">
        <v>0</v>
      </c>
      <c r="N10002" s="20">
        <v>0</v>
      </c>
      <c r="P10002" s="20">
        <v>0</v>
      </c>
      <c r="Q10002" s="20">
        <v>0</v>
      </c>
      <c r="S10002" s="20">
        <v>0</v>
      </c>
    </row>
    <row r="10003" spans="1:19" s="20" customFormat="1" x14ac:dyDescent="0.25">
      <c r="A10003" s="177" t="s">
        <v>15877</v>
      </c>
      <c r="B10003" s="20" t="s">
        <v>15878</v>
      </c>
      <c r="C10003" s="20" t="s">
        <v>227</v>
      </c>
      <c r="D10003" s="20" t="s">
        <v>1000</v>
      </c>
      <c r="E10003" s="26">
        <v>43586</v>
      </c>
      <c r="F10003" s="20">
        <v>0</v>
      </c>
      <c r="G10003" s="20">
        <v>0</v>
      </c>
      <c r="I10003" s="20">
        <v>0</v>
      </c>
      <c r="J10003" s="20">
        <v>0</v>
      </c>
      <c r="L10003" s="20">
        <v>0</v>
      </c>
      <c r="N10003" s="20">
        <v>0</v>
      </c>
      <c r="P10003" s="20">
        <v>0</v>
      </c>
      <c r="Q10003" s="20">
        <v>0</v>
      </c>
      <c r="S10003" s="20">
        <v>0</v>
      </c>
    </row>
    <row r="10004" spans="1:19" s="20" customFormat="1" x14ac:dyDescent="0.25">
      <c r="A10004" s="177" t="s">
        <v>16054</v>
      </c>
      <c r="B10004" s="20" t="s">
        <v>16055</v>
      </c>
      <c r="C10004" s="20" t="s">
        <v>203</v>
      </c>
      <c r="D10004" s="20" t="s">
        <v>1000</v>
      </c>
      <c r="E10004" s="26">
        <v>43586</v>
      </c>
      <c r="F10004" s="20">
        <v>0</v>
      </c>
      <c r="G10004" s="20">
        <v>0</v>
      </c>
      <c r="I10004" s="20">
        <v>0</v>
      </c>
      <c r="J10004" s="20">
        <v>0</v>
      </c>
      <c r="L10004" s="20">
        <v>0</v>
      </c>
      <c r="N10004" s="20">
        <v>0</v>
      </c>
      <c r="O10004" s="20" t="e">
        <v>#DIV/0!</v>
      </c>
      <c r="P10004" s="20">
        <v>0</v>
      </c>
      <c r="Q10004" s="20">
        <v>0</v>
      </c>
      <c r="S10004" s="20">
        <v>0</v>
      </c>
    </row>
    <row r="10005" spans="1:19" s="20" customFormat="1" x14ac:dyDescent="0.25">
      <c r="A10005" s="177" t="s">
        <v>16233</v>
      </c>
      <c r="B10005" s="20" t="s">
        <v>16234</v>
      </c>
      <c r="C10005" s="20" t="s">
        <v>205</v>
      </c>
      <c r="D10005" s="20" t="s">
        <v>1002</v>
      </c>
      <c r="E10005" s="26">
        <v>43586</v>
      </c>
      <c r="F10005" s="20">
        <v>0</v>
      </c>
      <c r="G10005" s="20">
        <v>0</v>
      </c>
      <c r="I10005" s="20">
        <v>0</v>
      </c>
      <c r="J10005" s="20">
        <v>0</v>
      </c>
      <c r="L10005" s="20">
        <v>0</v>
      </c>
      <c r="N10005" s="20">
        <v>0</v>
      </c>
      <c r="P10005" s="20">
        <v>0</v>
      </c>
      <c r="Q10005" s="20">
        <v>0</v>
      </c>
      <c r="S10005" s="20">
        <v>0</v>
      </c>
    </row>
    <row r="10006" spans="1:19" s="20" customFormat="1" x14ac:dyDescent="0.25">
      <c r="A10006" s="177" t="s">
        <v>16410</v>
      </c>
      <c r="B10006" s="20" t="s">
        <v>16411</v>
      </c>
      <c r="C10006" s="20" t="s">
        <v>204</v>
      </c>
      <c r="D10006" s="20" t="s">
        <v>1002</v>
      </c>
      <c r="E10006" s="26">
        <v>43586</v>
      </c>
      <c r="F10006" s="20">
        <v>0</v>
      </c>
      <c r="G10006" s="20">
        <v>0</v>
      </c>
      <c r="I10006" s="20">
        <v>0</v>
      </c>
      <c r="J10006" s="20">
        <v>0</v>
      </c>
      <c r="L10006" s="20">
        <v>0</v>
      </c>
      <c r="N10006" s="20">
        <v>0</v>
      </c>
      <c r="P10006" s="20">
        <v>0</v>
      </c>
      <c r="Q10006" s="20">
        <v>0</v>
      </c>
      <c r="S10006" s="20">
        <v>0</v>
      </c>
    </row>
    <row r="10007" spans="1:19" s="20" customFormat="1" x14ac:dyDescent="0.25">
      <c r="A10007" s="177" t="s">
        <v>16551</v>
      </c>
      <c r="B10007" s="20" t="s">
        <v>16552</v>
      </c>
      <c r="C10007" s="20" t="s">
        <v>353</v>
      </c>
      <c r="D10007" s="20" t="s">
        <v>1002</v>
      </c>
      <c r="E10007" s="26">
        <v>43586</v>
      </c>
      <c r="F10007" s="20">
        <v>0</v>
      </c>
      <c r="G10007" s="20">
        <v>0</v>
      </c>
      <c r="I10007" s="20">
        <v>0</v>
      </c>
      <c r="J10007" s="20">
        <v>0</v>
      </c>
      <c r="L10007" s="20">
        <v>0</v>
      </c>
      <c r="N10007" s="20">
        <v>0</v>
      </c>
      <c r="P10007" s="20">
        <v>0</v>
      </c>
      <c r="Q10007" s="20">
        <v>0</v>
      </c>
      <c r="S10007" s="20">
        <v>0</v>
      </c>
    </row>
    <row r="10008" spans="1:19" s="20" customFormat="1" x14ac:dyDescent="0.25">
      <c r="A10008" s="177" t="s">
        <v>16728</v>
      </c>
      <c r="B10008" s="20" t="s">
        <v>16729</v>
      </c>
      <c r="C10008" s="20" t="s">
        <v>223</v>
      </c>
      <c r="D10008" s="20" t="s">
        <v>1000</v>
      </c>
      <c r="E10008" s="26">
        <v>43586</v>
      </c>
      <c r="F10008" s="20">
        <v>5</v>
      </c>
      <c r="G10008" s="20">
        <v>6</v>
      </c>
      <c r="I10008" s="20">
        <v>53</v>
      </c>
      <c r="J10008" s="20">
        <v>55</v>
      </c>
      <c r="L10008" s="20">
        <v>66</v>
      </c>
      <c r="N10008" s="20">
        <v>52</v>
      </c>
      <c r="P10008" s="20">
        <v>0</v>
      </c>
      <c r="Q10008" s="20">
        <v>0</v>
      </c>
      <c r="S10008" s="20">
        <v>1</v>
      </c>
    </row>
    <row r="10009" spans="1:19" s="20" customFormat="1" x14ac:dyDescent="0.25">
      <c r="A10009" s="177" t="s">
        <v>16907</v>
      </c>
      <c r="B10009" s="20" t="s">
        <v>16908</v>
      </c>
      <c r="C10009" s="20" t="s">
        <v>224</v>
      </c>
      <c r="D10009" s="20" t="s">
        <v>1002</v>
      </c>
      <c r="E10009" s="26">
        <v>43586</v>
      </c>
      <c r="F10009" s="20">
        <v>5</v>
      </c>
      <c r="G10009" s="20">
        <v>6</v>
      </c>
      <c r="I10009" s="20">
        <v>53</v>
      </c>
      <c r="J10009" s="20">
        <v>55</v>
      </c>
      <c r="L10009" s="20">
        <v>66</v>
      </c>
      <c r="N10009" s="20">
        <v>52</v>
      </c>
      <c r="P10009" s="20">
        <v>0</v>
      </c>
      <c r="Q10009" s="20">
        <v>0</v>
      </c>
      <c r="S10009" s="20">
        <v>1</v>
      </c>
    </row>
    <row r="10010" spans="1:19" s="20" customFormat="1" x14ac:dyDescent="0.25">
      <c r="A10010" s="177" t="s">
        <v>17033</v>
      </c>
      <c r="B10010" s="20" t="s">
        <v>17034</v>
      </c>
      <c r="C10010" s="20" t="s">
        <v>346</v>
      </c>
      <c r="D10010" s="20" t="s">
        <v>1000</v>
      </c>
      <c r="E10010" s="26">
        <v>43586</v>
      </c>
      <c r="F10010" s="20">
        <v>0</v>
      </c>
      <c r="G10010" s="20">
        <v>0</v>
      </c>
      <c r="I10010" s="20">
        <v>0</v>
      </c>
      <c r="J10010" s="20">
        <v>0</v>
      </c>
      <c r="L10010" s="20">
        <v>0</v>
      </c>
      <c r="N10010" s="20">
        <v>0</v>
      </c>
      <c r="P10010" s="20">
        <v>0</v>
      </c>
      <c r="Q10010" s="20">
        <v>0</v>
      </c>
      <c r="S10010" s="20">
        <v>0</v>
      </c>
    </row>
    <row r="10011" spans="1:19" s="20" customFormat="1" x14ac:dyDescent="0.25">
      <c r="A10011" s="177" t="s">
        <v>17129</v>
      </c>
      <c r="B10011" s="20" t="s">
        <v>17130</v>
      </c>
      <c r="C10011" s="20" t="s">
        <v>345</v>
      </c>
      <c r="D10011" s="20" t="s">
        <v>1002</v>
      </c>
      <c r="E10011" s="26">
        <v>43586</v>
      </c>
      <c r="F10011" s="20">
        <v>0</v>
      </c>
      <c r="G10011" s="20">
        <v>0</v>
      </c>
      <c r="I10011" s="20">
        <v>0</v>
      </c>
      <c r="J10011" s="20">
        <v>0</v>
      </c>
      <c r="L10011" s="20">
        <v>0</v>
      </c>
      <c r="N10011" s="20">
        <v>0</v>
      </c>
      <c r="P10011" s="20">
        <v>0</v>
      </c>
      <c r="Q10011" s="20">
        <v>0</v>
      </c>
      <c r="S10011" s="20">
        <v>0</v>
      </c>
    </row>
    <row r="10012" spans="1:19" s="20" customFormat="1" x14ac:dyDescent="0.25">
      <c r="A10012" s="177" t="s">
        <v>17147</v>
      </c>
      <c r="B10012" s="20" t="s">
        <v>17148</v>
      </c>
      <c r="C10012" s="20" t="s">
        <v>963</v>
      </c>
      <c r="D10012" s="20" t="s">
        <v>1000</v>
      </c>
      <c r="E10012" s="26">
        <v>43586</v>
      </c>
      <c r="F10012" s="20">
        <v>0</v>
      </c>
      <c r="G10012" s="20">
        <v>0</v>
      </c>
      <c r="I10012" s="20">
        <v>0</v>
      </c>
      <c r="J10012" s="20">
        <v>0</v>
      </c>
      <c r="L10012" s="20">
        <v>0</v>
      </c>
      <c r="N10012" s="20">
        <v>0</v>
      </c>
      <c r="P10012" s="20">
        <v>0</v>
      </c>
      <c r="Q10012" s="20">
        <v>0</v>
      </c>
      <c r="S10012" s="20">
        <v>0</v>
      </c>
    </row>
    <row r="10013" spans="1:19" s="20" customFormat="1" x14ac:dyDescent="0.25">
      <c r="A10013" s="177" t="s">
        <v>17167</v>
      </c>
      <c r="B10013" s="20" t="s">
        <v>17168</v>
      </c>
      <c r="C10013" s="20" t="s">
        <v>960</v>
      </c>
      <c r="D10013" s="20" t="s">
        <v>1002</v>
      </c>
      <c r="E10013" s="26">
        <v>43586</v>
      </c>
      <c r="F10013" s="20">
        <v>0</v>
      </c>
      <c r="G10013" s="20">
        <v>0</v>
      </c>
      <c r="I10013" s="20">
        <v>0</v>
      </c>
      <c r="J10013" s="20">
        <v>0</v>
      </c>
      <c r="L10013" s="20">
        <v>0</v>
      </c>
      <c r="N10013" s="20">
        <v>0</v>
      </c>
      <c r="P10013" s="20">
        <v>0</v>
      </c>
      <c r="Q10013" s="20">
        <v>0</v>
      </c>
      <c r="S10013" s="20">
        <v>0</v>
      </c>
    </row>
    <row r="10014" spans="1:19" s="20" customFormat="1" x14ac:dyDescent="0.25">
      <c r="A10014" s="177" t="s">
        <v>17344</v>
      </c>
      <c r="B10014" s="20" t="s">
        <v>17345</v>
      </c>
      <c r="C10014" s="20" t="s">
        <v>225</v>
      </c>
      <c r="D10014" s="20" t="s">
        <v>1000</v>
      </c>
      <c r="E10014" s="26">
        <v>43586</v>
      </c>
      <c r="F10014" s="20">
        <v>6</v>
      </c>
      <c r="G10014" s="20">
        <v>7.5</v>
      </c>
      <c r="I10014" s="20">
        <v>38</v>
      </c>
      <c r="J10014" s="20">
        <v>55</v>
      </c>
      <c r="L10014" s="20">
        <v>73</v>
      </c>
      <c r="N10014" s="20">
        <v>38</v>
      </c>
      <c r="P10014" s="20">
        <v>0</v>
      </c>
      <c r="Q10014" s="20">
        <v>0</v>
      </c>
      <c r="S10014" s="20">
        <v>0</v>
      </c>
    </row>
    <row r="10015" spans="1:19" s="20" customFormat="1" x14ac:dyDescent="0.25">
      <c r="A10015" s="177" t="s">
        <v>17374</v>
      </c>
      <c r="B10015" s="20" t="s">
        <v>17375</v>
      </c>
      <c r="C10015" s="20" t="s">
        <v>905</v>
      </c>
      <c r="D10015" s="20" t="s">
        <v>1002</v>
      </c>
      <c r="E10015" s="26">
        <v>43586</v>
      </c>
      <c r="F10015" s="20">
        <v>2</v>
      </c>
      <c r="G10015" s="20">
        <v>2</v>
      </c>
      <c r="I10015" s="20">
        <v>2</v>
      </c>
      <c r="J10015" s="20">
        <v>11</v>
      </c>
      <c r="L10015" s="20">
        <v>11</v>
      </c>
      <c r="N10015" s="20">
        <v>2</v>
      </c>
      <c r="P10015" s="20">
        <v>0</v>
      </c>
      <c r="Q10015" s="20">
        <v>0</v>
      </c>
      <c r="S10015" s="20">
        <v>0</v>
      </c>
    </row>
    <row r="10016" spans="1:19" s="20" customFormat="1" x14ac:dyDescent="0.25">
      <c r="A10016" s="177" t="s">
        <v>17551</v>
      </c>
      <c r="B10016" s="20" t="s">
        <v>17552</v>
      </c>
      <c r="C10016" s="20" t="s">
        <v>226</v>
      </c>
      <c r="D10016" s="20" t="s">
        <v>1002</v>
      </c>
      <c r="E10016" s="26">
        <v>43586</v>
      </c>
      <c r="F10016" s="20">
        <v>4</v>
      </c>
      <c r="G10016" s="20">
        <v>5.5</v>
      </c>
      <c r="I10016" s="20">
        <v>36</v>
      </c>
      <c r="J10016" s="20">
        <v>44</v>
      </c>
      <c r="L10016" s="20">
        <v>62</v>
      </c>
      <c r="N10016" s="20">
        <v>36</v>
      </c>
      <c r="P10016" s="20">
        <v>0</v>
      </c>
      <c r="Q10016" s="20">
        <v>0</v>
      </c>
      <c r="S10016" s="20">
        <v>0</v>
      </c>
    </row>
    <row r="10017" spans="1:20" s="20" customFormat="1" x14ac:dyDescent="0.25">
      <c r="A10017" s="177" t="s">
        <v>17728</v>
      </c>
      <c r="B10017" s="20" t="s">
        <v>17729</v>
      </c>
      <c r="C10017" s="20" t="s">
        <v>232</v>
      </c>
      <c r="D10017" s="20" t="s">
        <v>1000</v>
      </c>
      <c r="E10017" s="26">
        <v>43586</v>
      </c>
      <c r="F10017" s="20">
        <v>9.5</v>
      </c>
      <c r="G10017" s="20">
        <v>8</v>
      </c>
      <c r="I10017" s="20">
        <v>88</v>
      </c>
      <c r="J10017" s="20">
        <v>109</v>
      </c>
      <c r="L10017" s="20">
        <v>91</v>
      </c>
      <c r="N10017" s="20">
        <v>88</v>
      </c>
      <c r="P10017" s="20">
        <v>0</v>
      </c>
      <c r="Q10017" s="20">
        <v>20</v>
      </c>
      <c r="S10017" s="20">
        <v>0</v>
      </c>
    </row>
    <row r="10018" spans="1:20" s="20" customFormat="1" x14ac:dyDescent="0.25">
      <c r="A10018" s="177" t="s">
        <v>17748</v>
      </c>
      <c r="B10018" s="20" t="s">
        <v>17749</v>
      </c>
      <c r="C10018" s="20" t="s">
        <v>961</v>
      </c>
      <c r="D10018" s="20" t="s">
        <v>1002</v>
      </c>
      <c r="E10018" s="26">
        <v>43586</v>
      </c>
      <c r="F10018" s="20">
        <v>0</v>
      </c>
      <c r="G10018" s="20">
        <v>0</v>
      </c>
      <c r="I10018" s="20">
        <v>0</v>
      </c>
      <c r="J10018" s="20">
        <v>0</v>
      </c>
      <c r="L10018" s="20">
        <v>0</v>
      </c>
      <c r="N10018" s="20">
        <v>0</v>
      </c>
      <c r="P10018" s="20">
        <v>0</v>
      </c>
      <c r="Q10018" s="20">
        <v>0</v>
      </c>
      <c r="S10018" s="20">
        <v>0</v>
      </c>
    </row>
    <row r="10019" spans="1:20" s="20" customFormat="1" x14ac:dyDescent="0.25">
      <c r="A10019" s="177" t="s">
        <v>17925</v>
      </c>
      <c r="B10019" s="20" t="s">
        <v>17926</v>
      </c>
      <c r="C10019" s="20" t="s">
        <v>231</v>
      </c>
      <c r="D10019" s="20" t="s">
        <v>1002</v>
      </c>
      <c r="E10019" s="26">
        <v>43586</v>
      </c>
      <c r="F10019" s="20">
        <v>9.5</v>
      </c>
      <c r="G10019" s="20">
        <v>8</v>
      </c>
      <c r="I10019" s="20">
        <v>88</v>
      </c>
      <c r="J10019" s="20">
        <v>109</v>
      </c>
      <c r="L10019" s="20">
        <v>91</v>
      </c>
      <c r="N10019" s="20">
        <v>88</v>
      </c>
      <c r="P10019" s="20">
        <v>0</v>
      </c>
      <c r="Q10019" s="20">
        <v>20</v>
      </c>
      <c r="S10019" s="20">
        <v>0</v>
      </c>
      <c r="T10019" s="20">
        <v>0.83333333333333337</v>
      </c>
    </row>
    <row r="10020" spans="1:20" s="20" customFormat="1" x14ac:dyDescent="0.25">
      <c r="A10020" s="177" t="s">
        <v>18102</v>
      </c>
      <c r="B10020" s="20" t="s">
        <v>18103</v>
      </c>
      <c r="C10020" s="20" t="s">
        <v>317</v>
      </c>
      <c r="D10020" s="20" t="s">
        <v>1000</v>
      </c>
      <c r="E10020" s="26">
        <v>43586</v>
      </c>
      <c r="F10020" s="20">
        <v>9</v>
      </c>
      <c r="G10020" s="20">
        <v>11.5</v>
      </c>
      <c r="I10020" s="20">
        <v>23</v>
      </c>
      <c r="J10020" s="20">
        <v>52</v>
      </c>
      <c r="L10020" s="20">
        <v>67</v>
      </c>
      <c r="N10020" s="20">
        <v>21</v>
      </c>
      <c r="P10020" s="20">
        <v>1</v>
      </c>
      <c r="Q10020" s="20">
        <v>1</v>
      </c>
      <c r="S10020" s="20">
        <v>2</v>
      </c>
      <c r="T10020" s="20">
        <v>1</v>
      </c>
    </row>
    <row r="10021" spans="1:20" s="20" customFormat="1" x14ac:dyDescent="0.25">
      <c r="A10021" s="177" t="s">
        <v>18281</v>
      </c>
      <c r="B10021" s="20" t="s">
        <v>18282</v>
      </c>
      <c r="C10021" s="20" t="s">
        <v>316</v>
      </c>
      <c r="D10021" s="20" t="s">
        <v>1002</v>
      </c>
      <c r="E10021" s="26">
        <v>43586</v>
      </c>
      <c r="F10021" s="20">
        <v>6</v>
      </c>
      <c r="G10021" s="20">
        <v>6</v>
      </c>
      <c r="I10021" s="20">
        <v>17</v>
      </c>
      <c r="J10021" s="20">
        <v>35</v>
      </c>
      <c r="L10021" s="20">
        <v>35</v>
      </c>
      <c r="N10021" s="20">
        <v>15</v>
      </c>
      <c r="P10021" s="20">
        <v>1</v>
      </c>
      <c r="Q10021" s="20">
        <v>1</v>
      </c>
      <c r="S10021" s="20">
        <v>2</v>
      </c>
      <c r="T10021" s="20">
        <v>1.0999999999999999</v>
      </c>
    </row>
    <row r="10022" spans="1:20" s="20" customFormat="1" x14ac:dyDescent="0.25">
      <c r="A10022" s="177" t="s">
        <v>18357</v>
      </c>
      <c r="B10022" s="20" t="s">
        <v>18358</v>
      </c>
      <c r="C10022" s="20" t="s">
        <v>355</v>
      </c>
      <c r="D10022" s="20" t="s">
        <v>1002</v>
      </c>
      <c r="E10022" s="26">
        <v>43586</v>
      </c>
      <c r="F10022" s="20">
        <v>3</v>
      </c>
      <c r="G10022" s="20">
        <v>5.5</v>
      </c>
      <c r="I10022" s="20">
        <v>6</v>
      </c>
      <c r="J10022" s="20">
        <v>17</v>
      </c>
      <c r="L10022" s="20">
        <v>32</v>
      </c>
      <c r="N10022" s="20">
        <v>6</v>
      </c>
      <c r="P10022" s="20">
        <v>0</v>
      </c>
      <c r="Q10022" s="20">
        <v>0</v>
      </c>
      <c r="S10022" s="20">
        <v>0</v>
      </c>
      <c r="T10022" s="20">
        <v>0.79999999999999993</v>
      </c>
    </row>
    <row r="10023" spans="1:20" s="20" customFormat="1" x14ac:dyDescent="0.25">
      <c r="A10023" s="177" t="s">
        <v>18534</v>
      </c>
      <c r="B10023" s="20" t="s">
        <v>18535</v>
      </c>
      <c r="C10023" s="20" t="s">
        <v>214</v>
      </c>
      <c r="D10023" s="20" t="s">
        <v>1000</v>
      </c>
      <c r="E10023" s="26">
        <v>43586</v>
      </c>
      <c r="F10023" s="20">
        <v>14</v>
      </c>
      <c r="G10023" s="20">
        <v>15.5</v>
      </c>
      <c r="I10023" s="20">
        <v>82</v>
      </c>
      <c r="J10023" s="20">
        <v>124</v>
      </c>
      <c r="L10023" s="20">
        <v>138</v>
      </c>
      <c r="N10023" s="20">
        <v>66</v>
      </c>
      <c r="O10023" s="20">
        <v>1.05</v>
      </c>
      <c r="P10023" s="20">
        <v>11</v>
      </c>
      <c r="Q10023" s="20">
        <v>14</v>
      </c>
      <c r="S10023" s="20">
        <v>16</v>
      </c>
      <c r="T10023" s="20">
        <v>1</v>
      </c>
    </row>
    <row r="10024" spans="1:20" s="20" customFormat="1" x14ac:dyDescent="0.25">
      <c r="A10024" s="177" t="s">
        <v>18713</v>
      </c>
      <c r="B10024" s="20" t="s">
        <v>18714</v>
      </c>
      <c r="C10024" s="20" t="s">
        <v>215</v>
      </c>
      <c r="D10024" s="20" t="s">
        <v>1002</v>
      </c>
      <c r="E10024" s="26">
        <v>43586</v>
      </c>
      <c r="F10024" s="20">
        <v>4.5</v>
      </c>
      <c r="G10024" s="20">
        <v>6</v>
      </c>
      <c r="I10024" s="20">
        <v>23</v>
      </c>
      <c r="J10024" s="20">
        <v>29</v>
      </c>
      <c r="L10024" s="20">
        <v>40</v>
      </c>
      <c r="N10024" s="20">
        <v>18</v>
      </c>
      <c r="O10024" s="20">
        <v>1.05</v>
      </c>
      <c r="P10024" s="20">
        <v>5</v>
      </c>
      <c r="Q10024" s="20">
        <v>6</v>
      </c>
      <c r="S10024" s="20">
        <v>5</v>
      </c>
      <c r="T10024" s="20">
        <v>1.1333333333333333</v>
      </c>
    </row>
    <row r="10025" spans="1:20" s="20" customFormat="1" x14ac:dyDescent="0.25">
      <c r="A10025" s="177" t="s">
        <v>18890</v>
      </c>
      <c r="B10025" s="20" t="s">
        <v>18891</v>
      </c>
      <c r="C10025" s="20" t="s">
        <v>216</v>
      </c>
      <c r="D10025" s="20" t="s">
        <v>1002</v>
      </c>
      <c r="E10025" s="26">
        <v>43586</v>
      </c>
      <c r="F10025" s="20">
        <v>9.5</v>
      </c>
      <c r="G10025" s="20">
        <v>9.5</v>
      </c>
      <c r="I10025" s="20">
        <v>59</v>
      </c>
      <c r="J10025" s="20">
        <v>95</v>
      </c>
      <c r="L10025" s="20">
        <v>98</v>
      </c>
      <c r="N10025" s="20">
        <v>48</v>
      </c>
      <c r="P10025" s="20">
        <v>6</v>
      </c>
      <c r="Q10025" s="20">
        <v>8</v>
      </c>
      <c r="S10025" s="20">
        <v>11</v>
      </c>
      <c r="T10025" s="20">
        <v>1.4333333333333333</v>
      </c>
    </row>
    <row r="10026" spans="1:20" s="20" customFormat="1" x14ac:dyDescent="0.25">
      <c r="A10026" s="177" t="s">
        <v>19067</v>
      </c>
      <c r="B10026" s="20" t="s">
        <v>19068</v>
      </c>
      <c r="C10026" s="20" t="s">
        <v>229</v>
      </c>
      <c r="D10026" s="20" t="s">
        <v>1002</v>
      </c>
      <c r="E10026" s="26">
        <v>43586</v>
      </c>
      <c r="F10026" s="20">
        <v>0</v>
      </c>
      <c r="G10026" s="20">
        <v>0</v>
      </c>
      <c r="I10026" s="20">
        <v>0</v>
      </c>
      <c r="J10026" s="20">
        <v>0</v>
      </c>
      <c r="L10026" s="20">
        <v>0</v>
      </c>
      <c r="N10026" s="20">
        <v>0</v>
      </c>
      <c r="P10026" s="20">
        <v>0</v>
      </c>
      <c r="Q10026" s="20">
        <v>0</v>
      </c>
      <c r="S10026" s="20">
        <v>0</v>
      </c>
      <c r="T10026" s="20">
        <v>1.0666666666666667</v>
      </c>
    </row>
    <row r="10027" spans="1:20" s="20" customFormat="1" x14ac:dyDescent="0.25">
      <c r="A10027" s="177" t="s">
        <v>19244</v>
      </c>
      <c r="B10027" s="20" t="s">
        <v>19245</v>
      </c>
      <c r="C10027" s="20" t="s">
        <v>230</v>
      </c>
      <c r="D10027" s="20" t="s">
        <v>1000</v>
      </c>
      <c r="E10027" s="26">
        <v>43586</v>
      </c>
      <c r="F10027" s="20">
        <v>0</v>
      </c>
      <c r="G10027" s="20">
        <v>0</v>
      </c>
      <c r="I10027" s="20">
        <v>0</v>
      </c>
      <c r="J10027" s="20">
        <v>0</v>
      </c>
      <c r="L10027" s="20">
        <v>0</v>
      </c>
      <c r="N10027" s="20">
        <v>0</v>
      </c>
      <c r="P10027" s="20">
        <v>0</v>
      </c>
      <c r="Q10027" s="20">
        <v>0</v>
      </c>
      <c r="S10027" s="20">
        <v>0</v>
      </c>
      <c r="T10027" s="20">
        <v>0.93333333333333324</v>
      </c>
    </row>
    <row r="10028" spans="1:20" s="20" customFormat="1" x14ac:dyDescent="0.25">
      <c r="A10028" s="177" t="s">
        <v>19423</v>
      </c>
      <c r="B10028" s="20" t="s">
        <v>19424</v>
      </c>
      <c r="C10028" s="20" t="s">
        <v>234</v>
      </c>
      <c r="D10028" s="20" t="s">
        <v>1000</v>
      </c>
      <c r="E10028" s="26">
        <v>43586</v>
      </c>
      <c r="F10028" s="20">
        <v>1</v>
      </c>
      <c r="G10028" s="20">
        <v>3.5</v>
      </c>
      <c r="I10028" s="20">
        <v>20</v>
      </c>
      <c r="J10028" s="20">
        <v>11</v>
      </c>
      <c r="L10028" s="20">
        <v>46</v>
      </c>
      <c r="N10028" s="20">
        <v>17</v>
      </c>
      <c r="P10028" s="20">
        <v>9</v>
      </c>
      <c r="Q10028" s="20">
        <v>11</v>
      </c>
      <c r="S10028" s="20">
        <v>3</v>
      </c>
      <c r="T10028" s="20">
        <v>1.0666666666666667</v>
      </c>
    </row>
    <row r="10029" spans="1:20" s="20" customFormat="1" x14ac:dyDescent="0.25">
      <c r="A10029" s="177" t="s">
        <v>19602</v>
      </c>
      <c r="B10029" s="20" t="s">
        <v>19603</v>
      </c>
      <c r="C10029" s="20" t="s">
        <v>233</v>
      </c>
      <c r="D10029" s="20" t="s">
        <v>1002</v>
      </c>
      <c r="E10029" s="26">
        <v>43586</v>
      </c>
      <c r="F10029" s="20">
        <v>1</v>
      </c>
      <c r="G10029" s="20">
        <v>3.5</v>
      </c>
      <c r="I10029" s="20">
        <v>20</v>
      </c>
      <c r="J10029" s="20">
        <v>11</v>
      </c>
      <c r="L10029" s="20">
        <v>46</v>
      </c>
      <c r="N10029" s="20">
        <v>17</v>
      </c>
      <c r="P10029" s="20">
        <v>9</v>
      </c>
      <c r="Q10029" s="20">
        <v>11</v>
      </c>
      <c r="S10029" s="20">
        <v>3</v>
      </c>
      <c r="T10029" s="20">
        <v>0.8666666666666667</v>
      </c>
    </row>
    <row r="10030" spans="1:20" s="20" customFormat="1" x14ac:dyDescent="0.25">
      <c r="A10030" s="177" t="s">
        <v>19700</v>
      </c>
      <c r="B10030" s="20" t="s">
        <v>19701</v>
      </c>
      <c r="C10030" s="20" t="s">
        <v>342</v>
      </c>
      <c r="D10030" s="20" t="s">
        <v>1000</v>
      </c>
      <c r="E10030" s="26">
        <v>43586</v>
      </c>
      <c r="F10030" s="20">
        <v>2</v>
      </c>
      <c r="G10030" s="20">
        <v>3</v>
      </c>
      <c r="I10030" s="20">
        <v>16</v>
      </c>
      <c r="J10030" s="20">
        <v>22</v>
      </c>
      <c r="L10030" s="20">
        <v>36</v>
      </c>
      <c r="N10030" s="20">
        <v>13</v>
      </c>
      <c r="P10030" s="20">
        <v>1</v>
      </c>
      <c r="Q10030" s="20">
        <v>3</v>
      </c>
      <c r="S10030" s="20">
        <v>3</v>
      </c>
      <c r="T10030" s="20">
        <v>1.2666666666666666</v>
      </c>
    </row>
    <row r="10031" spans="1:20" s="20" customFormat="1" x14ac:dyDescent="0.25">
      <c r="A10031" s="177" t="s">
        <v>19800</v>
      </c>
      <c r="B10031" s="20" t="s">
        <v>19801</v>
      </c>
      <c r="C10031" s="20" t="s">
        <v>340</v>
      </c>
      <c r="D10031" s="20" t="s">
        <v>1002</v>
      </c>
      <c r="E10031" s="26">
        <v>43586</v>
      </c>
      <c r="F10031" s="20">
        <v>2</v>
      </c>
      <c r="G10031" s="20">
        <v>3</v>
      </c>
      <c r="I10031" s="20">
        <v>16</v>
      </c>
      <c r="J10031" s="20">
        <v>22</v>
      </c>
      <c r="L10031" s="20">
        <v>36</v>
      </c>
      <c r="N10031" s="20">
        <v>13</v>
      </c>
      <c r="P10031" s="20">
        <v>1</v>
      </c>
      <c r="Q10031" s="20">
        <v>3</v>
      </c>
      <c r="S10031" s="20">
        <v>3</v>
      </c>
      <c r="T10031" s="20">
        <v>1.2333333333333334</v>
      </c>
    </row>
    <row r="10032" spans="1:20" s="20" customFormat="1" x14ac:dyDescent="0.25">
      <c r="A10032" s="177" t="s">
        <v>19977</v>
      </c>
      <c r="B10032" s="20" t="s">
        <v>19978</v>
      </c>
      <c r="C10032" s="20" t="s">
        <v>220</v>
      </c>
      <c r="D10032" s="20" t="s">
        <v>1000</v>
      </c>
      <c r="E10032" s="26">
        <v>43586</v>
      </c>
      <c r="F10032" s="20">
        <v>0</v>
      </c>
      <c r="G10032" s="20">
        <v>0</v>
      </c>
      <c r="I10032" s="20">
        <v>0</v>
      </c>
      <c r="J10032" s="20">
        <v>0</v>
      </c>
      <c r="L10032" s="20">
        <v>0</v>
      </c>
      <c r="N10032" s="20">
        <v>0</v>
      </c>
      <c r="P10032" s="20">
        <v>0</v>
      </c>
      <c r="Q10032" s="20">
        <v>0</v>
      </c>
      <c r="S10032" s="20">
        <v>0</v>
      </c>
      <c r="T10032" s="20">
        <v>1.1666666666666667</v>
      </c>
    </row>
    <row r="10033" spans="1:20" s="20" customFormat="1" x14ac:dyDescent="0.25">
      <c r="A10033" s="177" t="s">
        <v>20156</v>
      </c>
      <c r="B10033" s="20" t="s">
        <v>20157</v>
      </c>
      <c r="C10033" s="20" t="s">
        <v>221</v>
      </c>
      <c r="D10033" s="20" t="s">
        <v>1002</v>
      </c>
      <c r="E10033" s="26">
        <v>43586</v>
      </c>
      <c r="F10033" s="20">
        <v>0</v>
      </c>
      <c r="G10033" s="20">
        <v>0</v>
      </c>
      <c r="I10033" s="20">
        <v>0</v>
      </c>
      <c r="J10033" s="20">
        <v>0</v>
      </c>
      <c r="L10033" s="20">
        <v>0</v>
      </c>
      <c r="N10033" s="20">
        <v>0</v>
      </c>
      <c r="P10033" s="20">
        <v>0</v>
      </c>
      <c r="Q10033" s="20">
        <v>0</v>
      </c>
      <c r="S10033" s="20">
        <v>0</v>
      </c>
      <c r="T10033" s="20">
        <v>1.1666666666666667</v>
      </c>
    </row>
    <row r="10034" spans="1:20" s="20" customFormat="1" x14ac:dyDescent="0.25">
      <c r="A10034" s="177" t="s">
        <v>20333</v>
      </c>
      <c r="B10034" s="20" t="s">
        <v>20334</v>
      </c>
      <c r="C10034" s="20" t="s">
        <v>222</v>
      </c>
      <c r="D10034" s="20" t="s">
        <v>1002</v>
      </c>
      <c r="E10034" s="26">
        <v>43586</v>
      </c>
      <c r="F10034" s="20">
        <v>0</v>
      </c>
      <c r="G10034" s="20">
        <v>0</v>
      </c>
      <c r="I10034" s="20">
        <v>0</v>
      </c>
      <c r="J10034" s="20">
        <v>0</v>
      </c>
      <c r="L10034" s="20">
        <v>0</v>
      </c>
      <c r="N10034" s="20">
        <v>0</v>
      </c>
      <c r="P10034" s="20">
        <v>0</v>
      </c>
      <c r="Q10034" s="20">
        <v>0</v>
      </c>
      <c r="S10034" s="20">
        <v>0</v>
      </c>
      <c r="T10034" s="20">
        <v>1.3666666666666665</v>
      </c>
    </row>
    <row r="10035" spans="1:20" s="20" customFormat="1" x14ac:dyDescent="0.25">
      <c r="A10035" s="177" t="s">
        <v>20510</v>
      </c>
      <c r="B10035" s="20" t="s">
        <v>20511</v>
      </c>
      <c r="C10035" s="20" t="s">
        <v>211</v>
      </c>
      <c r="D10035" s="20" t="s">
        <v>1002</v>
      </c>
      <c r="E10035" s="26">
        <v>43586</v>
      </c>
      <c r="F10035" s="20">
        <v>0</v>
      </c>
      <c r="G10035" s="20">
        <v>0</v>
      </c>
      <c r="I10035" s="20">
        <v>0</v>
      </c>
      <c r="J10035" s="20">
        <v>0</v>
      </c>
      <c r="L10035" s="20">
        <v>0</v>
      </c>
      <c r="N10035" s="20">
        <v>0</v>
      </c>
      <c r="P10035" s="20">
        <v>0</v>
      </c>
      <c r="Q10035" s="20">
        <v>0</v>
      </c>
      <c r="S10035" s="20">
        <v>0</v>
      </c>
      <c r="T10035" s="20">
        <v>1.3</v>
      </c>
    </row>
    <row r="10036" spans="1:20" s="20" customFormat="1" x14ac:dyDescent="0.25">
      <c r="A10036" s="177" t="s">
        <v>20687</v>
      </c>
      <c r="B10036" s="20" t="s">
        <v>20688</v>
      </c>
      <c r="C10036" s="20" t="s">
        <v>207</v>
      </c>
      <c r="D10036" s="20" t="s">
        <v>1000</v>
      </c>
      <c r="E10036" s="26">
        <v>43586</v>
      </c>
      <c r="F10036" s="20">
        <v>7.5</v>
      </c>
      <c r="G10036" s="20">
        <v>7</v>
      </c>
      <c r="I10036" s="20">
        <v>29</v>
      </c>
      <c r="J10036" s="20">
        <v>46</v>
      </c>
      <c r="L10036" s="20">
        <v>42</v>
      </c>
      <c r="N10036" s="20">
        <v>25</v>
      </c>
      <c r="O10036" s="20">
        <v>1.125</v>
      </c>
      <c r="P10036" s="20">
        <v>0</v>
      </c>
      <c r="Q10036" s="20">
        <v>1</v>
      </c>
      <c r="S10036" s="20">
        <v>4</v>
      </c>
      <c r="T10036" s="20">
        <v>1.4666666666666668</v>
      </c>
    </row>
    <row r="10037" spans="1:20" s="20" customFormat="1" x14ac:dyDescent="0.25">
      <c r="A10037" s="177" t="s">
        <v>20931</v>
      </c>
      <c r="B10037" s="20" t="s">
        <v>20932</v>
      </c>
      <c r="C10037" s="20" t="s">
        <v>210</v>
      </c>
      <c r="D10037" s="20" t="s">
        <v>1002</v>
      </c>
      <c r="E10037" s="26">
        <v>43586</v>
      </c>
      <c r="F10037" s="20">
        <v>3.5</v>
      </c>
      <c r="G10037" s="20">
        <v>4</v>
      </c>
      <c r="I10037" s="20">
        <v>17</v>
      </c>
      <c r="J10037" s="20">
        <v>23</v>
      </c>
      <c r="L10037" s="20">
        <v>24</v>
      </c>
      <c r="N10037" s="20">
        <v>13</v>
      </c>
      <c r="O10037" s="20">
        <v>1.125</v>
      </c>
      <c r="P10037" s="20">
        <v>0</v>
      </c>
      <c r="Q10037" s="20">
        <v>1</v>
      </c>
      <c r="S10037" s="20">
        <v>4</v>
      </c>
      <c r="T10037" s="20">
        <v>1.5666666666666667</v>
      </c>
    </row>
    <row r="10038" spans="1:20" s="20" customFormat="1" x14ac:dyDescent="0.25">
      <c r="A10038" s="177" t="s">
        <v>21108</v>
      </c>
      <c r="B10038" s="20" t="s">
        <v>21109</v>
      </c>
      <c r="C10038" s="20" t="s">
        <v>208</v>
      </c>
      <c r="D10038" s="20" t="s">
        <v>1002</v>
      </c>
      <c r="E10038" s="26">
        <v>43586</v>
      </c>
      <c r="F10038" s="20">
        <v>2.5</v>
      </c>
      <c r="G10038" s="20">
        <v>1.5</v>
      </c>
      <c r="I10038" s="20">
        <v>4</v>
      </c>
      <c r="J10038" s="20">
        <v>14</v>
      </c>
      <c r="L10038" s="20">
        <v>9</v>
      </c>
      <c r="N10038" s="20">
        <v>4</v>
      </c>
      <c r="P10038" s="20">
        <v>0</v>
      </c>
      <c r="Q10038" s="20">
        <v>0</v>
      </c>
      <c r="S10038" s="20">
        <v>0</v>
      </c>
      <c r="T10038" s="20">
        <v>1.5666666666666667</v>
      </c>
    </row>
    <row r="10039" spans="1:20" s="20" customFormat="1" x14ac:dyDescent="0.25">
      <c r="A10039" s="177" t="s">
        <v>21184</v>
      </c>
      <c r="B10039" s="20" t="s">
        <v>21185</v>
      </c>
      <c r="C10039" s="20" t="s">
        <v>354</v>
      </c>
      <c r="D10039" s="20" t="s">
        <v>1002</v>
      </c>
      <c r="E10039" s="26">
        <v>43586</v>
      </c>
      <c r="F10039" s="20">
        <v>1.5</v>
      </c>
      <c r="G10039" s="20">
        <v>1.5</v>
      </c>
      <c r="I10039" s="20">
        <v>8</v>
      </c>
      <c r="J10039" s="20">
        <v>9</v>
      </c>
      <c r="L10039" s="20">
        <v>9</v>
      </c>
      <c r="N10039" s="20">
        <v>8</v>
      </c>
      <c r="P10039" s="20">
        <v>0</v>
      </c>
      <c r="Q10039" s="20">
        <v>0</v>
      </c>
      <c r="S10039" s="20">
        <v>0</v>
      </c>
      <c r="T10039" s="20">
        <v>1.4333333333333333</v>
      </c>
    </row>
    <row r="10040" spans="1:20" s="20" customFormat="1" x14ac:dyDescent="0.25">
      <c r="A10040" s="177" t="s">
        <v>21363</v>
      </c>
      <c r="B10040" s="20" t="s">
        <v>21364</v>
      </c>
      <c r="C10040" s="20" t="s">
        <v>213</v>
      </c>
      <c r="D10040" s="20" t="s">
        <v>1002</v>
      </c>
      <c r="E10040" s="26">
        <v>43586</v>
      </c>
      <c r="F10040" s="20">
        <v>0</v>
      </c>
      <c r="G10040" s="20">
        <v>0</v>
      </c>
      <c r="I10040" s="20">
        <v>0</v>
      </c>
      <c r="J10040" s="20">
        <v>0</v>
      </c>
      <c r="L10040" s="20">
        <v>0</v>
      </c>
      <c r="N10040" s="20">
        <v>0</v>
      </c>
      <c r="P10040" s="20">
        <v>0</v>
      </c>
      <c r="Q10040" s="20">
        <v>0</v>
      </c>
      <c r="S10040" s="20">
        <v>0</v>
      </c>
      <c r="T10040" s="20">
        <v>1.4333333333333333</v>
      </c>
    </row>
    <row r="10041" spans="1:20" s="20" customFormat="1" x14ac:dyDescent="0.25">
      <c r="A10041" s="177" t="s">
        <v>21605</v>
      </c>
      <c r="B10041" s="20" t="s">
        <v>21606</v>
      </c>
      <c r="C10041" s="20" t="s">
        <v>212</v>
      </c>
      <c r="D10041" s="20" t="s">
        <v>1000</v>
      </c>
      <c r="E10041" s="26">
        <v>43586</v>
      </c>
      <c r="F10041" s="20">
        <v>1.5</v>
      </c>
      <c r="G10041" s="20">
        <v>1.5</v>
      </c>
      <c r="I10041" s="20">
        <v>5</v>
      </c>
      <c r="J10041" s="20">
        <v>8</v>
      </c>
      <c r="L10041" s="20">
        <v>8</v>
      </c>
      <c r="N10041" s="20">
        <v>4</v>
      </c>
      <c r="P10041" s="20">
        <v>0</v>
      </c>
      <c r="Q10041" s="20">
        <v>0</v>
      </c>
      <c r="S10041" s="20">
        <v>1</v>
      </c>
      <c r="T10041" s="20">
        <v>1.2666666666666666</v>
      </c>
    </row>
    <row r="10042" spans="1:20" s="20" customFormat="1" x14ac:dyDescent="0.25">
      <c r="A10042" s="177" t="s">
        <v>21637</v>
      </c>
      <c r="B10042" s="20" t="s">
        <v>21638</v>
      </c>
      <c r="C10042" s="20" t="s">
        <v>900</v>
      </c>
      <c r="D10042" s="20" t="s">
        <v>1002</v>
      </c>
      <c r="E10042" s="26">
        <v>43586</v>
      </c>
      <c r="F10042" s="20">
        <v>1.5</v>
      </c>
      <c r="G10042" s="20">
        <v>1.5</v>
      </c>
      <c r="I10042" s="20">
        <v>5</v>
      </c>
      <c r="J10042" s="20">
        <v>8</v>
      </c>
      <c r="L10042" s="20">
        <v>8</v>
      </c>
      <c r="N10042" s="20">
        <v>4</v>
      </c>
      <c r="P10042" s="20">
        <v>0</v>
      </c>
      <c r="Q10042" s="20">
        <v>0</v>
      </c>
      <c r="S10042" s="20">
        <v>1</v>
      </c>
      <c r="T10042" s="20">
        <v>0.91874999999999996</v>
      </c>
    </row>
    <row r="10043" spans="1:20" s="20" customFormat="1" x14ac:dyDescent="0.25">
      <c r="A10043" s="177" t="s">
        <v>21814</v>
      </c>
      <c r="B10043" s="20" t="s">
        <v>21815</v>
      </c>
      <c r="C10043" s="20" t="s">
        <v>217</v>
      </c>
      <c r="D10043" s="20" t="s">
        <v>1000</v>
      </c>
      <c r="E10043" s="26">
        <v>43586</v>
      </c>
      <c r="F10043" s="20">
        <v>0</v>
      </c>
      <c r="G10043" s="20">
        <v>0</v>
      </c>
      <c r="I10043" s="20">
        <v>0</v>
      </c>
      <c r="J10043" s="20">
        <v>0</v>
      </c>
      <c r="L10043" s="20">
        <v>0</v>
      </c>
      <c r="N10043" s="20">
        <v>0</v>
      </c>
      <c r="P10043" s="20">
        <v>0</v>
      </c>
      <c r="Q10043" s="20">
        <v>0</v>
      </c>
      <c r="S10043" s="20">
        <v>0</v>
      </c>
      <c r="T10043" s="20">
        <v>0.84615384615384615</v>
      </c>
    </row>
    <row r="10044" spans="1:20" s="20" customFormat="1" x14ac:dyDescent="0.25">
      <c r="A10044" s="177" t="s">
        <v>22058</v>
      </c>
      <c r="B10044" s="20" t="s">
        <v>22059</v>
      </c>
      <c r="C10044" s="20" t="s">
        <v>218</v>
      </c>
      <c r="D10044" s="20" t="s">
        <v>1002</v>
      </c>
      <c r="E10044" s="26">
        <v>43586</v>
      </c>
      <c r="F10044" s="20">
        <v>0</v>
      </c>
      <c r="G10044" s="20">
        <v>0</v>
      </c>
      <c r="I10044" s="20">
        <v>0</v>
      </c>
      <c r="J10044" s="20">
        <v>0</v>
      </c>
      <c r="L10044" s="20">
        <v>0</v>
      </c>
      <c r="N10044" s="20">
        <v>0</v>
      </c>
      <c r="P10044" s="20">
        <v>0</v>
      </c>
      <c r="Q10044" s="20">
        <v>0</v>
      </c>
      <c r="S10044" s="20">
        <v>0</v>
      </c>
      <c r="T10044" s="20">
        <v>0.58333333333333337</v>
      </c>
    </row>
    <row r="10045" spans="1:20" s="20" customFormat="1" x14ac:dyDescent="0.25">
      <c r="A10045" s="177" t="s">
        <v>22235</v>
      </c>
      <c r="B10045" s="20" t="s">
        <v>22236</v>
      </c>
      <c r="C10045" s="20" t="s">
        <v>219</v>
      </c>
      <c r="D10045" s="20" t="s">
        <v>1002</v>
      </c>
      <c r="E10045" s="26">
        <v>43586</v>
      </c>
      <c r="F10045" s="20">
        <v>0</v>
      </c>
      <c r="G10045" s="20">
        <v>0</v>
      </c>
      <c r="I10045" s="20">
        <v>0</v>
      </c>
      <c r="J10045" s="20">
        <v>0</v>
      </c>
      <c r="L10045" s="20">
        <v>0</v>
      </c>
      <c r="N10045" s="20">
        <v>0</v>
      </c>
      <c r="P10045" s="20">
        <v>0</v>
      </c>
      <c r="Q10045" s="20">
        <v>0</v>
      </c>
      <c r="S10045" s="20">
        <v>0</v>
      </c>
      <c r="T10045" s="20">
        <v>0.84615384615384615</v>
      </c>
    </row>
    <row r="10046" spans="1:20" s="20" customFormat="1" x14ac:dyDescent="0.25">
      <c r="A10046" s="177" t="s">
        <v>22275</v>
      </c>
      <c r="B10046" s="20" t="s">
        <v>22276</v>
      </c>
      <c r="C10046" s="20" t="s">
        <v>384</v>
      </c>
      <c r="D10046" s="20" t="s">
        <v>1002</v>
      </c>
      <c r="E10046" s="26">
        <v>43586</v>
      </c>
      <c r="F10046" s="20">
        <v>0</v>
      </c>
      <c r="G10046" s="20">
        <v>0</v>
      </c>
      <c r="I10046" s="20">
        <v>0</v>
      </c>
      <c r="J10046" s="20">
        <v>0</v>
      </c>
      <c r="L10046" s="20">
        <v>0</v>
      </c>
      <c r="N10046" s="20">
        <v>0</v>
      </c>
      <c r="P10046" s="20">
        <v>0</v>
      </c>
      <c r="Q10046" s="20">
        <v>0</v>
      </c>
      <c r="S10046" s="20">
        <v>0</v>
      </c>
      <c r="T10046" s="20">
        <v>0.8666666666666667</v>
      </c>
    </row>
    <row r="10047" spans="1:20" s="20" customFormat="1" x14ac:dyDescent="0.25">
      <c r="A10047" s="177" t="s">
        <v>22315</v>
      </c>
      <c r="B10047" s="20" t="s">
        <v>22316</v>
      </c>
      <c r="C10047" s="20" t="s">
        <v>387</v>
      </c>
      <c r="D10047" s="20" t="s">
        <v>1000</v>
      </c>
      <c r="E10047" s="26">
        <v>43586</v>
      </c>
      <c r="F10047" s="20">
        <v>0</v>
      </c>
      <c r="G10047" s="20">
        <v>0</v>
      </c>
      <c r="I10047" s="20">
        <v>0</v>
      </c>
      <c r="J10047" s="20">
        <v>0</v>
      </c>
      <c r="L10047" s="20">
        <v>0</v>
      </c>
      <c r="N10047" s="20">
        <v>0</v>
      </c>
      <c r="P10047" s="20">
        <v>0</v>
      </c>
      <c r="Q10047" s="20">
        <v>0</v>
      </c>
      <c r="S10047" s="20">
        <v>0</v>
      </c>
      <c r="T10047" s="20">
        <v>0.7142857142857143</v>
      </c>
    </row>
    <row r="10048" spans="1:20" s="20" customFormat="1" x14ac:dyDescent="0.25">
      <c r="A10048" s="177" t="s">
        <v>22349</v>
      </c>
      <c r="B10048" s="20" t="s">
        <v>22350</v>
      </c>
      <c r="C10048" s="20" t="s">
        <v>1049</v>
      </c>
      <c r="D10048" s="20" t="s">
        <v>1002</v>
      </c>
      <c r="E10048" s="26">
        <v>43586</v>
      </c>
      <c r="F10048" s="20">
        <v>0</v>
      </c>
      <c r="G10048" s="20">
        <v>0</v>
      </c>
      <c r="I10048" s="20">
        <v>0</v>
      </c>
      <c r="J10048" s="20">
        <v>0</v>
      </c>
      <c r="L10048" s="20">
        <v>0</v>
      </c>
      <c r="N10048" s="20">
        <v>0</v>
      </c>
      <c r="P10048" s="20">
        <v>0</v>
      </c>
      <c r="Q10048" s="20">
        <v>0</v>
      </c>
      <c r="S10048" s="20">
        <v>0</v>
      </c>
      <c r="T10048" s="20">
        <v>0.36363636363636365</v>
      </c>
    </row>
    <row r="10049" spans="1:20" s="20" customFormat="1" x14ac:dyDescent="0.25">
      <c r="A10049" s="177" t="s">
        <v>22389</v>
      </c>
      <c r="B10049" s="20" t="s">
        <v>22390</v>
      </c>
      <c r="C10049" s="20" t="s">
        <v>385</v>
      </c>
      <c r="D10049" s="20" t="s">
        <v>1002</v>
      </c>
      <c r="E10049" s="26">
        <v>43586</v>
      </c>
      <c r="F10049" s="20">
        <v>0</v>
      </c>
      <c r="G10049" s="20">
        <v>0</v>
      </c>
      <c r="I10049" s="20">
        <v>0</v>
      </c>
      <c r="J10049" s="20">
        <v>0</v>
      </c>
      <c r="L10049" s="20">
        <v>0</v>
      </c>
      <c r="N10049" s="20">
        <v>0</v>
      </c>
      <c r="P10049" s="20">
        <v>0</v>
      </c>
      <c r="Q10049" s="20">
        <v>0</v>
      </c>
      <c r="S10049" s="20">
        <v>0</v>
      </c>
      <c r="T10049" s="20">
        <v>1.06</v>
      </c>
    </row>
    <row r="10050" spans="1:20" s="20" customFormat="1" x14ac:dyDescent="0.25">
      <c r="A10050" s="177" t="s">
        <v>1348</v>
      </c>
      <c r="B10050" s="20" t="s">
        <v>1349</v>
      </c>
      <c r="C10050" s="20" t="s">
        <v>1237</v>
      </c>
      <c r="D10050" s="20" t="s">
        <v>1002</v>
      </c>
      <c r="E10050" s="26">
        <v>43617</v>
      </c>
      <c r="F10050" s="20">
        <v>32</v>
      </c>
      <c r="G10050" s="20">
        <v>33</v>
      </c>
      <c r="I10050" s="20">
        <v>118</v>
      </c>
      <c r="J10050" s="20">
        <v>180</v>
      </c>
      <c r="L10050" s="20">
        <v>189</v>
      </c>
      <c r="N10050" s="20">
        <v>104</v>
      </c>
      <c r="P10050" s="20">
        <v>6</v>
      </c>
      <c r="Q10050" s="20">
        <v>13</v>
      </c>
      <c r="S10050" s="20">
        <v>14</v>
      </c>
      <c r="T10050" s="20">
        <v>1.06</v>
      </c>
    </row>
    <row r="10051" spans="1:20" s="20" customFormat="1" x14ac:dyDescent="0.25">
      <c r="A10051" s="177" t="s">
        <v>1387</v>
      </c>
      <c r="B10051" s="20" t="s">
        <v>1388</v>
      </c>
      <c r="C10051" s="20" t="s">
        <v>1237</v>
      </c>
      <c r="D10051" s="20" t="s">
        <v>1001</v>
      </c>
      <c r="E10051" s="26">
        <v>43617</v>
      </c>
      <c r="F10051" s="20">
        <v>5.5</v>
      </c>
      <c r="G10051" s="20">
        <v>8.5</v>
      </c>
      <c r="I10051" s="20">
        <v>23</v>
      </c>
      <c r="J10051" s="20">
        <v>28</v>
      </c>
      <c r="L10051" s="20">
        <v>48</v>
      </c>
      <c r="N10051" s="20">
        <v>22</v>
      </c>
      <c r="P10051" s="20">
        <v>2</v>
      </c>
      <c r="Q10051" s="20">
        <v>5</v>
      </c>
      <c r="S10051" s="20">
        <v>1</v>
      </c>
    </row>
    <row r="10052" spans="1:20" s="20" customFormat="1" x14ac:dyDescent="0.25">
      <c r="A10052" s="177" t="s">
        <v>11152</v>
      </c>
      <c r="B10052" s="20" t="s">
        <v>11153</v>
      </c>
      <c r="C10052" s="20" t="s">
        <v>228</v>
      </c>
      <c r="D10052" s="20" t="s">
        <v>1000</v>
      </c>
      <c r="E10052" s="26">
        <v>43617</v>
      </c>
      <c r="F10052" s="20">
        <v>0</v>
      </c>
      <c r="G10052" s="20">
        <v>0</v>
      </c>
      <c r="I10052" s="20">
        <v>0</v>
      </c>
      <c r="J10052" s="20">
        <v>0</v>
      </c>
      <c r="L10052" s="20">
        <v>0</v>
      </c>
      <c r="N10052" s="20">
        <v>0</v>
      </c>
      <c r="P10052" s="20">
        <v>0</v>
      </c>
      <c r="Q10052" s="20">
        <v>0</v>
      </c>
      <c r="S10052" s="20">
        <v>0</v>
      </c>
    </row>
    <row r="10053" spans="1:20" s="20" customFormat="1" x14ac:dyDescent="0.25">
      <c r="A10053" s="177" t="s">
        <v>9405</v>
      </c>
      <c r="B10053" s="20" t="s">
        <v>9406</v>
      </c>
      <c r="C10053" s="20" t="s">
        <v>211</v>
      </c>
      <c r="D10053" s="20" t="s">
        <v>1000</v>
      </c>
      <c r="E10053" s="26">
        <v>43617</v>
      </c>
      <c r="F10053" s="20">
        <v>0</v>
      </c>
      <c r="G10053" s="20">
        <v>0</v>
      </c>
      <c r="I10053" s="20">
        <v>0</v>
      </c>
      <c r="J10053" s="20">
        <v>0</v>
      </c>
      <c r="L10053" s="20">
        <v>0</v>
      </c>
      <c r="N10053" s="20">
        <v>0</v>
      </c>
      <c r="P10053" s="20">
        <v>0</v>
      </c>
      <c r="Q10053" s="20">
        <v>0</v>
      </c>
      <c r="S10053" s="20">
        <v>0</v>
      </c>
    </row>
    <row r="10054" spans="1:20" s="20" customFormat="1" x14ac:dyDescent="0.25">
      <c r="A10054" s="177" t="s">
        <v>8566</v>
      </c>
      <c r="B10054" s="20" t="s">
        <v>8567</v>
      </c>
      <c r="C10054" s="20" t="s">
        <v>213</v>
      </c>
      <c r="D10054" s="20" t="s">
        <v>1000</v>
      </c>
      <c r="E10054" s="26">
        <v>43617</v>
      </c>
      <c r="F10054" s="20">
        <v>0</v>
      </c>
      <c r="G10054" s="20">
        <v>0</v>
      </c>
      <c r="I10054" s="20">
        <v>0</v>
      </c>
      <c r="J10054" s="20">
        <v>0</v>
      </c>
      <c r="L10054" s="20">
        <v>0</v>
      </c>
      <c r="N10054" s="20">
        <v>0</v>
      </c>
      <c r="P10054" s="20">
        <v>0</v>
      </c>
      <c r="Q10054" s="20">
        <v>0</v>
      </c>
      <c r="S10054" s="20">
        <v>0</v>
      </c>
    </row>
    <row r="10055" spans="1:20" s="20" customFormat="1" x14ac:dyDescent="0.25">
      <c r="A10055" s="177" t="s">
        <v>5142</v>
      </c>
      <c r="B10055" s="20" t="s">
        <v>5143</v>
      </c>
      <c r="C10055" s="20" t="s">
        <v>229</v>
      </c>
      <c r="D10055" s="20" t="s">
        <v>1000</v>
      </c>
      <c r="E10055" s="26">
        <v>43617</v>
      </c>
      <c r="F10055" s="20">
        <v>0</v>
      </c>
      <c r="G10055" s="20">
        <v>0</v>
      </c>
      <c r="I10055" s="20">
        <v>0</v>
      </c>
      <c r="J10055" s="20">
        <v>0</v>
      </c>
      <c r="L10055" s="20">
        <v>0</v>
      </c>
      <c r="N10055" s="20">
        <v>0</v>
      </c>
      <c r="P10055" s="20">
        <v>0</v>
      </c>
      <c r="Q10055" s="20">
        <v>0</v>
      </c>
      <c r="S10055" s="20">
        <v>0</v>
      </c>
    </row>
    <row r="10056" spans="1:20" s="20" customFormat="1" x14ac:dyDescent="0.25">
      <c r="A10056" s="177" t="s">
        <v>13260</v>
      </c>
      <c r="B10056" s="20" t="s">
        <v>13172</v>
      </c>
      <c r="C10056" s="20" t="s">
        <v>1051</v>
      </c>
      <c r="D10056" s="20" t="s">
        <v>1002</v>
      </c>
      <c r="E10056" s="26">
        <v>43617</v>
      </c>
      <c r="F10056" s="20">
        <v>0</v>
      </c>
      <c r="G10056" s="20">
        <v>0</v>
      </c>
      <c r="I10056" s="20">
        <v>0</v>
      </c>
      <c r="J10056" s="20">
        <v>0</v>
      </c>
      <c r="L10056" s="20">
        <v>0</v>
      </c>
      <c r="N10056" s="20">
        <v>0</v>
      </c>
      <c r="P10056" s="20">
        <v>0</v>
      </c>
      <c r="Q10056" s="20">
        <v>0</v>
      </c>
      <c r="S10056" s="20">
        <v>0</v>
      </c>
    </row>
    <row r="10057" spans="1:20" s="20" customFormat="1" x14ac:dyDescent="0.25">
      <c r="A10057" s="177" t="s">
        <v>7477</v>
      </c>
      <c r="B10057" s="20" t="s">
        <v>7478</v>
      </c>
      <c r="C10057" s="20" t="s">
        <v>1048</v>
      </c>
      <c r="D10057" s="20" t="s">
        <v>1000</v>
      </c>
      <c r="E10057" s="26">
        <v>43617</v>
      </c>
      <c r="F10057" s="20">
        <v>0</v>
      </c>
      <c r="G10057" s="20">
        <v>0</v>
      </c>
      <c r="I10057" s="20">
        <v>0</v>
      </c>
      <c r="J10057" s="20">
        <v>0</v>
      </c>
      <c r="L10057" s="20">
        <v>0</v>
      </c>
      <c r="N10057" s="20">
        <v>0</v>
      </c>
      <c r="P10057" s="20">
        <v>0</v>
      </c>
      <c r="Q10057" s="20">
        <v>0</v>
      </c>
      <c r="S10057" s="20">
        <v>0</v>
      </c>
    </row>
    <row r="10058" spans="1:20" s="20" customFormat="1" x14ac:dyDescent="0.25">
      <c r="A10058" s="177" t="s">
        <v>5766</v>
      </c>
      <c r="B10058" s="20" t="s">
        <v>5767</v>
      </c>
      <c r="C10058" s="20" t="s">
        <v>1047</v>
      </c>
      <c r="D10058" s="20" t="s">
        <v>1000</v>
      </c>
      <c r="E10058" s="26">
        <v>43617</v>
      </c>
      <c r="F10058" s="20">
        <v>3.5</v>
      </c>
      <c r="G10058" s="20">
        <v>3.5</v>
      </c>
      <c r="I10058" s="20">
        <v>15</v>
      </c>
      <c r="J10058" s="20">
        <v>20</v>
      </c>
      <c r="L10058" s="20">
        <v>20</v>
      </c>
      <c r="N10058" s="20">
        <v>15</v>
      </c>
      <c r="P10058" s="20">
        <v>0</v>
      </c>
      <c r="Q10058" s="20">
        <v>0</v>
      </c>
      <c r="S10058" s="20">
        <v>0</v>
      </c>
    </row>
    <row r="10059" spans="1:20" s="20" customFormat="1" x14ac:dyDescent="0.25">
      <c r="A10059" s="177" t="s">
        <v>12376</v>
      </c>
      <c r="B10059" s="20" t="s">
        <v>12377</v>
      </c>
      <c r="C10059" s="20" t="s">
        <v>1050</v>
      </c>
      <c r="D10059" s="20" t="s">
        <v>1001</v>
      </c>
      <c r="E10059" s="26">
        <v>43617</v>
      </c>
      <c r="F10059" s="20">
        <v>1</v>
      </c>
      <c r="G10059" s="20">
        <v>2.5</v>
      </c>
      <c r="I10059" s="20">
        <v>4</v>
      </c>
      <c r="J10059" s="20">
        <v>5</v>
      </c>
      <c r="L10059" s="20">
        <v>14</v>
      </c>
      <c r="N10059" s="20">
        <v>4</v>
      </c>
      <c r="P10059" s="20">
        <v>0</v>
      </c>
      <c r="Q10059" s="20">
        <v>0</v>
      </c>
      <c r="S10059" s="20">
        <v>0</v>
      </c>
    </row>
    <row r="10060" spans="1:20" s="20" customFormat="1" x14ac:dyDescent="0.25">
      <c r="A10060" s="177" t="s">
        <v>10115</v>
      </c>
      <c r="B10060" s="20" t="s">
        <v>10116</v>
      </c>
      <c r="C10060" s="20" t="s">
        <v>1049</v>
      </c>
      <c r="D10060" s="20" t="s">
        <v>1001</v>
      </c>
      <c r="E10060" s="26">
        <v>43617</v>
      </c>
      <c r="F10060" s="20">
        <v>0</v>
      </c>
      <c r="G10060" s="20">
        <v>0</v>
      </c>
      <c r="I10060" s="20">
        <v>0</v>
      </c>
      <c r="J10060" s="20">
        <v>0</v>
      </c>
      <c r="L10060" s="20">
        <v>0</v>
      </c>
      <c r="N10060" s="20">
        <v>0</v>
      </c>
      <c r="P10060" s="20">
        <v>0</v>
      </c>
      <c r="Q10060" s="20">
        <v>0</v>
      </c>
      <c r="S10060" s="20">
        <v>0</v>
      </c>
    </row>
    <row r="10061" spans="1:20" s="20" customFormat="1" x14ac:dyDescent="0.25">
      <c r="A10061" s="177" t="s">
        <v>7447</v>
      </c>
      <c r="B10061" s="20" t="s">
        <v>7448</v>
      </c>
      <c r="C10061" s="20" t="s">
        <v>1048</v>
      </c>
      <c r="D10061" s="20" t="s">
        <v>1001</v>
      </c>
      <c r="E10061" s="26">
        <v>43617</v>
      </c>
      <c r="F10061" s="20">
        <v>2</v>
      </c>
      <c r="G10061" s="20">
        <v>2.5</v>
      </c>
      <c r="I10061" s="20">
        <v>8</v>
      </c>
      <c r="J10061" s="20">
        <v>11</v>
      </c>
      <c r="L10061" s="20">
        <v>14</v>
      </c>
      <c r="N10061" s="20">
        <v>8</v>
      </c>
      <c r="P10061" s="20">
        <v>1</v>
      </c>
      <c r="Q10061" s="20">
        <v>1</v>
      </c>
      <c r="S10061" s="20">
        <v>0</v>
      </c>
    </row>
    <row r="10062" spans="1:20" s="20" customFormat="1" x14ac:dyDescent="0.25">
      <c r="A10062" s="177" t="s">
        <v>5591</v>
      </c>
      <c r="B10062" s="20" t="s">
        <v>5592</v>
      </c>
      <c r="C10062" s="20" t="s">
        <v>1047</v>
      </c>
      <c r="D10062" s="20" t="s">
        <v>1001</v>
      </c>
      <c r="E10062" s="26">
        <v>43617</v>
      </c>
      <c r="F10062" s="20">
        <v>0</v>
      </c>
      <c r="G10062" s="20">
        <v>0</v>
      </c>
      <c r="I10062" s="20">
        <v>0</v>
      </c>
      <c r="J10062" s="20">
        <v>0</v>
      </c>
      <c r="L10062" s="20">
        <v>0</v>
      </c>
      <c r="N10062" s="20">
        <v>0</v>
      </c>
      <c r="P10062" s="20">
        <v>0</v>
      </c>
      <c r="Q10062" s="20">
        <v>0</v>
      </c>
      <c r="S10062" s="20">
        <v>0</v>
      </c>
      <c r="T10062" s="20">
        <v>0.8</v>
      </c>
    </row>
    <row r="10063" spans="1:20" s="20" customFormat="1" x14ac:dyDescent="0.25">
      <c r="A10063" s="177" t="s">
        <v>11455</v>
      </c>
      <c r="B10063" s="20" t="s">
        <v>11456</v>
      </c>
      <c r="C10063" s="20" t="s">
        <v>959</v>
      </c>
      <c r="D10063" s="20" t="s">
        <v>1000</v>
      </c>
      <c r="E10063" s="26">
        <v>43617</v>
      </c>
      <c r="F10063" s="20">
        <v>2</v>
      </c>
      <c r="G10063" s="20">
        <v>3</v>
      </c>
      <c r="I10063" s="20">
        <v>8</v>
      </c>
      <c r="J10063" s="20">
        <v>16</v>
      </c>
      <c r="L10063" s="20">
        <v>18</v>
      </c>
      <c r="N10063" s="20">
        <v>8</v>
      </c>
      <c r="O10063" s="20">
        <v>0.83</v>
      </c>
      <c r="P10063" s="20">
        <v>0</v>
      </c>
      <c r="Q10063" s="20">
        <v>0</v>
      </c>
      <c r="S10063" s="20">
        <v>0</v>
      </c>
    </row>
    <row r="10064" spans="1:20" s="20" customFormat="1" x14ac:dyDescent="0.25">
      <c r="A10064" s="177" t="s">
        <v>10643</v>
      </c>
      <c r="B10064" s="20" t="s">
        <v>10644</v>
      </c>
      <c r="C10064" s="20" t="s">
        <v>205</v>
      </c>
      <c r="D10064" s="20" t="s">
        <v>1000</v>
      </c>
      <c r="E10064" s="26">
        <v>43617</v>
      </c>
      <c r="F10064" s="20">
        <v>0</v>
      </c>
      <c r="G10064" s="20">
        <v>0</v>
      </c>
      <c r="I10064" s="20">
        <v>0</v>
      </c>
      <c r="J10064" s="20">
        <v>0</v>
      </c>
      <c r="L10064" s="20">
        <v>0</v>
      </c>
      <c r="N10064" s="20">
        <v>0</v>
      </c>
      <c r="P10064" s="20">
        <v>0</v>
      </c>
      <c r="Q10064" s="20">
        <v>0</v>
      </c>
      <c r="S10064" s="20">
        <v>0</v>
      </c>
    </row>
    <row r="10065" spans="1:20" s="20" customFormat="1" x14ac:dyDescent="0.25">
      <c r="A10065" s="177" t="s">
        <v>10049</v>
      </c>
      <c r="B10065" s="20" t="s">
        <v>10050</v>
      </c>
      <c r="C10065" s="20" t="s">
        <v>384</v>
      </c>
      <c r="D10065" s="20" t="s">
        <v>1000</v>
      </c>
      <c r="E10065" s="26">
        <v>43617</v>
      </c>
      <c r="F10065" s="20">
        <v>0</v>
      </c>
      <c r="G10065" s="20">
        <v>0</v>
      </c>
      <c r="I10065" s="20">
        <v>0</v>
      </c>
      <c r="J10065" s="20">
        <v>0</v>
      </c>
      <c r="L10065" s="20">
        <v>0</v>
      </c>
      <c r="N10065" s="20">
        <v>0</v>
      </c>
      <c r="P10065" s="20">
        <v>0</v>
      </c>
      <c r="Q10065" s="20">
        <v>0</v>
      </c>
      <c r="S10065" s="20">
        <v>0</v>
      </c>
    </row>
    <row r="10066" spans="1:20" s="20" customFormat="1" x14ac:dyDescent="0.25">
      <c r="A10066" s="177" t="s">
        <v>8990</v>
      </c>
      <c r="B10066" s="20" t="s">
        <v>8991</v>
      </c>
      <c r="C10066" s="20" t="s">
        <v>210</v>
      </c>
      <c r="D10066" s="20" t="s">
        <v>1000</v>
      </c>
      <c r="E10066" s="26">
        <v>43617</v>
      </c>
      <c r="F10066" s="20">
        <v>3.5</v>
      </c>
      <c r="G10066" s="20">
        <v>4</v>
      </c>
      <c r="I10066" s="20">
        <v>14</v>
      </c>
      <c r="J10066" s="20">
        <v>23</v>
      </c>
      <c r="L10066" s="20">
        <v>24</v>
      </c>
      <c r="N10066" s="20">
        <v>13</v>
      </c>
      <c r="O10066" s="20">
        <v>1.05</v>
      </c>
      <c r="P10066" s="20">
        <v>3</v>
      </c>
      <c r="Q10066" s="20">
        <v>4</v>
      </c>
      <c r="S10066" s="20">
        <v>1</v>
      </c>
      <c r="T10066" s="20">
        <v>0.92</v>
      </c>
    </row>
    <row r="10067" spans="1:20" s="20" customFormat="1" x14ac:dyDescent="0.25">
      <c r="A10067" s="177" t="s">
        <v>6185</v>
      </c>
      <c r="B10067" s="20" t="s">
        <v>6186</v>
      </c>
      <c r="C10067" s="20" t="s">
        <v>215</v>
      </c>
      <c r="D10067" s="20" t="s">
        <v>1000</v>
      </c>
      <c r="E10067" s="26">
        <v>43617</v>
      </c>
      <c r="F10067" s="20">
        <v>4.5</v>
      </c>
      <c r="G10067" s="20">
        <v>6</v>
      </c>
      <c r="I10067" s="20">
        <v>22</v>
      </c>
      <c r="J10067" s="20">
        <v>29</v>
      </c>
      <c r="L10067" s="20">
        <v>40</v>
      </c>
      <c r="N10067" s="20">
        <v>15</v>
      </c>
      <c r="O10067" s="20">
        <v>1.1299999999999999</v>
      </c>
      <c r="P10067" s="20">
        <v>5</v>
      </c>
      <c r="Q10067" s="20">
        <v>6</v>
      </c>
      <c r="S10067" s="20">
        <v>7</v>
      </c>
      <c r="T10067" s="20">
        <v>0.92</v>
      </c>
    </row>
    <row r="10068" spans="1:20" s="20" customFormat="1" x14ac:dyDescent="0.25">
      <c r="A10068" s="177" t="s">
        <v>8106</v>
      </c>
      <c r="B10068" s="20" t="s">
        <v>8107</v>
      </c>
      <c r="C10068" s="20" t="s">
        <v>960</v>
      </c>
      <c r="D10068" s="20" t="s">
        <v>1000</v>
      </c>
      <c r="E10068" s="26">
        <v>43617</v>
      </c>
      <c r="F10068" s="20">
        <v>0</v>
      </c>
      <c r="G10068" s="20">
        <v>0</v>
      </c>
      <c r="I10068" s="20">
        <v>0</v>
      </c>
      <c r="J10068" s="20">
        <v>0</v>
      </c>
      <c r="L10068" s="20">
        <v>0</v>
      </c>
      <c r="N10068" s="20">
        <v>0</v>
      </c>
      <c r="P10068" s="20">
        <v>0</v>
      </c>
      <c r="Q10068" s="20">
        <v>0</v>
      </c>
      <c r="S10068" s="20">
        <v>0</v>
      </c>
      <c r="T10068" s="20">
        <v>1</v>
      </c>
    </row>
    <row r="10069" spans="1:20" s="20" customFormat="1" x14ac:dyDescent="0.25">
      <c r="A10069" s="177" t="s">
        <v>6975</v>
      </c>
      <c r="B10069" s="20" t="s">
        <v>6976</v>
      </c>
      <c r="C10069" s="20" t="s">
        <v>961</v>
      </c>
      <c r="D10069" s="20" t="s">
        <v>1000</v>
      </c>
      <c r="E10069" s="26">
        <v>43617</v>
      </c>
      <c r="F10069" s="20">
        <v>0</v>
      </c>
      <c r="G10069" s="20">
        <v>0</v>
      </c>
      <c r="I10069" s="20">
        <v>0</v>
      </c>
      <c r="J10069" s="20">
        <v>0</v>
      </c>
      <c r="L10069" s="20">
        <v>0</v>
      </c>
      <c r="N10069" s="20">
        <v>0</v>
      </c>
      <c r="P10069" s="20">
        <v>0</v>
      </c>
      <c r="Q10069" s="20">
        <v>0</v>
      </c>
      <c r="S10069" s="20">
        <v>0</v>
      </c>
      <c r="T10069" s="20">
        <v>0.96</v>
      </c>
    </row>
    <row r="10070" spans="1:20" s="20" customFormat="1" x14ac:dyDescent="0.25">
      <c r="A10070" s="177" t="s">
        <v>3485</v>
      </c>
      <c r="B10070" s="20" t="s">
        <v>3486</v>
      </c>
      <c r="C10070" s="20" t="s">
        <v>221</v>
      </c>
      <c r="D10070" s="20" t="s">
        <v>1000</v>
      </c>
      <c r="E10070" s="26">
        <v>43617</v>
      </c>
      <c r="F10070" s="20">
        <v>0</v>
      </c>
      <c r="G10070" s="20">
        <v>0</v>
      </c>
      <c r="I10070" s="20">
        <v>0</v>
      </c>
      <c r="J10070" s="20">
        <v>0</v>
      </c>
      <c r="L10070" s="20">
        <v>0</v>
      </c>
      <c r="N10070" s="20">
        <v>0</v>
      </c>
      <c r="P10070" s="20">
        <v>0</v>
      </c>
      <c r="Q10070" s="20">
        <v>0</v>
      </c>
      <c r="S10070" s="20">
        <v>0</v>
      </c>
      <c r="T10070" s="20">
        <v>1</v>
      </c>
    </row>
    <row r="10071" spans="1:20" s="20" customFormat="1" x14ac:dyDescent="0.25">
      <c r="A10071" s="177" t="s">
        <v>3310</v>
      </c>
      <c r="B10071" s="20" t="s">
        <v>3311</v>
      </c>
      <c r="C10071" s="20" t="s">
        <v>222</v>
      </c>
      <c r="D10071" s="20" t="s">
        <v>1000</v>
      </c>
      <c r="E10071" s="26">
        <v>43617</v>
      </c>
      <c r="F10071" s="20">
        <v>0</v>
      </c>
      <c r="G10071" s="20">
        <v>0</v>
      </c>
      <c r="I10071" s="20">
        <v>0</v>
      </c>
      <c r="J10071" s="20">
        <v>0</v>
      </c>
      <c r="L10071" s="20">
        <v>0</v>
      </c>
      <c r="N10071" s="20">
        <v>0</v>
      </c>
      <c r="P10071" s="20">
        <v>0</v>
      </c>
      <c r="Q10071" s="20">
        <v>0</v>
      </c>
      <c r="S10071" s="20">
        <v>0</v>
      </c>
      <c r="T10071" s="20">
        <v>0.92</v>
      </c>
    </row>
    <row r="10072" spans="1:20" s="20" customFormat="1" x14ac:dyDescent="0.25">
      <c r="A10072" s="177" t="s">
        <v>7355</v>
      </c>
      <c r="B10072" s="20" t="s">
        <v>7356</v>
      </c>
      <c r="C10072" s="20" t="s">
        <v>1052</v>
      </c>
      <c r="D10072" s="20" t="s">
        <v>1000</v>
      </c>
      <c r="E10072" s="26">
        <v>43617</v>
      </c>
      <c r="F10072" s="20">
        <v>3.5</v>
      </c>
      <c r="G10072" s="20">
        <v>3</v>
      </c>
      <c r="I10072" s="20">
        <v>22</v>
      </c>
      <c r="J10072" s="20">
        <v>21</v>
      </c>
      <c r="L10072" s="20">
        <v>18</v>
      </c>
      <c r="N10072" s="20">
        <v>17</v>
      </c>
      <c r="P10072" s="20">
        <v>0</v>
      </c>
      <c r="Q10072" s="20">
        <v>3</v>
      </c>
      <c r="S10072" s="20">
        <v>5</v>
      </c>
      <c r="T10072" s="20">
        <v>0.91</v>
      </c>
    </row>
    <row r="10073" spans="1:20" s="20" customFormat="1" x14ac:dyDescent="0.25">
      <c r="A10073" s="177" t="s">
        <v>5347</v>
      </c>
      <c r="B10073" s="20" t="s">
        <v>5348</v>
      </c>
      <c r="C10073" s="20" t="s">
        <v>1053</v>
      </c>
      <c r="D10073" s="20" t="s">
        <v>1000</v>
      </c>
      <c r="E10073" s="26">
        <v>43617</v>
      </c>
      <c r="F10073" s="20">
        <v>3</v>
      </c>
      <c r="G10073" s="20">
        <v>2.5</v>
      </c>
      <c r="I10073" s="20">
        <v>9</v>
      </c>
      <c r="J10073" s="20">
        <v>17</v>
      </c>
      <c r="L10073" s="20">
        <v>14</v>
      </c>
      <c r="N10073" s="20">
        <v>8</v>
      </c>
      <c r="P10073" s="20">
        <v>0</v>
      </c>
      <c r="Q10073" s="20">
        <v>0</v>
      </c>
      <c r="S10073" s="20">
        <v>1</v>
      </c>
      <c r="T10073" s="20">
        <v>0.86</v>
      </c>
    </row>
    <row r="10074" spans="1:20" s="20" customFormat="1" x14ac:dyDescent="0.25">
      <c r="A10074" s="177" t="s">
        <v>7180</v>
      </c>
      <c r="B10074" s="20" t="s">
        <v>7181</v>
      </c>
      <c r="C10074" s="20" t="s">
        <v>1052</v>
      </c>
      <c r="D10074" s="20" t="s">
        <v>1001</v>
      </c>
      <c r="E10074" s="26">
        <v>43617</v>
      </c>
      <c r="F10074" s="20">
        <v>1.5</v>
      </c>
      <c r="G10074" s="20">
        <v>1.5</v>
      </c>
      <c r="I10074" s="20">
        <v>3</v>
      </c>
      <c r="J10074" s="20">
        <v>7</v>
      </c>
      <c r="L10074" s="20">
        <v>8</v>
      </c>
      <c r="N10074" s="20">
        <v>2</v>
      </c>
      <c r="P10074" s="20">
        <v>1</v>
      </c>
      <c r="Q10074" s="20">
        <v>2</v>
      </c>
      <c r="S10074" s="20">
        <v>1</v>
      </c>
      <c r="T10074" s="20">
        <v>0.91</v>
      </c>
    </row>
    <row r="10075" spans="1:20" s="20" customFormat="1" x14ac:dyDescent="0.25">
      <c r="A10075" s="177" t="s">
        <v>5172</v>
      </c>
      <c r="B10075" s="20" t="s">
        <v>5173</v>
      </c>
      <c r="C10075" s="20" t="s">
        <v>1053</v>
      </c>
      <c r="D10075" s="20" t="s">
        <v>1001</v>
      </c>
      <c r="E10075" s="26">
        <v>43617</v>
      </c>
      <c r="F10075" s="20">
        <v>0</v>
      </c>
      <c r="G10075" s="20">
        <v>0.5</v>
      </c>
      <c r="I10075" s="20">
        <v>0</v>
      </c>
      <c r="J10075" s="20">
        <v>0</v>
      </c>
      <c r="L10075" s="20">
        <v>3</v>
      </c>
      <c r="N10075" s="20">
        <v>0</v>
      </c>
      <c r="P10075" s="20">
        <v>0</v>
      </c>
      <c r="Q10075" s="20">
        <v>0</v>
      </c>
      <c r="S10075" s="20">
        <v>0</v>
      </c>
    </row>
    <row r="10076" spans="1:20" s="20" customFormat="1" x14ac:dyDescent="0.25">
      <c r="A10076" s="177" t="s">
        <v>12670</v>
      </c>
      <c r="B10076" s="20" t="s">
        <v>12671</v>
      </c>
      <c r="C10076" s="20" t="s">
        <v>1054</v>
      </c>
      <c r="D10076" s="20" t="s">
        <v>1001</v>
      </c>
      <c r="E10076" s="26">
        <v>43617</v>
      </c>
      <c r="F10076" s="20">
        <v>1</v>
      </c>
      <c r="G10076" s="20">
        <v>1.5</v>
      </c>
      <c r="I10076" s="20">
        <v>8</v>
      </c>
      <c r="J10076" s="20">
        <v>5</v>
      </c>
      <c r="L10076" s="20">
        <v>9</v>
      </c>
      <c r="N10076" s="20">
        <v>8</v>
      </c>
      <c r="P10076" s="20">
        <v>0</v>
      </c>
      <c r="Q10076" s="20">
        <v>2</v>
      </c>
      <c r="S10076" s="20">
        <v>0</v>
      </c>
    </row>
    <row r="10077" spans="1:20" s="20" customFormat="1" x14ac:dyDescent="0.25">
      <c r="A10077" s="177" t="s">
        <v>12346</v>
      </c>
      <c r="B10077" s="20" t="s">
        <v>12347</v>
      </c>
      <c r="C10077" s="20" t="s">
        <v>200</v>
      </c>
      <c r="D10077" s="20" t="s">
        <v>1000</v>
      </c>
      <c r="E10077" s="26">
        <v>43617</v>
      </c>
      <c r="F10077" s="20">
        <v>4.5</v>
      </c>
      <c r="G10077" s="20">
        <v>4.5</v>
      </c>
      <c r="I10077" s="20">
        <v>25</v>
      </c>
      <c r="J10077" s="20">
        <v>26</v>
      </c>
      <c r="L10077" s="20">
        <v>26</v>
      </c>
      <c r="N10077" s="20">
        <v>20</v>
      </c>
      <c r="P10077" s="20">
        <v>1</v>
      </c>
      <c r="Q10077" s="20">
        <v>1</v>
      </c>
      <c r="S10077" s="20">
        <v>5</v>
      </c>
    </row>
    <row r="10078" spans="1:20" s="20" customFormat="1" x14ac:dyDescent="0.25">
      <c r="A10078" s="177" t="s">
        <v>10467</v>
      </c>
      <c r="B10078" s="20" t="s">
        <v>10468</v>
      </c>
      <c r="C10078" s="20" t="s">
        <v>204</v>
      </c>
      <c r="D10078" s="20" t="s">
        <v>1000</v>
      </c>
      <c r="E10078" s="26">
        <v>43617</v>
      </c>
      <c r="F10078" s="20">
        <v>0</v>
      </c>
      <c r="G10078" s="20">
        <v>0</v>
      </c>
      <c r="I10078" s="20">
        <v>0</v>
      </c>
      <c r="J10078" s="20">
        <v>0</v>
      </c>
      <c r="L10078" s="20">
        <v>0</v>
      </c>
      <c r="N10078" s="20">
        <v>0</v>
      </c>
      <c r="P10078" s="20">
        <v>0</v>
      </c>
      <c r="Q10078" s="20">
        <v>0</v>
      </c>
      <c r="S10078" s="20">
        <v>0</v>
      </c>
    </row>
    <row r="10079" spans="1:20" s="20" customFormat="1" x14ac:dyDescent="0.25">
      <c r="A10079" s="177" t="s">
        <v>10011</v>
      </c>
      <c r="B10079" s="20" t="s">
        <v>10012</v>
      </c>
      <c r="C10079" s="20" t="s">
        <v>385</v>
      </c>
      <c r="D10079" s="20" t="s">
        <v>1000</v>
      </c>
      <c r="E10079" s="26">
        <v>43617</v>
      </c>
      <c r="F10079" s="20">
        <v>0</v>
      </c>
      <c r="G10079" s="20">
        <v>0</v>
      </c>
      <c r="I10079" s="20">
        <v>0</v>
      </c>
      <c r="J10079" s="20">
        <v>0</v>
      </c>
      <c r="L10079" s="20">
        <v>0</v>
      </c>
      <c r="N10079" s="20">
        <v>0</v>
      </c>
      <c r="P10079" s="20">
        <v>0</v>
      </c>
      <c r="Q10079" s="20">
        <v>0</v>
      </c>
      <c r="S10079" s="20">
        <v>0</v>
      </c>
    </row>
    <row r="10080" spans="1:20" s="20" customFormat="1" x14ac:dyDescent="0.25">
      <c r="A10080" s="177" t="s">
        <v>8815</v>
      </c>
      <c r="B10080" s="20" t="s">
        <v>8816</v>
      </c>
      <c r="C10080" s="20" t="s">
        <v>208</v>
      </c>
      <c r="D10080" s="20" t="s">
        <v>1000</v>
      </c>
      <c r="E10080" s="26">
        <v>43617</v>
      </c>
      <c r="F10080" s="20">
        <v>2.5</v>
      </c>
      <c r="G10080" s="20">
        <v>1.5</v>
      </c>
      <c r="I10080" s="20">
        <v>3</v>
      </c>
      <c r="J10080" s="20">
        <v>14</v>
      </c>
      <c r="L10080" s="20">
        <v>9</v>
      </c>
      <c r="N10080" s="20">
        <v>3</v>
      </c>
      <c r="P10080" s="20">
        <v>1</v>
      </c>
      <c r="Q10080" s="20">
        <v>1</v>
      </c>
      <c r="S10080" s="20">
        <v>0</v>
      </c>
    </row>
    <row r="10081" spans="1:19" s="20" customFormat="1" x14ac:dyDescent="0.25">
      <c r="A10081" s="177" t="s">
        <v>8150</v>
      </c>
      <c r="B10081" s="20" t="s">
        <v>8151</v>
      </c>
      <c r="C10081" s="20" t="s">
        <v>900</v>
      </c>
      <c r="D10081" s="20" t="s">
        <v>1000</v>
      </c>
      <c r="E10081" s="26">
        <v>43617</v>
      </c>
      <c r="F10081" s="20">
        <v>1.5</v>
      </c>
      <c r="G10081" s="20">
        <v>1.5</v>
      </c>
      <c r="I10081" s="20">
        <v>3</v>
      </c>
      <c r="J10081" s="20">
        <v>8</v>
      </c>
      <c r="L10081" s="20">
        <v>8</v>
      </c>
      <c r="N10081" s="20">
        <v>3</v>
      </c>
      <c r="P10081" s="20">
        <v>0</v>
      </c>
      <c r="Q10081" s="20">
        <v>1</v>
      </c>
      <c r="S10081" s="20">
        <v>0</v>
      </c>
    </row>
    <row r="10082" spans="1:19" s="20" customFormat="1" x14ac:dyDescent="0.25">
      <c r="A10082" s="177" t="s">
        <v>7915</v>
      </c>
      <c r="B10082" s="20" t="s">
        <v>7916</v>
      </c>
      <c r="C10082" s="20" t="s">
        <v>905</v>
      </c>
      <c r="D10082" s="20" t="s">
        <v>1000</v>
      </c>
      <c r="E10082" s="26">
        <v>43617</v>
      </c>
      <c r="F10082" s="20">
        <v>2</v>
      </c>
      <c r="G10082" s="20">
        <v>2</v>
      </c>
      <c r="I10082" s="20">
        <v>2</v>
      </c>
      <c r="J10082" s="20">
        <v>11</v>
      </c>
      <c r="L10082" s="20">
        <v>11</v>
      </c>
      <c r="N10082" s="20">
        <v>2</v>
      </c>
      <c r="P10082" s="20">
        <v>0</v>
      </c>
      <c r="Q10082" s="20">
        <v>0</v>
      </c>
      <c r="S10082" s="20">
        <v>0</v>
      </c>
    </row>
    <row r="10083" spans="1:19" s="20" customFormat="1" x14ac:dyDescent="0.25">
      <c r="A10083" s="177" t="s">
        <v>6609</v>
      </c>
      <c r="B10083" s="20" t="s">
        <v>6610</v>
      </c>
      <c r="C10083" s="20" t="s">
        <v>316</v>
      </c>
      <c r="D10083" s="20" t="s">
        <v>1000</v>
      </c>
      <c r="E10083" s="26">
        <v>43617</v>
      </c>
      <c r="F10083" s="20">
        <v>6</v>
      </c>
      <c r="G10083" s="20">
        <v>6</v>
      </c>
      <c r="I10083" s="20">
        <v>16</v>
      </c>
      <c r="J10083" s="20">
        <v>35</v>
      </c>
      <c r="L10083" s="20">
        <v>35</v>
      </c>
      <c r="N10083" s="20">
        <v>14</v>
      </c>
      <c r="P10083" s="20">
        <v>2</v>
      </c>
      <c r="Q10083" s="20">
        <v>2</v>
      </c>
      <c r="S10083" s="20">
        <v>2</v>
      </c>
    </row>
    <row r="10084" spans="1:19" s="20" customFormat="1" x14ac:dyDescent="0.25">
      <c r="A10084" s="177" t="s">
        <v>4202</v>
      </c>
      <c r="B10084" s="20" t="s">
        <v>4203</v>
      </c>
      <c r="C10084" s="20" t="s">
        <v>218</v>
      </c>
      <c r="D10084" s="20" t="s">
        <v>1000</v>
      </c>
      <c r="E10084" s="26">
        <v>43617</v>
      </c>
      <c r="F10084" s="20">
        <v>0</v>
      </c>
      <c r="G10084" s="20">
        <v>0</v>
      </c>
      <c r="I10084" s="20">
        <v>0</v>
      </c>
      <c r="J10084" s="20">
        <v>0</v>
      </c>
      <c r="L10084" s="20">
        <v>0</v>
      </c>
      <c r="N10084" s="20">
        <v>0</v>
      </c>
      <c r="P10084" s="20">
        <v>0</v>
      </c>
      <c r="Q10084" s="20">
        <v>0</v>
      </c>
      <c r="S10084" s="20">
        <v>0</v>
      </c>
    </row>
    <row r="10085" spans="1:19" s="20" customFormat="1" x14ac:dyDescent="0.25">
      <c r="A10085" s="177" t="s">
        <v>12631</v>
      </c>
      <c r="B10085" s="20" t="s">
        <v>12632</v>
      </c>
      <c r="C10085" s="20" t="s">
        <v>202</v>
      </c>
      <c r="D10085" s="20" t="s">
        <v>1000</v>
      </c>
      <c r="E10085" s="26">
        <v>43617</v>
      </c>
      <c r="F10085" s="20">
        <v>8</v>
      </c>
      <c r="G10085" s="20">
        <v>5</v>
      </c>
      <c r="I10085" s="20">
        <v>107</v>
      </c>
      <c r="J10085" s="20">
        <v>88</v>
      </c>
      <c r="L10085" s="20">
        <v>64</v>
      </c>
      <c r="N10085" s="20">
        <v>105</v>
      </c>
      <c r="P10085" s="20">
        <v>0</v>
      </c>
      <c r="Q10085" s="20">
        <v>0</v>
      </c>
      <c r="S10085" s="20">
        <v>2</v>
      </c>
    </row>
    <row r="10086" spans="1:19" s="20" customFormat="1" x14ac:dyDescent="0.25">
      <c r="A10086" s="177" t="s">
        <v>12456</v>
      </c>
      <c r="B10086" s="20" t="s">
        <v>12457</v>
      </c>
      <c r="C10086" s="20" t="s">
        <v>347</v>
      </c>
      <c r="D10086" s="20" t="s">
        <v>1000</v>
      </c>
      <c r="E10086" s="26">
        <v>43617</v>
      </c>
      <c r="F10086" s="20">
        <v>0</v>
      </c>
      <c r="G10086" s="20">
        <v>0</v>
      </c>
      <c r="I10086" s="20">
        <v>0</v>
      </c>
      <c r="J10086" s="20">
        <v>0</v>
      </c>
      <c r="L10086" s="20">
        <v>0</v>
      </c>
      <c r="N10086" s="20">
        <v>0</v>
      </c>
      <c r="P10086" s="20">
        <v>0</v>
      </c>
      <c r="Q10086" s="20">
        <v>0</v>
      </c>
      <c r="S10086" s="20">
        <v>0</v>
      </c>
    </row>
    <row r="10087" spans="1:19" s="20" customFormat="1" x14ac:dyDescent="0.25">
      <c r="A10087" s="177" t="s">
        <v>9796</v>
      </c>
      <c r="B10087" s="20" t="s">
        <v>9797</v>
      </c>
      <c r="C10087" s="20" t="s">
        <v>224</v>
      </c>
      <c r="D10087" s="20" t="s">
        <v>1000</v>
      </c>
      <c r="E10087" s="26">
        <v>43617</v>
      </c>
      <c r="F10087" s="20">
        <v>6</v>
      </c>
      <c r="G10087" s="20">
        <v>6</v>
      </c>
      <c r="I10087" s="20">
        <v>52</v>
      </c>
      <c r="J10087" s="20">
        <v>66</v>
      </c>
      <c r="L10087" s="20">
        <v>66</v>
      </c>
      <c r="N10087" s="20">
        <v>52</v>
      </c>
      <c r="P10087" s="20">
        <v>0</v>
      </c>
      <c r="Q10087" s="20">
        <v>0</v>
      </c>
      <c r="S10087" s="20">
        <v>0</v>
      </c>
    </row>
    <row r="10088" spans="1:19" s="20" customFormat="1" x14ac:dyDescent="0.25">
      <c r="A10088" s="177" t="s">
        <v>9497</v>
      </c>
      <c r="B10088" s="20" t="s">
        <v>9498</v>
      </c>
      <c r="C10088" s="20" t="s">
        <v>345</v>
      </c>
      <c r="D10088" s="20" t="s">
        <v>1000</v>
      </c>
      <c r="E10088" s="26">
        <v>43617</v>
      </c>
      <c r="F10088" s="20">
        <v>0</v>
      </c>
      <c r="G10088" s="20">
        <v>0</v>
      </c>
      <c r="I10088" s="20">
        <v>0</v>
      </c>
      <c r="J10088" s="20">
        <v>0</v>
      </c>
      <c r="L10088" s="20">
        <v>0</v>
      </c>
      <c r="N10088" s="20">
        <v>0</v>
      </c>
      <c r="P10088" s="20">
        <v>0</v>
      </c>
      <c r="Q10088" s="20">
        <v>0</v>
      </c>
      <c r="S10088" s="20">
        <v>0</v>
      </c>
    </row>
    <row r="10089" spans="1:19" s="20" customFormat="1" x14ac:dyDescent="0.25">
      <c r="A10089" s="177" t="s">
        <v>7889</v>
      </c>
      <c r="B10089" s="20" t="s">
        <v>7890</v>
      </c>
      <c r="C10089" s="20" t="s">
        <v>226</v>
      </c>
      <c r="D10089" s="20" t="s">
        <v>1000</v>
      </c>
      <c r="E10089" s="26">
        <v>43617</v>
      </c>
      <c r="F10089" s="20">
        <v>4</v>
      </c>
      <c r="G10089" s="20">
        <v>5.5</v>
      </c>
      <c r="I10089" s="20">
        <v>36</v>
      </c>
      <c r="J10089" s="20">
        <v>44</v>
      </c>
      <c r="L10089" s="20">
        <v>62</v>
      </c>
      <c r="N10089" s="20">
        <v>36</v>
      </c>
      <c r="P10089" s="20">
        <v>0</v>
      </c>
      <c r="Q10089" s="20">
        <v>0</v>
      </c>
      <c r="S10089" s="20">
        <v>0</v>
      </c>
    </row>
    <row r="10090" spans="1:19" s="20" customFormat="1" x14ac:dyDescent="0.25">
      <c r="A10090" s="177" t="s">
        <v>6959</v>
      </c>
      <c r="B10090" s="20" t="s">
        <v>6960</v>
      </c>
      <c r="C10090" s="20" t="s">
        <v>231</v>
      </c>
      <c r="D10090" s="20" t="s">
        <v>1000</v>
      </c>
      <c r="E10090" s="26">
        <v>43617</v>
      </c>
      <c r="F10090" s="20">
        <v>11.5</v>
      </c>
      <c r="G10090" s="20">
        <v>8</v>
      </c>
      <c r="I10090" s="20">
        <v>114</v>
      </c>
      <c r="J10090" s="20">
        <v>131</v>
      </c>
      <c r="L10090" s="20">
        <v>91</v>
      </c>
      <c r="N10090" s="20">
        <v>86</v>
      </c>
      <c r="P10090" s="20">
        <v>0</v>
      </c>
      <c r="Q10090" s="20">
        <v>2</v>
      </c>
      <c r="S10090" s="20">
        <v>28</v>
      </c>
    </row>
    <row r="10091" spans="1:19" s="20" customFormat="1" x14ac:dyDescent="0.25">
      <c r="A10091" s="177" t="s">
        <v>6010</v>
      </c>
      <c r="B10091" s="20" t="s">
        <v>6011</v>
      </c>
      <c r="C10091" s="20" t="s">
        <v>216</v>
      </c>
      <c r="D10091" s="20" t="s">
        <v>1000</v>
      </c>
      <c r="E10091" s="26">
        <v>43617</v>
      </c>
      <c r="F10091" s="20">
        <v>9</v>
      </c>
      <c r="G10091" s="20">
        <v>9.5</v>
      </c>
      <c r="I10091" s="20">
        <v>65</v>
      </c>
      <c r="J10091" s="20">
        <v>90</v>
      </c>
      <c r="L10091" s="20">
        <v>98</v>
      </c>
      <c r="N10091" s="20">
        <v>54</v>
      </c>
      <c r="P10091" s="20">
        <v>3</v>
      </c>
      <c r="Q10091" s="20">
        <v>5</v>
      </c>
      <c r="S10091" s="20">
        <v>11</v>
      </c>
    </row>
    <row r="10092" spans="1:19" s="20" customFormat="1" x14ac:dyDescent="0.25">
      <c r="A10092" s="177" t="s">
        <v>4617</v>
      </c>
      <c r="B10092" s="20" t="s">
        <v>4618</v>
      </c>
      <c r="C10092" s="20" t="s">
        <v>233</v>
      </c>
      <c r="D10092" s="20" t="s">
        <v>1000</v>
      </c>
      <c r="E10092" s="26">
        <v>43617</v>
      </c>
      <c r="F10092" s="20">
        <v>0</v>
      </c>
      <c r="G10092" s="20">
        <v>0</v>
      </c>
      <c r="I10092" s="20">
        <v>0</v>
      </c>
      <c r="J10092" s="20">
        <v>0</v>
      </c>
      <c r="L10092" s="20">
        <v>0</v>
      </c>
      <c r="N10092" s="20">
        <v>0</v>
      </c>
      <c r="P10092" s="20">
        <v>0</v>
      </c>
      <c r="Q10092" s="20">
        <v>0</v>
      </c>
      <c r="S10092" s="20">
        <v>0</v>
      </c>
    </row>
    <row r="10093" spans="1:19" s="20" customFormat="1" x14ac:dyDescent="0.25">
      <c r="A10093" s="177" t="s">
        <v>4027</v>
      </c>
      <c r="B10093" s="20" t="s">
        <v>4028</v>
      </c>
      <c r="C10093" s="20" t="s">
        <v>219</v>
      </c>
      <c r="D10093" s="20" t="s">
        <v>1000</v>
      </c>
      <c r="E10093" s="26">
        <v>43617</v>
      </c>
      <c r="F10093" s="20">
        <v>0</v>
      </c>
      <c r="G10093" s="20">
        <v>0</v>
      </c>
      <c r="I10093" s="20">
        <v>0</v>
      </c>
      <c r="J10093" s="20">
        <v>0</v>
      </c>
      <c r="L10093" s="20">
        <v>0</v>
      </c>
      <c r="N10093" s="20">
        <v>0</v>
      </c>
      <c r="P10093" s="20">
        <v>0</v>
      </c>
      <c r="Q10093" s="20">
        <v>0</v>
      </c>
      <c r="S10093" s="20">
        <v>0</v>
      </c>
    </row>
    <row r="10094" spans="1:19" s="20" customFormat="1" x14ac:dyDescent="0.25">
      <c r="A10094" s="177" t="s">
        <v>3756</v>
      </c>
      <c r="B10094" s="20" t="s">
        <v>3757</v>
      </c>
      <c r="C10094" s="20" t="s">
        <v>340</v>
      </c>
      <c r="D10094" s="20" t="s">
        <v>1000</v>
      </c>
      <c r="E10094" s="26">
        <v>43617</v>
      </c>
      <c r="F10094" s="20">
        <v>2</v>
      </c>
      <c r="G10094" s="20">
        <v>3</v>
      </c>
      <c r="I10094" s="20">
        <v>18</v>
      </c>
      <c r="J10094" s="20">
        <v>22</v>
      </c>
      <c r="L10094" s="20">
        <v>36</v>
      </c>
      <c r="N10094" s="20">
        <v>15</v>
      </c>
      <c r="P10094" s="20">
        <v>0</v>
      </c>
      <c r="Q10094" s="20">
        <v>1</v>
      </c>
      <c r="S10094" s="20">
        <v>3</v>
      </c>
    </row>
    <row r="10095" spans="1:19" s="20" customFormat="1" x14ac:dyDescent="0.25">
      <c r="A10095" s="177" t="s">
        <v>11370</v>
      </c>
      <c r="B10095" s="20" t="s">
        <v>11371</v>
      </c>
      <c r="C10095" s="20" t="s">
        <v>350</v>
      </c>
      <c r="D10095" s="20" t="s">
        <v>1000</v>
      </c>
      <c r="E10095" s="26">
        <v>43617</v>
      </c>
      <c r="F10095" s="20">
        <v>0</v>
      </c>
      <c r="G10095" s="20">
        <v>0</v>
      </c>
      <c r="I10095" s="20">
        <v>0</v>
      </c>
      <c r="J10095" s="20">
        <v>0</v>
      </c>
      <c r="L10095" s="20">
        <v>0</v>
      </c>
      <c r="N10095" s="20">
        <v>0</v>
      </c>
      <c r="P10095" s="20">
        <v>0</v>
      </c>
      <c r="Q10095" s="20">
        <v>0</v>
      </c>
      <c r="S10095" s="20">
        <v>0</v>
      </c>
    </row>
    <row r="10096" spans="1:19" s="20" customFormat="1" x14ac:dyDescent="0.25">
      <c r="A10096" s="177" t="s">
        <v>11372</v>
      </c>
      <c r="B10096" s="20" t="s">
        <v>11373</v>
      </c>
      <c r="C10096" s="20" t="s">
        <v>351</v>
      </c>
      <c r="D10096" s="20" t="s">
        <v>1000</v>
      </c>
      <c r="E10096" s="26">
        <v>43617</v>
      </c>
      <c r="F10096" s="20">
        <v>0</v>
      </c>
      <c r="G10096" s="20">
        <v>0</v>
      </c>
      <c r="I10096" s="20">
        <v>0</v>
      </c>
      <c r="J10096" s="20">
        <v>0</v>
      </c>
      <c r="L10096" s="20">
        <v>0</v>
      </c>
      <c r="N10096" s="20">
        <v>0</v>
      </c>
      <c r="P10096" s="20">
        <v>0</v>
      </c>
      <c r="Q10096" s="20">
        <v>0</v>
      </c>
      <c r="S10096" s="20">
        <v>0</v>
      </c>
    </row>
    <row r="10097" spans="1:20" s="20" customFormat="1" x14ac:dyDescent="0.25">
      <c r="A10097" s="177" t="s">
        <v>11226</v>
      </c>
      <c r="B10097" s="20" t="s">
        <v>11227</v>
      </c>
      <c r="C10097" s="20" t="s">
        <v>352</v>
      </c>
      <c r="D10097" s="20" t="s">
        <v>1000</v>
      </c>
      <c r="E10097" s="26">
        <v>43617</v>
      </c>
      <c r="F10097" s="20">
        <v>0</v>
      </c>
      <c r="G10097" s="20">
        <v>0</v>
      </c>
      <c r="I10097" s="20">
        <v>0</v>
      </c>
      <c r="J10097" s="20">
        <v>0</v>
      </c>
      <c r="L10097" s="20">
        <v>0</v>
      </c>
      <c r="N10097" s="20">
        <v>0</v>
      </c>
      <c r="P10097" s="20">
        <v>0</v>
      </c>
      <c r="Q10097" s="20">
        <v>0</v>
      </c>
      <c r="S10097" s="20">
        <v>0</v>
      </c>
    </row>
    <row r="10098" spans="1:20" s="20" customFormat="1" x14ac:dyDescent="0.25">
      <c r="A10098" s="177" t="s">
        <v>10227</v>
      </c>
      <c r="B10098" s="20" t="s">
        <v>10228</v>
      </c>
      <c r="C10098" s="20" t="s">
        <v>353</v>
      </c>
      <c r="D10098" s="20" t="s">
        <v>1000</v>
      </c>
      <c r="E10098" s="26">
        <v>43617</v>
      </c>
      <c r="F10098" s="20">
        <v>0</v>
      </c>
      <c r="G10098" s="20">
        <v>0</v>
      </c>
      <c r="I10098" s="20">
        <v>0</v>
      </c>
      <c r="J10098" s="20">
        <v>0</v>
      </c>
      <c r="L10098" s="20">
        <v>0</v>
      </c>
      <c r="N10098" s="20">
        <v>0</v>
      </c>
      <c r="P10098" s="20">
        <v>0</v>
      </c>
      <c r="Q10098" s="20">
        <v>0</v>
      </c>
      <c r="S10098" s="20">
        <v>0</v>
      </c>
      <c r="T10098" s="20">
        <v>0.83</v>
      </c>
    </row>
    <row r="10099" spans="1:20" s="20" customFormat="1" x14ac:dyDescent="0.25">
      <c r="A10099" s="177" t="s">
        <v>10087</v>
      </c>
      <c r="B10099" s="20" t="s">
        <v>10088</v>
      </c>
      <c r="C10099" s="20" t="s">
        <v>386</v>
      </c>
      <c r="D10099" s="20" t="s">
        <v>1000</v>
      </c>
      <c r="E10099" s="26">
        <v>43617</v>
      </c>
      <c r="F10099" s="20">
        <v>0</v>
      </c>
      <c r="G10099" s="20">
        <v>0</v>
      </c>
      <c r="I10099" s="20">
        <v>0</v>
      </c>
      <c r="J10099" s="20">
        <v>0</v>
      </c>
      <c r="L10099" s="20">
        <v>0</v>
      </c>
      <c r="N10099" s="20">
        <v>0</v>
      </c>
      <c r="P10099" s="20">
        <v>0</v>
      </c>
      <c r="Q10099" s="20">
        <v>0</v>
      </c>
      <c r="S10099" s="20">
        <v>0</v>
      </c>
      <c r="T10099" s="20">
        <v>0.83</v>
      </c>
    </row>
    <row r="10100" spans="1:20" s="20" customFormat="1" x14ac:dyDescent="0.25">
      <c r="A10100" s="177" t="s">
        <v>8640</v>
      </c>
      <c r="B10100" s="20" t="s">
        <v>8641</v>
      </c>
      <c r="C10100" s="20" t="s">
        <v>354</v>
      </c>
      <c r="D10100" s="20" t="s">
        <v>1000</v>
      </c>
      <c r="E10100" s="26">
        <v>43617</v>
      </c>
      <c r="F10100" s="20">
        <v>1.5</v>
      </c>
      <c r="G10100" s="20">
        <v>1.5</v>
      </c>
      <c r="I10100" s="20">
        <v>8</v>
      </c>
      <c r="J10100" s="20">
        <v>9</v>
      </c>
      <c r="L10100" s="20">
        <v>9</v>
      </c>
      <c r="N10100" s="20">
        <v>8</v>
      </c>
      <c r="P10100" s="20">
        <v>0</v>
      </c>
      <c r="Q10100" s="20">
        <v>0</v>
      </c>
      <c r="S10100" s="20">
        <v>0</v>
      </c>
      <c r="T10100" s="20">
        <v>0.83</v>
      </c>
    </row>
    <row r="10101" spans="1:20" s="20" customFormat="1" x14ac:dyDescent="0.25">
      <c r="A10101" s="177" t="s">
        <v>6434</v>
      </c>
      <c r="B10101" s="20" t="s">
        <v>6435</v>
      </c>
      <c r="C10101" s="20" t="s">
        <v>355</v>
      </c>
      <c r="D10101" s="20" t="s">
        <v>1000</v>
      </c>
      <c r="E10101" s="26">
        <v>43617</v>
      </c>
      <c r="F10101" s="20">
        <v>3</v>
      </c>
      <c r="G10101" s="20">
        <v>5.5</v>
      </c>
      <c r="I10101" s="20">
        <v>6</v>
      </c>
      <c r="J10101" s="20">
        <v>17</v>
      </c>
      <c r="L10101" s="20">
        <v>32</v>
      </c>
      <c r="N10101" s="20">
        <v>6</v>
      </c>
      <c r="P10101" s="20">
        <v>0</v>
      </c>
      <c r="Q10101" s="20">
        <v>0</v>
      </c>
      <c r="S10101" s="20">
        <v>0</v>
      </c>
      <c r="T10101" s="20" t="e">
        <v>#DIV/0!</v>
      </c>
    </row>
    <row r="10102" spans="1:20" s="20" customFormat="1" x14ac:dyDescent="0.25">
      <c r="A10102" s="177" t="s">
        <v>7507</v>
      </c>
      <c r="B10102" s="20" t="s">
        <v>7508</v>
      </c>
      <c r="C10102" s="20" t="s">
        <v>1048</v>
      </c>
      <c r="D10102" s="20" t="s">
        <v>1002</v>
      </c>
      <c r="E10102" s="26">
        <v>43617</v>
      </c>
      <c r="F10102" s="20">
        <v>2</v>
      </c>
      <c r="G10102" s="20">
        <v>2.5</v>
      </c>
      <c r="I10102" s="20">
        <v>8</v>
      </c>
      <c r="J10102" s="20">
        <v>11</v>
      </c>
      <c r="L10102" s="20">
        <v>14</v>
      </c>
      <c r="N10102" s="20">
        <v>8</v>
      </c>
      <c r="P10102" s="20">
        <v>1</v>
      </c>
      <c r="Q10102" s="20">
        <v>1</v>
      </c>
      <c r="S10102" s="20">
        <v>0</v>
      </c>
      <c r="T10102" s="20" t="e">
        <v>#DIV/0!</v>
      </c>
    </row>
    <row r="10103" spans="1:20" s="20" customFormat="1" x14ac:dyDescent="0.25">
      <c r="A10103" s="177" t="s">
        <v>5796</v>
      </c>
      <c r="B10103" s="20" t="s">
        <v>5797</v>
      </c>
      <c r="C10103" s="20" t="s">
        <v>1047</v>
      </c>
      <c r="D10103" s="20" t="s">
        <v>1002</v>
      </c>
      <c r="E10103" s="26">
        <v>43617</v>
      </c>
      <c r="F10103" s="20">
        <v>3.5</v>
      </c>
      <c r="G10103" s="20">
        <v>3.5</v>
      </c>
      <c r="I10103" s="20">
        <v>15</v>
      </c>
      <c r="J10103" s="20">
        <v>20</v>
      </c>
      <c r="L10103" s="20">
        <v>20</v>
      </c>
      <c r="N10103" s="20">
        <v>15</v>
      </c>
      <c r="P10103" s="20">
        <v>0</v>
      </c>
      <c r="Q10103" s="20">
        <v>0</v>
      </c>
      <c r="S10103" s="20">
        <v>0</v>
      </c>
      <c r="T10103" s="20" t="e">
        <v>#DIV/0!</v>
      </c>
    </row>
    <row r="10104" spans="1:20" s="20" customFormat="1" x14ac:dyDescent="0.25">
      <c r="A10104" s="177" t="s">
        <v>12172</v>
      </c>
      <c r="B10104" s="20" t="s">
        <v>12173</v>
      </c>
      <c r="C10104" s="20" t="s">
        <v>1050</v>
      </c>
      <c r="D10104" s="20" t="s">
        <v>1002</v>
      </c>
      <c r="E10104" s="26">
        <v>43617</v>
      </c>
      <c r="F10104" s="20">
        <v>1</v>
      </c>
      <c r="G10104" s="20">
        <v>2.5</v>
      </c>
      <c r="I10104" s="20">
        <v>4</v>
      </c>
      <c r="J10104" s="20">
        <v>5</v>
      </c>
      <c r="L10104" s="20">
        <v>14</v>
      </c>
      <c r="N10104" s="20">
        <v>4</v>
      </c>
      <c r="P10104" s="20">
        <v>0</v>
      </c>
      <c r="Q10104" s="20">
        <v>0</v>
      </c>
      <c r="S10104" s="20">
        <v>0</v>
      </c>
      <c r="T10104" s="20" t="e">
        <v>#DIV/0!</v>
      </c>
    </row>
    <row r="10105" spans="1:20" s="20" customFormat="1" x14ac:dyDescent="0.25">
      <c r="A10105" s="177" t="s">
        <v>14823</v>
      </c>
      <c r="B10105" s="20" t="s">
        <v>14824</v>
      </c>
      <c r="C10105" s="20" t="s">
        <v>1054</v>
      </c>
      <c r="D10105" s="177" t="s">
        <v>1002</v>
      </c>
      <c r="E10105" s="26">
        <v>43617</v>
      </c>
      <c r="F10105" s="20">
        <v>1</v>
      </c>
      <c r="G10105" s="20">
        <v>1.5</v>
      </c>
      <c r="I10105" s="20">
        <v>8</v>
      </c>
      <c r="J10105" s="20">
        <v>5</v>
      </c>
      <c r="L10105" s="20">
        <v>9</v>
      </c>
      <c r="N10105" s="20">
        <v>8</v>
      </c>
      <c r="P10105" s="20">
        <v>0</v>
      </c>
      <c r="Q10105" s="20">
        <v>2</v>
      </c>
      <c r="S10105" s="20">
        <v>0</v>
      </c>
      <c r="T10105" s="20" t="e">
        <v>#DIV/0!</v>
      </c>
    </row>
    <row r="10106" spans="1:20" s="20" customFormat="1" x14ac:dyDescent="0.25">
      <c r="A10106" s="177" t="s">
        <v>7385</v>
      </c>
      <c r="B10106" s="20" t="s">
        <v>7386</v>
      </c>
      <c r="C10106" s="20" t="s">
        <v>1052</v>
      </c>
      <c r="D10106" s="20" t="s">
        <v>1002</v>
      </c>
      <c r="E10106" s="26">
        <v>43617</v>
      </c>
      <c r="F10106" s="20">
        <v>5</v>
      </c>
      <c r="G10106" s="20">
        <v>4.5</v>
      </c>
      <c r="I10106" s="20">
        <v>25</v>
      </c>
      <c r="J10106" s="20">
        <v>28</v>
      </c>
      <c r="L10106" s="20">
        <v>26</v>
      </c>
      <c r="N10106" s="20">
        <v>19</v>
      </c>
      <c r="P10106" s="20">
        <v>1</v>
      </c>
      <c r="Q10106" s="20">
        <v>5</v>
      </c>
      <c r="S10106" s="20">
        <v>6</v>
      </c>
      <c r="T10106" s="20">
        <v>0.46</v>
      </c>
    </row>
    <row r="10107" spans="1:20" s="20" customFormat="1" x14ac:dyDescent="0.25">
      <c r="A10107" s="177" t="s">
        <v>5377</v>
      </c>
      <c r="B10107" s="20" t="s">
        <v>5378</v>
      </c>
      <c r="C10107" s="20" t="s">
        <v>1053</v>
      </c>
      <c r="D10107" s="20" t="s">
        <v>1002</v>
      </c>
      <c r="E10107" s="26">
        <v>43617</v>
      </c>
      <c r="F10107" s="20">
        <v>3</v>
      </c>
      <c r="G10107" s="20">
        <v>3</v>
      </c>
      <c r="I10107" s="20">
        <v>9</v>
      </c>
      <c r="J10107" s="20">
        <v>17</v>
      </c>
      <c r="L10107" s="20">
        <v>17</v>
      </c>
      <c r="N10107" s="20">
        <v>8</v>
      </c>
      <c r="P10107" s="20">
        <v>0</v>
      </c>
      <c r="Q10107" s="20">
        <v>0</v>
      </c>
      <c r="S10107" s="20">
        <v>1</v>
      </c>
      <c r="T10107" s="20">
        <v>0.39</v>
      </c>
    </row>
    <row r="10108" spans="1:20" s="20" customFormat="1" x14ac:dyDescent="0.25">
      <c r="A10108" s="177" t="s">
        <v>7517</v>
      </c>
      <c r="B10108" s="20" t="s">
        <v>7512</v>
      </c>
      <c r="C10108" s="20" t="s">
        <v>901</v>
      </c>
      <c r="D10108" s="20" t="s">
        <v>1000</v>
      </c>
      <c r="E10108" s="26">
        <v>43617</v>
      </c>
      <c r="F10108" s="20">
        <v>3.5</v>
      </c>
      <c r="G10108" s="20">
        <v>3</v>
      </c>
      <c r="I10108" s="20">
        <v>9</v>
      </c>
      <c r="J10108" s="20">
        <v>17</v>
      </c>
      <c r="L10108" s="20">
        <v>17</v>
      </c>
      <c r="N10108" s="20">
        <v>8</v>
      </c>
      <c r="P10108" s="20">
        <v>0</v>
      </c>
      <c r="Q10108" s="20">
        <v>0</v>
      </c>
      <c r="S10108" s="20">
        <v>1</v>
      </c>
      <c r="T10108" s="20">
        <v>0.46</v>
      </c>
    </row>
    <row r="10109" spans="1:20" s="20" customFormat="1" x14ac:dyDescent="0.25">
      <c r="A10109" s="177" t="s">
        <v>7417</v>
      </c>
      <c r="B10109" s="20" t="s">
        <v>7418</v>
      </c>
      <c r="C10109" s="20" t="s">
        <v>901</v>
      </c>
      <c r="D10109" s="20" t="s">
        <v>1001</v>
      </c>
      <c r="E10109" s="26">
        <v>43617</v>
      </c>
      <c r="F10109" s="20">
        <v>3.5</v>
      </c>
      <c r="G10109" s="20">
        <v>3</v>
      </c>
      <c r="I10109" s="20">
        <v>9</v>
      </c>
      <c r="J10109" s="20">
        <v>17</v>
      </c>
      <c r="L10109" s="20">
        <v>17</v>
      </c>
      <c r="N10109" s="20">
        <v>8</v>
      </c>
      <c r="P10109" s="20">
        <v>0</v>
      </c>
      <c r="Q10109" s="20">
        <v>0</v>
      </c>
      <c r="S10109" s="20">
        <v>1</v>
      </c>
      <c r="T10109" s="20">
        <v>0.7</v>
      </c>
    </row>
    <row r="10110" spans="1:20" s="20" customFormat="1" x14ac:dyDescent="0.25">
      <c r="A10110" s="177" t="s">
        <v>5561</v>
      </c>
      <c r="B10110" s="20" t="s">
        <v>5562</v>
      </c>
      <c r="C10110" s="20" t="s">
        <v>903</v>
      </c>
      <c r="D10110" s="20" t="s">
        <v>1000</v>
      </c>
      <c r="E10110" s="26">
        <v>43617</v>
      </c>
      <c r="F10110" s="20">
        <v>6.5</v>
      </c>
      <c r="G10110" s="20">
        <v>3</v>
      </c>
      <c r="I10110" s="20">
        <v>9</v>
      </c>
      <c r="J10110" s="20">
        <v>17</v>
      </c>
      <c r="L10110" s="20">
        <v>17</v>
      </c>
      <c r="N10110" s="20">
        <v>8</v>
      </c>
      <c r="P10110" s="20">
        <v>0</v>
      </c>
      <c r="Q10110" s="20">
        <v>0</v>
      </c>
      <c r="S10110" s="20">
        <v>1</v>
      </c>
      <c r="T10110" s="20">
        <v>0.84</v>
      </c>
    </row>
    <row r="10111" spans="1:20" s="20" customFormat="1" x14ac:dyDescent="0.25">
      <c r="A10111" s="177" t="s">
        <v>5407</v>
      </c>
      <c r="B10111" s="20" t="s">
        <v>5408</v>
      </c>
      <c r="C10111" s="20" t="s">
        <v>903</v>
      </c>
      <c r="D10111" s="20" t="s">
        <v>1001</v>
      </c>
      <c r="E10111" s="26">
        <v>43617</v>
      </c>
      <c r="F10111" s="20">
        <v>0</v>
      </c>
      <c r="G10111" s="20">
        <v>3</v>
      </c>
      <c r="I10111" s="20">
        <v>9</v>
      </c>
      <c r="J10111" s="20">
        <v>17</v>
      </c>
      <c r="L10111" s="20">
        <v>17</v>
      </c>
      <c r="N10111" s="20">
        <v>8</v>
      </c>
      <c r="P10111" s="20">
        <v>0</v>
      </c>
      <c r="Q10111" s="20">
        <v>0</v>
      </c>
      <c r="S10111" s="20">
        <v>1</v>
      </c>
      <c r="T10111" s="20">
        <v>0.73</v>
      </c>
    </row>
    <row r="10112" spans="1:20" s="20" customFormat="1" x14ac:dyDescent="0.25">
      <c r="A10112" s="177" t="s">
        <v>11953</v>
      </c>
      <c r="B10112" s="20" t="s">
        <v>11954</v>
      </c>
      <c r="C10112" s="20" t="s">
        <v>198</v>
      </c>
      <c r="D10112" s="20" t="s">
        <v>1002</v>
      </c>
      <c r="E10112" s="26">
        <v>43617</v>
      </c>
      <c r="F10112" s="20">
        <v>0</v>
      </c>
      <c r="G10112" s="20">
        <v>0</v>
      </c>
      <c r="I10112" s="20">
        <v>0</v>
      </c>
      <c r="J10112" s="20">
        <v>0</v>
      </c>
      <c r="L10112" s="20">
        <v>0</v>
      </c>
      <c r="N10112" s="20">
        <v>0</v>
      </c>
      <c r="P10112" s="20">
        <v>0</v>
      </c>
      <c r="Q10112" s="20">
        <v>0</v>
      </c>
      <c r="S10112" s="20">
        <v>0</v>
      </c>
      <c r="T10112" s="20">
        <v>0.73</v>
      </c>
    </row>
    <row r="10113" spans="1:19" s="20" customFormat="1" x14ac:dyDescent="0.25">
      <c r="A10113" s="177" t="s">
        <v>11955</v>
      </c>
      <c r="B10113" s="20" t="s">
        <v>11956</v>
      </c>
      <c r="C10113" s="20" t="s">
        <v>962</v>
      </c>
      <c r="D10113" s="20" t="s">
        <v>1002</v>
      </c>
      <c r="E10113" s="26">
        <v>43617</v>
      </c>
      <c r="F10113" s="20">
        <v>2</v>
      </c>
      <c r="G10113" s="20">
        <v>3</v>
      </c>
      <c r="I10113" s="20">
        <v>8</v>
      </c>
      <c r="J10113" s="20">
        <v>16</v>
      </c>
      <c r="L10113" s="20">
        <v>18</v>
      </c>
      <c r="N10113" s="20">
        <v>8</v>
      </c>
      <c r="P10113" s="20">
        <v>0</v>
      </c>
      <c r="Q10113" s="20">
        <v>0</v>
      </c>
      <c r="S10113" s="20">
        <v>0</v>
      </c>
    </row>
    <row r="10114" spans="1:19" s="20" customFormat="1" x14ac:dyDescent="0.25">
      <c r="A10114" s="177" t="s">
        <v>11957</v>
      </c>
      <c r="B10114" s="20" t="s">
        <v>11958</v>
      </c>
      <c r="C10114" s="20" t="s">
        <v>199</v>
      </c>
      <c r="D10114" s="20" t="s">
        <v>1002</v>
      </c>
      <c r="E10114" s="26">
        <v>43617</v>
      </c>
      <c r="F10114" s="20">
        <v>14.5</v>
      </c>
      <c r="G10114" s="20">
        <v>13.5</v>
      </c>
      <c r="I10114" s="20">
        <v>144</v>
      </c>
      <c r="J10114" s="20">
        <v>124</v>
      </c>
      <c r="L10114" s="20">
        <v>113</v>
      </c>
      <c r="N10114" s="20">
        <v>137</v>
      </c>
      <c r="P10114" s="20">
        <v>1</v>
      </c>
      <c r="Q10114" s="20">
        <v>3</v>
      </c>
      <c r="S10114" s="20">
        <v>7</v>
      </c>
    </row>
    <row r="10115" spans="1:19" s="20" customFormat="1" x14ac:dyDescent="0.25">
      <c r="A10115" s="177" t="s">
        <v>11959</v>
      </c>
      <c r="B10115" s="20" t="s">
        <v>11960</v>
      </c>
      <c r="C10115" s="20" t="s">
        <v>348</v>
      </c>
      <c r="D10115" s="20" t="s">
        <v>1002</v>
      </c>
      <c r="E10115" s="26">
        <v>43617</v>
      </c>
      <c r="F10115" s="20">
        <v>0</v>
      </c>
      <c r="G10115" s="20">
        <v>0</v>
      </c>
      <c r="I10115" s="20">
        <v>0</v>
      </c>
      <c r="J10115" s="20">
        <v>0</v>
      </c>
      <c r="L10115" s="20">
        <v>0</v>
      </c>
      <c r="N10115" s="20">
        <v>0</v>
      </c>
      <c r="P10115" s="20">
        <v>0</v>
      </c>
      <c r="Q10115" s="20">
        <v>0</v>
      </c>
      <c r="S10115" s="20">
        <v>0</v>
      </c>
    </row>
    <row r="10116" spans="1:19" s="20" customFormat="1" x14ac:dyDescent="0.25">
      <c r="A10116" s="177" t="s">
        <v>11961</v>
      </c>
      <c r="B10116" s="20" t="s">
        <v>11962</v>
      </c>
      <c r="C10116" s="20" t="s">
        <v>357</v>
      </c>
      <c r="D10116" s="20" t="s">
        <v>1002</v>
      </c>
      <c r="E10116" s="26">
        <v>43617</v>
      </c>
      <c r="F10116" s="20">
        <v>0</v>
      </c>
      <c r="G10116" s="20">
        <v>0</v>
      </c>
      <c r="I10116" s="20">
        <v>0</v>
      </c>
      <c r="J10116" s="20">
        <v>0</v>
      </c>
      <c r="L10116" s="20">
        <v>0</v>
      </c>
      <c r="N10116" s="20">
        <v>0</v>
      </c>
      <c r="P10116" s="20">
        <v>0</v>
      </c>
      <c r="Q10116" s="20">
        <v>0</v>
      </c>
      <c r="S10116" s="20">
        <v>0</v>
      </c>
    </row>
    <row r="10117" spans="1:19" s="20" customFormat="1" x14ac:dyDescent="0.25">
      <c r="A10117" s="177" t="s">
        <v>10993</v>
      </c>
      <c r="B10117" s="20" t="s">
        <v>10994</v>
      </c>
      <c r="C10117" s="20" t="s">
        <v>227</v>
      </c>
      <c r="D10117" s="20" t="s">
        <v>1002</v>
      </c>
      <c r="E10117" s="26">
        <v>43617</v>
      </c>
      <c r="F10117" s="20">
        <v>0</v>
      </c>
      <c r="G10117" s="20">
        <v>0</v>
      </c>
      <c r="I10117" s="20">
        <v>0</v>
      </c>
      <c r="J10117" s="20">
        <v>0</v>
      </c>
      <c r="L10117" s="20">
        <v>0</v>
      </c>
      <c r="N10117" s="20">
        <v>0</v>
      </c>
      <c r="P10117" s="20">
        <v>0</v>
      </c>
      <c r="Q10117" s="20">
        <v>0</v>
      </c>
      <c r="S10117" s="20">
        <v>0</v>
      </c>
    </row>
    <row r="10118" spans="1:19" s="20" customFormat="1" x14ac:dyDescent="0.25">
      <c r="A10118" s="177" t="s">
        <v>10818</v>
      </c>
      <c r="B10118" s="20" t="s">
        <v>10819</v>
      </c>
      <c r="C10118" s="20" t="s">
        <v>203</v>
      </c>
      <c r="D10118" s="20" t="s">
        <v>1002</v>
      </c>
      <c r="E10118" s="26">
        <v>43617</v>
      </c>
      <c r="F10118" s="20">
        <v>0</v>
      </c>
      <c r="G10118" s="20">
        <v>0</v>
      </c>
      <c r="I10118" s="20">
        <v>0</v>
      </c>
      <c r="J10118" s="20">
        <v>0</v>
      </c>
      <c r="L10118" s="20">
        <v>0</v>
      </c>
      <c r="N10118" s="20">
        <v>0</v>
      </c>
      <c r="O10118" s="20" t="e">
        <v>#DIV/0!</v>
      </c>
      <c r="P10118" s="20">
        <v>0</v>
      </c>
      <c r="Q10118" s="20">
        <v>0</v>
      </c>
      <c r="S10118" s="20">
        <v>0</v>
      </c>
    </row>
    <row r="10119" spans="1:19" s="20" customFormat="1" x14ac:dyDescent="0.25">
      <c r="A10119" s="177" t="s">
        <v>10153</v>
      </c>
      <c r="B10119" s="20" t="s">
        <v>10154</v>
      </c>
      <c r="C10119" s="20" t="s">
        <v>387</v>
      </c>
      <c r="D10119" s="20" t="s">
        <v>1002</v>
      </c>
      <c r="E10119" s="26">
        <v>43617</v>
      </c>
      <c r="F10119" s="20">
        <v>0</v>
      </c>
      <c r="G10119" s="20">
        <v>0</v>
      </c>
      <c r="I10119" s="20">
        <v>0</v>
      </c>
      <c r="J10119" s="20">
        <v>0</v>
      </c>
      <c r="L10119" s="20">
        <v>0</v>
      </c>
      <c r="N10119" s="20">
        <v>0</v>
      </c>
      <c r="P10119" s="20">
        <v>0</v>
      </c>
      <c r="Q10119" s="20">
        <v>0</v>
      </c>
      <c r="S10119" s="20">
        <v>0</v>
      </c>
    </row>
    <row r="10120" spans="1:19" s="20" customFormat="1" x14ac:dyDescent="0.25">
      <c r="A10120" s="177" t="s">
        <v>9971</v>
      </c>
      <c r="B10120" s="20" t="s">
        <v>9972</v>
      </c>
      <c r="C10120" s="20" t="s">
        <v>223</v>
      </c>
      <c r="D10120" s="20" t="s">
        <v>1002</v>
      </c>
      <c r="E10120" s="26">
        <v>43617</v>
      </c>
      <c r="F10120" s="20">
        <v>6</v>
      </c>
      <c r="G10120" s="20">
        <v>6</v>
      </c>
      <c r="I10120" s="20">
        <v>52</v>
      </c>
      <c r="J10120" s="20">
        <v>66</v>
      </c>
      <c r="L10120" s="20">
        <v>66</v>
      </c>
      <c r="N10120" s="20">
        <v>52</v>
      </c>
      <c r="P10120" s="20">
        <v>0</v>
      </c>
      <c r="Q10120" s="20">
        <v>0</v>
      </c>
      <c r="S10120" s="20">
        <v>0</v>
      </c>
    </row>
    <row r="10121" spans="1:19" s="20" customFormat="1" x14ac:dyDescent="0.25">
      <c r="A10121" s="177" t="s">
        <v>9589</v>
      </c>
      <c r="B10121" s="20" t="s">
        <v>9590</v>
      </c>
      <c r="C10121" s="20" t="s">
        <v>346</v>
      </c>
      <c r="D10121" s="20" t="s">
        <v>1002</v>
      </c>
      <c r="E10121" s="26">
        <v>43617</v>
      </c>
      <c r="F10121" s="20">
        <v>0</v>
      </c>
      <c r="G10121" s="20">
        <v>0</v>
      </c>
      <c r="I10121" s="20">
        <v>0</v>
      </c>
      <c r="J10121" s="20">
        <v>0</v>
      </c>
      <c r="L10121" s="20">
        <v>0</v>
      </c>
      <c r="N10121" s="20">
        <v>0</v>
      </c>
      <c r="P10121" s="20">
        <v>0</v>
      </c>
      <c r="Q10121" s="20">
        <v>0</v>
      </c>
      <c r="S10121" s="20">
        <v>0</v>
      </c>
    </row>
    <row r="10122" spans="1:19" s="20" customFormat="1" x14ac:dyDescent="0.25">
      <c r="A10122" s="177" t="s">
        <v>9230</v>
      </c>
      <c r="B10122" s="20" t="s">
        <v>9231</v>
      </c>
      <c r="C10122" s="20" t="s">
        <v>207</v>
      </c>
      <c r="D10122" s="20" t="s">
        <v>1002</v>
      </c>
      <c r="E10122" s="26">
        <v>43617</v>
      </c>
      <c r="F10122" s="20">
        <v>7.5</v>
      </c>
      <c r="G10122" s="20">
        <v>7</v>
      </c>
      <c r="I10122" s="20">
        <v>25</v>
      </c>
      <c r="J10122" s="20">
        <v>46</v>
      </c>
      <c r="L10122" s="20">
        <v>42</v>
      </c>
      <c r="N10122" s="20">
        <v>24</v>
      </c>
      <c r="O10122" s="20">
        <v>1.05</v>
      </c>
      <c r="P10122" s="20">
        <v>4</v>
      </c>
      <c r="Q10122" s="20">
        <v>5</v>
      </c>
      <c r="S10122" s="20">
        <v>1</v>
      </c>
    </row>
    <row r="10123" spans="1:19" s="20" customFormat="1" x14ac:dyDescent="0.25">
      <c r="A10123" s="177" t="s">
        <v>8391</v>
      </c>
      <c r="B10123" s="20" t="s">
        <v>8392</v>
      </c>
      <c r="C10123" s="20" t="s">
        <v>212</v>
      </c>
      <c r="D10123" s="20" t="s">
        <v>1002</v>
      </c>
      <c r="E10123" s="26">
        <v>43617</v>
      </c>
      <c r="F10123" s="20">
        <v>1.5</v>
      </c>
      <c r="G10123" s="20">
        <v>1.5</v>
      </c>
      <c r="I10123" s="20">
        <v>3</v>
      </c>
      <c r="J10123" s="20">
        <v>8</v>
      </c>
      <c r="L10123" s="20">
        <v>8</v>
      </c>
      <c r="N10123" s="20">
        <v>3</v>
      </c>
      <c r="P10123" s="20">
        <v>0</v>
      </c>
      <c r="Q10123" s="20">
        <v>1</v>
      </c>
      <c r="S10123" s="20">
        <v>0</v>
      </c>
    </row>
    <row r="10124" spans="1:19" s="20" customFormat="1" x14ac:dyDescent="0.25">
      <c r="A10124" s="177" t="s">
        <v>8122</v>
      </c>
      <c r="B10124" s="20" t="s">
        <v>8123</v>
      </c>
      <c r="C10124" s="20" t="s">
        <v>963</v>
      </c>
      <c r="D10124" s="20" t="s">
        <v>1002</v>
      </c>
      <c r="E10124" s="26">
        <v>43617</v>
      </c>
      <c r="F10124" s="20">
        <v>0</v>
      </c>
      <c r="G10124" s="20">
        <v>0</v>
      </c>
      <c r="I10124" s="20">
        <v>0</v>
      </c>
      <c r="J10124" s="20">
        <v>0</v>
      </c>
      <c r="L10124" s="20">
        <v>0</v>
      </c>
      <c r="N10124" s="20">
        <v>0</v>
      </c>
      <c r="P10124" s="20">
        <v>0</v>
      </c>
      <c r="Q10124" s="20">
        <v>0</v>
      </c>
      <c r="S10124" s="20">
        <v>0</v>
      </c>
    </row>
    <row r="10125" spans="1:19" s="20" customFormat="1" x14ac:dyDescent="0.25">
      <c r="A10125" s="177" t="s">
        <v>8090</v>
      </c>
      <c r="B10125" s="20" t="s">
        <v>8091</v>
      </c>
      <c r="C10125" s="20" t="s">
        <v>225</v>
      </c>
      <c r="D10125" s="20" t="s">
        <v>1002</v>
      </c>
      <c r="E10125" s="26">
        <v>43617</v>
      </c>
      <c r="F10125" s="20">
        <v>6</v>
      </c>
      <c r="G10125" s="20">
        <v>7.5</v>
      </c>
      <c r="I10125" s="20">
        <v>38</v>
      </c>
      <c r="J10125" s="20">
        <v>55</v>
      </c>
      <c r="L10125" s="20">
        <v>73</v>
      </c>
      <c r="N10125" s="20">
        <v>38</v>
      </c>
      <c r="P10125" s="20">
        <v>0</v>
      </c>
      <c r="Q10125" s="20">
        <v>0</v>
      </c>
      <c r="S10125" s="20">
        <v>0</v>
      </c>
    </row>
    <row r="10126" spans="1:19" s="20" customFormat="1" x14ac:dyDescent="0.25">
      <c r="A10126" s="177" t="s">
        <v>7702</v>
      </c>
      <c r="B10126" s="20" t="s">
        <v>7703</v>
      </c>
      <c r="C10126" s="20" t="s">
        <v>901</v>
      </c>
      <c r="D10126" s="20" t="s">
        <v>1002</v>
      </c>
      <c r="E10126" s="26">
        <v>43617</v>
      </c>
      <c r="F10126" s="20">
        <v>7</v>
      </c>
      <c r="G10126" s="20">
        <v>7</v>
      </c>
      <c r="I10126" s="20">
        <v>33</v>
      </c>
      <c r="J10126" s="20">
        <v>39</v>
      </c>
      <c r="L10126" s="20">
        <v>40</v>
      </c>
      <c r="N10126" s="20">
        <v>27</v>
      </c>
      <c r="P10126" s="20">
        <v>2</v>
      </c>
      <c r="Q10126" s="20">
        <v>6</v>
      </c>
      <c r="S10126" s="20">
        <v>6</v>
      </c>
    </row>
    <row r="10127" spans="1:19" s="20" customFormat="1" x14ac:dyDescent="0.25">
      <c r="A10127" s="177" t="s">
        <v>7150</v>
      </c>
      <c r="B10127" s="20" t="s">
        <v>7151</v>
      </c>
      <c r="C10127" s="20" t="s">
        <v>232</v>
      </c>
      <c r="D10127" s="20" t="s">
        <v>1002</v>
      </c>
      <c r="E10127" s="26">
        <v>43617</v>
      </c>
      <c r="F10127" s="20">
        <v>11.5</v>
      </c>
      <c r="G10127" s="20">
        <v>8</v>
      </c>
      <c r="I10127" s="20">
        <v>114</v>
      </c>
      <c r="J10127" s="20">
        <v>131</v>
      </c>
      <c r="L10127" s="20">
        <v>91</v>
      </c>
      <c r="N10127" s="20">
        <v>86</v>
      </c>
      <c r="P10127" s="20">
        <v>0</v>
      </c>
      <c r="Q10127" s="20">
        <v>2</v>
      </c>
      <c r="S10127" s="20">
        <v>28</v>
      </c>
    </row>
    <row r="10128" spans="1:19" s="20" customFormat="1" x14ac:dyDescent="0.25">
      <c r="A10128" s="177" t="s">
        <v>6784</v>
      </c>
      <c r="B10128" s="20" t="s">
        <v>6785</v>
      </c>
      <c r="C10128" s="20" t="s">
        <v>317</v>
      </c>
      <c r="D10128" s="20" t="s">
        <v>1002</v>
      </c>
      <c r="E10128" s="26">
        <v>43617</v>
      </c>
      <c r="F10128" s="20">
        <v>9</v>
      </c>
      <c r="G10128" s="20">
        <v>11.5</v>
      </c>
      <c r="I10128" s="20">
        <v>22</v>
      </c>
      <c r="J10128" s="20">
        <v>52</v>
      </c>
      <c r="L10128" s="20">
        <v>67</v>
      </c>
      <c r="N10128" s="20">
        <v>20</v>
      </c>
      <c r="P10128" s="20">
        <v>2</v>
      </c>
      <c r="Q10128" s="20">
        <v>2</v>
      </c>
      <c r="S10128" s="20">
        <v>2</v>
      </c>
    </row>
    <row r="10129" spans="1:19" s="20" customFormat="1" x14ac:dyDescent="0.25">
      <c r="A10129" s="177" t="s">
        <v>6360</v>
      </c>
      <c r="B10129" s="20" t="s">
        <v>6361</v>
      </c>
      <c r="C10129" s="20" t="s">
        <v>214</v>
      </c>
      <c r="D10129" s="20" t="s">
        <v>1002</v>
      </c>
      <c r="E10129" s="26">
        <v>43617</v>
      </c>
      <c r="F10129" s="20">
        <v>13.5</v>
      </c>
      <c r="G10129" s="20">
        <v>15.5</v>
      </c>
      <c r="I10129" s="20">
        <v>87</v>
      </c>
      <c r="J10129" s="20">
        <v>119</v>
      </c>
      <c r="L10129" s="20">
        <v>138</v>
      </c>
      <c r="N10129" s="20">
        <v>69</v>
      </c>
      <c r="O10129" s="20">
        <v>1.1299999999999999</v>
      </c>
      <c r="P10129" s="20">
        <v>8</v>
      </c>
      <c r="Q10129" s="20">
        <v>11</v>
      </c>
      <c r="S10129" s="20">
        <v>18</v>
      </c>
    </row>
    <row r="10130" spans="1:19" s="20" customFormat="1" x14ac:dyDescent="0.25">
      <c r="A10130" s="177" t="s">
        <v>5814</v>
      </c>
      <c r="B10130" s="20" t="s">
        <v>5815</v>
      </c>
      <c r="C10130" s="20" t="s">
        <v>903</v>
      </c>
      <c r="D10130" s="20" t="s">
        <v>1002</v>
      </c>
      <c r="E10130" s="26">
        <v>43617</v>
      </c>
      <c r="F10130" s="20">
        <v>6.5</v>
      </c>
      <c r="G10130" s="20">
        <v>6.5</v>
      </c>
      <c r="I10130" s="20">
        <v>24</v>
      </c>
      <c r="J10130" s="20">
        <v>37</v>
      </c>
      <c r="L10130" s="20">
        <v>37</v>
      </c>
      <c r="N10130" s="20">
        <v>23</v>
      </c>
      <c r="P10130" s="20">
        <v>0</v>
      </c>
      <c r="Q10130" s="20">
        <v>0</v>
      </c>
      <c r="S10130" s="20">
        <v>1</v>
      </c>
    </row>
    <row r="10131" spans="1:19" s="20" customFormat="1" x14ac:dyDescent="0.25">
      <c r="A10131" s="177" t="s">
        <v>4967</v>
      </c>
      <c r="B10131" s="20" t="s">
        <v>4968</v>
      </c>
      <c r="C10131" s="20" t="s">
        <v>230</v>
      </c>
      <c r="D10131" s="20" t="s">
        <v>1002</v>
      </c>
      <c r="E10131" s="26">
        <v>43617</v>
      </c>
      <c r="F10131" s="20">
        <v>0</v>
      </c>
      <c r="G10131" s="20">
        <v>0</v>
      </c>
      <c r="I10131" s="20">
        <v>0</v>
      </c>
      <c r="J10131" s="20">
        <v>0</v>
      </c>
      <c r="L10131" s="20">
        <v>0</v>
      </c>
      <c r="N10131" s="20">
        <v>0</v>
      </c>
      <c r="P10131" s="20">
        <v>0</v>
      </c>
      <c r="Q10131" s="20">
        <v>0</v>
      </c>
      <c r="S10131" s="20">
        <v>0</v>
      </c>
    </row>
    <row r="10132" spans="1:19" s="20" customFormat="1" x14ac:dyDescent="0.25">
      <c r="A10132" s="177" t="s">
        <v>4792</v>
      </c>
      <c r="B10132" s="20" t="s">
        <v>4793</v>
      </c>
      <c r="C10132" s="20" t="s">
        <v>234</v>
      </c>
      <c r="D10132" s="20" t="s">
        <v>1002</v>
      </c>
      <c r="E10132" s="26">
        <v>43617</v>
      </c>
      <c r="F10132" s="20">
        <v>0</v>
      </c>
      <c r="G10132" s="20">
        <v>0</v>
      </c>
      <c r="I10132" s="20">
        <v>0</v>
      </c>
      <c r="J10132" s="20">
        <v>0</v>
      </c>
      <c r="L10132" s="20">
        <v>0</v>
      </c>
      <c r="N10132" s="20">
        <v>0</v>
      </c>
      <c r="P10132" s="20">
        <v>0</v>
      </c>
      <c r="Q10132" s="20">
        <v>0</v>
      </c>
      <c r="S10132" s="20">
        <v>0</v>
      </c>
    </row>
    <row r="10133" spans="1:19" s="20" customFormat="1" x14ac:dyDescent="0.25">
      <c r="A10133" s="177" t="s">
        <v>4442</v>
      </c>
      <c r="B10133" s="20" t="s">
        <v>4443</v>
      </c>
      <c r="C10133" s="20" t="s">
        <v>217</v>
      </c>
      <c r="D10133" s="20" t="s">
        <v>1002</v>
      </c>
      <c r="E10133" s="26">
        <v>43617</v>
      </c>
      <c r="F10133" s="20">
        <v>0</v>
      </c>
      <c r="G10133" s="20">
        <v>0</v>
      </c>
      <c r="I10133" s="20">
        <v>0</v>
      </c>
      <c r="J10133" s="20">
        <v>0</v>
      </c>
      <c r="L10133" s="20">
        <v>0</v>
      </c>
      <c r="N10133" s="20">
        <v>0</v>
      </c>
      <c r="P10133" s="20">
        <v>0</v>
      </c>
      <c r="Q10133" s="20">
        <v>0</v>
      </c>
      <c r="S10133" s="20">
        <v>0</v>
      </c>
    </row>
    <row r="10134" spans="1:19" s="20" customFormat="1" x14ac:dyDescent="0.25">
      <c r="A10134" s="177" t="s">
        <v>3852</v>
      </c>
      <c r="B10134" s="20" t="s">
        <v>3853</v>
      </c>
      <c r="C10134" s="20" t="s">
        <v>342</v>
      </c>
      <c r="D10134" s="20" t="s">
        <v>1002</v>
      </c>
      <c r="E10134" s="26">
        <v>43617</v>
      </c>
      <c r="F10134" s="20">
        <v>2</v>
      </c>
      <c r="G10134" s="20">
        <v>3</v>
      </c>
      <c r="I10134" s="20">
        <v>18</v>
      </c>
      <c r="J10134" s="20">
        <v>22</v>
      </c>
      <c r="L10134" s="20">
        <v>36</v>
      </c>
      <c r="N10134" s="20">
        <v>15</v>
      </c>
      <c r="P10134" s="20">
        <v>0</v>
      </c>
      <c r="Q10134" s="20">
        <v>1</v>
      </c>
      <c r="S10134" s="20">
        <v>3</v>
      </c>
    </row>
    <row r="10135" spans="1:19" s="20" customFormat="1" x14ac:dyDescent="0.25">
      <c r="A10135" s="177" t="s">
        <v>3660</v>
      </c>
      <c r="B10135" s="20" t="s">
        <v>3661</v>
      </c>
      <c r="C10135" s="20" t="s">
        <v>220</v>
      </c>
      <c r="D10135" s="20" t="s">
        <v>1002</v>
      </c>
      <c r="E10135" s="26">
        <v>43617</v>
      </c>
      <c r="F10135" s="20">
        <v>0</v>
      </c>
      <c r="G10135" s="20">
        <v>0</v>
      </c>
      <c r="I10135" s="20">
        <v>0</v>
      </c>
      <c r="J10135" s="20">
        <v>0</v>
      </c>
      <c r="L10135" s="20">
        <v>0</v>
      </c>
      <c r="N10135" s="20">
        <v>0</v>
      </c>
      <c r="P10135" s="20">
        <v>0</v>
      </c>
      <c r="Q10135" s="20">
        <v>0</v>
      </c>
      <c r="S10135" s="20">
        <v>0</v>
      </c>
    </row>
    <row r="10136" spans="1:19" s="20" customFormat="1" x14ac:dyDescent="0.25">
      <c r="A10136" s="177" t="s">
        <v>3135</v>
      </c>
      <c r="B10136" s="20" t="s">
        <v>3136</v>
      </c>
      <c r="C10136" s="20" t="s">
        <v>242</v>
      </c>
      <c r="D10136" s="20" t="s">
        <v>1000</v>
      </c>
      <c r="E10136" s="26">
        <v>43617</v>
      </c>
      <c r="F10136" s="20">
        <v>0</v>
      </c>
      <c r="G10136" s="20">
        <v>0</v>
      </c>
      <c r="I10136" s="20">
        <v>0</v>
      </c>
      <c r="J10136" s="20">
        <v>0</v>
      </c>
      <c r="L10136" s="20">
        <v>0</v>
      </c>
      <c r="N10136" s="20">
        <v>0</v>
      </c>
      <c r="P10136" s="20">
        <v>0</v>
      </c>
      <c r="Q10136" s="20">
        <v>0</v>
      </c>
      <c r="S10136" s="20">
        <v>0</v>
      </c>
    </row>
    <row r="10137" spans="1:19" s="20" customFormat="1" x14ac:dyDescent="0.25">
      <c r="A10137" s="177" t="s">
        <v>2960</v>
      </c>
      <c r="B10137" s="20" t="s">
        <v>2961</v>
      </c>
      <c r="C10137" s="20" t="s">
        <v>2724</v>
      </c>
      <c r="D10137" s="20" t="s">
        <v>1000</v>
      </c>
      <c r="E10137" s="26">
        <v>43617</v>
      </c>
      <c r="F10137" s="20">
        <v>3.5</v>
      </c>
      <c r="G10137" s="20">
        <v>3.5</v>
      </c>
      <c r="I10137" s="20">
        <v>15</v>
      </c>
      <c r="J10137" s="20">
        <v>20</v>
      </c>
      <c r="L10137" s="20">
        <v>20</v>
      </c>
      <c r="N10137" s="20">
        <v>15</v>
      </c>
      <c r="P10137" s="20">
        <v>0</v>
      </c>
      <c r="Q10137" s="20">
        <v>0</v>
      </c>
      <c r="S10137" s="20">
        <v>0</v>
      </c>
    </row>
    <row r="10138" spans="1:19" s="20" customFormat="1" x14ac:dyDescent="0.25">
      <c r="A10138" s="177" t="s">
        <v>2787</v>
      </c>
      <c r="B10138" s="20" t="s">
        <v>2788</v>
      </c>
      <c r="C10138" s="20" t="s">
        <v>2724</v>
      </c>
      <c r="D10138" s="20" t="s">
        <v>1001</v>
      </c>
      <c r="E10138" s="26">
        <v>43617</v>
      </c>
      <c r="F10138" s="20">
        <v>3</v>
      </c>
      <c r="G10138" s="20">
        <v>5</v>
      </c>
      <c r="I10138" s="20">
        <v>12</v>
      </c>
      <c r="J10138" s="20">
        <v>16</v>
      </c>
      <c r="L10138" s="20">
        <v>28</v>
      </c>
      <c r="N10138" s="20">
        <v>12</v>
      </c>
      <c r="P10138" s="20">
        <v>1</v>
      </c>
      <c r="Q10138" s="20">
        <v>1</v>
      </c>
      <c r="S10138" s="20">
        <v>0</v>
      </c>
    </row>
    <row r="10139" spans="1:19" s="20" customFormat="1" x14ac:dyDescent="0.25">
      <c r="A10139" s="177" t="s">
        <v>2753</v>
      </c>
      <c r="B10139" s="20" t="s">
        <v>2754</v>
      </c>
      <c r="C10139" s="20" t="s">
        <v>2724</v>
      </c>
      <c r="D10139" s="20" t="s">
        <v>1002</v>
      </c>
      <c r="E10139" s="26">
        <v>43617</v>
      </c>
      <c r="F10139" s="20">
        <v>6.5</v>
      </c>
      <c r="G10139" s="20">
        <v>8.5</v>
      </c>
      <c r="I10139" s="20">
        <v>27</v>
      </c>
      <c r="J10139" s="20">
        <v>36</v>
      </c>
      <c r="L10139" s="20">
        <v>48</v>
      </c>
      <c r="N10139" s="20">
        <v>27</v>
      </c>
      <c r="P10139" s="20">
        <v>1</v>
      </c>
      <c r="Q10139" s="20">
        <v>1</v>
      </c>
      <c r="S10139" s="20">
        <v>0</v>
      </c>
    </row>
    <row r="10140" spans="1:19" s="20" customFormat="1" x14ac:dyDescent="0.25">
      <c r="A10140" s="177" t="s">
        <v>2715</v>
      </c>
      <c r="B10140" s="20" t="s">
        <v>2716</v>
      </c>
      <c r="C10140" s="20" t="s">
        <v>237</v>
      </c>
      <c r="D10140" s="20" t="s">
        <v>1000</v>
      </c>
      <c r="E10140" s="26">
        <v>43617</v>
      </c>
      <c r="F10140" s="20">
        <v>10</v>
      </c>
      <c r="G10140" s="20">
        <v>13</v>
      </c>
      <c r="I10140" s="20">
        <v>44</v>
      </c>
      <c r="J10140" s="20">
        <v>68</v>
      </c>
      <c r="L10140" s="20">
        <v>82</v>
      </c>
      <c r="N10140" s="20">
        <v>36</v>
      </c>
      <c r="O10140" s="20">
        <v>1.0033333333333332</v>
      </c>
      <c r="P10140" s="20">
        <v>8</v>
      </c>
      <c r="Q10140" s="20">
        <v>10</v>
      </c>
      <c r="S10140" s="20">
        <v>8</v>
      </c>
    </row>
    <row r="10141" spans="1:19" s="20" customFormat="1" x14ac:dyDescent="0.25">
      <c r="A10141" s="177" t="s">
        <v>2540</v>
      </c>
      <c r="B10141" s="20" t="s">
        <v>2541</v>
      </c>
      <c r="C10141" s="20" t="s">
        <v>238</v>
      </c>
      <c r="D10141" s="20" t="s">
        <v>1000</v>
      </c>
      <c r="E10141" s="26">
        <v>43617</v>
      </c>
      <c r="F10141" s="20">
        <v>0</v>
      </c>
      <c r="G10141" s="20">
        <v>0</v>
      </c>
      <c r="I10141" s="20">
        <v>0</v>
      </c>
      <c r="J10141" s="20">
        <v>0</v>
      </c>
      <c r="L10141" s="20">
        <v>0</v>
      </c>
      <c r="N10141" s="20">
        <v>0</v>
      </c>
      <c r="P10141" s="20">
        <v>0</v>
      </c>
      <c r="Q10141" s="20">
        <v>0</v>
      </c>
      <c r="S10141" s="20">
        <v>0</v>
      </c>
    </row>
    <row r="10142" spans="1:19" s="20" customFormat="1" x14ac:dyDescent="0.25">
      <c r="A10142" s="177" t="s">
        <v>2367</v>
      </c>
      <c r="B10142" s="20" t="s">
        <v>2368</v>
      </c>
      <c r="C10142" s="20" t="s">
        <v>239</v>
      </c>
      <c r="D10142" s="20" t="s">
        <v>1000</v>
      </c>
      <c r="E10142" s="26">
        <v>43617</v>
      </c>
      <c r="F10142" s="20">
        <v>0</v>
      </c>
      <c r="G10142" s="20">
        <v>0</v>
      </c>
      <c r="I10142" s="20">
        <v>0</v>
      </c>
      <c r="J10142" s="20">
        <v>0</v>
      </c>
      <c r="L10142" s="20">
        <v>0</v>
      </c>
      <c r="N10142" s="20">
        <v>0</v>
      </c>
      <c r="P10142" s="20">
        <v>0</v>
      </c>
      <c r="Q10142" s="20">
        <v>0</v>
      </c>
      <c r="S10142" s="20">
        <v>0</v>
      </c>
    </row>
    <row r="10143" spans="1:19" s="20" customFormat="1" x14ac:dyDescent="0.25">
      <c r="A10143" s="177" t="s">
        <v>2192</v>
      </c>
      <c r="B10143" s="20" t="s">
        <v>2193</v>
      </c>
      <c r="C10143" s="20" t="s">
        <v>1988</v>
      </c>
      <c r="D10143" s="20" t="s">
        <v>1000</v>
      </c>
      <c r="E10143" s="26">
        <v>43617</v>
      </c>
      <c r="F10143" s="20">
        <v>6.5</v>
      </c>
      <c r="G10143" s="20">
        <v>5.5</v>
      </c>
      <c r="I10143" s="20">
        <v>31</v>
      </c>
      <c r="J10143" s="20">
        <v>38</v>
      </c>
      <c r="L10143" s="20">
        <v>32</v>
      </c>
      <c r="N10143" s="20">
        <v>25</v>
      </c>
      <c r="P10143" s="20">
        <v>0</v>
      </c>
      <c r="Q10143" s="20">
        <v>3</v>
      </c>
      <c r="S10143" s="20">
        <v>6</v>
      </c>
    </row>
    <row r="10144" spans="1:19" s="20" customFormat="1" x14ac:dyDescent="0.25">
      <c r="A10144" s="177" t="s">
        <v>2017</v>
      </c>
      <c r="B10144" s="20" t="s">
        <v>2018</v>
      </c>
      <c r="C10144" s="20" t="s">
        <v>1988</v>
      </c>
      <c r="D10144" s="20" t="s">
        <v>1001</v>
      </c>
      <c r="E10144" s="26">
        <v>43617</v>
      </c>
      <c r="F10144" s="20">
        <v>2.5</v>
      </c>
      <c r="G10144" s="20">
        <v>3.5</v>
      </c>
      <c r="I10144" s="20">
        <v>11</v>
      </c>
      <c r="J10144" s="20">
        <v>12</v>
      </c>
      <c r="L10144" s="20">
        <v>20</v>
      </c>
      <c r="N10144" s="20">
        <v>10</v>
      </c>
      <c r="P10144" s="20">
        <v>1</v>
      </c>
      <c r="Q10144" s="20">
        <v>4</v>
      </c>
      <c r="S10144" s="20">
        <v>1</v>
      </c>
    </row>
    <row r="10145" spans="1:20" s="20" customFormat="1" x14ac:dyDescent="0.25">
      <c r="A10145" s="177" t="s">
        <v>1984</v>
      </c>
      <c r="B10145" s="20" t="s">
        <v>1985</v>
      </c>
      <c r="C10145" s="20" t="s">
        <v>1988</v>
      </c>
      <c r="D10145" s="20" t="s">
        <v>1002</v>
      </c>
      <c r="E10145" s="26">
        <v>43617</v>
      </c>
      <c r="F10145" s="20">
        <v>9</v>
      </c>
      <c r="G10145" s="20">
        <v>9</v>
      </c>
      <c r="I10145" s="20">
        <v>42</v>
      </c>
      <c r="J10145" s="20">
        <v>50</v>
      </c>
      <c r="L10145" s="20">
        <v>52</v>
      </c>
      <c r="N10145" s="20">
        <v>35</v>
      </c>
      <c r="P10145" s="20">
        <v>1</v>
      </c>
      <c r="Q10145" s="20">
        <v>7</v>
      </c>
      <c r="S10145" s="20">
        <v>7</v>
      </c>
    </row>
    <row r="10146" spans="1:20" s="20" customFormat="1" x14ac:dyDescent="0.25">
      <c r="A10146" s="177" t="s">
        <v>1952</v>
      </c>
      <c r="B10146" s="20" t="s">
        <v>1953</v>
      </c>
      <c r="C10146" s="20" t="s">
        <v>966</v>
      </c>
      <c r="D10146" s="20" t="s">
        <v>1000</v>
      </c>
      <c r="E10146" s="26">
        <v>43617</v>
      </c>
      <c r="F10146" s="20">
        <v>0</v>
      </c>
      <c r="G10146" s="20">
        <v>0</v>
      </c>
      <c r="I10146" s="20">
        <v>0</v>
      </c>
      <c r="J10146" s="20">
        <v>0</v>
      </c>
      <c r="L10146" s="20">
        <v>0</v>
      </c>
      <c r="N10146" s="20">
        <v>0</v>
      </c>
      <c r="P10146" s="20">
        <v>0</v>
      </c>
      <c r="Q10146" s="20">
        <v>0</v>
      </c>
      <c r="S10146" s="20">
        <v>0</v>
      </c>
      <c r="T10146" s="20">
        <v>0.625</v>
      </c>
    </row>
    <row r="10147" spans="1:20" s="20" customFormat="1" x14ac:dyDescent="0.25">
      <c r="A10147" s="177" t="s">
        <v>1944</v>
      </c>
      <c r="B10147" s="20" t="s">
        <v>1945</v>
      </c>
      <c r="C10147" s="20" t="s">
        <v>240</v>
      </c>
      <c r="D10147" s="20" t="s">
        <v>1000</v>
      </c>
      <c r="E10147" s="26">
        <v>43617</v>
      </c>
      <c r="F10147" s="20">
        <v>16.5</v>
      </c>
      <c r="G10147" s="20">
        <v>15.5</v>
      </c>
      <c r="I10147" s="20">
        <v>49</v>
      </c>
      <c r="J10147" s="20">
        <v>94</v>
      </c>
      <c r="L10147" s="20">
        <v>89</v>
      </c>
      <c r="N10147" s="20">
        <v>42</v>
      </c>
      <c r="P10147" s="20">
        <v>4</v>
      </c>
      <c r="Q10147" s="20">
        <v>5</v>
      </c>
      <c r="S10147" s="20">
        <v>7</v>
      </c>
      <c r="T10147" s="20">
        <v>0.75</v>
      </c>
    </row>
    <row r="10148" spans="1:20" s="20" customFormat="1" x14ac:dyDescent="0.25">
      <c r="A10148" s="177" t="s">
        <v>1769</v>
      </c>
      <c r="B10148" s="20" t="s">
        <v>1770</v>
      </c>
      <c r="C10148" s="20" t="s">
        <v>241</v>
      </c>
      <c r="D10148" s="20" t="s">
        <v>1000</v>
      </c>
      <c r="E10148" s="26">
        <v>43617</v>
      </c>
      <c r="F10148" s="20">
        <v>40.5</v>
      </c>
      <c r="G10148" s="20">
        <v>37</v>
      </c>
      <c r="I10148" s="20">
        <v>392</v>
      </c>
      <c r="J10148" s="20">
        <v>441</v>
      </c>
      <c r="L10148" s="20">
        <v>417</v>
      </c>
      <c r="N10148" s="20">
        <v>348</v>
      </c>
      <c r="P10148" s="20">
        <v>3</v>
      </c>
      <c r="Q10148" s="20">
        <v>8</v>
      </c>
      <c r="S10148" s="20">
        <v>44</v>
      </c>
      <c r="T10148" s="20">
        <v>0.82499999999999996</v>
      </c>
    </row>
    <row r="10149" spans="1:20" s="20" customFormat="1" x14ac:dyDescent="0.25">
      <c r="A10149" s="177" t="s">
        <v>1594</v>
      </c>
      <c r="B10149" s="20" t="s">
        <v>1595</v>
      </c>
      <c r="C10149" s="20" t="s">
        <v>318</v>
      </c>
      <c r="D10149" s="20" t="s">
        <v>1000</v>
      </c>
      <c r="E10149" s="26">
        <v>43617</v>
      </c>
      <c r="F10149" s="20">
        <v>4.5</v>
      </c>
      <c r="G10149" s="20">
        <v>7</v>
      </c>
      <c r="I10149" s="20">
        <v>14</v>
      </c>
      <c r="J10149" s="20">
        <v>26</v>
      </c>
      <c r="L10149" s="20">
        <v>41</v>
      </c>
      <c r="N10149" s="20">
        <v>14</v>
      </c>
      <c r="P10149" s="20">
        <v>0</v>
      </c>
      <c r="Q10149" s="20">
        <v>0</v>
      </c>
      <c r="S10149" s="20">
        <v>0</v>
      </c>
      <c r="T10149" s="20">
        <v>0.6</v>
      </c>
    </row>
    <row r="10150" spans="1:20" s="20" customFormat="1" x14ac:dyDescent="0.25">
      <c r="A10150" s="177" t="s">
        <v>1484</v>
      </c>
      <c r="B10150" s="20" t="s">
        <v>1485</v>
      </c>
      <c r="C10150" s="20" t="s">
        <v>896</v>
      </c>
      <c r="D10150" s="20" t="s">
        <v>1000</v>
      </c>
      <c r="E10150" s="26">
        <v>43617</v>
      </c>
      <c r="F10150" s="20">
        <v>81.5</v>
      </c>
      <c r="G10150" s="20">
        <v>81.5</v>
      </c>
      <c r="I10150" s="20">
        <v>545</v>
      </c>
      <c r="J10150" s="20">
        <v>687</v>
      </c>
      <c r="L10150" s="20">
        <v>681</v>
      </c>
      <c r="N10150" s="20">
        <v>480</v>
      </c>
      <c r="O10150" s="20">
        <v>1.0033333333333332</v>
      </c>
      <c r="P10150" s="20">
        <v>15</v>
      </c>
      <c r="Q10150" s="20">
        <v>26</v>
      </c>
      <c r="S10150" s="20">
        <v>65</v>
      </c>
      <c r="T10150" s="20">
        <v>0.75</v>
      </c>
    </row>
    <row r="10151" spans="1:20" s="20" customFormat="1" x14ac:dyDescent="0.25">
      <c r="A10151" s="177" t="s">
        <v>1443</v>
      </c>
      <c r="B10151" s="20" t="s">
        <v>1444</v>
      </c>
      <c r="C10151" s="20" t="s">
        <v>899</v>
      </c>
      <c r="D10151" s="20" t="s">
        <v>1001</v>
      </c>
      <c r="E10151" s="26">
        <v>43617</v>
      </c>
      <c r="F10151" s="20">
        <v>5.5</v>
      </c>
      <c r="G10151" s="20">
        <v>8.5</v>
      </c>
      <c r="I10151" s="20">
        <v>23</v>
      </c>
      <c r="J10151" s="20">
        <v>28</v>
      </c>
      <c r="L10151" s="20">
        <v>48</v>
      </c>
      <c r="N10151" s="20">
        <v>22</v>
      </c>
      <c r="O10151" s="20" t="s">
        <v>904</v>
      </c>
      <c r="P10151" s="20">
        <v>2</v>
      </c>
      <c r="Q10151" s="20">
        <v>5</v>
      </c>
      <c r="S10151" s="20">
        <v>1</v>
      </c>
      <c r="T10151" s="20">
        <v>0.85</v>
      </c>
    </row>
    <row r="10152" spans="1:20" s="20" customFormat="1" x14ac:dyDescent="0.25">
      <c r="A10152" s="177" t="s">
        <v>1146</v>
      </c>
      <c r="B10152" s="20" t="s">
        <v>1234</v>
      </c>
      <c r="C10152" s="20" t="s">
        <v>235</v>
      </c>
      <c r="D10152" s="20" t="s">
        <v>1002</v>
      </c>
      <c r="E10152" s="26">
        <v>43617</v>
      </c>
      <c r="F10152" s="20">
        <v>87</v>
      </c>
      <c r="G10152" s="20">
        <v>90</v>
      </c>
      <c r="H10152" s="20">
        <v>0</v>
      </c>
      <c r="I10152" s="20">
        <v>568</v>
      </c>
      <c r="J10152" s="20">
        <v>715</v>
      </c>
      <c r="L10152" s="20">
        <v>729</v>
      </c>
      <c r="M10152" s="20">
        <v>0</v>
      </c>
      <c r="N10152" s="20">
        <v>502</v>
      </c>
      <c r="O10152" s="20">
        <v>1.0033333333333332</v>
      </c>
      <c r="P10152" s="20">
        <v>17</v>
      </c>
      <c r="Q10152" s="20">
        <v>31</v>
      </c>
      <c r="R10152" s="20">
        <v>0</v>
      </c>
      <c r="S10152" s="20">
        <v>66</v>
      </c>
      <c r="T10152" s="20">
        <v>1.075</v>
      </c>
    </row>
    <row r="10153" spans="1:20" s="20" customFormat="1" x14ac:dyDescent="0.25">
      <c r="A10153" s="177" t="s">
        <v>1383</v>
      </c>
      <c r="B10153" s="20" t="s">
        <v>1384</v>
      </c>
      <c r="C10153" s="20" t="s">
        <v>1237</v>
      </c>
      <c r="D10153" s="20" t="s">
        <v>1000</v>
      </c>
      <c r="E10153" s="26">
        <v>43617</v>
      </c>
      <c r="F10153" s="20">
        <v>26.5</v>
      </c>
      <c r="G10153" s="20">
        <v>24.5</v>
      </c>
      <c r="I10153" s="20">
        <v>95</v>
      </c>
      <c r="J10153" s="20">
        <v>152</v>
      </c>
      <c r="L10153" s="20">
        <v>141</v>
      </c>
      <c r="N10153" s="20">
        <v>82</v>
      </c>
      <c r="P10153" s="20">
        <v>4</v>
      </c>
      <c r="Q10153" s="20">
        <v>8</v>
      </c>
      <c r="S10153" s="20">
        <v>13</v>
      </c>
      <c r="T10153" s="20">
        <v>0.8</v>
      </c>
    </row>
    <row r="10154" spans="1:20" s="20" customFormat="1" x14ac:dyDescent="0.25">
      <c r="A10154" s="177" t="s">
        <v>12144</v>
      </c>
      <c r="B10154" s="20" t="s">
        <v>12145</v>
      </c>
      <c r="C10154" s="20" t="s">
        <v>1051</v>
      </c>
      <c r="D10154" s="20" t="s">
        <v>1000</v>
      </c>
      <c r="E10154" s="26">
        <v>43617</v>
      </c>
      <c r="F10154" s="20">
        <v>0</v>
      </c>
      <c r="G10154" s="20">
        <v>0</v>
      </c>
      <c r="I10154" s="20">
        <v>0</v>
      </c>
      <c r="J10154" s="20">
        <v>0</v>
      </c>
      <c r="L10154" s="20">
        <v>0</v>
      </c>
      <c r="N10154" s="20">
        <v>0</v>
      </c>
      <c r="P10154" s="20">
        <v>0</v>
      </c>
      <c r="Q10154" s="20">
        <v>0</v>
      </c>
      <c r="S10154" s="20">
        <v>0</v>
      </c>
      <c r="T10154" s="20">
        <v>0.7</v>
      </c>
    </row>
    <row r="10155" spans="1:20" s="20" customFormat="1" x14ac:dyDescent="0.25">
      <c r="A10155" s="177" t="s">
        <v>13333</v>
      </c>
      <c r="B10155" s="20" t="s">
        <v>13334</v>
      </c>
      <c r="C10155" s="20" t="s">
        <v>350</v>
      </c>
      <c r="D10155" s="20" t="s">
        <v>1002</v>
      </c>
      <c r="E10155" s="26">
        <v>43617</v>
      </c>
      <c r="F10155" s="20">
        <v>0</v>
      </c>
      <c r="G10155" s="20">
        <v>0</v>
      </c>
      <c r="I10155" s="20">
        <v>0</v>
      </c>
      <c r="J10155" s="20">
        <v>0</v>
      </c>
      <c r="L10155" s="20">
        <v>0</v>
      </c>
      <c r="N10155" s="20">
        <v>0</v>
      </c>
      <c r="P10155" s="20">
        <v>0</v>
      </c>
      <c r="Q10155" s="20">
        <v>0</v>
      </c>
      <c r="S10155" s="20">
        <v>0</v>
      </c>
      <c r="T10155" s="20">
        <v>0.8</v>
      </c>
    </row>
    <row r="10156" spans="1:20" s="20" customFormat="1" x14ac:dyDescent="0.25">
      <c r="A10156" s="177" t="s">
        <v>13510</v>
      </c>
      <c r="B10156" s="20" t="s">
        <v>13511</v>
      </c>
      <c r="C10156" s="20" t="s">
        <v>242</v>
      </c>
      <c r="D10156" s="20" t="s">
        <v>1002</v>
      </c>
      <c r="E10156" s="26">
        <v>43617</v>
      </c>
      <c r="F10156" s="20">
        <v>0</v>
      </c>
      <c r="G10156" s="20">
        <v>0</v>
      </c>
      <c r="I10156" s="20">
        <v>0</v>
      </c>
      <c r="J10156" s="20">
        <v>0</v>
      </c>
      <c r="L10156" s="20">
        <v>0</v>
      </c>
      <c r="N10156" s="20">
        <v>0</v>
      </c>
      <c r="P10156" s="20">
        <v>0</v>
      </c>
      <c r="Q10156" s="20">
        <v>0</v>
      </c>
      <c r="S10156" s="20">
        <v>0</v>
      </c>
      <c r="T10156" s="20">
        <v>0.65</v>
      </c>
    </row>
    <row r="10157" spans="1:20" s="20" customFormat="1" x14ac:dyDescent="0.25">
      <c r="A10157" s="177" t="s">
        <v>13687</v>
      </c>
      <c r="B10157" s="20" t="s">
        <v>13688</v>
      </c>
      <c r="C10157" s="20" t="s">
        <v>237</v>
      </c>
      <c r="D10157" s="20" t="s">
        <v>1002</v>
      </c>
      <c r="E10157" s="26">
        <v>43617</v>
      </c>
      <c r="F10157" s="20">
        <v>10</v>
      </c>
      <c r="G10157" s="20">
        <v>13</v>
      </c>
      <c r="I10157" s="20">
        <v>44</v>
      </c>
      <c r="J10157" s="20">
        <v>68</v>
      </c>
      <c r="L10157" s="20">
        <v>82</v>
      </c>
      <c r="N10157" s="20">
        <v>36</v>
      </c>
      <c r="O10157" s="20">
        <v>1.0033333333333332</v>
      </c>
      <c r="P10157" s="20">
        <v>8</v>
      </c>
      <c r="Q10157" s="20">
        <v>10</v>
      </c>
      <c r="S10157" s="20">
        <v>8</v>
      </c>
      <c r="T10157" s="20">
        <v>0.95</v>
      </c>
    </row>
    <row r="10158" spans="1:20" s="20" customFormat="1" x14ac:dyDescent="0.25">
      <c r="A10158" s="177" t="s">
        <v>13862</v>
      </c>
      <c r="B10158" s="20" t="s">
        <v>13863</v>
      </c>
      <c r="C10158" s="20" t="s">
        <v>238</v>
      </c>
      <c r="D10158" s="20" t="s">
        <v>1002</v>
      </c>
      <c r="E10158" s="26">
        <v>43617</v>
      </c>
      <c r="F10158" s="20">
        <v>0</v>
      </c>
      <c r="G10158" s="20">
        <v>0</v>
      </c>
      <c r="I10158" s="20">
        <v>0</v>
      </c>
      <c r="J10158" s="20">
        <v>0</v>
      </c>
      <c r="L10158" s="20">
        <v>0</v>
      </c>
      <c r="N10158" s="20">
        <v>0</v>
      </c>
      <c r="P10158" s="20">
        <v>0</v>
      </c>
      <c r="Q10158" s="20">
        <v>0</v>
      </c>
      <c r="S10158" s="20">
        <v>0</v>
      </c>
      <c r="T10158" s="20">
        <v>0.92500000000000004</v>
      </c>
    </row>
    <row r="10159" spans="1:20" s="20" customFormat="1" x14ac:dyDescent="0.25">
      <c r="A10159" s="177" t="s">
        <v>14039</v>
      </c>
      <c r="B10159" s="20" t="s">
        <v>14040</v>
      </c>
      <c r="C10159" s="20" t="s">
        <v>239</v>
      </c>
      <c r="D10159" s="20" t="s">
        <v>1002</v>
      </c>
      <c r="E10159" s="26">
        <v>43617</v>
      </c>
      <c r="F10159" s="20">
        <v>0</v>
      </c>
      <c r="G10159" s="20">
        <v>0</v>
      </c>
      <c r="I10159" s="20">
        <v>0</v>
      </c>
      <c r="J10159" s="20">
        <v>0</v>
      </c>
      <c r="L10159" s="20">
        <v>0</v>
      </c>
      <c r="N10159" s="20">
        <v>0</v>
      </c>
      <c r="P10159" s="20">
        <v>0</v>
      </c>
      <c r="Q10159" s="20">
        <v>0</v>
      </c>
      <c r="S10159" s="20">
        <v>0</v>
      </c>
      <c r="T10159" s="20">
        <v>0.875</v>
      </c>
    </row>
    <row r="10160" spans="1:20" s="20" customFormat="1" x14ac:dyDescent="0.25">
      <c r="A10160" s="177" t="s">
        <v>14049</v>
      </c>
      <c r="B10160" s="20" t="s">
        <v>14050</v>
      </c>
      <c r="C10160" s="20" t="s">
        <v>966</v>
      </c>
      <c r="D10160" s="20" t="s">
        <v>1002</v>
      </c>
      <c r="E10160" s="26">
        <v>43617</v>
      </c>
      <c r="F10160" s="20">
        <v>0</v>
      </c>
      <c r="G10160" s="20">
        <v>0</v>
      </c>
      <c r="I10160" s="20">
        <v>0</v>
      </c>
      <c r="J10160" s="20">
        <v>0</v>
      </c>
      <c r="L10160" s="20">
        <v>0</v>
      </c>
      <c r="N10160" s="20">
        <v>0</v>
      </c>
      <c r="P10160" s="20">
        <v>0</v>
      </c>
      <c r="Q10160" s="20">
        <v>0</v>
      </c>
      <c r="S10160" s="20">
        <v>0</v>
      </c>
      <c r="T10160" s="20">
        <v>0.875</v>
      </c>
    </row>
    <row r="10161" spans="1:20" s="20" customFormat="1" x14ac:dyDescent="0.25">
      <c r="A10161" s="177" t="s">
        <v>14226</v>
      </c>
      <c r="B10161" s="20" t="s">
        <v>14227</v>
      </c>
      <c r="C10161" s="20" t="s">
        <v>240</v>
      </c>
      <c r="D10161" s="20" t="s">
        <v>1002</v>
      </c>
      <c r="E10161" s="26">
        <v>43617</v>
      </c>
      <c r="F10161" s="20">
        <v>16.5</v>
      </c>
      <c r="G10161" s="20">
        <v>15.5</v>
      </c>
      <c r="I10161" s="20">
        <v>49</v>
      </c>
      <c r="J10161" s="20">
        <v>94</v>
      </c>
      <c r="L10161" s="20">
        <v>89</v>
      </c>
      <c r="N10161" s="20">
        <v>42</v>
      </c>
      <c r="P10161" s="20">
        <v>4</v>
      </c>
      <c r="Q10161" s="20">
        <v>5</v>
      </c>
      <c r="S10161" s="20">
        <v>7</v>
      </c>
      <c r="T10161" s="20">
        <v>1.0249999999999999</v>
      </c>
    </row>
    <row r="10162" spans="1:20" s="20" customFormat="1" x14ac:dyDescent="0.25">
      <c r="A10162" s="177" t="s">
        <v>14403</v>
      </c>
      <c r="B10162" s="20" t="s">
        <v>14404</v>
      </c>
      <c r="C10162" s="20" t="s">
        <v>241</v>
      </c>
      <c r="D10162" s="20" t="s">
        <v>1002</v>
      </c>
      <c r="E10162" s="26">
        <v>43617</v>
      </c>
      <c r="F10162" s="20">
        <v>40.5</v>
      </c>
      <c r="G10162" s="20">
        <v>37</v>
      </c>
      <c r="I10162" s="20">
        <v>392</v>
      </c>
      <c r="J10162" s="20">
        <v>441</v>
      </c>
      <c r="L10162" s="20">
        <v>417</v>
      </c>
      <c r="N10162" s="20">
        <v>348</v>
      </c>
      <c r="P10162" s="20">
        <v>3</v>
      </c>
      <c r="Q10162" s="20">
        <v>8</v>
      </c>
      <c r="S10162" s="20">
        <v>44</v>
      </c>
      <c r="T10162" s="20">
        <v>0.97500000000000009</v>
      </c>
    </row>
    <row r="10163" spans="1:20" s="20" customFormat="1" x14ac:dyDescent="0.25">
      <c r="A10163" s="177" t="s">
        <v>14515</v>
      </c>
      <c r="B10163" s="20" t="s">
        <v>14516</v>
      </c>
      <c r="C10163" s="20" t="s">
        <v>318</v>
      </c>
      <c r="D10163" s="20" t="s">
        <v>1002</v>
      </c>
      <c r="E10163" s="26">
        <v>43617</v>
      </c>
      <c r="F10163" s="20">
        <v>4.5</v>
      </c>
      <c r="G10163" s="20">
        <v>7</v>
      </c>
      <c r="I10163" s="20">
        <v>14</v>
      </c>
      <c r="J10163" s="20">
        <v>26</v>
      </c>
      <c r="L10163" s="20">
        <v>41</v>
      </c>
      <c r="N10163" s="20">
        <v>14</v>
      </c>
      <c r="P10163" s="20">
        <v>0</v>
      </c>
      <c r="Q10163" s="20">
        <v>0</v>
      </c>
      <c r="S10163" s="20">
        <v>0</v>
      </c>
      <c r="T10163" s="20">
        <v>1.1000000000000001</v>
      </c>
    </row>
    <row r="10164" spans="1:20" s="20" customFormat="1" x14ac:dyDescent="0.25">
      <c r="A10164" s="177" t="s">
        <v>14535</v>
      </c>
      <c r="B10164" s="20" t="s">
        <v>14536</v>
      </c>
      <c r="C10164" s="20" t="s">
        <v>962</v>
      </c>
      <c r="D10164" s="20" t="s">
        <v>1000</v>
      </c>
      <c r="E10164" s="26">
        <v>43617</v>
      </c>
      <c r="F10164" s="20">
        <v>2</v>
      </c>
      <c r="G10164" s="20">
        <v>3</v>
      </c>
      <c r="I10164" s="20">
        <v>8</v>
      </c>
      <c r="J10164" s="20">
        <v>16</v>
      </c>
      <c r="L10164" s="20">
        <v>18</v>
      </c>
      <c r="N10164" s="20">
        <v>8</v>
      </c>
      <c r="O10164" s="20">
        <v>0.83</v>
      </c>
      <c r="P10164" s="20">
        <v>0</v>
      </c>
      <c r="Q10164" s="20">
        <v>0</v>
      </c>
      <c r="S10164" s="20">
        <v>0</v>
      </c>
      <c r="T10164" s="20">
        <v>1.175</v>
      </c>
    </row>
    <row r="10165" spans="1:20" s="20" customFormat="1" x14ac:dyDescent="0.25">
      <c r="A10165" s="177" t="s">
        <v>14555</v>
      </c>
      <c r="B10165" s="20" t="s">
        <v>14556</v>
      </c>
      <c r="C10165" s="20" t="s">
        <v>959</v>
      </c>
      <c r="D10165" s="20" t="s">
        <v>1002</v>
      </c>
      <c r="E10165" s="26">
        <v>43617</v>
      </c>
      <c r="F10165" s="20">
        <v>2</v>
      </c>
      <c r="G10165" s="20">
        <v>3</v>
      </c>
      <c r="I10165" s="20">
        <v>8</v>
      </c>
      <c r="J10165" s="20">
        <v>16</v>
      </c>
      <c r="L10165" s="20">
        <v>18</v>
      </c>
      <c r="N10165" s="20">
        <v>8</v>
      </c>
      <c r="P10165" s="20">
        <v>0</v>
      </c>
      <c r="Q10165" s="20">
        <v>0</v>
      </c>
      <c r="S10165" s="20">
        <v>0</v>
      </c>
      <c r="T10165" s="20">
        <v>1.175</v>
      </c>
    </row>
    <row r="10166" spans="1:20" s="20" customFormat="1" x14ac:dyDescent="0.25">
      <c r="A10166" s="177" t="s">
        <v>14732</v>
      </c>
      <c r="B10166" s="20" t="s">
        <v>14733</v>
      </c>
      <c r="C10166" s="20" t="s">
        <v>199</v>
      </c>
      <c r="D10166" s="20" t="s">
        <v>1000</v>
      </c>
      <c r="E10166" s="26">
        <v>43617</v>
      </c>
      <c r="F10166" s="20">
        <v>14.5</v>
      </c>
      <c r="G10166" s="20">
        <v>13.5</v>
      </c>
      <c r="I10166" s="20">
        <v>144</v>
      </c>
      <c r="J10166" s="20">
        <v>124</v>
      </c>
      <c r="L10166" s="20">
        <v>113</v>
      </c>
      <c r="N10166" s="20">
        <v>137</v>
      </c>
      <c r="P10166" s="20">
        <v>1</v>
      </c>
      <c r="Q10166" s="20">
        <v>3</v>
      </c>
      <c r="S10166" s="20">
        <v>7</v>
      </c>
      <c r="T10166" s="20">
        <v>1.075</v>
      </c>
    </row>
    <row r="10167" spans="1:20" s="20" customFormat="1" x14ac:dyDescent="0.25">
      <c r="A10167" s="177" t="s">
        <v>14998</v>
      </c>
      <c r="B10167" s="20" t="s">
        <v>14999</v>
      </c>
      <c r="C10167" s="20" t="s">
        <v>200</v>
      </c>
      <c r="D10167" s="20" t="s">
        <v>1002</v>
      </c>
      <c r="E10167" s="26">
        <v>43617</v>
      </c>
      <c r="F10167" s="20">
        <v>4.5</v>
      </c>
      <c r="G10167" s="20">
        <v>4.5</v>
      </c>
      <c r="I10167" s="20">
        <v>25</v>
      </c>
      <c r="J10167" s="20">
        <v>26</v>
      </c>
      <c r="L10167" s="20">
        <v>26</v>
      </c>
      <c r="N10167" s="20">
        <v>20</v>
      </c>
      <c r="P10167" s="20">
        <v>1</v>
      </c>
      <c r="Q10167" s="20">
        <v>1</v>
      </c>
      <c r="S10167" s="20">
        <v>5</v>
      </c>
      <c r="T10167" s="20">
        <v>1.075</v>
      </c>
    </row>
    <row r="10168" spans="1:20" s="20" customFormat="1" x14ac:dyDescent="0.25">
      <c r="A10168" s="177" t="s">
        <v>15175</v>
      </c>
      <c r="B10168" s="20" t="s">
        <v>15176</v>
      </c>
      <c r="C10168" s="20" t="s">
        <v>202</v>
      </c>
      <c r="D10168" s="20" t="s">
        <v>1002</v>
      </c>
      <c r="E10168" s="26">
        <v>43617</v>
      </c>
      <c r="F10168" s="20">
        <v>8</v>
      </c>
      <c r="G10168" s="20">
        <v>5</v>
      </c>
      <c r="I10168" s="20">
        <v>107</v>
      </c>
      <c r="J10168" s="20">
        <v>88</v>
      </c>
      <c r="L10168" s="20">
        <v>64</v>
      </c>
      <c r="N10168" s="20">
        <v>105</v>
      </c>
      <c r="P10168" s="20">
        <v>0</v>
      </c>
      <c r="Q10168" s="20">
        <v>0</v>
      </c>
      <c r="S10168" s="20">
        <v>2</v>
      </c>
      <c r="T10168" s="20">
        <v>0.95</v>
      </c>
    </row>
    <row r="10169" spans="1:20" s="20" customFormat="1" x14ac:dyDescent="0.25">
      <c r="A10169" s="177" t="s">
        <v>15257</v>
      </c>
      <c r="B10169" s="20" t="s">
        <v>15258</v>
      </c>
      <c r="C10169" s="20" t="s">
        <v>348</v>
      </c>
      <c r="D10169" s="20" t="s">
        <v>1000</v>
      </c>
      <c r="E10169" s="26">
        <v>43617</v>
      </c>
      <c r="F10169" s="20">
        <v>0</v>
      </c>
      <c r="G10169" s="20">
        <v>0</v>
      </c>
      <c r="I10169" s="20">
        <v>0</v>
      </c>
      <c r="J10169" s="20">
        <v>0</v>
      </c>
      <c r="L10169" s="20">
        <v>0</v>
      </c>
      <c r="N10169" s="20">
        <v>0</v>
      </c>
      <c r="P10169" s="20">
        <v>0</v>
      </c>
      <c r="Q10169" s="20">
        <v>0</v>
      </c>
      <c r="S10169" s="20">
        <v>0</v>
      </c>
    </row>
    <row r="10170" spans="1:20" s="20" customFormat="1" x14ac:dyDescent="0.25">
      <c r="A10170" s="177" t="s">
        <v>15341</v>
      </c>
      <c r="B10170" s="20" t="s">
        <v>15342</v>
      </c>
      <c r="C10170" s="20" t="s">
        <v>347</v>
      </c>
      <c r="D10170" s="20" t="s">
        <v>1002</v>
      </c>
      <c r="E10170" s="26">
        <v>43617</v>
      </c>
      <c r="F10170" s="20">
        <v>0</v>
      </c>
      <c r="G10170" s="20">
        <v>0</v>
      </c>
      <c r="I10170" s="20">
        <v>0</v>
      </c>
      <c r="J10170" s="20">
        <v>0</v>
      </c>
      <c r="L10170" s="20">
        <v>0</v>
      </c>
      <c r="N10170" s="20">
        <v>0</v>
      </c>
      <c r="P10170" s="20">
        <v>0</v>
      </c>
      <c r="Q10170" s="20">
        <v>0</v>
      </c>
      <c r="S10170" s="20">
        <v>0</v>
      </c>
      <c r="T10170" s="20">
        <v>1</v>
      </c>
    </row>
    <row r="10171" spans="1:20" s="20" customFormat="1" x14ac:dyDescent="0.25">
      <c r="A10171" s="177" t="s">
        <v>15417</v>
      </c>
      <c r="B10171" s="20" t="s">
        <v>15418</v>
      </c>
      <c r="C10171" s="20" t="s">
        <v>351</v>
      </c>
      <c r="D10171" s="20" t="s">
        <v>1002</v>
      </c>
      <c r="E10171" s="26">
        <v>43617</v>
      </c>
      <c r="F10171" s="20">
        <v>0</v>
      </c>
      <c r="G10171" s="20">
        <v>0</v>
      </c>
      <c r="I10171" s="20">
        <v>0</v>
      </c>
      <c r="J10171" s="20">
        <v>0</v>
      </c>
      <c r="L10171" s="20">
        <v>0</v>
      </c>
      <c r="N10171" s="20">
        <v>0</v>
      </c>
      <c r="P10171" s="20">
        <v>0</v>
      </c>
      <c r="Q10171" s="20">
        <v>0</v>
      </c>
      <c r="S10171" s="20">
        <v>0</v>
      </c>
      <c r="T10171" s="20">
        <v>1</v>
      </c>
    </row>
    <row r="10172" spans="1:20" s="20" customFormat="1" x14ac:dyDescent="0.25">
      <c r="A10172" s="177" t="s">
        <v>15463</v>
      </c>
      <c r="B10172" s="20" t="s">
        <v>15464</v>
      </c>
      <c r="C10172" s="20" t="s">
        <v>357</v>
      </c>
      <c r="D10172" s="20" t="s">
        <v>1000</v>
      </c>
      <c r="E10172" s="26">
        <v>43617</v>
      </c>
      <c r="F10172" s="20">
        <v>0</v>
      </c>
      <c r="G10172" s="20">
        <v>0</v>
      </c>
      <c r="I10172" s="20">
        <v>0</v>
      </c>
      <c r="J10172" s="20">
        <v>0</v>
      </c>
      <c r="L10172" s="20">
        <v>0</v>
      </c>
      <c r="N10172" s="20">
        <v>0</v>
      </c>
      <c r="P10172" s="20">
        <v>0</v>
      </c>
      <c r="Q10172" s="20">
        <v>0</v>
      </c>
      <c r="S10172" s="20">
        <v>0</v>
      </c>
      <c r="T10172" s="20">
        <v>1</v>
      </c>
    </row>
    <row r="10173" spans="1:20" s="20" customFormat="1" x14ac:dyDescent="0.25">
      <c r="A10173" s="177" t="s">
        <v>15541</v>
      </c>
      <c r="B10173" s="20" t="s">
        <v>15542</v>
      </c>
      <c r="C10173" s="20" t="s">
        <v>352</v>
      </c>
      <c r="D10173" s="20" t="s">
        <v>1002</v>
      </c>
      <c r="E10173" s="26">
        <v>43617</v>
      </c>
      <c r="F10173" s="20">
        <v>0</v>
      </c>
      <c r="G10173" s="20">
        <v>0</v>
      </c>
      <c r="I10173" s="20">
        <v>0</v>
      </c>
      <c r="J10173" s="20">
        <v>0</v>
      </c>
      <c r="L10173" s="20">
        <v>0</v>
      </c>
      <c r="N10173" s="20">
        <v>0</v>
      </c>
      <c r="P10173" s="20">
        <v>0</v>
      </c>
      <c r="Q10173" s="20">
        <v>0</v>
      </c>
      <c r="S10173" s="20">
        <v>0</v>
      </c>
    </row>
    <row r="10174" spans="1:20" s="20" customFormat="1" x14ac:dyDescent="0.25">
      <c r="A10174" s="177" t="s">
        <v>15702</v>
      </c>
      <c r="B10174" s="20" t="s">
        <v>15703</v>
      </c>
      <c r="C10174" s="20" t="s">
        <v>228</v>
      </c>
      <c r="D10174" s="20" t="s">
        <v>1002</v>
      </c>
      <c r="E10174" s="26">
        <v>43617</v>
      </c>
      <c r="F10174" s="20">
        <v>0</v>
      </c>
      <c r="G10174" s="20">
        <v>0</v>
      </c>
      <c r="I10174" s="20">
        <v>0</v>
      </c>
      <c r="J10174" s="20">
        <v>0</v>
      </c>
      <c r="L10174" s="20">
        <v>0</v>
      </c>
      <c r="N10174" s="20">
        <v>0</v>
      </c>
      <c r="P10174" s="20">
        <v>0</v>
      </c>
      <c r="Q10174" s="20">
        <v>0</v>
      </c>
      <c r="S10174" s="20">
        <v>0</v>
      </c>
    </row>
    <row r="10175" spans="1:20" s="20" customFormat="1" x14ac:dyDescent="0.25">
      <c r="A10175" s="177" t="s">
        <v>15879</v>
      </c>
      <c r="B10175" s="20" t="s">
        <v>15880</v>
      </c>
      <c r="C10175" s="20" t="s">
        <v>227</v>
      </c>
      <c r="D10175" s="20" t="s">
        <v>1000</v>
      </c>
      <c r="E10175" s="26">
        <v>43617</v>
      </c>
      <c r="F10175" s="20">
        <v>0</v>
      </c>
      <c r="G10175" s="20">
        <v>0</v>
      </c>
      <c r="I10175" s="20">
        <v>0</v>
      </c>
      <c r="J10175" s="20">
        <v>0</v>
      </c>
      <c r="L10175" s="20">
        <v>0</v>
      </c>
      <c r="N10175" s="20">
        <v>0</v>
      </c>
      <c r="P10175" s="20">
        <v>0</v>
      </c>
      <c r="Q10175" s="20">
        <v>0</v>
      </c>
      <c r="S10175" s="20">
        <v>0</v>
      </c>
    </row>
    <row r="10176" spans="1:20" s="20" customFormat="1" x14ac:dyDescent="0.25">
      <c r="A10176" s="177" t="s">
        <v>16056</v>
      </c>
      <c r="B10176" s="20" t="s">
        <v>16057</v>
      </c>
      <c r="C10176" s="20" t="s">
        <v>203</v>
      </c>
      <c r="D10176" s="20" t="s">
        <v>1000</v>
      </c>
      <c r="E10176" s="26">
        <v>43617</v>
      </c>
      <c r="F10176" s="20">
        <v>0</v>
      </c>
      <c r="G10176" s="20">
        <v>0</v>
      </c>
      <c r="I10176" s="20">
        <v>0</v>
      </c>
      <c r="J10176" s="20">
        <v>0</v>
      </c>
      <c r="L10176" s="20">
        <v>0</v>
      </c>
      <c r="N10176" s="20">
        <v>0</v>
      </c>
      <c r="O10176" s="20" t="e">
        <v>#DIV/0!</v>
      </c>
      <c r="P10176" s="20">
        <v>0</v>
      </c>
      <c r="Q10176" s="20">
        <v>0</v>
      </c>
      <c r="S10176" s="20">
        <v>0</v>
      </c>
    </row>
    <row r="10177" spans="1:20" s="20" customFormat="1" x14ac:dyDescent="0.25">
      <c r="A10177" s="177" t="s">
        <v>16235</v>
      </c>
      <c r="B10177" s="20" t="s">
        <v>16236</v>
      </c>
      <c r="C10177" s="20" t="s">
        <v>205</v>
      </c>
      <c r="D10177" s="20" t="s">
        <v>1002</v>
      </c>
      <c r="E10177" s="26">
        <v>43617</v>
      </c>
      <c r="F10177" s="20">
        <v>0</v>
      </c>
      <c r="G10177" s="20">
        <v>0</v>
      </c>
      <c r="I10177" s="20">
        <v>0</v>
      </c>
      <c r="J10177" s="20">
        <v>0</v>
      </c>
      <c r="L10177" s="20">
        <v>0</v>
      </c>
      <c r="N10177" s="20">
        <v>0</v>
      </c>
      <c r="P10177" s="20">
        <v>0</v>
      </c>
      <c r="Q10177" s="20">
        <v>0</v>
      </c>
      <c r="S10177" s="20">
        <v>0</v>
      </c>
      <c r="T10177" s="20">
        <v>1</v>
      </c>
    </row>
    <row r="10178" spans="1:20" s="20" customFormat="1" x14ac:dyDescent="0.25">
      <c r="A10178" s="177" t="s">
        <v>16412</v>
      </c>
      <c r="B10178" s="20" t="s">
        <v>16413</v>
      </c>
      <c r="C10178" s="20" t="s">
        <v>204</v>
      </c>
      <c r="D10178" s="20" t="s">
        <v>1002</v>
      </c>
      <c r="E10178" s="26">
        <v>43617</v>
      </c>
      <c r="F10178" s="20">
        <v>0</v>
      </c>
      <c r="G10178" s="20">
        <v>0</v>
      </c>
      <c r="I10178" s="20">
        <v>0</v>
      </c>
      <c r="J10178" s="20">
        <v>0</v>
      </c>
      <c r="L10178" s="20">
        <v>0</v>
      </c>
      <c r="N10178" s="20">
        <v>0</v>
      </c>
      <c r="P10178" s="20">
        <v>0</v>
      </c>
      <c r="Q10178" s="20">
        <v>0</v>
      </c>
      <c r="S10178" s="20">
        <v>0</v>
      </c>
      <c r="T10178" s="20">
        <v>0.66666666666666663</v>
      </c>
    </row>
    <row r="10179" spans="1:20" s="20" customFormat="1" x14ac:dyDescent="0.25">
      <c r="A10179" s="177" t="s">
        <v>16553</v>
      </c>
      <c r="B10179" s="20" t="s">
        <v>16554</v>
      </c>
      <c r="C10179" s="20" t="s">
        <v>353</v>
      </c>
      <c r="D10179" s="20" t="s">
        <v>1002</v>
      </c>
      <c r="E10179" s="26">
        <v>43617</v>
      </c>
      <c r="F10179" s="20">
        <v>0</v>
      </c>
      <c r="G10179" s="20">
        <v>0</v>
      </c>
      <c r="I10179" s="20">
        <v>0</v>
      </c>
      <c r="J10179" s="20">
        <v>0</v>
      </c>
      <c r="L10179" s="20">
        <v>0</v>
      </c>
      <c r="N10179" s="20">
        <v>0</v>
      </c>
      <c r="P10179" s="20">
        <v>0</v>
      </c>
      <c r="Q10179" s="20">
        <v>0</v>
      </c>
      <c r="S10179" s="20">
        <v>0</v>
      </c>
      <c r="T10179" s="20">
        <v>0.83333333333333337</v>
      </c>
    </row>
    <row r="10180" spans="1:20" s="20" customFormat="1" x14ac:dyDescent="0.25">
      <c r="A10180" s="177" t="s">
        <v>16730</v>
      </c>
      <c r="B10180" s="20" t="s">
        <v>16731</v>
      </c>
      <c r="C10180" s="20" t="s">
        <v>223</v>
      </c>
      <c r="D10180" s="20" t="s">
        <v>1000</v>
      </c>
      <c r="E10180" s="26">
        <v>43617</v>
      </c>
      <c r="F10180" s="20">
        <v>6</v>
      </c>
      <c r="G10180" s="20">
        <v>6</v>
      </c>
      <c r="I10180" s="20">
        <v>52</v>
      </c>
      <c r="J10180" s="20">
        <v>66</v>
      </c>
      <c r="L10180" s="20">
        <v>66</v>
      </c>
      <c r="N10180" s="20">
        <v>52</v>
      </c>
      <c r="P10180" s="20">
        <v>0</v>
      </c>
      <c r="Q10180" s="20">
        <v>0</v>
      </c>
      <c r="S10180" s="20">
        <v>0</v>
      </c>
      <c r="T10180" s="20">
        <v>0.5</v>
      </c>
    </row>
    <row r="10181" spans="1:20" s="20" customFormat="1" x14ac:dyDescent="0.25">
      <c r="A10181" s="177" t="s">
        <v>16909</v>
      </c>
      <c r="B10181" s="20" t="s">
        <v>16910</v>
      </c>
      <c r="C10181" s="20" t="s">
        <v>224</v>
      </c>
      <c r="D10181" s="20" t="s">
        <v>1002</v>
      </c>
      <c r="E10181" s="26">
        <v>43617</v>
      </c>
      <c r="F10181" s="20">
        <v>6</v>
      </c>
      <c r="G10181" s="20">
        <v>6</v>
      </c>
      <c r="I10181" s="20">
        <v>52</v>
      </c>
      <c r="J10181" s="20">
        <v>66</v>
      </c>
      <c r="L10181" s="20">
        <v>66</v>
      </c>
      <c r="N10181" s="20">
        <v>52</v>
      </c>
      <c r="P10181" s="20">
        <v>0</v>
      </c>
      <c r="Q10181" s="20">
        <v>0</v>
      </c>
      <c r="S10181" s="20">
        <v>0</v>
      </c>
      <c r="T10181" s="20">
        <v>0.88888888888888884</v>
      </c>
    </row>
    <row r="10182" spans="1:20" s="20" customFormat="1" x14ac:dyDescent="0.25">
      <c r="A10182" s="177" t="s">
        <v>17035</v>
      </c>
      <c r="B10182" s="20" t="s">
        <v>17036</v>
      </c>
      <c r="C10182" s="20" t="s">
        <v>346</v>
      </c>
      <c r="D10182" s="20" t="s">
        <v>1000</v>
      </c>
      <c r="E10182" s="26">
        <v>43617</v>
      </c>
      <c r="F10182" s="20">
        <v>0</v>
      </c>
      <c r="G10182" s="20">
        <v>0</v>
      </c>
      <c r="I10182" s="20">
        <v>0</v>
      </c>
      <c r="J10182" s="20">
        <v>0</v>
      </c>
      <c r="L10182" s="20">
        <v>0</v>
      </c>
      <c r="N10182" s="20">
        <v>0</v>
      </c>
      <c r="P10182" s="20">
        <v>0</v>
      </c>
      <c r="Q10182" s="20">
        <v>0</v>
      </c>
      <c r="S10182" s="20">
        <v>0</v>
      </c>
      <c r="T10182" s="20">
        <v>0.66666666666666663</v>
      </c>
    </row>
    <row r="10183" spans="1:20" s="20" customFormat="1" x14ac:dyDescent="0.25">
      <c r="A10183" s="177" t="s">
        <v>17131</v>
      </c>
      <c r="B10183" s="20" t="s">
        <v>17132</v>
      </c>
      <c r="C10183" s="20" t="s">
        <v>345</v>
      </c>
      <c r="D10183" s="20" t="s">
        <v>1002</v>
      </c>
      <c r="E10183" s="26">
        <v>43617</v>
      </c>
      <c r="F10183" s="20">
        <v>0</v>
      </c>
      <c r="G10183" s="20">
        <v>0</v>
      </c>
      <c r="I10183" s="20">
        <v>0</v>
      </c>
      <c r="J10183" s="20">
        <v>0</v>
      </c>
      <c r="L10183" s="20">
        <v>0</v>
      </c>
      <c r="N10183" s="20">
        <v>0</v>
      </c>
      <c r="P10183" s="20">
        <v>0</v>
      </c>
      <c r="Q10183" s="20">
        <v>0</v>
      </c>
      <c r="S10183" s="20">
        <v>0</v>
      </c>
      <c r="T10183" s="20">
        <v>0.875</v>
      </c>
    </row>
    <row r="10184" spans="1:20" s="20" customFormat="1" x14ac:dyDescent="0.25">
      <c r="A10184" s="177" t="s">
        <v>17149</v>
      </c>
      <c r="B10184" s="20" t="s">
        <v>17150</v>
      </c>
      <c r="C10184" s="20" t="s">
        <v>963</v>
      </c>
      <c r="D10184" s="20" t="s">
        <v>1000</v>
      </c>
      <c r="E10184" s="26">
        <v>43617</v>
      </c>
      <c r="F10184" s="20">
        <v>0</v>
      </c>
      <c r="G10184" s="20">
        <v>0</v>
      </c>
      <c r="I10184" s="20">
        <v>0</v>
      </c>
      <c r="J10184" s="20">
        <v>0</v>
      </c>
      <c r="L10184" s="20">
        <v>0</v>
      </c>
      <c r="N10184" s="20">
        <v>0</v>
      </c>
      <c r="P10184" s="20">
        <v>0</v>
      </c>
      <c r="Q10184" s="20">
        <v>0</v>
      </c>
      <c r="S10184" s="20">
        <v>0</v>
      </c>
      <c r="T10184" s="20">
        <v>1</v>
      </c>
    </row>
    <row r="10185" spans="1:20" s="20" customFormat="1" x14ac:dyDescent="0.25">
      <c r="A10185" s="177" t="s">
        <v>17169</v>
      </c>
      <c r="B10185" s="20" t="s">
        <v>17170</v>
      </c>
      <c r="C10185" s="20" t="s">
        <v>960</v>
      </c>
      <c r="D10185" s="20" t="s">
        <v>1002</v>
      </c>
      <c r="E10185" s="26">
        <v>43617</v>
      </c>
      <c r="F10185" s="20">
        <v>0</v>
      </c>
      <c r="G10185" s="20">
        <v>0</v>
      </c>
      <c r="I10185" s="20">
        <v>0</v>
      </c>
      <c r="J10185" s="20">
        <v>0</v>
      </c>
      <c r="L10185" s="20">
        <v>0</v>
      </c>
      <c r="N10185" s="20">
        <v>0</v>
      </c>
      <c r="P10185" s="20">
        <v>0</v>
      </c>
      <c r="Q10185" s="20">
        <v>0</v>
      </c>
      <c r="S10185" s="20">
        <v>0</v>
      </c>
      <c r="T10185" s="20">
        <v>0.625</v>
      </c>
    </row>
    <row r="10186" spans="1:20" s="20" customFormat="1" x14ac:dyDescent="0.25">
      <c r="A10186" s="177" t="s">
        <v>17346</v>
      </c>
      <c r="B10186" s="20" t="s">
        <v>17347</v>
      </c>
      <c r="C10186" s="20" t="s">
        <v>225</v>
      </c>
      <c r="D10186" s="20" t="s">
        <v>1000</v>
      </c>
      <c r="E10186" s="26">
        <v>43617</v>
      </c>
      <c r="F10186" s="20">
        <v>6</v>
      </c>
      <c r="G10186" s="20">
        <v>7.5</v>
      </c>
      <c r="I10186" s="20">
        <v>38</v>
      </c>
      <c r="J10186" s="20">
        <v>55</v>
      </c>
      <c r="L10186" s="20">
        <v>73</v>
      </c>
      <c r="N10186" s="20">
        <v>38</v>
      </c>
      <c r="P10186" s="20">
        <v>0</v>
      </c>
      <c r="Q10186" s="20">
        <v>0</v>
      </c>
      <c r="S10186" s="20">
        <v>0</v>
      </c>
      <c r="T10186" s="20">
        <v>1</v>
      </c>
    </row>
    <row r="10187" spans="1:20" s="20" customFormat="1" x14ac:dyDescent="0.25">
      <c r="A10187" s="177" t="s">
        <v>17376</v>
      </c>
      <c r="B10187" s="20" t="s">
        <v>17377</v>
      </c>
      <c r="C10187" s="20" t="s">
        <v>905</v>
      </c>
      <c r="D10187" s="20" t="s">
        <v>1002</v>
      </c>
      <c r="E10187" s="26">
        <v>43617</v>
      </c>
      <c r="F10187" s="20">
        <v>2</v>
      </c>
      <c r="G10187" s="20">
        <v>2</v>
      </c>
      <c r="I10187" s="20">
        <v>2</v>
      </c>
      <c r="J10187" s="20">
        <v>11</v>
      </c>
      <c r="L10187" s="20">
        <v>11</v>
      </c>
      <c r="N10187" s="20">
        <v>2</v>
      </c>
      <c r="P10187" s="20">
        <v>0</v>
      </c>
      <c r="Q10187" s="20">
        <v>0</v>
      </c>
      <c r="S10187" s="20">
        <v>0</v>
      </c>
      <c r="T10187" s="20">
        <v>0.5</v>
      </c>
    </row>
    <row r="10188" spans="1:20" s="20" customFormat="1" x14ac:dyDescent="0.25">
      <c r="A10188" s="177" t="s">
        <v>17553</v>
      </c>
      <c r="B10188" s="20" t="s">
        <v>17554</v>
      </c>
      <c r="C10188" s="20" t="s">
        <v>226</v>
      </c>
      <c r="D10188" s="20" t="s">
        <v>1002</v>
      </c>
      <c r="E10188" s="26">
        <v>43617</v>
      </c>
      <c r="F10188" s="20">
        <v>4</v>
      </c>
      <c r="G10188" s="20">
        <v>5.5</v>
      </c>
      <c r="I10188" s="20">
        <v>36</v>
      </c>
      <c r="J10188" s="20">
        <v>44</v>
      </c>
      <c r="L10188" s="20">
        <v>62</v>
      </c>
      <c r="N10188" s="20">
        <v>36</v>
      </c>
      <c r="P10188" s="20">
        <v>0</v>
      </c>
      <c r="Q10188" s="20">
        <v>0</v>
      </c>
      <c r="S10188" s="20">
        <v>0</v>
      </c>
      <c r="T10188" s="20">
        <v>0.77777777777777779</v>
      </c>
    </row>
    <row r="10189" spans="1:20" s="20" customFormat="1" x14ac:dyDescent="0.25">
      <c r="A10189" s="177" t="s">
        <v>17730</v>
      </c>
      <c r="B10189" s="20" t="s">
        <v>17731</v>
      </c>
      <c r="C10189" s="20" t="s">
        <v>232</v>
      </c>
      <c r="D10189" s="20" t="s">
        <v>1000</v>
      </c>
      <c r="E10189" s="26">
        <v>43617</v>
      </c>
      <c r="F10189" s="20">
        <v>11.5</v>
      </c>
      <c r="G10189" s="20">
        <v>8</v>
      </c>
      <c r="I10189" s="20">
        <v>114</v>
      </c>
      <c r="J10189" s="20">
        <v>131</v>
      </c>
      <c r="L10189" s="20">
        <v>91</v>
      </c>
      <c r="N10189" s="20">
        <v>86</v>
      </c>
      <c r="P10189" s="20">
        <v>0</v>
      </c>
      <c r="Q10189" s="20">
        <v>2</v>
      </c>
      <c r="S10189" s="20">
        <v>28</v>
      </c>
      <c r="T10189" s="20">
        <v>0.33333333333333331</v>
      </c>
    </row>
    <row r="10190" spans="1:20" s="20" customFormat="1" x14ac:dyDescent="0.25">
      <c r="A10190" s="177" t="s">
        <v>17750</v>
      </c>
      <c r="B10190" s="20" t="s">
        <v>17751</v>
      </c>
      <c r="C10190" s="20" t="s">
        <v>961</v>
      </c>
      <c r="D10190" s="20" t="s">
        <v>1002</v>
      </c>
      <c r="E10190" s="26">
        <v>43617</v>
      </c>
      <c r="F10190" s="20">
        <v>0</v>
      </c>
      <c r="G10190" s="20">
        <v>0</v>
      </c>
      <c r="I10190" s="20">
        <v>0</v>
      </c>
      <c r="J10190" s="20">
        <v>0</v>
      </c>
      <c r="L10190" s="20">
        <v>0</v>
      </c>
      <c r="N10190" s="20">
        <v>0</v>
      </c>
      <c r="P10190" s="20">
        <v>0</v>
      </c>
      <c r="Q10190" s="20">
        <v>0</v>
      </c>
      <c r="S10190" s="20">
        <v>0</v>
      </c>
      <c r="T10190" s="20">
        <v>1</v>
      </c>
    </row>
    <row r="10191" spans="1:20" s="20" customFormat="1" x14ac:dyDescent="0.25">
      <c r="A10191" s="177" t="s">
        <v>17927</v>
      </c>
      <c r="B10191" s="20" t="s">
        <v>17928</v>
      </c>
      <c r="C10191" s="20" t="s">
        <v>231</v>
      </c>
      <c r="D10191" s="20" t="s">
        <v>1002</v>
      </c>
      <c r="E10191" s="26">
        <v>43617</v>
      </c>
      <c r="F10191" s="20">
        <v>11.5</v>
      </c>
      <c r="G10191" s="20">
        <v>8</v>
      </c>
      <c r="I10191" s="20">
        <v>114</v>
      </c>
      <c r="J10191" s="20">
        <v>131</v>
      </c>
      <c r="L10191" s="20">
        <v>91</v>
      </c>
      <c r="N10191" s="20">
        <v>86</v>
      </c>
      <c r="P10191" s="20">
        <v>0</v>
      </c>
      <c r="Q10191" s="20">
        <v>2</v>
      </c>
      <c r="S10191" s="20">
        <v>28</v>
      </c>
      <c r="T10191" s="20">
        <v>1</v>
      </c>
    </row>
    <row r="10192" spans="1:20" s="20" customFormat="1" x14ac:dyDescent="0.25">
      <c r="A10192" s="177" t="s">
        <v>18104</v>
      </c>
      <c r="B10192" s="20" t="s">
        <v>18105</v>
      </c>
      <c r="C10192" s="20" t="s">
        <v>317</v>
      </c>
      <c r="D10192" s="20" t="s">
        <v>1000</v>
      </c>
      <c r="E10192" s="26">
        <v>43617</v>
      </c>
      <c r="F10192" s="20">
        <v>9</v>
      </c>
      <c r="G10192" s="20">
        <v>11.5</v>
      </c>
      <c r="I10192" s="20">
        <v>22</v>
      </c>
      <c r="J10192" s="20">
        <v>52</v>
      </c>
      <c r="L10192" s="20">
        <v>67</v>
      </c>
      <c r="N10192" s="20">
        <v>20</v>
      </c>
      <c r="P10192" s="20">
        <v>2</v>
      </c>
      <c r="Q10192" s="20">
        <v>2</v>
      </c>
      <c r="S10192" s="20">
        <v>2</v>
      </c>
      <c r="T10192" s="20">
        <v>1</v>
      </c>
    </row>
    <row r="10193" spans="1:20" s="20" customFormat="1" x14ac:dyDescent="0.25">
      <c r="A10193" s="177" t="s">
        <v>18283</v>
      </c>
      <c r="B10193" s="20" t="s">
        <v>18284</v>
      </c>
      <c r="C10193" s="20" t="s">
        <v>316</v>
      </c>
      <c r="D10193" s="20" t="s">
        <v>1002</v>
      </c>
      <c r="E10193" s="26">
        <v>43617</v>
      </c>
      <c r="F10193" s="20">
        <v>6</v>
      </c>
      <c r="G10193" s="20">
        <v>6</v>
      </c>
      <c r="I10193" s="20">
        <v>16</v>
      </c>
      <c r="J10193" s="20">
        <v>35</v>
      </c>
      <c r="L10193" s="20">
        <v>35</v>
      </c>
      <c r="N10193" s="20">
        <v>14</v>
      </c>
      <c r="P10193" s="20">
        <v>2</v>
      </c>
      <c r="Q10193" s="20">
        <v>2</v>
      </c>
      <c r="S10193" s="20">
        <v>2</v>
      </c>
      <c r="T10193" s="20">
        <v>0.88</v>
      </c>
    </row>
    <row r="10194" spans="1:20" s="20" customFormat="1" x14ac:dyDescent="0.25">
      <c r="A10194" s="177" t="s">
        <v>18359</v>
      </c>
      <c r="B10194" s="20" t="s">
        <v>18360</v>
      </c>
      <c r="C10194" s="20" t="s">
        <v>355</v>
      </c>
      <c r="D10194" s="20" t="s">
        <v>1002</v>
      </c>
      <c r="E10194" s="26">
        <v>43617</v>
      </c>
      <c r="F10194" s="20">
        <v>3</v>
      </c>
      <c r="G10194" s="20">
        <v>5.5</v>
      </c>
      <c r="I10194" s="20">
        <v>6</v>
      </c>
      <c r="J10194" s="20">
        <v>17</v>
      </c>
      <c r="L10194" s="20">
        <v>32</v>
      </c>
      <c r="N10194" s="20">
        <v>6</v>
      </c>
      <c r="P10194" s="20">
        <v>0</v>
      </c>
      <c r="Q10194" s="20">
        <v>0</v>
      </c>
      <c r="S10194" s="20">
        <v>0</v>
      </c>
      <c r="T10194" s="20">
        <v>0.9</v>
      </c>
    </row>
    <row r="10195" spans="1:20" s="20" customFormat="1" x14ac:dyDescent="0.25">
      <c r="A10195" s="177" t="s">
        <v>18536</v>
      </c>
      <c r="B10195" s="20" t="s">
        <v>18537</v>
      </c>
      <c r="C10195" s="20" t="s">
        <v>214</v>
      </c>
      <c r="D10195" s="20" t="s">
        <v>1000</v>
      </c>
      <c r="E10195" s="26">
        <v>43617</v>
      </c>
      <c r="F10195" s="20">
        <v>13.5</v>
      </c>
      <c r="G10195" s="20">
        <v>15.5</v>
      </c>
      <c r="I10195" s="20">
        <v>87</v>
      </c>
      <c r="J10195" s="20">
        <v>119</v>
      </c>
      <c r="L10195" s="20">
        <v>138</v>
      </c>
      <c r="N10195" s="20">
        <v>69</v>
      </c>
      <c r="O10195" s="20">
        <v>1.1299999999999999</v>
      </c>
      <c r="P10195" s="20">
        <v>8</v>
      </c>
      <c r="Q10195" s="20">
        <v>11</v>
      </c>
      <c r="S10195" s="20">
        <v>18</v>
      </c>
      <c r="T10195" s="20">
        <v>0.9</v>
      </c>
    </row>
    <row r="10196" spans="1:20" s="20" customFormat="1" x14ac:dyDescent="0.25">
      <c r="A10196" s="177" t="s">
        <v>18715</v>
      </c>
      <c r="B10196" s="20" t="s">
        <v>18716</v>
      </c>
      <c r="C10196" s="20" t="s">
        <v>215</v>
      </c>
      <c r="D10196" s="20" t="s">
        <v>1002</v>
      </c>
      <c r="E10196" s="26">
        <v>43617</v>
      </c>
      <c r="F10196" s="20">
        <v>4.5</v>
      </c>
      <c r="G10196" s="20">
        <v>6</v>
      </c>
      <c r="I10196" s="20">
        <v>22</v>
      </c>
      <c r="J10196" s="20">
        <v>29</v>
      </c>
      <c r="L10196" s="20">
        <v>40</v>
      </c>
      <c r="N10196" s="20">
        <v>15</v>
      </c>
      <c r="O10196" s="20">
        <v>1.1299999999999999</v>
      </c>
      <c r="P10196" s="20">
        <v>5</v>
      </c>
      <c r="Q10196" s="20">
        <v>6</v>
      </c>
      <c r="S10196" s="20">
        <v>7</v>
      </c>
      <c r="T10196" s="20">
        <v>1</v>
      </c>
    </row>
    <row r="10197" spans="1:20" s="20" customFormat="1" x14ac:dyDescent="0.25">
      <c r="A10197" s="177" t="s">
        <v>18892</v>
      </c>
      <c r="B10197" s="20" t="s">
        <v>18893</v>
      </c>
      <c r="C10197" s="20" t="s">
        <v>216</v>
      </c>
      <c r="D10197" s="20" t="s">
        <v>1002</v>
      </c>
      <c r="E10197" s="26">
        <v>43617</v>
      </c>
      <c r="F10197" s="20">
        <v>9</v>
      </c>
      <c r="G10197" s="20">
        <v>9.5</v>
      </c>
      <c r="I10197" s="20">
        <v>65</v>
      </c>
      <c r="J10197" s="20">
        <v>90</v>
      </c>
      <c r="L10197" s="20">
        <v>98</v>
      </c>
      <c r="N10197" s="20">
        <v>54</v>
      </c>
      <c r="P10197" s="20">
        <v>3</v>
      </c>
      <c r="Q10197" s="20">
        <v>5</v>
      </c>
      <c r="S10197" s="20">
        <v>11</v>
      </c>
      <c r="T10197" s="20">
        <v>0.82</v>
      </c>
    </row>
    <row r="10198" spans="1:20" s="20" customFormat="1" x14ac:dyDescent="0.25">
      <c r="A10198" s="177" t="s">
        <v>19069</v>
      </c>
      <c r="B10198" s="20" t="s">
        <v>19070</v>
      </c>
      <c r="C10198" s="20" t="s">
        <v>229</v>
      </c>
      <c r="D10198" s="20" t="s">
        <v>1002</v>
      </c>
      <c r="E10198" s="26">
        <v>43617</v>
      </c>
      <c r="F10198" s="20">
        <v>0</v>
      </c>
      <c r="G10198" s="20">
        <v>0</v>
      </c>
      <c r="I10198" s="20">
        <v>0</v>
      </c>
      <c r="J10198" s="20">
        <v>0</v>
      </c>
      <c r="L10198" s="20">
        <v>0</v>
      </c>
      <c r="N10198" s="20">
        <v>0</v>
      </c>
      <c r="P10198" s="20">
        <v>0</v>
      </c>
      <c r="Q10198" s="20">
        <v>0</v>
      </c>
      <c r="S10198" s="20">
        <v>0</v>
      </c>
      <c r="T10198" s="20">
        <v>0.69</v>
      </c>
    </row>
    <row r="10199" spans="1:20" s="20" customFormat="1" x14ac:dyDescent="0.25">
      <c r="A10199" s="177" t="s">
        <v>19246</v>
      </c>
      <c r="B10199" s="20" t="s">
        <v>19247</v>
      </c>
      <c r="C10199" s="20" t="s">
        <v>230</v>
      </c>
      <c r="D10199" s="20" t="s">
        <v>1000</v>
      </c>
      <c r="E10199" s="26">
        <v>43617</v>
      </c>
      <c r="F10199" s="20">
        <v>0</v>
      </c>
      <c r="G10199" s="20">
        <v>0</v>
      </c>
      <c r="I10199" s="20">
        <v>0</v>
      </c>
      <c r="J10199" s="20">
        <v>0</v>
      </c>
      <c r="L10199" s="20">
        <v>0</v>
      </c>
      <c r="N10199" s="20">
        <v>0</v>
      </c>
      <c r="P10199" s="20">
        <v>0</v>
      </c>
      <c r="Q10199" s="20">
        <v>0</v>
      </c>
      <c r="S10199" s="20">
        <v>0</v>
      </c>
      <c r="T10199" s="20">
        <v>0.71</v>
      </c>
    </row>
    <row r="10200" spans="1:20" s="20" customFormat="1" x14ac:dyDescent="0.25">
      <c r="A10200" s="177" t="s">
        <v>19425</v>
      </c>
      <c r="B10200" s="20" t="s">
        <v>19426</v>
      </c>
      <c r="C10200" s="20" t="s">
        <v>234</v>
      </c>
      <c r="D10200" s="20" t="s">
        <v>1000</v>
      </c>
      <c r="E10200" s="26">
        <v>43617</v>
      </c>
      <c r="F10200" s="20">
        <v>0</v>
      </c>
      <c r="G10200" s="20">
        <v>0</v>
      </c>
      <c r="I10200" s="20">
        <v>0</v>
      </c>
      <c r="J10200" s="20">
        <v>0</v>
      </c>
      <c r="L10200" s="20">
        <v>0</v>
      </c>
      <c r="N10200" s="20">
        <v>0</v>
      </c>
      <c r="P10200" s="20">
        <v>0</v>
      </c>
      <c r="Q10200" s="20">
        <v>0</v>
      </c>
      <c r="S10200" s="20">
        <v>0</v>
      </c>
      <c r="T10200" s="20">
        <v>0.73</v>
      </c>
    </row>
    <row r="10201" spans="1:20" s="20" customFormat="1" x14ac:dyDescent="0.25">
      <c r="A10201" s="177" t="s">
        <v>19604</v>
      </c>
      <c r="B10201" s="20" t="s">
        <v>19605</v>
      </c>
      <c r="C10201" s="20" t="s">
        <v>233</v>
      </c>
      <c r="D10201" s="20" t="s">
        <v>1002</v>
      </c>
      <c r="E10201" s="26">
        <v>43617</v>
      </c>
      <c r="F10201" s="20">
        <v>0</v>
      </c>
      <c r="G10201" s="20">
        <v>0</v>
      </c>
      <c r="I10201" s="20">
        <v>0</v>
      </c>
      <c r="J10201" s="20">
        <v>0</v>
      </c>
      <c r="L10201" s="20">
        <v>0</v>
      </c>
      <c r="N10201" s="20">
        <v>0</v>
      </c>
      <c r="P10201" s="20">
        <v>0</v>
      </c>
      <c r="Q10201" s="20">
        <v>0</v>
      </c>
      <c r="S10201" s="20">
        <v>0</v>
      </c>
      <c r="T10201" s="20">
        <v>0.6</v>
      </c>
    </row>
    <row r="10202" spans="1:20" s="20" customFormat="1" x14ac:dyDescent="0.25">
      <c r="A10202" s="177" t="s">
        <v>19702</v>
      </c>
      <c r="B10202" s="20" t="s">
        <v>19703</v>
      </c>
      <c r="C10202" s="20" t="s">
        <v>342</v>
      </c>
      <c r="D10202" s="20" t="s">
        <v>1000</v>
      </c>
      <c r="E10202" s="26">
        <v>43617</v>
      </c>
      <c r="F10202" s="20">
        <v>2</v>
      </c>
      <c r="G10202" s="20">
        <v>3</v>
      </c>
      <c r="I10202" s="20">
        <v>18</v>
      </c>
      <c r="J10202" s="20">
        <v>22</v>
      </c>
      <c r="L10202" s="20">
        <v>36</v>
      </c>
      <c r="N10202" s="20">
        <v>15</v>
      </c>
      <c r="P10202" s="20">
        <v>0</v>
      </c>
      <c r="Q10202" s="20">
        <v>1</v>
      </c>
      <c r="S10202" s="20">
        <v>3</v>
      </c>
    </row>
    <row r="10203" spans="1:20" s="20" customFormat="1" x14ac:dyDescent="0.25">
      <c r="A10203" s="177" t="s">
        <v>19802</v>
      </c>
      <c r="B10203" s="20" t="s">
        <v>19803</v>
      </c>
      <c r="C10203" s="20" t="s">
        <v>340</v>
      </c>
      <c r="D10203" s="20" t="s">
        <v>1002</v>
      </c>
      <c r="E10203" s="26">
        <v>43617</v>
      </c>
      <c r="F10203" s="20">
        <v>2</v>
      </c>
      <c r="G10203" s="20">
        <v>3</v>
      </c>
      <c r="I10203" s="20">
        <v>18</v>
      </c>
      <c r="J10203" s="20">
        <v>22</v>
      </c>
      <c r="L10203" s="20">
        <v>36</v>
      </c>
      <c r="N10203" s="20">
        <v>15</v>
      </c>
      <c r="P10203" s="20">
        <v>0</v>
      </c>
      <c r="Q10203" s="20">
        <v>1</v>
      </c>
      <c r="S10203" s="20">
        <v>3</v>
      </c>
    </row>
    <row r="10204" spans="1:20" s="20" customFormat="1" x14ac:dyDescent="0.25">
      <c r="A10204" s="177" t="s">
        <v>19979</v>
      </c>
      <c r="B10204" s="20" t="s">
        <v>19980</v>
      </c>
      <c r="C10204" s="20" t="s">
        <v>220</v>
      </c>
      <c r="D10204" s="20" t="s">
        <v>1000</v>
      </c>
      <c r="E10204" s="26">
        <v>43617</v>
      </c>
      <c r="F10204" s="20">
        <v>0</v>
      </c>
      <c r="G10204" s="20">
        <v>0</v>
      </c>
      <c r="I10204" s="20">
        <v>0</v>
      </c>
      <c r="J10204" s="20">
        <v>0</v>
      </c>
      <c r="L10204" s="20">
        <v>0</v>
      </c>
      <c r="N10204" s="20">
        <v>0</v>
      </c>
      <c r="P10204" s="20">
        <v>0</v>
      </c>
      <c r="Q10204" s="20">
        <v>0</v>
      </c>
      <c r="S10204" s="20">
        <v>0</v>
      </c>
    </row>
    <row r="10205" spans="1:20" s="20" customFormat="1" x14ac:dyDescent="0.25">
      <c r="A10205" s="177" t="s">
        <v>20158</v>
      </c>
      <c r="B10205" s="20" t="s">
        <v>20159</v>
      </c>
      <c r="C10205" s="20" t="s">
        <v>221</v>
      </c>
      <c r="D10205" s="20" t="s">
        <v>1002</v>
      </c>
      <c r="E10205" s="26">
        <v>43617</v>
      </c>
      <c r="F10205" s="20">
        <v>0</v>
      </c>
      <c r="G10205" s="20">
        <v>0</v>
      </c>
      <c r="I10205" s="20">
        <v>0</v>
      </c>
      <c r="J10205" s="20">
        <v>0</v>
      </c>
      <c r="L10205" s="20">
        <v>0</v>
      </c>
      <c r="N10205" s="20">
        <v>0</v>
      </c>
      <c r="P10205" s="20">
        <v>0</v>
      </c>
      <c r="Q10205" s="20">
        <v>0</v>
      </c>
      <c r="S10205" s="20">
        <v>0</v>
      </c>
    </row>
    <row r="10206" spans="1:20" s="20" customFormat="1" x14ac:dyDescent="0.25">
      <c r="A10206" s="177" t="s">
        <v>20335</v>
      </c>
      <c r="B10206" s="20" t="s">
        <v>20336</v>
      </c>
      <c r="C10206" s="20" t="s">
        <v>222</v>
      </c>
      <c r="D10206" s="20" t="s">
        <v>1002</v>
      </c>
      <c r="E10206" s="26">
        <v>43617</v>
      </c>
      <c r="F10206" s="20">
        <v>0</v>
      </c>
      <c r="G10206" s="20">
        <v>0</v>
      </c>
      <c r="I10206" s="20">
        <v>0</v>
      </c>
      <c r="J10206" s="20">
        <v>0</v>
      </c>
      <c r="L10206" s="20">
        <v>0</v>
      </c>
      <c r="N10206" s="20">
        <v>0</v>
      </c>
      <c r="P10206" s="20">
        <v>0</v>
      </c>
      <c r="Q10206" s="20">
        <v>0</v>
      </c>
      <c r="S10206" s="20">
        <v>0</v>
      </c>
    </row>
    <row r="10207" spans="1:20" s="20" customFormat="1" x14ac:dyDescent="0.25">
      <c r="A10207" s="177" t="s">
        <v>20512</v>
      </c>
      <c r="B10207" s="20" t="s">
        <v>20513</v>
      </c>
      <c r="C10207" s="20" t="s">
        <v>211</v>
      </c>
      <c r="D10207" s="20" t="s">
        <v>1002</v>
      </c>
      <c r="E10207" s="26">
        <v>43617</v>
      </c>
      <c r="F10207" s="20">
        <v>0</v>
      </c>
      <c r="G10207" s="20">
        <v>0</v>
      </c>
      <c r="I10207" s="20">
        <v>0</v>
      </c>
      <c r="J10207" s="20">
        <v>0</v>
      </c>
      <c r="L10207" s="20">
        <v>0</v>
      </c>
      <c r="N10207" s="20">
        <v>0</v>
      </c>
      <c r="P10207" s="20">
        <v>0</v>
      </c>
      <c r="Q10207" s="20">
        <v>0</v>
      </c>
      <c r="S10207" s="20">
        <v>0</v>
      </c>
    </row>
    <row r="10208" spans="1:20" s="20" customFormat="1" x14ac:dyDescent="0.25">
      <c r="A10208" s="177" t="s">
        <v>20689</v>
      </c>
      <c r="B10208" s="20" t="s">
        <v>20690</v>
      </c>
      <c r="C10208" s="20" t="s">
        <v>207</v>
      </c>
      <c r="D10208" s="20" t="s">
        <v>1000</v>
      </c>
      <c r="E10208" s="26">
        <v>43617</v>
      </c>
      <c r="F10208" s="20">
        <v>7.5</v>
      </c>
      <c r="G10208" s="20">
        <v>7</v>
      </c>
      <c r="I10208" s="20">
        <v>25</v>
      </c>
      <c r="J10208" s="20">
        <v>46</v>
      </c>
      <c r="L10208" s="20">
        <v>42</v>
      </c>
      <c r="N10208" s="20">
        <v>24</v>
      </c>
      <c r="O10208" s="20">
        <v>1.05</v>
      </c>
      <c r="P10208" s="20">
        <v>4</v>
      </c>
      <c r="Q10208" s="20">
        <v>5</v>
      </c>
      <c r="S10208" s="20">
        <v>1</v>
      </c>
    </row>
    <row r="10209" spans="1:19" s="20" customFormat="1" x14ac:dyDescent="0.25">
      <c r="A10209" s="177" t="s">
        <v>20933</v>
      </c>
      <c r="B10209" s="20" t="s">
        <v>20934</v>
      </c>
      <c r="C10209" s="20" t="s">
        <v>210</v>
      </c>
      <c r="D10209" s="20" t="s">
        <v>1002</v>
      </c>
      <c r="E10209" s="26">
        <v>43617</v>
      </c>
      <c r="F10209" s="20">
        <v>3.5</v>
      </c>
      <c r="G10209" s="20">
        <v>4</v>
      </c>
      <c r="I10209" s="20">
        <v>14</v>
      </c>
      <c r="J10209" s="20">
        <v>23</v>
      </c>
      <c r="L10209" s="20">
        <v>24</v>
      </c>
      <c r="N10209" s="20">
        <v>13</v>
      </c>
      <c r="O10209" s="20">
        <v>1.05</v>
      </c>
      <c r="P10209" s="20">
        <v>3</v>
      </c>
      <c r="Q10209" s="20">
        <v>4</v>
      </c>
      <c r="S10209" s="20">
        <v>1</v>
      </c>
    </row>
    <row r="10210" spans="1:19" s="20" customFormat="1" x14ac:dyDescent="0.25">
      <c r="A10210" s="177" t="s">
        <v>21110</v>
      </c>
      <c r="B10210" s="20" t="s">
        <v>21111</v>
      </c>
      <c r="C10210" s="20" t="s">
        <v>208</v>
      </c>
      <c r="D10210" s="20" t="s">
        <v>1002</v>
      </c>
      <c r="E10210" s="26">
        <v>43617</v>
      </c>
      <c r="F10210" s="20">
        <v>2.5</v>
      </c>
      <c r="G10210" s="20">
        <v>1.5</v>
      </c>
      <c r="I10210" s="20">
        <v>3</v>
      </c>
      <c r="J10210" s="20">
        <v>14</v>
      </c>
      <c r="L10210" s="20">
        <v>9</v>
      </c>
      <c r="N10210" s="20">
        <v>3</v>
      </c>
      <c r="P10210" s="20">
        <v>1</v>
      </c>
      <c r="Q10210" s="20">
        <v>1</v>
      </c>
      <c r="S10210" s="20">
        <v>0</v>
      </c>
    </row>
    <row r="10211" spans="1:19" s="20" customFormat="1" x14ac:dyDescent="0.25">
      <c r="A10211" s="177" t="s">
        <v>21186</v>
      </c>
      <c r="B10211" s="20" t="s">
        <v>21187</v>
      </c>
      <c r="C10211" s="20" t="s">
        <v>354</v>
      </c>
      <c r="D10211" s="20" t="s">
        <v>1002</v>
      </c>
      <c r="E10211" s="26">
        <v>43617</v>
      </c>
      <c r="F10211" s="20">
        <v>1.5</v>
      </c>
      <c r="G10211" s="20">
        <v>1.5</v>
      </c>
      <c r="I10211" s="20">
        <v>8</v>
      </c>
      <c r="J10211" s="20">
        <v>9</v>
      </c>
      <c r="L10211" s="20">
        <v>9</v>
      </c>
      <c r="N10211" s="20">
        <v>8</v>
      </c>
      <c r="P10211" s="20">
        <v>0</v>
      </c>
      <c r="Q10211" s="20">
        <v>0</v>
      </c>
      <c r="S10211" s="20">
        <v>0</v>
      </c>
    </row>
    <row r="10212" spans="1:19" s="20" customFormat="1" x14ac:dyDescent="0.25">
      <c r="A10212" s="177" t="s">
        <v>21365</v>
      </c>
      <c r="B10212" s="20" t="s">
        <v>21366</v>
      </c>
      <c r="C10212" s="20" t="s">
        <v>213</v>
      </c>
      <c r="D10212" s="20" t="s">
        <v>1002</v>
      </c>
      <c r="E10212" s="26">
        <v>43617</v>
      </c>
      <c r="F10212" s="20">
        <v>0</v>
      </c>
      <c r="G10212" s="20">
        <v>0</v>
      </c>
      <c r="I10212" s="20">
        <v>0</v>
      </c>
      <c r="J10212" s="20">
        <v>0</v>
      </c>
      <c r="L10212" s="20">
        <v>0</v>
      </c>
      <c r="N10212" s="20">
        <v>0</v>
      </c>
      <c r="P10212" s="20">
        <v>0</v>
      </c>
      <c r="Q10212" s="20">
        <v>0</v>
      </c>
      <c r="S10212" s="20">
        <v>0</v>
      </c>
    </row>
    <row r="10213" spans="1:19" s="20" customFormat="1" x14ac:dyDescent="0.25">
      <c r="A10213" s="177" t="s">
        <v>21607</v>
      </c>
      <c r="B10213" s="20" t="s">
        <v>21608</v>
      </c>
      <c r="C10213" s="20" t="s">
        <v>212</v>
      </c>
      <c r="D10213" s="20" t="s">
        <v>1000</v>
      </c>
      <c r="E10213" s="26">
        <v>43617</v>
      </c>
      <c r="F10213" s="20">
        <v>1.5</v>
      </c>
      <c r="G10213" s="20">
        <v>1.5</v>
      </c>
      <c r="I10213" s="20">
        <v>3</v>
      </c>
      <c r="J10213" s="20">
        <v>8</v>
      </c>
      <c r="L10213" s="20">
        <v>8</v>
      </c>
      <c r="N10213" s="20">
        <v>3</v>
      </c>
      <c r="P10213" s="20">
        <v>0</v>
      </c>
      <c r="Q10213" s="20">
        <v>1</v>
      </c>
      <c r="S10213" s="20">
        <v>0</v>
      </c>
    </row>
    <row r="10214" spans="1:19" s="20" customFormat="1" x14ac:dyDescent="0.25">
      <c r="A10214" s="177" t="s">
        <v>21639</v>
      </c>
      <c r="B10214" s="20" t="s">
        <v>21640</v>
      </c>
      <c r="C10214" s="20" t="s">
        <v>900</v>
      </c>
      <c r="D10214" s="20" t="s">
        <v>1002</v>
      </c>
      <c r="E10214" s="26">
        <v>43617</v>
      </c>
      <c r="F10214" s="20">
        <v>1.5</v>
      </c>
      <c r="G10214" s="20">
        <v>1.5</v>
      </c>
      <c r="I10214" s="20">
        <v>3</v>
      </c>
      <c r="J10214" s="20">
        <v>8</v>
      </c>
      <c r="L10214" s="20">
        <v>8</v>
      </c>
      <c r="N10214" s="20">
        <v>3</v>
      </c>
      <c r="P10214" s="20">
        <v>0</v>
      </c>
      <c r="Q10214" s="20">
        <v>1</v>
      </c>
      <c r="S10214" s="20">
        <v>0</v>
      </c>
    </row>
    <row r="10215" spans="1:19" s="20" customFormat="1" x14ac:dyDescent="0.25">
      <c r="A10215" s="177" t="s">
        <v>21816</v>
      </c>
      <c r="B10215" s="20" t="s">
        <v>21817</v>
      </c>
      <c r="C10215" s="20" t="s">
        <v>217</v>
      </c>
      <c r="D10215" s="20" t="s">
        <v>1000</v>
      </c>
      <c r="E10215" s="26">
        <v>43617</v>
      </c>
      <c r="F10215" s="20">
        <v>0</v>
      </c>
      <c r="G10215" s="20">
        <v>0</v>
      </c>
      <c r="I10215" s="20">
        <v>0</v>
      </c>
      <c r="J10215" s="20">
        <v>0</v>
      </c>
      <c r="L10215" s="20">
        <v>0</v>
      </c>
      <c r="N10215" s="20">
        <v>0</v>
      </c>
      <c r="P10215" s="20">
        <v>0</v>
      </c>
      <c r="Q10215" s="20">
        <v>0</v>
      </c>
      <c r="S10215" s="20">
        <v>0</v>
      </c>
    </row>
    <row r="10216" spans="1:19" s="20" customFormat="1" x14ac:dyDescent="0.25">
      <c r="A10216" s="177" t="s">
        <v>22060</v>
      </c>
      <c r="B10216" s="20" t="s">
        <v>22061</v>
      </c>
      <c r="C10216" s="20" t="s">
        <v>218</v>
      </c>
      <c r="D10216" s="20" t="s">
        <v>1002</v>
      </c>
      <c r="E10216" s="26">
        <v>43617</v>
      </c>
      <c r="F10216" s="20">
        <v>0</v>
      </c>
      <c r="G10216" s="20">
        <v>0</v>
      </c>
      <c r="I10216" s="20">
        <v>0</v>
      </c>
      <c r="J10216" s="20">
        <v>0</v>
      </c>
      <c r="L10216" s="20">
        <v>0</v>
      </c>
      <c r="N10216" s="20">
        <v>0</v>
      </c>
      <c r="P10216" s="20">
        <v>0</v>
      </c>
      <c r="Q10216" s="20">
        <v>0</v>
      </c>
      <c r="S10216" s="20">
        <v>0</v>
      </c>
    </row>
    <row r="10217" spans="1:19" s="20" customFormat="1" x14ac:dyDescent="0.25">
      <c r="A10217" s="177" t="s">
        <v>22237</v>
      </c>
      <c r="B10217" s="20" t="s">
        <v>22238</v>
      </c>
      <c r="C10217" s="20" t="s">
        <v>219</v>
      </c>
      <c r="D10217" s="20" t="s">
        <v>1002</v>
      </c>
      <c r="E10217" s="26">
        <v>43617</v>
      </c>
      <c r="F10217" s="20">
        <v>0</v>
      </c>
      <c r="G10217" s="20">
        <v>0</v>
      </c>
      <c r="I10217" s="20">
        <v>0</v>
      </c>
      <c r="J10217" s="20">
        <v>0</v>
      </c>
      <c r="L10217" s="20">
        <v>0</v>
      </c>
      <c r="N10217" s="20">
        <v>0</v>
      </c>
      <c r="P10217" s="20">
        <v>0</v>
      </c>
      <c r="Q10217" s="20">
        <v>0</v>
      </c>
      <c r="S10217" s="20">
        <v>0</v>
      </c>
    </row>
    <row r="10218" spans="1:19" s="20" customFormat="1" x14ac:dyDescent="0.25">
      <c r="A10218" s="177" t="s">
        <v>22277</v>
      </c>
      <c r="B10218" s="20" t="s">
        <v>22278</v>
      </c>
      <c r="C10218" s="20" t="s">
        <v>384</v>
      </c>
      <c r="D10218" s="20" t="s">
        <v>1002</v>
      </c>
      <c r="E10218" s="26">
        <v>43617</v>
      </c>
      <c r="F10218" s="20">
        <v>0</v>
      </c>
      <c r="G10218" s="20">
        <v>0</v>
      </c>
      <c r="I10218" s="20">
        <v>0</v>
      </c>
      <c r="J10218" s="20">
        <v>0</v>
      </c>
      <c r="L10218" s="20">
        <v>0</v>
      </c>
      <c r="N10218" s="20">
        <v>0</v>
      </c>
      <c r="P10218" s="20">
        <v>0</v>
      </c>
      <c r="Q10218" s="20">
        <v>0</v>
      </c>
      <c r="S10218" s="20">
        <v>0</v>
      </c>
    </row>
    <row r="10219" spans="1:19" s="20" customFormat="1" x14ac:dyDescent="0.25">
      <c r="A10219" s="177" t="s">
        <v>22317</v>
      </c>
      <c r="B10219" s="20" t="s">
        <v>22318</v>
      </c>
      <c r="C10219" s="20" t="s">
        <v>387</v>
      </c>
      <c r="D10219" s="20" t="s">
        <v>1000</v>
      </c>
      <c r="E10219" s="26">
        <v>43617</v>
      </c>
      <c r="F10219" s="20">
        <v>0</v>
      </c>
      <c r="G10219" s="20">
        <v>0</v>
      </c>
      <c r="I10219" s="20">
        <v>0</v>
      </c>
      <c r="J10219" s="20">
        <v>0</v>
      </c>
      <c r="L10219" s="20">
        <v>0</v>
      </c>
      <c r="N10219" s="20">
        <v>0</v>
      </c>
      <c r="P10219" s="20">
        <v>0</v>
      </c>
      <c r="Q10219" s="20">
        <v>0</v>
      </c>
      <c r="S10219" s="20">
        <v>0</v>
      </c>
    </row>
    <row r="10220" spans="1:19" s="20" customFormat="1" x14ac:dyDescent="0.25">
      <c r="A10220" s="177" t="s">
        <v>22351</v>
      </c>
      <c r="B10220" s="20" t="s">
        <v>22352</v>
      </c>
      <c r="C10220" s="20" t="s">
        <v>1049</v>
      </c>
      <c r="D10220" s="20" t="s">
        <v>1002</v>
      </c>
      <c r="E10220" s="26">
        <v>43617</v>
      </c>
      <c r="F10220" s="20">
        <v>0</v>
      </c>
      <c r="G10220" s="20">
        <v>0</v>
      </c>
      <c r="I10220" s="20">
        <v>0</v>
      </c>
      <c r="J10220" s="20">
        <v>0</v>
      </c>
      <c r="L10220" s="20">
        <v>0</v>
      </c>
      <c r="N10220" s="20">
        <v>0</v>
      </c>
      <c r="P10220" s="20">
        <v>0</v>
      </c>
      <c r="Q10220" s="20">
        <v>0</v>
      </c>
      <c r="S10220" s="20">
        <v>0</v>
      </c>
    </row>
    <row r="10221" spans="1:19" s="20" customFormat="1" x14ac:dyDescent="0.25">
      <c r="A10221" s="177" t="s">
        <v>22391</v>
      </c>
      <c r="B10221" s="20" t="s">
        <v>22392</v>
      </c>
      <c r="C10221" s="20" t="s">
        <v>385</v>
      </c>
      <c r="D10221" s="20" t="s">
        <v>1002</v>
      </c>
      <c r="E10221" s="26">
        <v>43617</v>
      </c>
      <c r="F10221" s="20">
        <v>0</v>
      </c>
      <c r="G10221" s="20">
        <v>0</v>
      </c>
      <c r="I10221" s="20">
        <v>0</v>
      </c>
      <c r="J10221" s="20">
        <v>0</v>
      </c>
      <c r="L10221" s="20">
        <v>0</v>
      </c>
      <c r="N10221" s="20">
        <v>0</v>
      </c>
      <c r="P10221" s="20">
        <v>0</v>
      </c>
      <c r="Q10221" s="20">
        <v>0</v>
      </c>
      <c r="S10221" s="20">
        <v>0</v>
      </c>
    </row>
    <row r="10222" spans="1:19" s="20" customFormat="1" x14ac:dyDescent="0.25">
      <c r="A10222" s="177" t="s">
        <v>1350</v>
      </c>
      <c r="B10222" s="20" t="s">
        <v>1351</v>
      </c>
      <c r="C10222" s="20" t="s">
        <v>1237</v>
      </c>
      <c r="D10222" s="20" t="s">
        <v>1002</v>
      </c>
      <c r="E10222" s="26">
        <v>43647</v>
      </c>
      <c r="F10222" s="20">
        <v>33</v>
      </c>
      <c r="G10222" s="20">
        <v>33</v>
      </c>
      <c r="I10222" s="20">
        <v>119</v>
      </c>
      <c r="J10222" s="20">
        <v>186</v>
      </c>
      <c r="L10222" s="20">
        <v>189</v>
      </c>
      <c r="N10222" s="20">
        <v>101</v>
      </c>
      <c r="P10222" s="20">
        <v>9</v>
      </c>
      <c r="Q10222" s="20">
        <v>11</v>
      </c>
      <c r="S10222" s="20">
        <v>18</v>
      </c>
    </row>
    <row r="10223" spans="1:19" s="20" customFormat="1" x14ac:dyDescent="0.25">
      <c r="A10223" s="177" t="s">
        <v>1353</v>
      </c>
      <c r="B10223" s="20" t="s">
        <v>1352</v>
      </c>
      <c r="C10223" s="20" t="s">
        <v>1237</v>
      </c>
      <c r="D10223" s="20" t="s">
        <v>1001</v>
      </c>
      <c r="E10223" s="26">
        <v>43647</v>
      </c>
      <c r="F10223" s="20">
        <v>5.5</v>
      </c>
      <c r="G10223" s="20">
        <v>8.5</v>
      </c>
      <c r="I10223" s="20">
        <v>26</v>
      </c>
      <c r="J10223" s="20">
        <v>28</v>
      </c>
      <c r="L10223" s="20">
        <v>48</v>
      </c>
      <c r="N10223" s="20">
        <v>23</v>
      </c>
      <c r="P10223" s="20">
        <v>0</v>
      </c>
      <c r="Q10223" s="20">
        <v>0</v>
      </c>
      <c r="S10223" s="20">
        <v>3</v>
      </c>
    </row>
    <row r="10224" spans="1:19" s="20" customFormat="1" x14ac:dyDescent="0.25">
      <c r="A10224" s="177" t="s">
        <v>11154</v>
      </c>
      <c r="B10224" s="20" t="s">
        <v>11155</v>
      </c>
      <c r="C10224" s="20" t="s">
        <v>228</v>
      </c>
      <c r="D10224" s="20" t="s">
        <v>1000</v>
      </c>
      <c r="E10224" s="26">
        <v>43647</v>
      </c>
      <c r="F10224" s="20">
        <v>0</v>
      </c>
      <c r="G10224" s="20">
        <v>0</v>
      </c>
      <c r="I10224" s="20">
        <v>0</v>
      </c>
      <c r="J10224" s="20">
        <v>0</v>
      </c>
      <c r="L10224" s="20">
        <v>0</v>
      </c>
      <c r="N10224" s="20">
        <v>0</v>
      </c>
      <c r="P10224" s="20">
        <v>0</v>
      </c>
      <c r="Q10224" s="20">
        <v>0</v>
      </c>
      <c r="S10224" s="20">
        <v>0</v>
      </c>
    </row>
    <row r="10225" spans="1:20" s="20" customFormat="1" x14ac:dyDescent="0.25">
      <c r="A10225" s="177" t="s">
        <v>9407</v>
      </c>
      <c r="B10225" s="20" t="s">
        <v>9408</v>
      </c>
      <c r="C10225" s="20" t="s">
        <v>211</v>
      </c>
      <c r="D10225" s="20" t="s">
        <v>1000</v>
      </c>
      <c r="E10225" s="26">
        <v>43647</v>
      </c>
      <c r="F10225" s="20">
        <v>0</v>
      </c>
      <c r="G10225" s="20">
        <v>0</v>
      </c>
      <c r="I10225" s="20">
        <v>0</v>
      </c>
      <c r="J10225" s="20">
        <v>0</v>
      </c>
      <c r="L10225" s="20">
        <v>0</v>
      </c>
      <c r="N10225" s="20">
        <v>0</v>
      </c>
      <c r="P10225" s="20">
        <v>0</v>
      </c>
      <c r="Q10225" s="20">
        <v>0</v>
      </c>
      <c r="S10225" s="20">
        <v>0</v>
      </c>
    </row>
    <row r="10226" spans="1:20" s="20" customFormat="1" x14ac:dyDescent="0.25">
      <c r="A10226" s="177" t="s">
        <v>8568</v>
      </c>
      <c r="B10226" s="20" t="s">
        <v>8569</v>
      </c>
      <c r="C10226" s="20" t="s">
        <v>213</v>
      </c>
      <c r="D10226" s="20" t="s">
        <v>1000</v>
      </c>
      <c r="E10226" s="26">
        <v>43647</v>
      </c>
      <c r="F10226" s="20">
        <v>0</v>
      </c>
      <c r="G10226" s="20">
        <v>0</v>
      </c>
      <c r="I10226" s="20">
        <v>0</v>
      </c>
      <c r="J10226" s="20">
        <v>0</v>
      </c>
      <c r="L10226" s="20">
        <v>0</v>
      </c>
      <c r="N10226" s="20">
        <v>0</v>
      </c>
      <c r="P10226" s="20">
        <v>0</v>
      </c>
      <c r="Q10226" s="20">
        <v>0</v>
      </c>
      <c r="S10226" s="20">
        <v>0</v>
      </c>
    </row>
    <row r="10227" spans="1:20" s="20" customFormat="1" x14ac:dyDescent="0.25">
      <c r="A10227" s="177" t="s">
        <v>5144</v>
      </c>
      <c r="B10227" s="20" t="s">
        <v>5145</v>
      </c>
      <c r="C10227" s="20" t="s">
        <v>229</v>
      </c>
      <c r="D10227" s="20" t="s">
        <v>1000</v>
      </c>
      <c r="E10227" s="26">
        <v>43647</v>
      </c>
      <c r="F10227" s="20">
        <v>0</v>
      </c>
      <c r="G10227" s="20">
        <v>0</v>
      </c>
      <c r="I10227" s="20">
        <v>0</v>
      </c>
      <c r="J10227" s="20">
        <v>0</v>
      </c>
      <c r="L10227" s="20">
        <v>0</v>
      </c>
      <c r="N10227" s="20">
        <v>0</v>
      </c>
      <c r="P10227" s="20">
        <v>0</v>
      </c>
      <c r="Q10227" s="20">
        <v>0</v>
      </c>
      <c r="S10227" s="20">
        <v>0</v>
      </c>
    </row>
    <row r="10228" spans="1:20" s="20" customFormat="1" x14ac:dyDescent="0.25">
      <c r="A10228" s="177" t="s">
        <v>13261</v>
      </c>
      <c r="B10228" s="20" t="s">
        <v>13173</v>
      </c>
      <c r="C10228" s="20" t="s">
        <v>1051</v>
      </c>
      <c r="D10228" s="20" t="s">
        <v>1002</v>
      </c>
      <c r="E10228" s="26">
        <v>43647</v>
      </c>
      <c r="F10228" s="20">
        <v>0</v>
      </c>
      <c r="G10228" s="20">
        <v>0</v>
      </c>
      <c r="I10228" s="20">
        <v>0</v>
      </c>
      <c r="J10228" s="20">
        <v>0</v>
      </c>
      <c r="L10228" s="20">
        <v>0</v>
      </c>
      <c r="N10228" s="20">
        <v>0</v>
      </c>
      <c r="P10228" s="20">
        <v>0</v>
      </c>
      <c r="Q10228" s="20">
        <v>0</v>
      </c>
      <c r="S10228" s="20">
        <v>0</v>
      </c>
    </row>
    <row r="10229" spans="1:20" s="20" customFormat="1" x14ac:dyDescent="0.25">
      <c r="A10229" s="177" t="s">
        <v>7479</v>
      </c>
      <c r="B10229" s="20" t="s">
        <v>7480</v>
      </c>
      <c r="C10229" s="20" t="s">
        <v>1048</v>
      </c>
      <c r="D10229" s="20" t="s">
        <v>1000</v>
      </c>
      <c r="E10229" s="26">
        <v>43647</v>
      </c>
      <c r="F10229" s="20">
        <v>0</v>
      </c>
      <c r="G10229" s="20">
        <v>0</v>
      </c>
      <c r="I10229" s="20">
        <v>0</v>
      </c>
      <c r="J10229" s="20">
        <v>0</v>
      </c>
      <c r="L10229" s="20">
        <v>0</v>
      </c>
      <c r="N10229" s="20">
        <v>0</v>
      </c>
      <c r="P10229" s="20">
        <v>0</v>
      </c>
      <c r="Q10229" s="20">
        <v>0</v>
      </c>
      <c r="S10229" s="20">
        <v>0</v>
      </c>
    </row>
    <row r="10230" spans="1:20" s="20" customFormat="1" x14ac:dyDescent="0.25">
      <c r="A10230" s="177" t="s">
        <v>5768</v>
      </c>
      <c r="B10230" s="20" t="s">
        <v>5769</v>
      </c>
      <c r="C10230" s="20" t="s">
        <v>1047</v>
      </c>
      <c r="D10230" s="20" t="s">
        <v>1000</v>
      </c>
      <c r="E10230" s="26">
        <v>43647</v>
      </c>
      <c r="F10230" s="20">
        <v>3.5</v>
      </c>
      <c r="G10230" s="20">
        <v>3.5</v>
      </c>
      <c r="I10230" s="20">
        <v>16</v>
      </c>
      <c r="J10230" s="20">
        <v>20</v>
      </c>
      <c r="L10230" s="20">
        <v>20</v>
      </c>
      <c r="N10230" s="20">
        <v>14</v>
      </c>
      <c r="P10230" s="20">
        <v>1</v>
      </c>
      <c r="Q10230" s="20">
        <v>1</v>
      </c>
      <c r="S10230" s="20">
        <v>2</v>
      </c>
    </row>
    <row r="10231" spans="1:20" s="20" customFormat="1" x14ac:dyDescent="0.25">
      <c r="A10231" s="177" t="s">
        <v>12378</v>
      </c>
      <c r="B10231" s="20" t="s">
        <v>12379</v>
      </c>
      <c r="C10231" s="20" t="s">
        <v>1050</v>
      </c>
      <c r="D10231" s="20" t="s">
        <v>1001</v>
      </c>
      <c r="E10231" s="26">
        <v>43647</v>
      </c>
      <c r="F10231" s="20">
        <v>1</v>
      </c>
      <c r="G10231" s="20">
        <v>2.5</v>
      </c>
      <c r="I10231" s="20">
        <v>4</v>
      </c>
      <c r="J10231" s="20">
        <v>5</v>
      </c>
      <c r="L10231" s="20">
        <v>14</v>
      </c>
      <c r="N10231" s="20">
        <v>4</v>
      </c>
      <c r="P10231" s="20">
        <v>0</v>
      </c>
      <c r="Q10231" s="20">
        <v>0</v>
      </c>
      <c r="S10231" s="20">
        <v>0</v>
      </c>
    </row>
    <row r="10232" spans="1:20" s="20" customFormat="1" x14ac:dyDescent="0.25">
      <c r="A10232" s="177" t="s">
        <v>10117</v>
      </c>
      <c r="B10232" s="20" t="s">
        <v>10118</v>
      </c>
      <c r="C10232" s="20" t="s">
        <v>1049</v>
      </c>
      <c r="D10232" s="20" t="s">
        <v>1001</v>
      </c>
      <c r="E10232" s="26">
        <v>43647</v>
      </c>
      <c r="F10232" s="20">
        <v>0</v>
      </c>
      <c r="G10232" s="20">
        <v>0</v>
      </c>
      <c r="I10232" s="20">
        <v>0</v>
      </c>
      <c r="J10232" s="20">
        <v>0</v>
      </c>
      <c r="L10232" s="20">
        <v>0</v>
      </c>
      <c r="N10232" s="20">
        <v>0</v>
      </c>
      <c r="P10232" s="20">
        <v>0</v>
      </c>
      <c r="Q10232" s="20">
        <v>0</v>
      </c>
      <c r="S10232" s="20">
        <v>0</v>
      </c>
    </row>
    <row r="10233" spans="1:20" s="20" customFormat="1" x14ac:dyDescent="0.25">
      <c r="A10233" s="177" t="s">
        <v>7449</v>
      </c>
      <c r="B10233" s="20" t="s">
        <v>7450</v>
      </c>
      <c r="C10233" s="20" t="s">
        <v>1048</v>
      </c>
      <c r="D10233" s="20" t="s">
        <v>1001</v>
      </c>
      <c r="E10233" s="26">
        <v>43647</v>
      </c>
      <c r="F10233" s="20">
        <v>2</v>
      </c>
      <c r="G10233" s="20">
        <v>2.5</v>
      </c>
      <c r="I10233" s="20">
        <v>8</v>
      </c>
      <c r="J10233" s="20">
        <v>11</v>
      </c>
      <c r="L10233" s="20">
        <v>14</v>
      </c>
      <c r="N10233" s="20">
        <v>8</v>
      </c>
      <c r="P10233" s="20">
        <v>0</v>
      </c>
      <c r="Q10233" s="20">
        <v>0</v>
      </c>
      <c r="S10233" s="20">
        <v>0</v>
      </c>
    </row>
    <row r="10234" spans="1:20" s="20" customFormat="1" x14ac:dyDescent="0.25">
      <c r="A10234" s="177" t="s">
        <v>5593</v>
      </c>
      <c r="B10234" s="20" t="s">
        <v>5594</v>
      </c>
      <c r="C10234" s="20" t="s">
        <v>1047</v>
      </c>
      <c r="D10234" s="20" t="s">
        <v>1001</v>
      </c>
      <c r="E10234" s="26">
        <v>43647</v>
      </c>
      <c r="F10234" s="20">
        <v>0</v>
      </c>
      <c r="G10234" s="20">
        <v>0</v>
      </c>
      <c r="I10234" s="20">
        <v>0</v>
      </c>
      <c r="J10234" s="20">
        <v>0</v>
      </c>
      <c r="L10234" s="20">
        <v>0</v>
      </c>
      <c r="N10234" s="20">
        <v>0</v>
      </c>
      <c r="P10234" s="20">
        <v>0</v>
      </c>
      <c r="Q10234" s="20">
        <v>0</v>
      </c>
      <c r="S10234" s="20">
        <v>0</v>
      </c>
    </row>
    <row r="10235" spans="1:20" s="20" customFormat="1" x14ac:dyDescent="0.25">
      <c r="A10235" s="177" t="s">
        <v>11457</v>
      </c>
      <c r="B10235" s="20" t="s">
        <v>11458</v>
      </c>
      <c r="C10235" s="20" t="s">
        <v>959</v>
      </c>
      <c r="D10235" s="20" t="s">
        <v>1000</v>
      </c>
      <c r="E10235" s="26">
        <v>43647</v>
      </c>
      <c r="F10235" s="20">
        <v>2</v>
      </c>
      <c r="G10235" s="20">
        <v>3</v>
      </c>
      <c r="I10235" s="20">
        <v>3</v>
      </c>
      <c r="J10235" s="20">
        <v>16</v>
      </c>
      <c r="L10235" s="20">
        <v>18</v>
      </c>
      <c r="N10235" s="20">
        <v>3</v>
      </c>
      <c r="O10235" s="20">
        <v>0.57999999999999996</v>
      </c>
      <c r="P10235" s="20">
        <v>2</v>
      </c>
      <c r="Q10235" s="20">
        <v>5</v>
      </c>
      <c r="S10235" s="20">
        <v>0</v>
      </c>
    </row>
    <row r="10236" spans="1:20" s="20" customFormat="1" x14ac:dyDescent="0.25">
      <c r="A10236" s="177" t="s">
        <v>10645</v>
      </c>
      <c r="B10236" s="20" t="s">
        <v>10646</v>
      </c>
      <c r="C10236" s="20" t="s">
        <v>205</v>
      </c>
      <c r="D10236" s="20" t="s">
        <v>1000</v>
      </c>
      <c r="E10236" s="26">
        <v>43647</v>
      </c>
      <c r="F10236" s="20">
        <v>0</v>
      </c>
      <c r="G10236" s="20">
        <v>0</v>
      </c>
      <c r="I10236" s="20">
        <v>0</v>
      </c>
      <c r="J10236" s="20">
        <v>0</v>
      </c>
      <c r="L10236" s="20">
        <v>0</v>
      </c>
      <c r="N10236" s="20">
        <v>0</v>
      </c>
      <c r="P10236" s="20">
        <v>0</v>
      </c>
      <c r="Q10236" s="20">
        <v>0</v>
      </c>
      <c r="S10236" s="20">
        <v>0</v>
      </c>
    </row>
    <row r="10237" spans="1:20" s="20" customFormat="1" x14ac:dyDescent="0.25">
      <c r="A10237" s="177" t="s">
        <v>10051</v>
      </c>
      <c r="B10237" s="20" t="s">
        <v>10052</v>
      </c>
      <c r="C10237" s="20" t="s">
        <v>384</v>
      </c>
      <c r="D10237" s="20" t="s">
        <v>1000</v>
      </c>
      <c r="E10237" s="26">
        <v>43647</v>
      </c>
      <c r="F10237" s="20">
        <v>0</v>
      </c>
      <c r="G10237" s="20">
        <v>0</v>
      </c>
      <c r="I10237" s="20">
        <v>0</v>
      </c>
      <c r="J10237" s="20">
        <v>0</v>
      </c>
      <c r="L10237" s="20">
        <v>0</v>
      </c>
      <c r="N10237" s="20">
        <v>0</v>
      </c>
      <c r="P10237" s="20">
        <v>0</v>
      </c>
      <c r="Q10237" s="20">
        <v>0</v>
      </c>
      <c r="S10237" s="20">
        <v>0</v>
      </c>
    </row>
    <row r="10238" spans="1:20" s="20" customFormat="1" x14ac:dyDescent="0.25">
      <c r="A10238" s="177" t="s">
        <v>8992</v>
      </c>
      <c r="B10238" s="20" t="s">
        <v>8993</v>
      </c>
      <c r="C10238" s="20" t="s">
        <v>210</v>
      </c>
      <c r="D10238" s="20" t="s">
        <v>1000</v>
      </c>
      <c r="E10238" s="26">
        <v>43647</v>
      </c>
      <c r="F10238" s="20">
        <v>3.5</v>
      </c>
      <c r="G10238" s="20">
        <v>4</v>
      </c>
      <c r="I10238" s="20">
        <v>8</v>
      </c>
      <c r="J10238" s="20">
        <v>23</v>
      </c>
      <c r="L10238" s="20">
        <v>24</v>
      </c>
      <c r="N10238" s="20">
        <v>5</v>
      </c>
      <c r="O10238" s="20">
        <v>1</v>
      </c>
      <c r="P10238" s="20">
        <v>4</v>
      </c>
      <c r="Q10238" s="20">
        <v>5</v>
      </c>
      <c r="S10238" s="20">
        <v>3</v>
      </c>
    </row>
    <row r="10239" spans="1:20" s="20" customFormat="1" x14ac:dyDescent="0.25">
      <c r="A10239" s="177" t="s">
        <v>6187</v>
      </c>
      <c r="B10239" s="20" t="s">
        <v>6188</v>
      </c>
      <c r="C10239" s="20" t="s">
        <v>215</v>
      </c>
      <c r="D10239" s="20" t="s">
        <v>1000</v>
      </c>
      <c r="E10239" s="26">
        <v>43647</v>
      </c>
      <c r="F10239" s="20">
        <v>5</v>
      </c>
      <c r="G10239" s="20">
        <v>6</v>
      </c>
      <c r="I10239" s="20">
        <v>25</v>
      </c>
      <c r="J10239" s="20">
        <v>38</v>
      </c>
      <c r="L10239" s="20">
        <v>40</v>
      </c>
      <c r="N10239" s="20">
        <v>12</v>
      </c>
      <c r="O10239" s="20">
        <v>1.05</v>
      </c>
      <c r="P10239" s="20">
        <v>7</v>
      </c>
      <c r="Q10239" s="20">
        <v>8</v>
      </c>
      <c r="S10239" s="20">
        <v>13</v>
      </c>
    </row>
    <row r="10240" spans="1:20" s="20" customFormat="1" x14ac:dyDescent="0.25">
      <c r="A10240" s="177" t="s">
        <v>8108</v>
      </c>
      <c r="B10240" s="20" t="s">
        <v>8109</v>
      </c>
      <c r="C10240" s="20" t="s">
        <v>960</v>
      </c>
      <c r="D10240" s="20" t="s">
        <v>1000</v>
      </c>
      <c r="E10240" s="26">
        <v>43647</v>
      </c>
      <c r="F10240" s="20">
        <v>4</v>
      </c>
      <c r="G10240" s="20">
        <v>3</v>
      </c>
      <c r="I10240" s="20">
        <v>2</v>
      </c>
      <c r="J10240" s="20">
        <v>17</v>
      </c>
      <c r="L10240" s="20">
        <v>12</v>
      </c>
      <c r="N10240" s="20">
        <v>2</v>
      </c>
      <c r="P10240" s="20">
        <v>0</v>
      </c>
      <c r="Q10240" s="20">
        <v>0</v>
      </c>
      <c r="S10240" s="20">
        <v>0</v>
      </c>
      <c r="T10240" s="20">
        <v>0.43888888888888888</v>
      </c>
    </row>
    <row r="10241" spans="1:20" s="20" customFormat="1" x14ac:dyDescent="0.25">
      <c r="A10241" s="177" t="s">
        <v>6977</v>
      </c>
      <c r="B10241" s="20" t="s">
        <v>6978</v>
      </c>
      <c r="C10241" s="20" t="s">
        <v>961</v>
      </c>
      <c r="D10241" s="20" t="s">
        <v>1000</v>
      </c>
      <c r="E10241" s="26">
        <v>43647</v>
      </c>
      <c r="F10241" s="20">
        <v>4</v>
      </c>
      <c r="G10241" s="20">
        <v>3</v>
      </c>
      <c r="I10241" s="20">
        <v>13</v>
      </c>
      <c r="J10241" s="20">
        <v>17</v>
      </c>
      <c r="L10241" s="20">
        <v>15</v>
      </c>
      <c r="N10241" s="20">
        <v>13</v>
      </c>
      <c r="P10241" s="20">
        <v>2</v>
      </c>
      <c r="Q10241" s="20">
        <v>2</v>
      </c>
      <c r="S10241" s="20">
        <v>0</v>
      </c>
      <c r="T10241" s="20">
        <v>0.63500000000000001</v>
      </c>
    </row>
    <row r="10242" spans="1:20" s="20" customFormat="1" x14ac:dyDescent="0.25">
      <c r="A10242" s="177" t="s">
        <v>3487</v>
      </c>
      <c r="B10242" s="20" t="s">
        <v>3488</v>
      </c>
      <c r="C10242" s="20" t="s">
        <v>221</v>
      </c>
      <c r="D10242" s="20" t="s">
        <v>1000</v>
      </c>
      <c r="E10242" s="26">
        <v>43647</v>
      </c>
      <c r="F10242" s="20">
        <v>0</v>
      </c>
      <c r="G10242" s="20">
        <v>0</v>
      </c>
      <c r="I10242" s="20">
        <v>0</v>
      </c>
      <c r="J10242" s="20">
        <v>0</v>
      </c>
      <c r="L10242" s="20">
        <v>0</v>
      </c>
      <c r="N10242" s="20">
        <v>0</v>
      </c>
      <c r="P10242" s="20">
        <v>0</v>
      </c>
      <c r="Q10242" s="20">
        <v>0</v>
      </c>
      <c r="S10242" s="20">
        <v>0</v>
      </c>
      <c r="T10242" s="20">
        <v>0.37545454545454543</v>
      </c>
    </row>
    <row r="10243" spans="1:20" s="20" customFormat="1" x14ac:dyDescent="0.25">
      <c r="A10243" s="177" t="s">
        <v>3312</v>
      </c>
      <c r="B10243" s="20" t="s">
        <v>3313</v>
      </c>
      <c r="C10243" s="20" t="s">
        <v>222</v>
      </c>
      <c r="D10243" s="20" t="s">
        <v>1000</v>
      </c>
      <c r="E10243" s="26">
        <v>43647</v>
      </c>
      <c r="F10243" s="20">
        <v>0</v>
      </c>
      <c r="G10243" s="20">
        <v>0</v>
      </c>
      <c r="I10243" s="20">
        <v>0</v>
      </c>
      <c r="J10243" s="20">
        <v>0</v>
      </c>
      <c r="L10243" s="20">
        <v>0</v>
      </c>
      <c r="N10243" s="20">
        <v>0</v>
      </c>
      <c r="P10243" s="20">
        <v>0</v>
      </c>
      <c r="Q10243" s="20">
        <v>0</v>
      </c>
      <c r="S10243" s="20">
        <v>0</v>
      </c>
      <c r="T10243" s="20">
        <v>0.11363636363636363</v>
      </c>
    </row>
    <row r="10244" spans="1:20" s="20" customFormat="1" x14ac:dyDescent="0.25">
      <c r="A10244" s="177" t="s">
        <v>7357</v>
      </c>
      <c r="B10244" s="20" t="s">
        <v>7358</v>
      </c>
      <c r="C10244" s="20" t="s">
        <v>1052</v>
      </c>
      <c r="D10244" s="20" t="s">
        <v>1000</v>
      </c>
      <c r="E10244" s="26">
        <v>43647</v>
      </c>
      <c r="F10244" s="20">
        <v>3.5</v>
      </c>
      <c r="G10244" s="20">
        <v>3</v>
      </c>
      <c r="I10244" s="20">
        <v>16</v>
      </c>
      <c r="J10244" s="20">
        <v>21</v>
      </c>
      <c r="L10244" s="20">
        <v>18</v>
      </c>
      <c r="N10244" s="20">
        <v>15</v>
      </c>
      <c r="P10244" s="20">
        <v>3</v>
      </c>
      <c r="Q10244" s="20">
        <v>5</v>
      </c>
      <c r="S10244" s="20">
        <v>1</v>
      </c>
      <c r="T10244" s="20">
        <v>0.11363636363636363</v>
      </c>
    </row>
    <row r="10245" spans="1:20" s="20" customFormat="1" x14ac:dyDescent="0.25">
      <c r="A10245" s="177" t="s">
        <v>5349</v>
      </c>
      <c r="B10245" s="20" t="s">
        <v>5350</v>
      </c>
      <c r="C10245" s="20" t="s">
        <v>1053</v>
      </c>
      <c r="D10245" s="20" t="s">
        <v>1000</v>
      </c>
      <c r="E10245" s="26">
        <v>43647</v>
      </c>
      <c r="F10245" s="20">
        <v>3</v>
      </c>
      <c r="G10245" s="20">
        <v>2.5</v>
      </c>
      <c r="I10245" s="20">
        <v>9</v>
      </c>
      <c r="J10245" s="20">
        <v>17</v>
      </c>
      <c r="L10245" s="20">
        <v>14</v>
      </c>
      <c r="N10245" s="20">
        <v>6</v>
      </c>
      <c r="P10245" s="20">
        <v>1</v>
      </c>
      <c r="Q10245" s="20">
        <v>1</v>
      </c>
      <c r="S10245" s="20">
        <v>3</v>
      </c>
      <c r="T10245" s="20">
        <v>0.11363636363636363</v>
      </c>
    </row>
    <row r="10246" spans="1:20" s="20" customFormat="1" x14ac:dyDescent="0.25">
      <c r="A10246" s="177" t="s">
        <v>7182</v>
      </c>
      <c r="B10246" s="20" t="s">
        <v>7183</v>
      </c>
      <c r="C10246" s="20" t="s">
        <v>1052</v>
      </c>
      <c r="D10246" s="20" t="s">
        <v>1001</v>
      </c>
      <c r="E10246" s="26">
        <v>43647</v>
      </c>
      <c r="F10246" s="20">
        <v>1.5</v>
      </c>
      <c r="G10246" s="20">
        <v>1.5</v>
      </c>
      <c r="I10246" s="20">
        <v>5</v>
      </c>
      <c r="J10246" s="20">
        <v>7</v>
      </c>
      <c r="L10246" s="20">
        <v>8</v>
      </c>
      <c r="N10246" s="20">
        <v>3</v>
      </c>
      <c r="P10246" s="20">
        <v>0</v>
      </c>
      <c r="Q10246" s="20">
        <v>0</v>
      </c>
      <c r="S10246" s="20">
        <v>2</v>
      </c>
      <c r="T10246" s="20">
        <v>0.11363636363636363</v>
      </c>
    </row>
    <row r="10247" spans="1:20" s="20" customFormat="1" x14ac:dyDescent="0.25">
      <c r="A10247" s="177" t="s">
        <v>5174</v>
      </c>
      <c r="B10247" s="20" t="s">
        <v>5175</v>
      </c>
      <c r="C10247" s="20" t="s">
        <v>1053</v>
      </c>
      <c r="D10247" s="20" t="s">
        <v>1001</v>
      </c>
      <c r="E10247" s="26">
        <v>43647</v>
      </c>
      <c r="F10247" s="20">
        <v>0</v>
      </c>
      <c r="G10247" s="20">
        <v>0.5</v>
      </c>
      <c r="I10247" s="20">
        <v>0</v>
      </c>
      <c r="J10247" s="20">
        <v>0</v>
      </c>
      <c r="L10247" s="20">
        <v>3</v>
      </c>
      <c r="N10247" s="20">
        <v>0</v>
      </c>
      <c r="P10247" s="20">
        <v>0</v>
      </c>
      <c r="Q10247" s="20">
        <v>0</v>
      </c>
      <c r="S10247" s="20">
        <v>0</v>
      </c>
      <c r="T10247" s="20">
        <v>0</v>
      </c>
    </row>
    <row r="10248" spans="1:20" s="20" customFormat="1" x14ac:dyDescent="0.25">
      <c r="A10248" s="177" t="s">
        <v>12672</v>
      </c>
      <c r="B10248" s="20" t="s">
        <v>12673</v>
      </c>
      <c r="C10248" s="20" t="s">
        <v>1054</v>
      </c>
      <c r="D10248" s="20" t="s">
        <v>1001</v>
      </c>
      <c r="E10248" s="26">
        <v>43647</v>
      </c>
      <c r="F10248" s="20">
        <v>1</v>
      </c>
      <c r="G10248" s="20">
        <v>1.5</v>
      </c>
      <c r="I10248" s="20">
        <v>9</v>
      </c>
      <c r="J10248" s="20">
        <v>5</v>
      </c>
      <c r="L10248" s="20">
        <v>9</v>
      </c>
      <c r="N10248" s="20">
        <v>8</v>
      </c>
      <c r="P10248" s="20">
        <v>0</v>
      </c>
      <c r="Q10248" s="20">
        <v>0</v>
      </c>
      <c r="S10248" s="20">
        <v>1</v>
      </c>
      <c r="T10248" s="20">
        <v>0</v>
      </c>
    </row>
    <row r="10249" spans="1:20" s="20" customFormat="1" x14ac:dyDescent="0.25">
      <c r="A10249" s="177" t="s">
        <v>12348</v>
      </c>
      <c r="B10249" s="20" t="s">
        <v>12349</v>
      </c>
      <c r="C10249" s="20" t="s">
        <v>200</v>
      </c>
      <c r="D10249" s="20" t="s">
        <v>1000</v>
      </c>
      <c r="E10249" s="26">
        <v>43647</v>
      </c>
      <c r="F10249" s="20">
        <v>5</v>
      </c>
      <c r="G10249" s="20">
        <v>4.5</v>
      </c>
      <c r="I10249" s="20">
        <v>26</v>
      </c>
      <c r="J10249" s="20">
        <v>29</v>
      </c>
      <c r="L10249" s="20">
        <v>26</v>
      </c>
      <c r="N10249" s="20">
        <v>24</v>
      </c>
      <c r="P10249" s="20">
        <v>0</v>
      </c>
      <c r="Q10249" s="20">
        <v>0</v>
      </c>
      <c r="S10249" s="20">
        <v>2</v>
      </c>
      <c r="T10249" s="20">
        <v>0</v>
      </c>
    </row>
    <row r="10250" spans="1:20" s="20" customFormat="1" x14ac:dyDescent="0.25">
      <c r="A10250" s="177" t="s">
        <v>10469</v>
      </c>
      <c r="B10250" s="20" t="s">
        <v>10470</v>
      </c>
      <c r="C10250" s="20" t="s">
        <v>204</v>
      </c>
      <c r="D10250" s="20" t="s">
        <v>1000</v>
      </c>
      <c r="E10250" s="26">
        <v>43647</v>
      </c>
      <c r="F10250" s="20">
        <v>0</v>
      </c>
      <c r="G10250" s="20">
        <v>0</v>
      </c>
      <c r="I10250" s="20">
        <v>0</v>
      </c>
      <c r="J10250" s="20">
        <v>0</v>
      </c>
      <c r="L10250" s="20">
        <v>0</v>
      </c>
      <c r="N10250" s="20">
        <v>0</v>
      </c>
      <c r="P10250" s="20">
        <v>0</v>
      </c>
      <c r="Q10250" s="20">
        <v>0</v>
      </c>
      <c r="S10250" s="20">
        <v>0</v>
      </c>
      <c r="T10250" s="20">
        <v>0.54545454545454541</v>
      </c>
    </row>
    <row r="10251" spans="1:20" s="20" customFormat="1" x14ac:dyDescent="0.25">
      <c r="A10251" s="177" t="s">
        <v>10013</v>
      </c>
      <c r="B10251" s="20" t="s">
        <v>10014</v>
      </c>
      <c r="C10251" s="20" t="s">
        <v>385</v>
      </c>
      <c r="D10251" s="20" t="s">
        <v>1000</v>
      </c>
      <c r="E10251" s="26">
        <v>43647</v>
      </c>
      <c r="F10251" s="20">
        <v>0</v>
      </c>
      <c r="G10251" s="20">
        <v>0</v>
      </c>
      <c r="I10251" s="20">
        <v>0</v>
      </c>
      <c r="J10251" s="20">
        <v>0</v>
      </c>
      <c r="L10251" s="20">
        <v>0</v>
      </c>
      <c r="N10251" s="20">
        <v>0</v>
      </c>
      <c r="P10251" s="20">
        <v>0</v>
      </c>
      <c r="Q10251" s="20">
        <v>0</v>
      </c>
      <c r="S10251" s="20">
        <v>0</v>
      </c>
      <c r="T10251" s="20">
        <v>0.54545454545454541</v>
      </c>
    </row>
    <row r="10252" spans="1:20" s="20" customFormat="1" x14ac:dyDescent="0.25">
      <c r="A10252" s="177" t="s">
        <v>8817</v>
      </c>
      <c r="B10252" s="20" t="s">
        <v>8818</v>
      </c>
      <c r="C10252" s="20" t="s">
        <v>208</v>
      </c>
      <c r="D10252" s="20" t="s">
        <v>1000</v>
      </c>
      <c r="E10252" s="26">
        <v>43647</v>
      </c>
      <c r="F10252" s="20">
        <v>2</v>
      </c>
      <c r="G10252" s="20">
        <v>1.5</v>
      </c>
      <c r="I10252" s="20">
        <v>3</v>
      </c>
      <c r="J10252" s="20">
        <v>11</v>
      </c>
      <c r="L10252" s="20">
        <v>9</v>
      </c>
      <c r="N10252" s="20">
        <v>1</v>
      </c>
      <c r="P10252" s="20">
        <v>2</v>
      </c>
      <c r="Q10252" s="20">
        <v>2</v>
      </c>
      <c r="S10252" s="20">
        <v>2</v>
      </c>
      <c r="T10252" s="20">
        <v>0.54545454545454541</v>
      </c>
    </row>
    <row r="10253" spans="1:20" s="20" customFormat="1" x14ac:dyDescent="0.25">
      <c r="A10253" s="177" t="s">
        <v>8152</v>
      </c>
      <c r="B10253" s="20" t="s">
        <v>8153</v>
      </c>
      <c r="C10253" s="20" t="s">
        <v>900</v>
      </c>
      <c r="D10253" s="20" t="s">
        <v>1000</v>
      </c>
      <c r="E10253" s="26">
        <v>43647</v>
      </c>
      <c r="F10253" s="20">
        <v>2.5</v>
      </c>
      <c r="G10253" s="20">
        <v>1.5</v>
      </c>
      <c r="I10253" s="20">
        <v>5</v>
      </c>
      <c r="J10253" s="20">
        <v>14</v>
      </c>
      <c r="L10253" s="20">
        <v>8</v>
      </c>
      <c r="N10253" s="20">
        <v>2</v>
      </c>
      <c r="P10253" s="20">
        <v>1</v>
      </c>
      <c r="Q10253" s="20">
        <v>1</v>
      </c>
      <c r="S10253" s="20">
        <v>3</v>
      </c>
      <c r="T10253" s="20">
        <v>0.54545454545454541</v>
      </c>
    </row>
    <row r="10254" spans="1:20" s="20" customFormat="1" x14ac:dyDescent="0.25">
      <c r="A10254" s="177" t="s">
        <v>7917</v>
      </c>
      <c r="B10254" s="20" t="s">
        <v>7918</v>
      </c>
      <c r="C10254" s="20" t="s">
        <v>905</v>
      </c>
      <c r="D10254" s="20" t="s">
        <v>1000</v>
      </c>
      <c r="E10254" s="26">
        <v>43647</v>
      </c>
      <c r="F10254" s="20">
        <v>2</v>
      </c>
      <c r="G10254" s="20">
        <v>2</v>
      </c>
      <c r="I10254" s="20">
        <v>2</v>
      </c>
      <c r="J10254" s="20">
        <v>11</v>
      </c>
      <c r="L10254" s="20">
        <v>11</v>
      </c>
      <c r="N10254" s="20">
        <v>2</v>
      </c>
      <c r="P10254" s="20">
        <v>0</v>
      </c>
      <c r="Q10254" s="20">
        <v>0</v>
      </c>
      <c r="S10254" s="20">
        <v>0</v>
      </c>
      <c r="T10254" s="20">
        <v>0.54545454545454541</v>
      </c>
    </row>
    <row r="10255" spans="1:20" s="20" customFormat="1" x14ac:dyDescent="0.25">
      <c r="A10255" s="177" t="s">
        <v>6611</v>
      </c>
      <c r="B10255" s="20" t="s">
        <v>6612</v>
      </c>
      <c r="C10255" s="20" t="s">
        <v>316</v>
      </c>
      <c r="D10255" s="20" t="s">
        <v>1000</v>
      </c>
      <c r="E10255" s="26">
        <v>43647</v>
      </c>
      <c r="F10255" s="20">
        <v>6</v>
      </c>
      <c r="G10255" s="20">
        <v>6</v>
      </c>
      <c r="I10255" s="20">
        <v>16</v>
      </c>
      <c r="J10255" s="20">
        <v>35</v>
      </c>
      <c r="L10255" s="20">
        <v>35</v>
      </c>
      <c r="N10255" s="20">
        <v>14</v>
      </c>
      <c r="P10255" s="20">
        <v>1</v>
      </c>
      <c r="Q10255" s="20">
        <v>1</v>
      </c>
      <c r="S10255" s="20">
        <v>2</v>
      </c>
      <c r="T10255" s="20">
        <v>0.92500000000000004</v>
      </c>
    </row>
    <row r="10256" spans="1:20" s="20" customFormat="1" x14ac:dyDescent="0.25">
      <c r="A10256" s="177" t="s">
        <v>4204</v>
      </c>
      <c r="B10256" s="20" t="s">
        <v>4205</v>
      </c>
      <c r="C10256" s="20" t="s">
        <v>218</v>
      </c>
      <c r="D10256" s="20" t="s">
        <v>1000</v>
      </c>
      <c r="E10256" s="26">
        <v>43647</v>
      </c>
      <c r="F10256" s="20">
        <v>0</v>
      </c>
      <c r="G10256" s="20">
        <v>0</v>
      </c>
      <c r="I10256" s="20">
        <v>0</v>
      </c>
      <c r="J10256" s="20">
        <v>0</v>
      </c>
      <c r="L10256" s="20">
        <v>0</v>
      </c>
      <c r="N10256" s="20">
        <v>0</v>
      </c>
      <c r="P10256" s="20">
        <v>0</v>
      </c>
      <c r="Q10256" s="20">
        <v>0</v>
      </c>
      <c r="S10256" s="20">
        <v>0</v>
      </c>
      <c r="T10256" s="20">
        <v>0.92500000000000004</v>
      </c>
    </row>
    <row r="10257" spans="1:20" s="20" customFormat="1" x14ac:dyDescent="0.25">
      <c r="A10257" s="177" t="s">
        <v>12633</v>
      </c>
      <c r="B10257" s="20" t="s">
        <v>12634</v>
      </c>
      <c r="C10257" s="20" t="s">
        <v>202</v>
      </c>
      <c r="D10257" s="20" t="s">
        <v>1000</v>
      </c>
      <c r="E10257" s="26">
        <v>43647</v>
      </c>
      <c r="F10257" s="20">
        <v>8</v>
      </c>
      <c r="G10257" s="20">
        <v>5</v>
      </c>
      <c r="I10257" s="20">
        <v>113</v>
      </c>
      <c r="J10257" s="20">
        <v>88</v>
      </c>
      <c r="L10257" s="20">
        <v>64</v>
      </c>
      <c r="N10257" s="20">
        <v>106</v>
      </c>
      <c r="P10257" s="20">
        <v>0</v>
      </c>
      <c r="Q10257" s="20">
        <v>0</v>
      </c>
      <c r="S10257" s="20">
        <v>7</v>
      </c>
      <c r="T10257" s="20">
        <v>0.89444444444444449</v>
      </c>
    </row>
    <row r="10258" spans="1:20" s="20" customFormat="1" x14ac:dyDescent="0.25">
      <c r="A10258" s="177" t="s">
        <v>12458</v>
      </c>
      <c r="B10258" s="20" t="s">
        <v>12459</v>
      </c>
      <c r="C10258" s="20" t="s">
        <v>347</v>
      </c>
      <c r="D10258" s="20" t="s">
        <v>1000</v>
      </c>
      <c r="E10258" s="26">
        <v>43647</v>
      </c>
      <c r="F10258" s="20">
        <v>0</v>
      </c>
      <c r="G10258" s="20">
        <v>0</v>
      </c>
      <c r="I10258" s="20">
        <v>0</v>
      </c>
      <c r="J10258" s="20">
        <v>0</v>
      </c>
      <c r="L10258" s="20">
        <v>0</v>
      </c>
      <c r="N10258" s="20">
        <v>0</v>
      </c>
      <c r="P10258" s="20">
        <v>0</v>
      </c>
      <c r="Q10258" s="20">
        <v>0</v>
      </c>
      <c r="S10258" s="20">
        <v>0</v>
      </c>
    </row>
    <row r="10259" spans="1:20" s="20" customFormat="1" x14ac:dyDescent="0.25">
      <c r="A10259" s="177" t="s">
        <v>9798</v>
      </c>
      <c r="B10259" s="20" t="s">
        <v>9799</v>
      </c>
      <c r="C10259" s="20" t="s">
        <v>224</v>
      </c>
      <c r="D10259" s="20" t="s">
        <v>1000</v>
      </c>
      <c r="E10259" s="26">
        <v>43647</v>
      </c>
      <c r="F10259" s="20">
        <v>6</v>
      </c>
      <c r="G10259" s="20">
        <v>6</v>
      </c>
      <c r="I10259" s="20">
        <v>49</v>
      </c>
      <c r="J10259" s="20">
        <v>66</v>
      </c>
      <c r="L10259" s="20">
        <v>66</v>
      </c>
      <c r="N10259" s="20">
        <v>49</v>
      </c>
      <c r="P10259" s="20">
        <v>0</v>
      </c>
      <c r="Q10259" s="20">
        <v>0</v>
      </c>
      <c r="S10259" s="20">
        <v>0</v>
      </c>
    </row>
    <row r="10260" spans="1:20" s="20" customFormat="1" x14ac:dyDescent="0.25">
      <c r="A10260" s="177" t="s">
        <v>9499</v>
      </c>
      <c r="B10260" s="20" t="s">
        <v>9500</v>
      </c>
      <c r="C10260" s="20" t="s">
        <v>345</v>
      </c>
      <c r="D10260" s="20" t="s">
        <v>1000</v>
      </c>
      <c r="E10260" s="26">
        <v>43647</v>
      </c>
      <c r="F10260" s="20">
        <v>0</v>
      </c>
      <c r="G10260" s="20">
        <v>0</v>
      </c>
      <c r="I10260" s="20">
        <v>0</v>
      </c>
      <c r="J10260" s="20">
        <v>0</v>
      </c>
      <c r="L10260" s="20">
        <v>0</v>
      </c>
      <c r="N10260" s="20">
        <v>0</v>
      </c>
      <c r="P10260" s="20">
        <v>0</v>
      </c>
      <c r="Q10260" s="20">
        <v>0</v>
      </c>
      <c r="S10260" s="20">
        <v>0</v>
      </c>
    </row>
    <row r="10261" spans="1:20" s="20" customFormat="1" x14ac:dyDescent="0.25">
      <c r="A10261" s="177" t="s">
        <v>7891</v>
      </c>
      <c r="B10261" s="20" t="s">
        <v>7892</v>
      </c>
      <c r="C10261" s="20" t="s">
        <v>226</v>
      </c>
      <c r="D10261" s="20" t="s">
        <v>1000</v>
      </c>
      <c r="E10261" s="26">
        <v>43647</v>
      </c>
      <c r="F10261" s="20">
        <v>4</v>
      </c>
      <c r="G10261" s="20">
        <v>5.5</v>
      </c>
      <c r="I10261" s="20">
        <v>32</v>
      </c>
      <c r="J10261" s="20">
        <v>44</v>
      </c>
      <c r="L10261" s="20">
        <v>62</v>
      </c>
      <c r="N10261" s="20">
        <v>32</v>
      </c>
      <c r="P10261" s="20">
        <v>0</v>
      </c>
      <c r="Q10261" s="20">
        <v>4</v>
      </c>
      <c r="S10261" s="20">
        <v>0</v>
      </c>
    </row>
    <row r="10262" spans="1:20" s="20" customFormat="1" x14ac:dyDescent="0.25">
      <c r="A10262" s="177" t="s">
        <v>6961</v>
      </c>
      <c r="B10262" s="20" t="s">
        <v>6962</v>
      </c>
      <c r="C10262" s="20" t="s">
        <v>231</v>
      </c>
      <c r="D10262" s="20" t="s">
        <v>1000</v>
      </c>
      <c r="E10262" s="26">
        <v>43647</v>
      </c>
      <c r="F10262" s="20">
        <v>11.5</v>
      </c>
      <c r="G10262" s="20">
        <v>8</v>
      </c>
      <c r="I10262" s="20">
        <v>116</v>
      </c>
      <c r="J10262" s="20">
        <v>131</v>
      </c>
      <c r="L10262" s="20">
        <v>91</v>
      </c>
      <c r="N10262" s="20">
        <v>107</v>
      </c>
      <c r="P10262" s="20">
        <v>1</v>
      </c>
      <c r="Q10262" s="20">
        <v>6</v>
      </c>
      <c r="S10262" s="20">
        <v>9</v>
      </c>
    </row>
    <row r="10263" spans="1:20" s="20" customFormat="1" x14ac:dyDescent="0.25">
      <c r="A10263" s="177" t="s">
        <v>6012</v>
      </c>
      <c r="B10263" s="20" t="s">
        <v>6013</v>
      </c>
      <c r="C10263" s="20" t="s">
        <v>216</v>
      </c>
      <c r="D10263" s="20" t="s">
        <v>1000</v>
      </c>
      <c r="E10263" s="26">
        <v>43647</v>
      </c>
      <c r="F10263" s="20">
        <v>8.5</v>
      </c>
      <c r="G10263" s="20">
        <v>9.5</v>
      </c>
      <c r="I10263" s="20">
        <v>64</v>
      </c>
      <c r="J10263" s="20">
        <v>84</v>
      </c>
      <c r="L10263" s="20">
        <v>98</v>
      </c>
      <c r="N10263" s="20">
        <v>56</v>
      </c>
      <c r="P10263" s="20">
        <v>7</v>
      </c>
      <c r="Q10263" s="20">
        <v>8</v>
      </c>
      <c r="S10263" s="20">
        <v>8</v>
      </c>
    </row>
    <row r="10264" spans="1:20" s="20" customFormat="1" x14ac:dyDescent="0.25">
      <c r="A10264" s="177" t="s">
        <v>4619</v>
      </c>
      <c r="B10264" s="20" t="s">
        <v>4620</v>
      </c>
      <c r="C10264" s="20" t="s">
        <v>233</v>
      </c>
      <c r="D10264" s="20" t="s">
        <v>1000</v>
      </c>
      <c r="E10264" s="26">
        <v>43647</v>
      </c>
      <c r="F10264" s="20">
        <v>0</v>
      </c>
      <c r="G10264" s="20">
        <v>0</v>
      </c>
      <c r="I10264" s="20">
        <v>0</v>
      </c>
      <c r="J10264" s="20">
        <v>0</v>
      </c>
      <c r="L10264" s="20">
        <v>0</v>
      </c>
      <c r="N10264" s="20">
        <v>0</v>
      </c>
      <c r="P10264" s="20">
        <v>0</v>
      </c>
      <c r="Q10264" s="20">
        <v>0</v>
      </c>
      <c r="S10264" s="20">
        <v>0</v>
      </c>
    </row>
    <row r="10265" spans="1:20" s="20" customFormat="1" x14ac:dyDescent="0.25">
      <c r="A10265" s="177" t="s">
        <v>4029</v>
      </c>
      <c r="B10265" s="20" t="s">
        <v>4030</v>
      </c>
      <c r="C10265" s="20" t="s">
        <v>219</v>
      </c>
      <c r="D10265" s="20" t="s">
        <v>1000</v>
      </c>
      <c r="E10265" s="26">
        <v>43647</v>
      </c>
      <c r="F10265" s="20">
        <v>0</v>
      </c>
      <c r="G10265" s="20">
        <v>0</v>
      </c>
      <c r="I10265" s="20">
        <v>0</v>
      </c>
      <c r="J10265" s="20">
        <v>0</v>
      </c>
      <c r="L10265" s="20">
        <v>0</v>
      </c>
      <c r="N10265" s="20">
        <v>0</v>
      </c>
      <c r="P10265" s="20">
        <v>0</v>
      </c>
      <c r="Q10265" s="20">
        <v>0</v>
      </c>
      <c r="S10265" s="20">
        <v>0</v>
      </c>
    </row>
    <row r="10266" spans="1:20" s="20" customFormat="1" x14ac:dyDescent="0.25">
      <c r="A10266" s="177" t="s">
        <v>3758</v>
      </c>
      <c r="B10266" s="20" t="s">
        <v>3759</v>
      </c>
      <c r="C10266" s="20" t="s">
        <v>340</v>
      </c>
      <c r="D10266" s="20" t="s">
        <v>1000</v>
      </c>
      <c r="E10266" s="26">
        <v>43647</v>
      </c>
      <c r="F10266" s="20">
        <v>2</v>
      </c>
      <c r="G10266" s="20">
        <v>3</v>
      </c>
      <c r="I10266" s="20">
        <v>22</v>
      </c>
      <c r="J10266" s="20">
        <v>22</v>
      </c>
      <c r="L10266" s="20">
        <v>36</v>
      </c>
      <c r="N10266" s="20">
        <v>18</v>
      </c>
      <c r="P10266" s="20">
        <v>0</v>
      </c>
      <c r="Q10266" s="20">
        <v>0</v>
      </c>
      <c r="S10266" s="20">
        <v>4</v>
      </c>
    </row>
    <row r="10267" spans="1:20" s="20" customFormat="1" x14ac:dyDescent="0.25">
      <c r="A10267" s="177" t="s">
        <v>11374</v>
      </c>
      <c r="B10267" s="20" t="s">
        <v>11375</v>
      </c>
      <c r="C10267" s="20" t="s">
        <v>350</v>
      </c>
      <c r="D10267" s="20" t="s">
        <v>1000</v>
      </c>
      <c r="E10267" s="26">
        <v>43647</v>
      </c>
      <c r="F10267" s="20">
        <v>0</v>
      </c>
      <c r="G10267" s="20">
        <v>0</v>
      </c>
      <c r="I10267" s="20">
        <v>0</v>
      </c>
      <c r="J10267" s="20">
        <v>0</v>
      </c>
      <c r="L10267" s="20">
        <v>0</v>
      </c>
      <c r="N10267" s="20">
        <v>0</v>
      </c>
      <c r="P10267" s="20">
        <v>0</v>
      </c>
      <c r="Q10267" s="20">
        <v>0</v>
      </c>
      <c r="S10267" s="20">
        <v>0</v>
      </c>
    </row>
    <row r="10268" spans="1:20" s="20" customFormat="1" x14ac:dyDescent="0.25">
      <c r="A10268" s="177" t="s">
        <v>11376</v>
      </c>
      <c r="B10268" s="20" t="s">
        <v>11377</v>
      </c>
      <c r="C10268" s="20" t="s">
        <v>351</v>
      </c>
      <c r="D10268" s="20" t="s">
        <v>1000</v>
      </c>
      <c r="E10268" s="26">
        <v>43647</v>
      </c>
      <c r="F10268" s="20">
        <v>0</v>
      </c>
      <c r="G10268" s="20">
        <v>0</v>
      </c>
      <c r="I10268" s="20">
        <v>0</v>
      </c>
      <c r="J10268" s="20">
        <v>0</v>
      </c>
      <c r="L10268" s="20">
        <v>0</v>
      </c>
      <c r="N10268" s="20">
        <v>0</v>
      </c>
      <c r="P10268" s="20">
        <v>0</v>
      </c>
      <c r="Q10268" s="20">
        <v>0</v>
      </c>
      <c r="S10268" s="20">
        <v>0</v>
      </c>
    </row>
    <row r="10269" spans="1:20" s="20" customFormat="1" x14ac:dyDescent="0.25">
      <c r="A10269" s="177" t="s">
        <v>11228</v>
      </c>
      <c r="B10269" s="20" t="s">
        <v>11229</v>
      </c>
      <c r="C10269" s="20" t="s">
        <v>352</v>
      </c>
      <c r="D10269" s="20" t="s">
        <v>1000</v>
      </c>
      <c r="E10269" s="26">
        <v>43647</v>
      </c>
      <c r="F10269" s="20">
        <v>0</v>
      </c>
      <c r="G10269" s="20">
        <v>0</v>
      </c>
      <c r="I10269" s="20">
        <v>0</v>
      </c>
      <c r="J10269" s="20">
        <v>0</v>
      </c>
      <c r="L10269" s="20">
        <v>0</v>
      </c>
      <c r="N10269" s="20">
        <v>0</v>
      </c>
      <c r="P10269" s="20">
        <v>0</v>
      </c>
      <c r="Q10269" s="20">
        <v>0</v>
      </c>
      <c r="S10269" s="20">
        <v>0</v>
      </c>
    </row>
    <row r="10270" spans="1:20" s="20" customFormat="1" x14ac:dyDescent="0.25">
      <c r="A10270" s="177" t="s">
        <v>10229</v>
      </c>
      <c r="B10270" s="20" t="s">
        <v>10230</v>
      </c>
      <c r="C10270" s="20" t="s">
        <v>353</v>
      </c>
      <c r="D10270" s="20" t="s">
        <v>1000</v>
      </c>
      <c r="E10270" s="26">
        <v>43647</v>
      </c>
      <c r="F10270" s="20">
        <v>0</v>
      </c>
      <c r="G10270" s="20">
        <v>0</v>
      </c>
      <c r="I10270" s="20">
        <v>0</v>
      </c>
      <c r="J10270" s="20">
        <v>0</v>
      </c>
      <c r="L10270" s="20">
        <v>0</v>
      </c>
      <c r="N10270" s="20">
        <v>0</v>
      </c>
      <c r="P10270" s="20">
        <v>0</v>
      </c>
      <c r="Q10270" s="20">
        <v>0</v>
      </c>
      <c r="S10270" s="20">
        <v>0</v>
      </c>
    </row>
    <row r="10271" spans="1:20" s="20" customFormat="1" x14ac:dyDescent="0.25">
      <c r="A10271" s="177" t="s">
        <v>10089</v>
      </c>
      <c r="B10271" s="20" t="s">
        <v>10090</v>
      </c>
      <c r="C10271" s="20" t="s">
        <v>386</v>
      </c>
      <c r="D10271" s="20" t="s">
        <v>1000</v>
      </c>
      <c r="E10271" s="26">
        <v>43647</v>
      </c>
      <c r="F10271" s="20">
        <v>0</v>
      </c>
      <c r="G10271" s="20">
        <v>0</v>
      </c>
      <c r="I10271" s="20">
        <v>0</v>
      </c>
      <c r="J10271" s="20">
        <v>0</v>
      </c>
      <c r="L10271" s="20">
        <v>0</v>
      </c>
      <c r="N10271" s="20">
        <v>0</v>
      </c>
      <c r="P10271" s="20">
        <v>0</v>
      </c>
      <c r="Q10271" s="20">
        <v>0</v>
      </c>
      <c r="S10271" s="20">
        <v>0</v>
      </c>
    </row>
    <row r="10272" spans="1:20" s="20" customFormat="1" x14ac:dyDescent="0.25">
      <c r="A10272" s="177" t="s">
        <v>8642</v>
      </c>
      <c r="B10272" s="20" t="s">
        <v>8643</v>
      </c>
      <c r="C10272" s="20" t="s">
        <v>354</v>
      </c>
      <c r="D10272" s="20" t="s">
        <v>1000</v>
      </c>
      <c r="E10272" s="26">
        <v>43647</v>
      </c>
      <c r="F10272" s="20">
        <v>1.5</v>
      </c>
      <c r="G10272" s="20">
        <v>1.5</v>
      </c>
      <c r="I10272" s="20">
        <v>8</v>
      </c>
      <c r="J10272" s="20">
        <v>9</v>
      </c>
      <c r="L10272" s="20">
        <v>9</v>
      </c>
      <c r="N10272" s="20">
        <v>8</v>
      </c>
      <c r="P10272" s="20">
        <v>0</v>
      </c>
      <c r="Q10272" s="20">
        <v>0</v>
      </c>
      <c r="S10272" s="20">
        <v>0</v>
      </c>
    </row>
    <row r="10273" spans="1:19" s="20" customFormat="1" x14ac:dyDescent="0.25">
      <c r="A10273" s="177" t="s">
        <v>6436</v>
      </c>
      <c r="B10273" s="20" t="s">
        <v>6437</v>
      </c>
      <c r="C10273" s="20" t="s">
        <v>355</v>
      </c>
      <c r="D10273" s="20" t="s">
        <v>1000</v>
      </c>
      <c r="E10273" s="26">
        <v>43647</v>
      </c>
      <c r="F10273" s="20">
        <v>3</v>
      </c>
      <c r="G10273" s="20">
        <v>5.5</v>
      </c>
      <c r="I10273" s="20">
        <v>6</v>
      </c>
      <c r="J10273" s="20">
        <v>17</v>
      </c>
      <c r="L10273" s="20">
        <v>32</v>
      </c>
      <c r="N10273" s="20">
        <v>6</v>
      </c>
      <c r="P10273" s="20">
        <v>0</v>
      </c>
      <c r="Q10273" s="20">
        <v>0</v>
      </c>
      <c r="S10273" s="20">
        <v>0</v>
      </c>
    </row>
    <row r="10274" spans="1:19" s="20" customFormat="1" x14ac:dyDescent="0.25">
      <c r="A10274" s="177" t="s">
        <v>7509</v>
      </c>
      <c r="B10274" s="20" t="s">
        <v>7510</v>
      </c>
      <c r="C10274" s="20" t="s">
        <v>1048</v>
      </c>
      <c r="D10274" s="20" t="s">
        <v>1002</v>
      </c>
      <c r="E10274" s="26">
        <v>43647</v>
      </c>
      <c r="F10274" s="20">
        <v>2</v>
      </c>
      <c r="G10274" s="20">
        <v>2.5</v>
      </c>
      <c r="I10274" s="20">
        <v>8</v>
      </c>
      <c r="J10274" s="20">
        <v>11</v>
      </c>
      <c r="L10274" s="20">
        <v>14</v>
      </c>
      <c r="N10274" s="20">
        <v>8</v>
      </c>
      <c r="P10274" s="20">
        <v>0</v>
      </c>
      <c r="Q10274" s="20">
        <v>0</v>
      </c>
      <c r="S10274" s="20">
        <v>0</v>
      </c>
    </row>
    <row r="10275" spans="1:19" s="20" customFormat="1" x14ac:dyDescent="0.25">
      <c r="A10275" s="177" t="s">
        <v>5798</v>
      </c>
      <c r="B10275" s="20" t="s">
        <v>5799</v>
      </c>
      <c r="C10275" s="20" t="s">
        <v>1047</v>
      </c>
      <c r="D10275" s="20" t="s">
        <v>1002</v>
      </c>
      <c r="E10275" s="26">
        <v>43647</v>
      </c>
      <c r="F10275" s="20">
        <v>3.5</v>
      </c>
      <c r="G10275" s="20">
        <v>3.5</v>
      </c>
      <c r="I10275" s="20">
        <v>16</v>
      </c>
      <c r="J10275" s="20">
        <v>20</v>
      </c>
      <c r="L10275" s="20">
        <v>20</v>
      </c>
      <c r="N10275" s="20">
        <v>14</v>
      </c>
      <c r="P10275" s="20">
        <v>1</v>
      </c>
      <c r="Q10275" s="20">
        <v>1</v>
      </c>
      <c r="S10275" s="20">
        <v>2</v>
      </c>
    </row>
    <row r="10276" spans="1:19" s="20" customFormat="1" x14ac:dyDescent="0.25">
      <c r="A10276" s="177" t="s">
        <v>12174</v>
      </c>
      <c r="B10276" s="20" t="s">
        <v>12175</v>
      </c>
      <c r="C10276" s="20" t="s">
        <v>1050</v>
      </c>
      <c r="D10276" s="20" t="s">
        <v>1002</v>
      </c>
      <c r="E10276" s="26">
        <v>43647</v>
      </c>
      <c r="F10276" s="20">
        <v>1</v>
      </c>
      <c r="G10276" s="20">
        <v>2.5</v>
      </c>
      <c r="I10276" s="20">
        <v>4</v>
      </c>
      <c r="J10276" s="20">
        <v>5</v>
      </c>
      <c r="L10276" s="20">
        <v>14</v>
      </c>
      <c r="N10276" s="20">
        <v>4</v>
      </c>
      <c r="P10276" s="20">
        <v>0</v>
      </c>
      <c r="Q10276" s="20">
        <v>0</v>
      </c>
      <c r="S10276" s="20">
        <v>0</v>
      </c>
    </row>
    <row r="10277" spans="1:19" s="20" customFormat="1" x14ac:dyDescent="0.25">
      <c r="A10277" s="177" t="s">
        <v>14825</v>
      </c>
      <c r="B10277" s="20" t="s">
        <v>14826</v>
      </c>
      <c r="C10277" s="20" t="s">
        <v>1054</v>
      </c>
      <c r="D10277" s="177" t="s">
        <v>1002</v>
      </c>
      <c r="E10277" s="26">
        <v>43647</v>
      </c>
      <c r="F10277" s="20">
        <v>1</v>
      </c>
      <c r="G10277" s="20">
        <v>1.5</v>
      </c>
      <c r="I10277" s="20">
        <v>9</v>
      </c>
      <c r="J10277" s="20">
        <v>5</v>
      </c>
      <c r="L10277" s="20">
        <v>9</v>
      </c>
      <c r="N10277" s="20">
        <v>8</v>
      </c>
      <c r="P10277" s="20">
        <v>0</v>
      </c>
      <c r="Q10277" s="20">
        <v>0</v>
      </c>
      <c r="S10277" s="20">
        <v>1</v>
      </c>
    </row>
    <row r="10278" spans="1:19" s="20" customFormat="1" x14ac:dyDescent="0.25">
      <c r="A10278" s="177" t="s">
        <v>7387</v>
      </c>
      <c r="B10278" s="20" t="s">
        <v>7388</v>
      </c>
      <c r="C10278" s="20" t="s">
        <v>1052</v>
      </c>
      <c r="D10278" s="20" t="s">
        <v>1002</v>
      </c>
      <c r="E10278" s="26">
        <v>43647</v>
      </c>
      <c r="F10278" s="20">
        <v>5</v>
      </c>
      <c r="G10278" s="20">
        <v>4.5</v>
      </c>
      <c r="I10278" s="20">
        <v>21</v>
      </c>
      <c r="J10278" s="20">
        <v>28</v>
      </c>
      <c r="L10278" s="20">
        <v>26</v>
      </c>
      <c r="N10278" s="20">
        <v>18</v>
      </c>
      <c r="P10278" s="20">
        <v>3</v>
      </c>
      <c r="Q10278" s="20">
        <v>5</v>
      </c>
      <c r="S10278" s="20">
        <v>3</v>
      </c>
    </row>
    <row r="10279" spans="1:19" s="20" customFormat="1" x14ac:dyDescent="0.25">
      <c r="A10279" s="177" t="s">
        <v>5379</v>
      </c>
      <c r="B10279" s="20" t="s">
        <v>5380</v>
      </c>
      <c r="C10279" s="20" t="s">
        <v>1053</v>
      </c>
      <c r="D10279" s="20" t="s">
        <v>1002</v>
      </c>
      <c r="E10279" s="26">
        <v>43647</v>
      </c>
      <c r="F10279" s="20">
        <v>3</v>
      </c>
      <c r="G10279" s="20">
        <v>3</v>
      </c>
      <c r="I10279" s="20">
        <v>9</v>
      </c>
      <c r="J10279" s="20">
        <v>17</v>
      </c>
      <c r="L10279" s="20">
        <v>17</v>
      </c>
      <c r="N10279" s="20">
        <v>6</v>
      </c>
      <c r="P10279" s="20">
        <v>1</v>
      </c>
      <c r="Q10279" s="20">
        <v>1</v>
      </c>
      <c r="S10279" s="20">
        <v>3</v>
      </c>
    </row>
    <row r="10280" spans="1:19" s="20" customFormat="1" x14ac:dyDescent="0.25">
      <c r="A10280" s="177" t="s">
        <v>7518</v>
      </c>
      <c r="B10280" s="20" t="s">
        <v>7511</v>
      </c>
      <c r="C10280" s="20" t="s">
        <v>901</v>
      </c>
      <c r="D10280" s="20" t="s">
        <v>1000</v>
      </c>
      <c r="E10280" s="26">
        <v>43647</v>
      </c>
      <c r="F10280" s="20">
        <v>3.5</v>
      </c>
      <c r="G10280" s="20">
        <v>3</v>
      </c>
      <c r="I10280" s="20">
        <v>9</v>
      </c>
      <c r="J10280" s="20">
        <v>17</v>
      </c>
      <c r="L10280" s="20">
        <v>17</v>
      </c>
      <c r="N10280" s="20">
        <v>6</v>
      </c>
      <c r="P10280" s="20">
        <v>1</v>
      </c>
      <c r="Q10280" s="20">
        <v>1</v>
      </c>
      <c r="S10280" s="20">
        <v>3</v>
      </c>
    </row>
    <row r="10281" spans="1:19" s="20" customFormat="1" x14ac:dyDescent="0.25">
      <c r="A10281" s="177" t="s">
        <v>7410</v>
      </c>
      <c r="B10281" s="20" t="s">
        <v>7409</v>
      </c>
      <c r="C10281" s="20" t="s">
        <v>901</v>
      </c>
      <c r="D10281" s="20" t="s">
        <v>1001</v>
      </c>
      <c r="E10281" s="26">
        <v>43647</v>
      </c>
      <c r="F10281" s="20">
        <v>3.5</v>
      </c>
      <c r="G10281" s="20">
        <v>3</v>
      </c>
      <c r="I10281" s="20">
        <v>9</v>
      </c>
      <c r="J10281" s="20">
        <v>17</v>
      </c>
      <c r="L10281" s="20">
        <v>17</v>
      </c>
      <c r="N10281" s="20">
        <v>6</v>
      </c>
      <c r="P10281" s="20">
        <v>1</v>
      </c>
      <c r="Q10281" s="20">
        <v>1</v>
      </c>
      <c r="S10281" s="20">
        <v>3</v>
      </c>
    </row>
    <row r="10282" spans="1:19" s="20" customFormat="1" x14ac:dyDescent="0.25">
      <c r="A10282" s="177" t="s">
        <v>5563</v>
      </c>
      <c r="B10282" s="20" t="s">
        <v>5564</v>
      </c>
      <c r="C10282" s="20" t="s">
        <v>903</v>
      </c>
      <c r="D10282" s="20" t="s">
        <v>1000</v>
      </c>
      <c r="E10282" s="26">
        <v>43647</v>
      </c>
      <c r="F10282" s="20">
        <v>6.5</v>
      </c>
      <c r="G10282" s="20">
        <v>3</v>
      </c>
      <c r="I10282" s="20">
        <v>9</v>
      </c>
      <c r="J10282" s="20">
        <v>17</v>
      </c>
      <c r="L10282" s="20">
        <v>17</v>
      </c>
      <c r="N10282" s="20">
        <v>6</v>
      </c>
      <c r="P10282" s="20">
        <v>1</v>
      </c>
      <c r="Q10282" s="20">
        <v>1</v>
      </c>
      <c r="S10282" s="20">
        <v>3</v>
      </c>
    </row>
    <row r="10283" spans="1:19" s="20" customFormat="1" x14ac:dyDescent="0.25">
      <c r="A10283" s="177" t="s">
        <v>5409</v>
      </c>
      <c r="B10283" s="20" t="s">
        <v>5410</v>
      </c>
      <c r="C10283" s="20" t="s">
        <v>903</v>
      </c>
      <c r="D10283" s="20" t="s">
        <v>1001</v>
      </c>
      <c r="E10283" s="26">
        <v>43647</v>
      </c>
      <c r="F10283" s="20">
        <v>0</v>
      </c>
      <c r="G10283" s="20">
        <v>3</v>
      </c>
      <c r="I10283" s="20">
        <v>9</v>
      </c>
      <c r="J10283" s="20">
        <v>17</v>
      </c>
      <c r="L10283" s="20">
        <v>17</v>
      </c>
      <c r="N10283" s="20">
        <v>6</v>
      </c>
      <c r="P10283" s="20">
        <v>1</v>
      </c>
      <c r="Q10283" s="20">
        <v>1</v>
      </c>
      <c r="S10283" s="20">
        <v>3</v>
      </c>
    </row>
    <row r="10284" spans="1:19" s="20" customFormat="1" x14ac:dyDescent="0.25">
      <c r="A10284" s="177" t="s">
        <v>11963</v>
      </c>
      <c r="B10284" s="20" t="s">
        <v>11964</v>
      </c>
      <c r="C10284" s="20" t="s">
        <v>198</v>
      </c>
      <c r="D10284" s="20" t="s">
        <v>1002</v>
      </c>
      <c r="E10284" s="26">
        <v>43647</v>
      </c>
      <c r="F10284" s="20">
        <v>0</v>
      </c>
      <c r="G10284" s="20">
        <v>0</v>
      </c>
      <c r="I10284" s="20">
        <v>0</v>
      </c>
      <c r="J10284" s="20">
        <v>0</v>
      </c>
      <c r="L10284" s="20">
        <v>0</v>
      </c>
      <c r="N10284" s="20">
        <v>0</v>
      </c>
      <c r="P10284" s="20">
        <v>0</v>
      </c>
      <c r="Q10284" s="20">
        <v>0</v>
      </c>
      <c r="S10284" s="20">
        <v>0</v>
      </c>
    </row>
    <row r="10285" spans="1:19" s="20" customFormat="1" x14ac:dyDescent="0.25">
      <c r="A10285" s="177" t="s">
        <v>11965</v>
      </c>
      <c r="B10285" s="20" t="s">
        <v>11966</v>
      </c>
      <c r="C10285" s="20" t="s">
        <v>962</v>
      </c>
      <c r="D10285" s="20" t="s">
        <v>1002</v>
      </c>
      <c r="E10285" s="26">
        <v>43647</v>
      </c>
      <c r="F10285" s="20">
        <v>2</v>
      </c>
      <c r="G10285" s="20">
        <v>3</v>
      </c>
      <c r="I10285" s="20">
        <v>3</v>
      </c>
      <c r="J10285" s="20">
        <v>16</v>
      </c>
      <c r="L10285" s="20">
        <v>18</v>
      </c>
      <c r="N10285" s="20">
        <v>3</v>
      </c>
      <c r="P10285" s="20">
        <v>2</v>
      </c>
      <c r="Q10285" s="20">
        <v>5</v>
      </c>
      <c r="S10285" s="20">
        <v>0</v>
      </c>
    </row>
    <row r="10286" spans="1:19" s="20" customFormat="1" x14ac:dyDescent="0.25">
      <c r="A10286" s="177" t="s">
        <v>11967</v>
      </c>
      <c r="B10286" s="20" t="s">
        <v>11968</v>
      </c>
      <c r="C10286" s="20" t="s">
        <v>199</v>
      </c>
      <c r="D10286" s="20" t="s">
        <v>1002</v>
      </c>
      <c r="E10286" s="26">
        <v>43647</v>
      </c>
      <c r="F10286" s="20">
        <v>15</v>
      </c>
      <c r="G10286" s="20">
        <v>13.5</v>
      </c>
      <c r="I10286" s="20">
        <v>152</v>
      </c>
      <c r="J10286" s="20">
        <v>127</v>
      </c>
      <c r="L10286" s="20">
        <v>113</v>
      </c>
      <c r="N10286" s="20">
        <v>142</v>
      </c>
      <c r="P10286" s="20">
        <v>0</v>
      </c>
      <c r="Q10286" s="20">
        <v>0</v>
      </c>
      <c r="S10286" s="20">
        <v>10</v>
      </c>
    </row>
    <row r="10287" spans="1:19" s="20" customFormat="1" x14ac:dyDescent="0.25">
      <c r="A10287" s="177" t="s">
        <v>11969</v>
      </c>
      <c r="B10287" s="20" t="s">
        <v>11970</v>
      </c>
      <c r="C10287" s="20" t="s">
        <v>348</v>
      </c>
      <c r="D10287" s="20" t="s">
        <v>1002</v>
      </c>
      <c r="E10287" s="26">
        <v>43647</v>
      </c>
      <c r="F10287" s="20">
        <v>0</v>
      </c>
      <c r="G10287" s="20">
        <v>0</v>
      </c>
      <c r="I10287" s="20">
        <v>0</v>
      </c>
      <c r="J10287" s="20">
        <v>0</v>
      </c>
      <c r="L10287" s="20">
        <v>0</v>
      </c>
      <c r="N10287" s="20">
        <v>0</v>
      </c>
      <c r="P10287" s="20">
        <v>0</v>
      </c>
      <c r="Q10287" s="20">
        <v>0</v>
      </c>
      <c r="S10287" s="20">
        <v>0</v>
      </c>
    </row>
    <row r="10288" spans="1:19" s="20" customFormat="1" x14ac:dyDescent="0.25">
      <c r="A10288" s="177" t="s">
        <v>11971</v>
      </c>
      <c r="B10288" s="20" t="s">
        <v>11972</v>
      </c>
      <c r="C10288" s="20" t="s">
        <v>357</v>
      </c>
      <c r="D10288" s="20" t="s">
        <v>1002</v>
      </c>
      <c r="E10288" s="26">
        <v>43647</v>
      </c>
      <c r="F10288" s="20">
        <v>0</v>
      </c>
      <c r="G10288" s="20">
        <v>0</v>
      </c>
      <c r="I10288" s="20">
        <v>0</v>
      </c>
      <c r="J10288" s="20">
        <v>0</v>
      </c>
      <c r="L10288" s="20">
        <v>0</v>
      </c>
      <c r="N10288" s="20">
        <v>0</v>
      </c>
      <c r="P10288" s="20">
        <v>0</v>
      </c>
      <c r="Q10288" s="20">
        <v>0</v>
      </c>
      <c r="S10288" s="20">
        <v>0</v>
      </c>
    </row>
    <row r="10289" spans="1:20" s="20" customFormat="1" x14ac:dyDescent="0.25">
      <c r="A10289" s="177" t="s">
        <v>10995</v>
      </c>
      <c r="B10289" s="20" t="s">
        <v>10996</v>
      </c>
      <c r="C10289" s="20" t="s">
        <v>227</v>
      </c>
      <c r="D10289" s="20" t="s">
        <v>1002</v>
      </c>
      <c r="E10289" s="26">
        <v>43647</v>
      </c>
      <c r="F10289" s="20">
        <v>0</v>
      </c>
      <c r="G10289" s="20">
        <v>0</v>
      </c>
      <c r="I10289" s="20">
        <v>0</v>
      </c>
      <c r="J10289" s="20">
        <v>0</v>
      </c>
      <c r="L10289" s="20">
        <v>0</v>
      </c>
      <c r="N10289" s="20">
        <v>0</v>
      </c>
      <c r="P10289" s="20">
        <v>0</v>
      </c>
      <c r="Q10289" s="20">
        <v>0</v>
      </c>
      <c r="S10289" s="20">
        <v>0</v>
      </c>
    </row>
    <row r="10290" spans="1:20" s="20" customFormat="1" x14ac:dyDescent="0.25">
      <c r="A10290" s="177" t="s">
        <v>10820</v>
      </c>
      <c r="B10290" s="20" t="s">
        <v>10821</v>
      </c>
      <c r="C10290" s="20" t="s">
        <v>203</v>
      </c>
      <c r="D10290" s="20" t="s">
        <v>1002</v>
      </c>
      <c r="E10290" s="26">
        <v>43647</v>
      </c>
      <c r="F10290" s="20">
        <v>0</v>
      </c>
      <c r="G10290" s="20">
        <v>0</v>
      </c>
      <c r="I10290" s="20">
        <v>0</v>
      </c>
      <c r="J10290" s="20">
        <v>0</v>
      </c>
      <c r="L10290" s="20">
        <v>0</v>
      </c>
      <c r="N10290" s="20">
        <v>0</v>
      </c>
      <c r="O10290" s="20" t="e">
        <v>#DIV/0!</v>
      </c>
      <c r="P10290" s="20">
        <v>0</v>
      </c>
      <c r="Q10290" s="20">
        <v>0</v>
      </c>
      <c r="S10290" s="20">
        <v>0</v>
      </c>
    </row>
    <row r="10291" spans="1:20" s="20" customFormat="1" x14ac:dyDescent="0.25">
      <c r="A10291" s="177" t="s">
        <v>10155</v>
      </c>
      <c r="B10291" s="20" t="s">
        <v>10156</v>
      </c>
      <c r="C10291" s="20" t="s">
        <v>387</v>
      </c>
      <c r="D10291" s="20" t="s">
        <v>1002</v>
      </c>
      <c r="E10291" s="26">
        <v>43647</v>
      </c>
      <c r="F10291" s="20">
        <v>0</v>
      </c>
      <c r="G10291" s="20">
        <v>0</v>
      </c>
      <c r="I10291" s="20">
        <v>0</v>
      </c>
      <c r="J10291" s="20">
        <v>0</v>
      </c>
      <c r="L10291" s="20">
        <v>0</v>
      </c>
      <c r="N10291" s="20">
        <v>0</v>
      </c>
      <c r="P10291" s="20">
        <v>0</v>
      </c>
      <c r="Q10291" s="20">
        <v>0</v>
      </c>
      <c r="S10291" s="20">
        <v>0</v>
      </c>
      <c r="T10291" s="20">
        <v>0.65833333333333333</v>
      </c>
    </row>
    <row r="10292" spans="1:20" s="20" customFormat="1" x14ac:dyDescent="0.25">
      <c r="A10292" s="177" t="s">
        <v>9973</v>
      </c>
      <c r="B10292" s="20" t="s">
        <v>9974</v>
      </c>
      <c r="C10292" s="20" t="s">
        <v>223</v>
      </c>
      <c r="D10292" s="20" t="s">
        <v>1002</v>
      </c>
      <c r="E10292" s="26">
        <v>43647</v>
      </c>
      <c r="F10292" s="20">
        <v>6</v>
      </c>
      <c r="G10292" s="20">
        <v>6</v>
      </c>
      <c r="I10292" s="20">
        <v>49</v>
      </c>
      <c r="J10292" s="20">
        <v>66</v>
      </c>
      <c r="L10292" s="20">
        <v>66</v>
      </c>
      <c r="N10292" s="20">
        <v>49</v>
      </c>
      <c r="P10292" s="20">
        <v>0</v>
      </c>
      <c r="Q10292" s="20">
        <v>0</v>
      </c>
      <c r="S10292" s="20">
        <v>0</v>
      </c>
    </row>
    <row r="10293" spans="1:20" s="20" customFormat="1" x14ac:dyDescent="0.25">
      <c r="A10293" s="177" t="s">
        <v>9591</v>
      </c>
      <c r="B10293" s="20" t="s">
        <v>9592</v>
      </c>
      <c r="C10293" s="20" t="s">
        <v>346</v>
      </c>
      <c r="D10293" s="20" t="s">
        <v>1002</v>
      </c>
      <c r="E10293" s="26">
        <v>43647</v>
      </c>
      <c r="F10293" s="20">
        <v>0</v>
      </c>
      <c r="G10293" s="20">
        <v>0</v>
      </c>
      <c r="I10293" s="20">
        <v>0</v>
      </c>
      <c r="J10293" s="20">
        <v>0</v>
      </c>
      <c r="L10293" s="20">
        <v>0</v>
      </c>
      <c r="N10293" s="20">
        <v>0</v>
      </c>
      <c r="P10293" s="20">
        <v>0</v>
      </c>
      <c r="Q10293" s="20">
        <v>0</v>
      </c>
      <c r="S10293" s="20">
        <v>0</v>
      </c>
    </row>
    <row r="10294" spans="1:20" s="20" customFormat="1" x14ac:dyDescent="0.25">
      <c r="A10294" s="177" t="s">
        <v>9232</v>
      </c>
      <c r="B10294" s="20" t="s">
        <v>9233</v>
      </c>
      <c r="C10294" s="20" t="s">
        <v>207</v>
      </c>
      <c r="D10294" s="20" t="s">
        <v>1002</v>
      </c>
      <c r="E10294" s="26">
        <v>43647</v>
      </c>
      <c r="F10294" s="20">
        <v>7</v>
      </c>
      <c r="G10294" s="20">
        <v>7</v>
      </c>
      <c r="I10294" s="20">
        <v>19</v>
      </c>
      <c r="J10294" s="20">
        <v>43</v>
      </c>
      <c r="L10294" s="20">
        <v>42</v>
      </c>
      <c r="N10294" s="20">
        <v>14</v>
      </c>
      <c r="O10294" s="20">
        <v>1</v>
      </c>
      <c r="P10294" s="20">
        <v>6</v>
      </c>
      <c r="Q10294" s="20">
        <v>7</v>
      </c>
      <c r="S10294" s="20">
        <v>5</v>
      </c>
    </row>
    <row r="10295" spans="1:20" s="20" customFormat="1" x14ac:dyDescent="0.25">
      <c r="A10295" s="177" t="s">
        <v>8393</v>
      </c>
      <c r="B10295" s="20" t="s">
        <v>8394</v>
      </c>
      <c r="C10295" s="20" t="s">
        <v>212</v>
      </c>
      <c r="D10295" s="20" t="s">
        <v>1002</v>
      </c>
      <c r="E10295" s="26">
        <v>43647</v>
      </c>
      <c r="F10295" s="20">
        <v>2.5</v>
      </c>
      <c r="G10295" s="20">
        <v>1.5</v>
      </c>
      <c r="I10295" s="20">
        <v>5</v>
      </c>
      <c r="J10295" s="20">
        <v>14</v>
      </c>
      <c r="L10295" s="20">
        <v>8</v>
      </c>
      <c r="N10295" s="20">
        <v>2</v>
      </c>
      <c r="P10295" s="20">
        <v>1</v>
      </c>
      <c r="Q10295" s="20">
        <v>1</v>
      </c>
      <c r="S10295" s="20">
        <v>3</v>
      </c>
    </row>
    <row r="10296" spans="1:20" s="20" customFormat="1" x14ac:dyDescent="0.25">
      <c r="A10296" s="177" t="s">
        <v>8124</v>
      </c>
      <c r="B10296" s="20" t="s">
        <v>8125</v>
      </c>
      <c r="C10296" s="20" t="s">
        <v>963</v>
      </c>
      <c r="D10296" s="20" t="s">
        <v>1002</v>
      </c>
      <c r="E10296" s="26">
        <v>43647</v>
      </c>
      <c r="F10296" s="20">
        <v>4</v>
      </c>
      <c r="G10296" s="20">
        <v>3</v>
      </c>
      <c r="I10296" s="20">
        <v>2</v>
      </c>
      <c r="J10296" s="20">
        <v>17</v>
      </c>
      <c r="L10296" s="20">
        <v>12</v>
      </c>
      <c r="N10296" s="20">
        <v>2</v>
      </c>
      <c r="P10296" s="20">
        <v>0</v>
      </c>
      <c r="Q10296" s="20">
        <v>0</v>
      </c>
      <c r="S10296" s="20">
        <v>0</v>
      </c>
    </row>
    <row r="10297" spans="1:20" s="20" customFormat="1" x14ac:dyDescent="0.25">
      <c r="A10297" s="177" t="s">
        <v>8092</v>
      </c>
      <c r="B10297" s="20" t="s">
        <v>8093</v>
      </c>
      <c r="C10297" s="20" t="s">
        <v>225</v>
      </c>
      <c r="D10297" s="20" t="s">
        <v>1002</v>
      </c>
      <c r="E10297" s="26">
        <v>43647</v>
      </c>
      <c r="F10297" s="20">
        <v>6</v>
      </c>
      <c r="G10297" s="20">
        <v>7.5</v>
      </c>
      <c r="I10297" s="20">
        <v>34</v>
      </c>
      <c r="J10297" s="20">
        <v>55</v>
      </c>
      <c r="L10297" s="20">
        <v>73</v>
      </c>
      <c r="N10297" s="20">
        <v>34</v>
      </c>
      <c r="P10297" s="20">
        <v>0</v>
      </c>
      <c r="Q10297" s="20">
        <v>4</v>
      </c>
      <c r="S10297" s="20">
        <v>0</v>
      </c>
    </row>
    <row r="10298" spans="1:20" s="20" customFormat="1" x14ac:dyDescent="0.25">
      <c r="A10298" s="177" t="s">
        <v>7704</v>
      </c>
      <c r="B10298" s="20" t="s">
        <v>7705</v>
      </c>
      <c r="C10298" s="20" t="s">
        <v>901</v>
      </c>
      <c r="D10298" s="20" t="s">
        <v>1002</v>
      </c>
      <c r="E10298" s="26">
        <v>43647</v>
      </c>
      <c r="F10298" s="20">
        <v>7</v>
      </c>
      <c r="G10298" s="20">
        <v>7</v>
      </c>
      <c r="I10298" s="20">
        <v>29</v>
      </c>
      <c r="J10298" s="20">
        <v>39</v>
      </c>
      <c r="L10298" s="20">
        <v>40</v>
      </c>
      <c r="N10298" s="20">
        <v>26</v>
      </c>
      <c r="P10298" s="20">
        <v>3</v>
      </c>
      <c r="Q10298" s="20">
        <v>5</v>
      </c>
      <c r="S10298" s="20">
        <v>3</v>
      </c>
      <c r="T10298" s="20" t="e">
        <v>#DIV/0!</v>
      </c>
    </row>
    <row r="10299" spans="1:20" s="20" customFormat="1" x14ac:dyDescent="0.25">
      <c r="A10299" s="177" t="s">
        <v>7152</v>
      </c>
      <c r="B10299" s="20" t="s">
        <v>7153</v>
      </c>
      <c r="C10299" s="20" t="s">
        <v>232</v>
      </c>
      <c r="D10299" s="20" t="s">
        <v>1002</v>
      </c>
      <c r="E10299" s="26">
        <v>43647</v>
      </c>
      <c r="F10299" s="20">
        <v>15.5</v>
      </c>
      <c r="G10299" s="20">
        <v>11</v>
      </c>
      <c r="I10299" s="20">
        <v>129</v>
      </c>
      <c r="J10299" s="20">
        <v>148</v>
      </c>
      <c r="L10299" s="20">
        <v>106</v>
      </c>
      <c r="N10299" s="20">
        <v>120</v>
      </c>
      <c r="P10299" s="20">
        <v>3</v>
      </c>
      <c r="Q10299" s="20">
        <v>8</v>
      </c>
      <c r="S10299" s="20">
        <v>9</v>
      </c>
      <c r="T10299" s="20" t="e">
        <v>#DIV/0!</v>
      </c>
    </row>
    <row r="10300" spans="1:20" s="20" customFormat="1" x14ac:dyDescent="0.25">
      <c r="A10300" s="177" t="s">
        <v>6786</v>
      </c>
      <c r="B10300" s="20" t="s">
        <v>6787</v>
      </c>
      <c r="C10300" s="20" t="s">
        <v>317</v>
      </c>
      <c r="D10300" s="20" t="s">
        <v>1002</v>
      </c>
      <c r="E10300" s="26">
        <v>43647</v>
      </c>
      <c r="F10300" s="20">
        <v>9</v>
      </c>
      <c r="G10300" s="20">
        <v>11.5</v>
      </c>
      <c r="I10300" s="20">
        <v>22</v>
      </c>
      <c r="J10300" s="20">
        <v>52</v>
      </c>
      <c r="L10300" s="20">
        <v>67</v>
      </c>
      <c r="N10300" s="20">
        <v>20</v>
      </c>
      <c r="P10300" s="20">
        <v>1</v>
      </c>
      <c r="Q10300" s="20">
        <v>1</v>
      </c>
      <c r="S10300" s="20">
        <v>2</v>
      </c>
    </row>
    <row r="10301" spans="1:20" s="20" customFormat="1" x14ac:dyDescent="0.25">
      <c r="A10301" s="177" t="s">
        <v>6362</v>
      </c>
      <c r="B10301" s="20" t="s">
        <v>6363</v>
      </c>
      <c r="C10301" s="20" t="s">
        <v>214</v>
      </c>
      <c r="D10301" s="20" t="s">
        <v>1002</v>
      </c>
      <c r="E10301" s="26">
        <v>43647</v>
      </c>
      <c r="F10301" s="20">
        <v>13.5</v>
      </c>
      <c r="G10301" s="20">
        <v>15.5</v>
      </c>
      <c r="I10301" s="20">
        <v>89</v>
      </c>
      <c r="J10301" s="20">
        <v>122</v>
      </c>
      <c r="L10301" s="20">
        <v>138</v>
      </c>
      <c r="N10301" s="20">
        <v>68</v>
      </c>
      <c r="O10301" s="20">
        <v>1.05</v>
      </c>
      <c r="P10301" s="20">
        <v>14</v>
      </c>
      <c r="Q10301" s="20">
        <v>16</v>
      </c>
      <c r="S10301" s="20">
        <v>21</v>
      </c>
    </row>
    <row r="10302" spans="1:20" s="20" customFormat="1" x14ac:dyDescent="0.25">
      <c r="A10302" s="177" t="s">
        <v>5816</v>
      </c>
      <c r="B10302" s="20" t="s">
        <v>5817</v>
      </c>
      <c r="C10302" s="20" t="s">
        <v>903</v>
      </c>
      <c r="D10302" s="20" t="s">
        <v>1002</v>
      </c>
      <c r="E10302" s="26">
        <v>43647</v>
      </c>
      <c r="F10302" s="20">
        <v>6.5</v>
      </c>
      <c r="G10302" s="20">
        <v>6.5</v>
      </c>
      <c r="I10302" s="20">
        <v>25</v>
      </c>
      <c r="J10302" s="20">
        <v>37</v>
      </c>
      <c r="L10302" s="20">
        <v>37</v>
      </c>
      <c r="N10302" s="20">
        <v>20</v>
      </c>
      <c r="P10302" s="20">
        <v>2</v>
      </c>
      <c r="Q10302" s="20">
        <v>2</v>
      </c>
      <c r="S10302" s="20">
        <v>5</v>
      </c>
    </row>
    <row r="10303" spans="1:20" s="20" customFormat="1" x14ac:dyDescent="0.25">
      <c r="A10303" s="177" t="s">
        <v>4969</v>
      </c>
      <c r="B10303" s="20" t="s">
        <v>4970</v>
      </c>
      <c r="C10303" s="20" t="s">
        <v>230</v>
      </c>
      <c r="D10303" s="20" t="s">
        <v>1002</v>
      </c>
      <c r="E10303" s="26">
        <v>43647</v>
      </c>
      <c r="F10303" s="20">
        <v>0</v>
      </c>
      <c r="G10303" s="20">
        <v>0</v>
      </c>
      <c r="I10303" s="20">
        <v>0</v>
      </c>
      <c r="J10303" s="20">
        <v>0</v>
      </c>
      <c r="L10303" s="20">
        <v>0</v>
      </c>
      <c r="N10303" s="20">
        <v>0</v>
      </c>
      <c r="P10303" s="20">
        <v>0</v>
      </c>
      <c r="Q10303" s="20">
        <v>0</v>
      </c>
      <c r="S10303" s="20">
        <v>0</v>
      </c>
    </row>
    <row r="10304" spans="1:20" s="20" customFormat="1" x14ac:dyDescent="0.25">
      <c r="A10304" s="177" t="s">
        <v>4794</v>
      </c>
      <c r="B10304" s="20" t="s">
        <v>4795</v>
      </c>
      <c r="C10304" s="20" t="s">
        <v>234</v>
      </c>
      <c r="D10304" s="20" t="s">
        <v>1002</v>
      </c>
      <c r="E10304" s="26">
        <v>43647</v>
      </c>
      <c r="F10304" s="20">
        <v>0</v>
      </c>
      <c r="G10304" s="20">
        <v>0</v>
      </c>
      <c r="I10304" s="20">
        <v>0</v>
      </c>
      <c r="J10304" s="20">
        <v>0</v>
      </c>
      <c r="L10304" s="20">
        <v>0</v>
      </c>
      <c r="N10304" s="20">
        <v>0</v>
      </c>
      <c r="P10304" s="20">
        <v>0</v>
      </c>
      <c r="Q10304" s="20">
        <v>0</v>
      </c>
      <c r="S10304" s="20">
        <v>0</v>
      </c>
    </row>
    <row r="10305" spans="1:20" s="20" customFormat="1" x14ac:dyDescent="0.25">
      <c r="A10305" s="177" t="s">
        <v>4444</v>
      </c>
      <c r="B10305" s="20" t="s">
        <v>4445</v>
      </c>
      <c r="C10305" s="20" t="s">
        <v>217</v>
      </c>
      <c r="D10305" s="20" t="s">
        <v>1002</v>
      </c>
      <c r="E10305" s="26">
        <v>43647</v>
      </c>
      <c r="F10305" s="20">
        <v>0</v>
      </c>
      <c r="G10305" s="20">
        <v>0</v>
      </c>
      <c r="I10305" s="20">
        <v>0</v>
      </c>
      <c r="J10305" s="20">
        <v>0</v>
      </c>
      <c r="L10305" s="20">
        <v>0</v>
      </c>
      <c r="N10305" s="20">
        <v>0</v>
      </c>
      <c r="P10305" s="20">
        <v>0</v>
      </c>
      <c r="Q10305" s="20">
        <v>0</v>
      </c>
      <c r="S10305" s="20">
        <v>0</v>
      </c>
    </row>
    <row r="10306" spans="1:20" s="20" customFormat="1" x14ac:dyDescent="0.25">
      <c r="A10306" s="177" t="s">
        <v>3854</v>
      </c>
      <c r="B10306" s="20" t="s">
        <v>3855</v>
      </c>
      <c r="C10306" s="20" t="s">
        <v>342</v>
      </c>
      <c r="D10306" s="20" t="s">
        <v>1002</v>
      </c>
      <c r="E10306" s="26">
        <v>43647</v>
      </c>
      <c r="F10306" s="20">
        <v>2</v>
      </c>
      <c r="G10306" s="20">
        <v>3</v>
      </c>
      <c r="I10306" s="20">
        <v>22</v>
      </c>
      <c r="J10306" s="20">
        <v>22</v>
      </c>
      <c r="L10306" s="20">
        <v>36</v>
      </c>
      <c r="N10306" s="20">
        <v>18</v>
      </c>
      <c r="P10306" s="20">
        <v>0</v>
      </c>
      <c r="Q10306" s="20">
        <v>0</v>
      </c>
      <c r="S10306" s="20">
        <v>4</v>
      </c>
      <c r="T10306" s="20" t="e">
        <v>#DIV/0!</v>
      </c>
    </row>
    <row r="10307" spans="1:20" s="20" customFormat="1" x14ac:dyDescent="0.25">
      <c r="A10307" s="177" t="s">
        <v>3662</v>
      </c>
      <c r="B10307" s="20" t="s">
        <v>3663</v>
      </c>
      <c r="C10307" s="20" t="s">
        <v>220</v>
      </c>
      <c r="D10307" s="20" t="s">
        <v>1002</v>
      </c>
      <c r="E10307" s="26">
        <v>43647</v>
      </c>
      <c r="F10307" s="20">
        <v>0</v>
      </c>
      <c r="G10307" s="20">
        <v>0</v>
      </c>
      <c r="I10307" s="20">
        <v>0</v>
      </c>
      <c r="J10307" s="20">
        <v>0</v>
      </c>
      <c r="L10307" s="20">
        <v>0</v>
      </c>
      <c r="N10307" s="20">
        <v>0</v>
      </c>
      <c r="P10307" s="20">
        <v>0</v>
      </c>
      <c r="Q10307" s="20">
        <v>0</v>
      </c>
      <c r="S10307" s="20">
        <v>0</v>
      </c>
      <c r="T10307" s="20" t="e">
        <v>#DIV/0!</v>
      </c>
    </row>
    <row r="10308" spans="1:20" s="20" customFormat="1" x14ac:dyDescent="0.25">
      <c r="A10308" s="177" t="s">
        <v>3137</v>
      </c>
      <c r="B10308" s="20" t="s">
        <v>3138</v>
      </c>
      <c r="C10308" s="20" t="s">
        <v>242</v>
      </c>
      <c r="D10308" s="20" t="s">
        <v>1000</v>
      </c>
      <c r="E10308" s="26">
        <v>43647</v>
      </c>
      <c r="F10308" s="20">
        <v>0</v>
      </c>
      <c r="G10308" s="20">
        <v>0</v>
      </c>
      <c r="I10308" s="20">
        <v>0</v>
      </c>
      <c r="J10308" s="20">
        <v>0</v>
      </c>
      <c r="L10308" s="20">
        <v>0</v>
      </c>
      <c r="N10308" s="20">
        <v>0</v>
      </c>
      <c r="P10308" s="20">
        <v>0</v>
      </c>
      <c r="Q10308" s="20">
        <v>0</v>
      </c>
      <c r="S10308" s="20">
        <v>0</v>
      </c>
      <c r="T10308" s="20" t="e">
        <v>#DIV/0!</v>
      </c>
    </row>
    <row r="10309" spans="1:20" s="20" customFormat="1" x14ac:dyDescent="0.25">
      <c r="A10309" s="177" t="s">
        <v>2962</v>
      </c>
      <c r="B10309" s="20" t="s">
        <v>2963</v>
      </c>
      <c r="C10309" s="20" t="s">
        <v>2724</v>
      </c>
      <c r="D10309" s="20" t="s">
        <v>1000</v>
      </c>
      <c r="E10309" s="26">
        <v>43647</v>
      </c>
      <c r="F10309" s="20">
        <v>3.5</v>
      </c>
      <c r="G10309" s="20">
        <v>3.5</v>
      </c>
      <c r="I10309" s="20">
        <v>16</v>
      </c>
      <c r="J10309" s="20">
        <v>20</v>
      </c>
      <c r="L10309" s="20">
        <v>20</v>
      </c>
      <c r="N10309" s="20">
        <v>14</v>
      </c>
      <c r="P10309" s="20">
        <v>1</v>
      </c>
      <c r="Q10309" s="20">
        <v>1</v>
      </c>
      <c r="S10309" s="20">
        <v>2</v>
      </c>
    </row>
    <row r="10310" spans="1:20" s="20" customFormat="1" x14ac:dyDescent="0.25">
      <c r="A10310" s="177" t="s">
        <v>2758</v>
      </c>
      <c r="B10310" s="20" t="s">
        <v>2757</v>
      </c>
      <c r="C10310" s="20" t="s">
        <v>2724</v>
      </c>
      <c r="D10310" s="20" t="s">
        <v>1001</v>
      </c>
      <c r="E10310" s="26">
        <v>43647</v>
      </c>
      <c r="F10310" s="20">
        <v>3</v>
      </c>
      <c r="G10310" s="20">
        <v>5</v>
      </c>
      <c r="I10310" s="20">
        <v>12</v>
      </c>
      <c r="J10310" s="20">
        <v>16</v>
      </c>
      <c r="L10310" s="20">
        <v>28</v>
      </c>
      <c r="N10310" s="20">
        <v>12</v>
      </c>
      <c r="P10310" s="20">
        <v>0</v>
      </c>
      <c r="Q10310" s="20">
        <v>0</v>
      </c>
      <c r="S10310" s="20">
        <v>0</v>
      </c>
    </row>
    <row r="10311" spans="1:20" s="20" customFormat="1" x14ac:dyDescent="0.25">
      <c r="A10311" s="177" t="s">
        <v>2755</v>
      </c>
      <c r="B10311" s="20" t="s">
        <v>2756</v>
      </c>
      <c r="C10311" s="20" t="s">
        <v>2724</v>
      </c>
      <c r="D10311" s="20" t="s">
        <v>1002</v>
      </c>
      <c r="E10311" s="26">
        <v>43647</v>
      </c>
      <c r="F10311" s="20">
        <v>6.5</v>
      </c>
      <c r="G10311" s="20">
        <v>8.5</v>
      </c>
      <c r="I10311" s="20">
        <v>28</v>
      </c>
      <c r="J10311" s="20">
        <v>36</v>
      </c>
      <c r="L10311" s="20">
        <v>48</v>
      </c>
      <c r="N10311" s="20">
        <v>26</v>
      </c>
      <c r="P10311" s="20">
        <v>1</v>
      </c>
      <c r="Q10311" s="20">
        <v>1</v>
      </c>
      <c r="S10311" s="20">
        <v>2</v>
      </c>
    </row>
    <row r="10312" spans="1:20" s="20" customFormat="1" x14ac:dyDescent="0.25">
      <c r="A10312" s="177" t="s">
        <v>2717</v>
      </c>
      <c r="B10312" s="20" t="s">
        <v>2718</v>
      </c>
      <c r="C10312" s="20" t="s">
        <v>237</v>
      </c>
      <c r="D10312" s="20" t="s">
        <v>1000</v>
      </c>
      <c r="E10312" s="26">
        <v>43647</v>
      </c>
      <c r="F10312" s="20">
        <v>10.5</v>
      </c>
      <c r="G10312" s="20">
        <v>13</v>
      </c>
      <c r="I10312" s="20">
        <v>36</v>
      </c>
      <c r="J10312" s="20">
        <v>77</v>
      </c>
      <c r="L10312" s="20">
        <v>82</v>
      </c>
      <c r="N10312" s="20">
        <v>20</v>
      </c>
      <c r="O10312" s="20">
        <v>0.87666666666666659</v>
      </c>
      <c r="P10312" s="20">
        <v>13</v>
      </c>
      <c r="Q10312" s="20">
        <v>18</v>
      </c>
      <c r="S10312" s="20">
        <v>16</v>
      </c>
    </row>
    <row r="10313" spans="1:20" s="20" customFormat="1" x14ac:dyDescent="0.25">
      <c r="A10313" s="177" t="s">
        <v>2542</v>
      </c>
      <c r="B10313" s="20" t="s">
        <v>2543</v>
      </c>
      <c r="C10313" s="20" t="s">
        <v>238</v>
      </c>
      <c r="D10313" s="20" t="s">
        <v>1000</v>
      </c>
      <c r="E10313" s="26">
        <v>43647</v>
      </c>
      <c r="F10313" s="20">
        <v>8</v>
      </c>
      <c r="G10313" s="20">
        <v>6</v>
      </c>
      <c r="I10313" s="20">
        <v>15</v>
      </c>
      <c r="J10313" s="20">
        <v>34</v>
      </c>
      <c r="L10313" s="20">
        <v>27</v>
      </c>
      <c r="N10313" s="20">
        <v>15</v>
      </c>
      <c r="P10313" s="20">
        <v>2</v>
      </c>
      <c r="Q10313" s="20">
        <v>2</v>
      </c>
      <c r="S10313" s="20">
        <v>0</v>
      </c>
    </row>
    <row r="10314" spans="1:20" s="20" customFormat="1" x14ac:dyDescent="0.25">
      <c r="A10314" s="177" t="s">
        <v>2369</v>
      </c>
      <c r="B10314" s="20" t="s">
        <v>2370</v>
      </c>
      <c r="C10314" s="20" t="s">
        <v>239</v>
      </c>
      <c r="D10314" s="20" t="s">
        <v>1000</v>
      </c>
      <c r="E10314" s="26">
        <v>43647</v>
      </c>
      <c r="F10314" s="20">
        <v>0</v>
      </c>
      <c r="G10314" s="20">
        <v>0</v>
      </c>
      <c r="I10314" s="20">
        <v>0</v>
      </c>
      <c r="J10314" s="20">
        <v>0</v>
      </c>
      <c r="L10314" s="20">
        <v>0</v>
      </c>
      <c r="N10314" s="20">
        <v>0</v>
      </c>
      <c r="P10314" s="20">
        <v>0</v>
      </c>
      <c r="Q10314" s="20">
        <v>0</v>
      </c>
      <c r="S10314" s="20">
        <v>0</v>
      </c>
    </row>
    <row r="10315" spans="1:20" s="20" customFormat="1" x14ac:dyDescent="0.25">
      <c r="A10315" s="177" t="s">
        <v>2194</v>
      </c>
      <c r="B10315" s="20" t="s">
        <v>2195</v>
      </c>
      <c r="C10315" s="20" t="s">
        <v>1988</v>
      </c>
      <c r="D10315" s="20" t="s">
        <v>1000</v>
      </c>
      <c r="E10315" s="26">
        <v>43647</v>
      </c>
      <c r="F10315" s="20">
        <v>6.5</v>
      </c>
      <c r="G10315" s="20">
        <v>5.5</v>
      </c>
      <c r="I10315" s="20">
        <v>25</v>
      </c>
      <c r="J10315" s="20">
        <v>38</v>
      </c>
      <c r="L10315" s="20">
        <v>32</v>
      </c>
      <c r="N10315" s="20">
        <v>21</v>
      </c>
      <c r="P10315" s="20">
        <v>4</v>
      </c>
      <c r="Q10315" s="20">
        <v>6</v>
      </c>
      <c r="S10315" s="20">
        <v>4</v>
      </c>
    </row>
    <row r="10316" spans="1:20" s="20" customFormat="1" x14ac:dyDescent="0.25">
      <c r="A10316" s="177" t="s">
        <v>2019</v>
      </c>
      <c r="B10316" s="20" t="s">
        <v>2020</v>
      </c>
      <c r="C10316" s="20" t="s">
        <v>1988</v>
      </c>
      <c r="D10316" s="20" t="s">
        <v>1001</v>
      </c>
      <c r="E10316" s="26">
        <v>43647</v>
      </c>
      <c r="F10316" s="20">
        <v>2.5</v>
      </c>
      <c r="G10316" s="20">
        <v>3.5</v>
      </c>
      <c r="I10316" s="20">
        <v>14</v>
      </c>
      <c r="J10316" s="20">
        <v>12</v>
      </c>
      <c r="L10316" s="20">
        <v>20</v>
      </c>
      <c r="N10316" s="20">
        <v>11</v>
      </c>
      <c r="P10316" s="20">
        <v>0</v>
      </c>
      <c r="Q10316" s="20">
        <v>0</v>
      </c>
      <c r="S10316" s="20">
        <v>3</v>
      </c>
    </row>
    <row r="10317" spans="1:20" s="20" customFormat="1" x14ac:dyDescent="0.25">
      <c r="A10317" s="177" t="s">
        <v>1986</v>
      </c>
      <c r="B10317" s="20" t="s">
        <v>1987</v>
      </c>
      <c r="C10317" s="20" t="s">
        <v>1988</v>
      </c>
      <c r="D10317" s="20" t="s">
        <v>1002</v>
      </c>
      <c r="E10317" s="26">
        <v>43647</v>
      </c>
      <c r="F10317" s="20">
        <v>9</v>
      </c>
      <c r="G10317" s="20">
        <v>9</v>
      </c>
      <c r="I10317" s="20">
        <v>39</v>
      </c>
      <c r="J10317" s="20">
        <v>50</v>
      </c>
      <c r="L10317" s="20">
        <v>52</v>
      </c>
      <c r="N10317" s="20">
        <v>32</v>
      </c>
      <c r="P10317" s="20">
        <v>4</v>
      </c>
      <c r="Q10317" s="20">
        <v>6</v>
      </c>
      <c r="S10317" s="20">
        <v>7</v>
      </c>
    </row>
    <row r="10318" spans="1:20" s="20" customFormat="1" x14ac:dyDescent="0.25">
      <c r="A10318" s="177" t="s">
        <v>1954</v>
      </c>
      <c r="B10318" s="20" t="s">
        <v>1955</v>
      </c>
      <c r="C10318" s="20" t="s">
        <v>966</v>
      </c>
      <c r="D10318" s="20" t="s">
        <v>1000</v>
      </c>
      <c r="E10318" s="26">
        <v>43647</v>
      </c>
      <c r="F10318" s="20">
        <v>0</v>
      </c>
      <c r="G10318" s="20">
        <v>0</v>
      </c>
      <c r="I10318" s="20">
        <v>0</v>
      </c>
      <c r="J10318" s="20">
        <v>0</v>
      </c>
      <c r="L10318" s="20">
        <v>0</v>
      </c>
      <c r="N10318" s="20">
        <v>0</v>
      </c>
      <c r="P10318" s="20">
        <v>0</v>
      </c>
      <c r="Q10318" s="20">
        <v>0</v>
      </c>
      <c r="S10318" s="20">
        <v>0</v>
      </c>
    </row>
    <row r="10319" spans="1:20" s="20" customFormat="1" x14ac:dyDescent="0.25">
      <c r="A10319" s="177" t="s">
        <v>1946</v>
      </c>
      <c r="B10319" s="20" t="s">
        <v>1947</v>
      </c>
      <c r="C10319" s="20" t="s">
        <v>240</v>
      </c>
      <c r="D10319" s="20" t="s">
        <v>1000</v>
      </c>
      <c r="E10319" s="26">
        <v>43647</v>
      </c>
      <c r="F10319" s="20">
        <v>17.5</v>
      </c>
      <c r="G10319" s="20">
        <v>15.5</v>
      </c>
      <c r="I10319" s="20">
        <v>52</v>
      </c>
      <c r="J10319" s="20">
        <v>100</v>
      </c>
      <c r="L10319" s="20">
        <v>89</v>
      </c>
      <c r="N10319" s="20">
        <v>43</v>
      </c>
      <c r="P10319" s="20">
        <v>4</v>
      </c>
      <c r="Q10319" s="20">
        <v>4</v>
      </c>
      <c r="S10319" s="20">
        <v>9</v>
      </c>
    </row>
    <row r="10320" spans="1:20" s="20" customFormat="1" x14ac:dyDescent="0.25">
      <c r="A10320" s="177" t="s">
        <v>1771</v>
      </c>
      <c r="B10320" s="20" t="s">
        <v>1772</v>
      </c>
      <c r="C10320" s="20" t="s">
        <v>241</v>
      </c>
      <c r="D10320" s="20" t="s">
        <v>1000</v>
      </c>
      <c r="E10320" s="26">
        <v>43647</v>
      </c>
      <c r="F10320" s="20">
        <v>40</v>
      </c>
      <c r="G10320" s="20">
        <v>37</v>
      </c>
      <c r="I10320" s="20">
        <v>396</v>
      </c>
      <c r="J10320" s="20">
        <v>435</v>
      </c>
      <c r="L10320" s="20">
        <v>417</v>
      </c>
      <c r="N10320" s="20">
        <v>368</v>
      </c>
      <c r="P10320" s="20">
        <v>8</v>
      </c>
      <c r="Q10320" s="20">
        <v>18</v>
      </c>
      <c r="S10320" s="20">
        <v>28</v>
      </c>
    </row>
    <row r="10321" spans="1:19" s="20" customFormat="1" x14ac:dyDescent="0.25">
      <c r="A10321" s="177" t="s">
        <v>1596</v>
      </c>
      <c r="B10321" s="20" t="s">
        <v>1597</v>
      </c>
      <c r="C10321" s="20" t="s">
        <v>318</v>
      </c>
      <c r="D10321" s="20" t="s">
        <v>1000</v>
      </c>
      <c r="E10321" s="26">
        <v>43647</v>
      </c>
      <c r="F10321" s="20">
        <v>4.5</v>
      </c>
      <c r="G10321" s="20">
        <v>7</v>
      </c>
      <c r="I10321" s="20">
        <v>14</v>
      </c>
      <c r="J10321" s="20">
        <v>26</v>
      </c>
      <c r="L10321" s="20">
        <v>41</v>
      </c>
      <c r="N10321" s="20">
        <v>14</v>
      </c>
      <c r="P10321" s="20">
        <v>0</v>
      </c>
      <c r="Q10321" s="20">
        <v>0</v>
      </c>
      <c r="S10321" s="20">
        <v>0</v>
      </c>
    </row>
    <row r="10322" spans="1:19" s="20" customFormat="1" x14ac:dyDescent="0.25">
      <c r="A10322" s="177" t="s">
        <v>1486</v>
      </c>
      <c r="B10322" s="20" t="s">
        <v>1487</v>
      </c>
      <c r="C10322" s="20" t="s">
        <v>896</v>
      </c>
      <c r="D10322" s="20" t="s">
        <v>1000</v>
      </c>
      <c r="E10322" s="26">
        <v>43647</v>
      </c>
      <c r="F10322" s="20">
        <v>90.5</v>
      </c>
      <c r="G10322" s="20">
        <v>87.5</v>
      </c>
      <c r="I10322" s="20">
        <v>554</v>
      </c>
      <c r="J10322" s="20">
        <v>730</v>
      </c>
      <c r="L10322" s="20">
        <v>708</v>
      </c>
      <c r="N10322" s="20">
        <v>495</v>
      </c>
      <c r="O10322" s="20">
        <v>0.87666666666666659</v>
      </c>
      <c r="P10322" s="20">
        <v>32</v>
      </c>
      <c r="Q10322" s="20">
        <v>49</v>
      </c>
      <c r="S10322" s="20">
        <v>59</v>
      </c>
    </row>
    <row r="10323" spans="1:19" s="20" customFormat="1" x14ac:dyDescent="0.25">
      <c r="A10323" s="177" t="s">
        <v>1445</v>
      </c>
      <c r="B10323" s="20" t="s">
        <v>1446</v>
      </c>
      <c r="C10323" s="20" t="s">
        <v>899</v>
      </c>
      <c r="D10323" s="20" t="s">
        <v>1001</v>
      </c>
      <c r="E10323" s="26">
        <v>43647</v>
      </c>
      <c r="F10323" s="20">
        <v>5.5</v>
      </c>
      <c r="G10323" s="20">
        <v>8.5</v>
      </c>
      <c r="I10323" s="20">
        <v>26</v>
      </c>
      <c r="J10323" s="20">
        <v>28</v>
      </c>
      <c r="L10323" s="20">
        <v>48</v>
      </c>
      <c r="N10323" s="20">
        <v>23</v>
      </c>
      <c r="O10323" s="20" t="s">
        <v>904</v>
      </c>
      <c r="P10323" s="20">
        <v>0</v>
      </c>
      <c r="Q10323" s="20">
        <v>0</v>
      </c>
      <c r="S10323" s="20">
        <v>3</v>
      </c>
    </row>
    <row r="10324" spans="1:19" s="20" customFormat="1" x14ac:dyDescent="0.25">
      <c r="A10324" s="177" t="s">
        <v>1147</v>
      </c>
      <c r="B10324" s="20" t="s">
        <v>1235</v>
      </c>
      <c r="C10324" s="20" t="s">
        <v>235</v>
      </c>
      <c r="D10324" s="20" t="s">
        <v>1002</v>
      </c>
      <c r="E10324" s="26">
        <v>43647</v>
      </c>
      <c r="F10324" s="20">
        <v>96</v>
      </c>
      <c r="G10324" s="20">
        <v>96</v>
      </c>
      <c r="H10324" s="20">
        <v>0</v>
      </c>
      <c r="I10324" s="20">
        <v>580</v>
      </c>
      <c r="J10324" s="20">
        <v>758</v>
      </c>
      <c r="L10324" s="20">
        <v>756</v>
      </c>
      <c r="M10324" s="20">
        <v>0</v>
      </c>
      <c r="N10324" s="20">
        <v>518</v>
      </c>
      <c r="O10324" s="20">
        <v>0.87666666666666659</v>
      </c>
      <c r="P10324" s="20">
        <v>32</v>
      </c>
      <c r="Q10324" s="20">
        <v>49</v>
      </c>
      <c r="R10324" s="20">
        <v>0</v>
      </c>
      <c r="S10324" s="20">
        <v>62</v>
      </c>
    </row>
    <row r="10325" spans="1:19" s="20" customFormat="1" x14ac:dyDescent="0.25">
      <c r="A10325" s="177" t="s">
        <v>1385</v>
      </c>
      <c r="B10325" s="20" t="s">
        <v>1386</v>
      </c>
      <c r="C10325" s="20" t="s">
        <v>1237</v>
      </c>
      <c r="D10325" s="20" t="s">
        <v>1000</v>
      </c>
      <c r="E10325" s="26">
        <v>43647</v>
      </c>
      <c r="F10325" s="20">
        <v>27.5</v>
      </c>
      <c r="G10325" s="20">
        <v>24.5</v>
      </c>
      <c r="I10325" s="20">
        <v>93</v>
      </c>
      <c r="J10325" s="20">
        <v>158</v>
      </c>
      <c r="L10325" s="20">
        <v>141</v>
      </c>
      <c r="N10325" s="20">
        <v>78</v>
      </c>
      <c r="P10325" s="20">
        <v>9</v>
      </c>
      <c r="Q10325" s="20">
        <v>11</v>
      </c>
      <c r="S10325" s="20">
        <v>15</v>
      </c>
    </row>
    <row r="10326" spans="1:19" s="20" customFormat="1" x14ac:dyDescent="0.25">
      <c r="A10326" s="177" t="s">
        <v>12146</v>
      </c>
      <c r="B10326" s="20" t="s">
        <v>12147</v>
      </c>
      <c r="C10326" s="20" t="s">
        <v>1051</v>
      </c>
      <c r="D10326" s="20" t="s">
        <v>1000</v>
      </c>
      <c r="E10326" s="26">
        <v>43647</v>
      </c>
      <c r="F10326" s="20">
        <v>0</v>
      </c>
      <c r="G10326" s="20">
        <v>0</v>
      </c>
      <c r="I10326" s="20">
        <v>0</v>
      </c>
      <c r="J10326" s="20">
        <v>0</v>
      </c>
      <c r="L10326" s="20">
        <v>0</v>
      </c>
      <c r="N10326" s="20">
        <v>0</v>
      </c>
      <c r="P10326" s="20">
        <v>0</v>
      </c>
      <c r="Q10326" s="20">
        <v>0</v>
      </c>
      <c r="S10326" s="20">
        <v>0</v>
      </c>
    </row>
    <row r="10327" spans="1:19" s="20" customFormat="1" x14ac:dyDescent="0.25">
      <c r="A10327" s="177" t="s">
        <v>13335</v>
      </c>
      <c r="B10327" s="20" t="s">
        <v>13336</v>
      </c>
      <c r="C10327" s="20" t="s">
        <v>350</v>
      </c>
      <c r="D10327" s="20" t="s">
        <v>1002</v>
      </c>
      <c r="E10327" s="26">
        <v>43647</v>
      </c>
      <c r="F10327" s="20">
        <v>0</v>
      </c>
      <c r="G10327" s="20">
        <v>0</v>
      </c>
      <c r="I10327" s="20">
        <v>0</v>
      </c>
      <c r="J10327" s="20">
        <v>0</v>
      </c>
      <c r="L10327" s="20">
        <v>0</v>
      </c>
      <c r="N10327" s="20">
        <v>0</v>
      </c>
      <c r="P10327" s="20">
        <v>0</v>
      </c>
      <c r="Q10327" s="20">
        <v>0</v>
      </c>
      <c r="S10327" s="20">
        <v>0</v>
      </c>
    </row>
    <row r="10328" spans="1:19" s="20" customFormat="1" x14ac:dyDescent="0.25">
      <c r="A10328" s="177" t="s">
        <v>13512</v>
      </c>
      <c r="B10328" s="20" t="s">
        <v>13513</v>
      </c>
      <c r="C10328" s="20" t="s">
        <v>242</v>
      </c>
      <c r="D10328" s="20" t="s">
        <v>1002</v>
      </c>
      <c r="E10328" s="26">
        <v>43647</v>
      </c>
      <c r="F10328" s="20">
        <v>0</v>
      </c>
      <c r="G10328" s="20">
        <v>0</v>
      </c>
      <c r="I10328" s="20">
        <v>0</v>
      </c>
      <c r="J10328" s="20">
        <v>0</v>
      </c>
      <c r="L10328" s="20">
        <v>0</v>
      </c>
      <c r="N10328" s="20">
        <v>0</v>
      </c>
      <c r="P10328" s="20">
        <v>0</v>
      </c>
      <c r="Q10328" s="20">
        <v>0</v>
      </c>
      <c r="S10328" s="20">
        <v>0</v>
      </c>
    </row>
    <row r="10329" spans="1:19" s="20" customFormat="1" x14ac:dyDescent="0.25">
      <c r="A10329" s="177" t="s">
        <v>13689</v>
      </c>
      <c r="B10329" s="20" t="s">
        <v>13690</v>
      </c>
      <c r="C10329" s="20" t="s">
        <v>237</v>
      </c>
      <c r="D10329" s="20" t="s">
        <v>1002</v>
      </c>
      <c r="E10329" s="26">
        <v>43647</v>
      </c>
      <c r="F10329" s="20">
        <v>10.5</v>
      </c>
      <c r="G10329" s="20">
        <v>13</v>
      </c>
      <c r="I10329" s="20">
        <v>36</v>
      </c>
      <c r="J10329" s="20">
        <v>77</v>
      </c>
      <c r="L10329" s="20">
        <v>82</v>
      </c>
      <c r="N10329" s="20">
        <v>20</v>
      </c>
      <c r="O10329" s="20">
        <v>0.87666666666666659</v>
      </c>
      <c r="P10329" s="20">
        <v>13</v>
      </c>
      <c r="Q10329" s="20">
        <v>18</v>
      </c>
      <c r="S10329" s="20">
        <v>16</v>
      </c>
    </row>
    <row r="10330" spans="1:19" s="20" customFormat="1" x14ac:dyDescent="0.25">
      <c r="A10330" s="177" t="s">
        <v>13864</v>
      </c>
      <c r="B10330" s="20" t="s">
        <v>13865</v>
      </c>
      <c r="C10330" s="20" t="s">
        <v>238</v>
      </c>
      <c r="D10330" s="20" t="s">
        <v>1002</v>
      </c>
      <c r="E10330" s="26">
        <v>43647</v>
      </c>
      <c r="F10330" s="20">
        <v>8</v>
      </c>
      <c r="G10330" s="20">
        <v>6</v>
      </c>
      <c r="I10330" s="20">
        <v>15</v>
      </c>
      <c r="J10330" s="20">
        <v>34</v>
      </c>
      <c r="L10330" s="20">
        <v>27</v>
      </c>
      <c r="N10330" s="20">
        <v>15</v>
      </c>
      <c r="P10330" s="20">
        <v>2</v>
      </c>
      <c r="Q10330" s="20">
        <v>2</v>
      </c>
      <c r="S10330" s="20">
        <v>0</v>
      </c>
    </row>
    <row r="10331" spans="1:19" s="20" customFormat="1" x14ac:dyDescent="0.25">
      <c r="A10331" s="177" t="s">
        <v>14041</v>
      </c>
      <c r="B10331" s="20" t="s">
        <v>14042</v>
      </c>
      <c r="C10331" s="20" t="s">
        <v>239</v>
      </c>
      <c r="D10331" s="20" t="s">
        <v>1002</v>
      </c>
      <c r="E10331" s="26">
        <v>43647</v>
      </c>
      <c r="F10331" s="20">
        <v>0</v>
      </c>
      <c r="G10331" s="20">
        <v>0</v>
      </c>
      <c r="I10331" s="20">
        <v>0</v>
      </c>
      <c r="J10331" s="20">
        <v>0</v>
      </c>
      <c r="L10331" s="20">
        <v>0</v>
      </c>
      <c r="N10331" s="20">
        <v>0</v>
      </c>
      <c r="P10331" s="20">
        <v>0</v>
      </c>
      <c r="Q10331" s="20">
        <v>0</v>
      </c>
      <c r="S10331" s="20">
        <v>0</v>
      </c>
    </row>
    <row r="10332" spans="1:19" s="20" customFormat="1" x14ac:dyDescent="0.25">
      <c r="A10332" s="177" t="s">
        <v>14051</v>
      </c>
      <c r="B10332" s="20" t="s">
        <v>14052</v>
      </c>
      <c r="C10332" s="20" t="s">
        <v>966</v>
      </c>
      <c r="D10332" s="20" t="s">
        <v>1002</v>
      </c>
      <c r="E10332" s="26">
        <v>43647</v>
      </c>
      <c r="F10332" s="20">
        <v>0</v>
      </c>
      <c r="G10332" s="20">
        <v>0</v>
      </c>
      <c r="I10332" s="20">
        <v>0</v>
      </c>
      <c r="J10332" s="20">
        <v>0</v>
      </c>
      <c r="L10332" s="20">
        <v>0</v>
      </c>
      <c r="N10332" s="20">
        <v>0</v>
      </c>
      <c r="P10332" s="20">
        <v>0</v>
      </c>
      <c r="Q10332" s="20">
        <v>0</v>
      </c>
      <c r="S10332" s="20">
        <v>0</v>
      </c>
    </row>
    <row r="10333" spans="1:19" s="20" customFormat="1" x14ac:dyDescent="0.25">
      <c r="A10333" s="177" t="s">
        <v>14228</v>
      </c>
      <c r="B10333" s="20" t="s">
        <v>14229</v>
      </c>
      <c r="C10333" s="20" t="s">
        <v>240</v>
      </c>
      <c r="D10333" s="20" t="s">
        <v>1002</v>
      </c>
      <c r="E10333" s="26">
        <v>43647</v>
      </c>
      <c r="F10333" s="20">
        <v>17.5</v>
      </c>
      <c r="G10333" s="20">
        <v>15.5</v>
      </c>
      <c r="I10333" s="20">
        <v>52</v>
      </c>
      <c r="J10333" s="20">
        <v>100</v>
      </c>
      <c r="L10333" s="20">
        <v>89</v>
      </c>
      <c r="N10333" s="20">
        <v>43</v>
      </c>
      <c r="P10333" s="20">
        <v>4</v>
      </c>
      <c r="Q10333" s="20">
        <v>4</v>
      </c>
      <c r="S10333" s="20">
        <v>9</v>
      </c>
    </row>
    <row r="10334" spans="1:19" s="20" customFormat="1" x14ac:dyDescent="0.25">
      <c r="A10334" s="177" t="s">
        <v>14405</v>
      </c>
      <c r="B10334" s="20" t="s">
        <v>14406</v>
      </c>
      <c r="C10334" s="20" t="s">
        <v>241</v>
      </c>
      <c r="D10334" s="20" t="s">
        <v>1002</v>
      </c>
      <c r="E10334" s="26">
        <v>43647</v>
      </c>
      <c r="F10334" s="20">
        <v>40</v>
      </c>
      <c r="G10334" s="20">
        <v>37</v>
      </c>
      <c r="I10334" s="20">
        <v>396</v>
      </c>
      <c r="J10334" s="20">
        <v>435</v>
      </c>
      <c r="L10334" s="20">
        <v>417</v>
      </c>
      <c r="N10334" s="20">
        <v>368</v>
      </c>
      <c r="P10334" s="20">
        <v>8</v>
      </c>
      <c r="Q10334" s="20">
        <v>18</v>
      </c>
      <c r="S10334" s="20">
        <v>28</v>
      </c>
    </row>
    <row r="10335" spans="1:19" s="20" customFormat="1" x14ac:dyDescent="0.25">
      <c r="A10335" s="177" t="s">
        <v>14517</v>
      </c>
      <c r="B10335" s="20" t="s">
        <v>14518</v>
      </c>
      <c r="C10335" s="20" t="s">
        <v>318</v>
      </c>
      <c r="D10335" s="20" t="s">
        <v>1002</v>
      </c>
      <c r="E10335" s="26">
        <v>43647</v>
      </c>
      <c r="F10335" s="20">
        <v>4.5</v>
      </c>
      <c r="G10335" s="20">
        <v>7</v>
      </c>
      <c r="I10335" s="20">
        <v>14</v>
      </c>
      <c r="J10335" s="20">
        <v>26</v>
      </c>
      <c r="L10335" s="20">
        <v>41</v>
      </c>
      <c r="N10335" s="20">
        <v>14</v>
      </c>
      <c r="P10335" s="20">
        <v>0</v>
      </c>
      <c r="Q10335" s="20">
        <v>0</v>
      </c>
      <c r="S10335" s="20">
        <v>0</v>
      </c>
    </row>
    <row r="10336" spans="1:19" s="20" customFormat="1" x14ac:dyDescent="0.25">
      <c r="A10336" s="177" t="s">
        <v>14537</v>
      </c>
      <c r="B10336" s="20" t="s">
        <v>14538</v>
      </c>
      <c r="C10336" s="20" t="s">
        <v>962</v>
      </c>
      <c r="D10336" s="20" t="s">
        <v>1000</v>
      </c>
      <c r="E10336" s="26">
        <v>43647</v>
      </c>
      <c r="F10336" s="20">
        <v>2</v>
      </c>
      <c r="G10336" s="20">
        <v>3</v>
      </c>
      <c r="I10336" s="20">
        <v>3</v>
      </c>
      <c r="J10336" s="20">
        <v>16</v>
      </c>
      <c r="L10336" s="20">
        <v>18</v>
      </c>
      <c r="N10336" s="20">
        <v>3</v>
      </c>
      <c r="O10336" s="20">
        <v>0.57999999999999996</v>
      </c>
      <c r="P10336" s="20">
        <v>2</v>
      </c>
      <c r="Q10336" s="20">
        <v>5</v>
      </c>
      <c r="S10336" s="20">
        <v>0</v>
      </c>
    </row>
    <row r="10337" spans="1:19" s="20" customFormat="1" x14ac:dyDescent="0.25">
      <c r="A10337" s="177" t="s">
        <v>14557</v>
      </c>
      <c r="B10337" s="20" t="s">
        <v>14558</v>
      </c>
      <c r="C10337" s="20" t="s">
        <v>959</v>
      </c>
      <c r="D10337" s="20" t="s">
        <v>1002</v>
      </c>
      <c r="E10337" s="26">
        <v>43647</v>
      </c>
      <c r="F10337" s="20">
        <v>2</v>
      </c>
      <c r="G10337" s="20">
        <v>3</v>
      </c>
      <c r="I10337" s="20">
        <v>3</v>
      </c>
      <c r="J10337" s="20">
        <v>16</v>
      </c>
      <c r="L10337" s="20">
        <v>18</v>
      </c>
      <c r="N10337" s="20">
        <v>3</v>
      </c>
      <c r="P10337" s="20">
        <v>2</v>
      </c>
      <c r="Q10337" s="20">
        <v>5</v>
      </c>
      <c r="S10337" s="20">
        <v>0</v>
      </c>
    </row>
    <row r="10338" spans="1:19" s="20" customFormat="1" x14ac:dyDescent="0.25">
      <c r="A10338" s="177" t="s">
        <v>14734</v>
      </c>
      <c r="B10338" s="20" t="s">
        <v>14735</v>
      </c>
      <c r="C10338" s="20" t="s">
        <v>199</v>
      </c>
      <c r="D10338" s="20" t="s">
        <v>1000</v>
      </c>
      <c r="E10338" s="26">
        <v>43647</v>
      </c>
      <c r="F10338" s="20">
        <v>15</v>
      </c>
      <c r="G10338" s="20">
        <v>13.5</v>
      </c>
      <c r="I10338" s="20">
        <v>152</v>
      </c>
      <c r="J10338" s="20">
        <v>127</v>
      </c>
      <c r="L10338" s="20">
        <v>113</v>
      </c>
      <c r="N10338" s="20">
        <v>142</v>
      </c>
      <c r="P10338" s="20">
        <v>0</v>
      </c>
      <c r="Q10338" s="20">
        <v>0</v>
      </c>
      <c r="S10338" s="20">
        <v>10</v>
      </c>
    </row>
    <row r="10339" spans="1:19" s="20" customFormat="1" x14ac:dyDescent="0.25">
      <c r="A10339" s="177" t="s">
        <v>15000</v>
      </c>
      <c r="B10339" s="20" t="s">
        <v>15001</v>
      </c>
      <c r="C10339" s="20" t="s">
        <v>200</v>
      </c>
      <c r="D10339" s="20" t="s">
        <v>1002</v>
      </c>
      <c r="E10339" s="26">
        <v>43647</v>
      </c>
      <c r="F10339" s="20">
        <v>5</v>
      </c>
      <c r="G10339" s="20">
        <v>4.5</v>
      </c>
      <c r="I10339" s="20">
        <v>26</v>
      </c>
      <c r="J10339" s="20">
        <v>29</v>
      </c>
      <c r="L10339" s="20">
        <v>26</v>
      </c>
      <c r="N10339" s="20">
        <v>24</v>
      </c>
      <c r="P10339" s="20">
        <v>0</v>
      </c>
      <c r="Q10339" s="20">
        <v>0</v>
      </c>
      <c r="S10339" s="20">
        <v>2</v>
      </c>
    </row>
    <row r="10340" spans="1:19" s="20" customFormat="1" x14ac:dyDescent="0.25">
      <c r="A10340" s="177" t="s">
        <v>15177</v>
      </c>
      <c r="B10340" s="20" t="s">
        <v>15178</v>
      </c>
      <c r="C10340" s="20" t="s">
        <v>202</v>
      </c>
      <c r="D10340" s="20" t="s">
        <v>1002</v>
      </c>
      <c r="E10340" s="26">
        <v>43647</v>
      </c>
      <c r="F10340" s="20">
        <v>8</v>
      </c>
      <c r="G10340" s="20">
        <v>5</v>
      </c>
      <c r="I10340" s="20">
        <v>113</v>
      </c>
      <c r="J10340" s="20">
        <v>88</v>
      </c>
      <c r="L10340" s="20">
        <v>64</v>
      </c>
      <c r="N10340" s="20">
        <v>106</v>
      </c>
      <c r="P10340" s="20">
        <v>0</v>
      </c>
      <c r="Q10340" s="20">
        <v>0</v>
      </c>
      <c r="S10340" s="20">
        <v>7</v>
      </c>
    </row>
    <row r="10341" spans="1:19" s="20" customFormat="1" x14ac:dyDescent="0.25">
      <c r="A10341" s="177" t="s">
        <v>15259</v>
      </c>
      <c r="B10341" s="20" t="s">
        <v>15260</v>
      </c>
      <c r="C10341" s="20" t="s">
        <v>348</v>
      </c>
      <c r="D10341" s="20" t="s">
        <v>1000</v>
      </c>
      <c r="E10341" s="26">
        <v>43647</v>
      </c>
      <c r="F10341" s="20">
        <v>0</v>
      </c>
      <c r="G10341" s="20">
        <v>0</v>
      </c>
      <c r="I10341" s="20">
        <v>0</v>
      </c>
      <c r="J10341" s="20">
        <v>0</v>
      </c>
      <c r="L10341" s="20">
        <v>0</v>
      </c>
      <c r="N10341" s="20">
        <v>0</v>
      </c>
      <c r="P10341" s="20">
        <v>0</v>
      </c>
      <c r="Q10341" s="20">
        <v>0</v>
      </c>
      <c r="S10341" s="20">
        <v>0</v>
      </c>
    </row>
    <row r="10342" spans="1:19" s="20" customFormat="1" x14ac:dyDescent="0.25">
      <c r="A10342" s="177" t="s">
        <v>15343</v>
      </c>
      <c r="B10342" s="20" t="s">
        <v>15344</v>
      </c>
      <c r="C10342" s="20" t="s">
        <v>347</v>
      </c>
      <c r="D10342" s="20" t="s">
        <v>1002</v>
      </c>
      <c r="E10342" s="26">
        <v>43647</v>
      </c>
      <c r="F10342" s="20">
        <v>0</v>
      </c>
      <c r="G10342" s="20">
        <v>0</v>
      </c>
      <c r="I10342" s="20">
        <v>0</v>
      </c>
      <c r="J10342" s="20">
        <v>0</v>
      </c>
      <c r="L10342" s="20">
        <v>0</v>
      </c>
      <c r="N10342" s="20">
        <v>0</v>
      </c>
      <c r="P10342" s="20">
        <v>0</v>
      </c>
      <c r="Q10342" s="20">
        <v>0</v>
      </c>
      <c r="S10342" s="20">
        <v>0</v>
      </c>
    </row>
    <row r="10343" spans="1:19" s="20" customFormat="1" x14ac:dyDescent="0.25">
      <c r="A10343" s="177" t="s">
        <v>15419</v>
      </c>
      <c r="B10343" s="20" t="s">
        <v>15420</v>
      </c>
      <c r="C10343" s="20" t="s">
        <v>351</v>
      </c>
      <c r="D10343" s="20" t="s">
        <v>1002</v>
      </c>
      <c r="E10343" s="26">
        <v>43647</v>
      </c>
      <c r="F10343" s="20">
        <v>0</v>
      </c>
      <c r="G10343" s="20">
        <v>0</v>
      </c>
      <c r="I10343" s="20">
        <v>0</v>
      </c>
      <c r="J10343" s="20">
        <v>0</v>
      </c>
      <c r="L10343" s="20">
        <v>0</v>
      </c>
      <c r="N10343" s="20">
        <v>0</v>
      </c>
      <c r="P10343" s="20">
        <v>0</v>
      </c>
      <c r="Q10343" s="20">
        <v>0</v>
      </c>
      <c r="S10343" s="20">
        <v>0</v>
      </c>
    </row>
    <row r="10344" spans="1:19" s="20" customFormat="1" x14ac:dyDescent="0.25">
      <c r="A10344" s="177" t="s">
        <v>15465</v>
      </c>
      <c r="B10344" s="20" t="s">
        <v>15466</v>
      </c>
      <c r="C10344" s="20" t="s">
        <v>357</v>
      </c>
      <c r="D10344" s="20" t="s">
        <v>1000</v>
      </c>
      <c r="E10344" s="26">
        <v>43647</v>
      </c>
      <c r="F10344" s="20">
        <v>0</v>
      </c>
      <c r="G10344" s="20">
        <v>0</v>
      </c>
      <c r="I10344" s="20">
        <v>0</v>
      </c>
      <c r="J10344" s="20">
        <v>0</v>
      </c>
      <c r="L10344" s="20">
        <v>0</v>
      </c>
      <c r="N10344" s="20">
        <v>0</v>
      </c>
      <c r="P10344" s="20">
        <v>0</v>
      </c>
      <c r="Q10344" s="20">
        <v>0</v>
      </c>
      <c r="S10344" s="20">
        <v>0</v>
      </c>
    </row>
    <row r="10345" spans="1:19" s="20" customFormat="1" x14ac:dyDescent="0.25">
      <c r="A10345" s="177" t="s">
        <v>15543</v>
      </c>
      <c r="B10345" s="20" t="s">
        <v>15544</v>
      </c>
      <c r="C10345" s="20" t="s">
        <v>352</v>
      </c>
      <c r="D10345" s="20" t="s">
        <v>1002</v>
      </c>
      <c r="E10345" s="26">
        <v>43647</v>
      </c>
      <c r="F10345" s="20">
        <v>0</v>
      </c>
      <c r="G10345" s="20">
        <v>0</v>
      </c>
      <c r="I10345" s="20">
        <v>0</v>
      </c>
      <c r="J10345" s="20">
        <v>0</v>
      </c>
      <c r="L10345" s="20">
        <v>0</v>
      </c>
      <c r="N10345" s="20">
        <v>0</v>
      </c>
      <c r="P10345" s="20">
        <v>0</v>
      </c>
      <c r="Q10345" s="20">
        <v>0</v>
      </c>
      <c r="S10345" s="20">
        <v>0</v>
      </c>
    </row>
    <row r="10346" spans="1:19" s="20" customFormat="1" x14ac:dyDescent="0.25">
      <c r="A10346" s="177" t="s">
        <v>15704</v>
      </c>
      <c r="B10346" s="20" t="s">
        <v>15705</v>
      </c>
      <c r="C10346" s="20" t="s">
        <v>228</v>
      </c>
      <c r="D10346" s="20" t="s">
        <v>1002</v>
      </c>
      <c r="E10346" s="26">
        <v>43647</v>
      </c>
      <c r="F10346" s="20">
        <v>0</v>
      </c>
      <c r="G10346" s="20">
        <v>0</v>
      </c>
      <c r="I10346" s="20">
        <v>0</v>
      </c>
      <c r="J10346" s="20">
        <v>0</v>
      </c>
      <c r="L10346" s="20">
        <v>0</v>
      </c>
      <c r="N10346" s="20">
        <v>0</v>
      </c>
      <c r="P10346" s="20">
        <v>0</v>
      </c>
      <c r="Q10346" s="20">
        <v>0</v>
      </c>
      <c r="S10346" s="20">
        <v>0</v>
      </c>
    </row>
    <row r="10347" spans="1:19" s="20" customFormat="1" x14ac:dyDescent="0.25">
      <c r="A10347" s="177" t="s">
        <v>15881</v>
      </c>
      <c r="B10347" s="20" t="s">
        <v>15882</v>
      </c>
      <c r="C10347" s="20" t="s">
        <v>227</v>
      </c>
      <c r="D10347" s="20" t="s">
        <v>1000</v>
      </c>
      <c r="E10347" s="26">
        <v>43647</v>
      </c>
      <c r="F10347" s="20">
        <v>0</v>
      </c>
      <c r="G10347" s="20">
        <v>0</v>
      </c>
      <c r="I10347" s="20">
        <v>0</v>
      </c>
      <c r="J10347" s="20">
        <v>0</v>
      </c>
      <c r="L10347" s="20">
        <v>0</v>
      </c>
      <c r="N10347" s="20">
        <v>0</v>
      </c>
      <c r="P10347" s="20">
        <v>0</v>
      </c>
      <c r="Q10347" s="20">
        <v>0</v>
      </c>
      <c r="S10347" s="20">
        <v>0</v>
      </c>
    </row>
    <row r="10348" spans="1:19" s="20" customFormat="1" x14ac:dyDescent="0.25">
      <c r="A10348" s="177" t="s">
        <v>16058</v>
      </c>
      <c r="B10348" s="20" t="s">
        <v>16059</v>
      </c>
      <c r="C10348" s="20" t="s">
        <v>203</v>
      </c>
      <c r="D10348" s="20" t="s">
        <v>1000</v>
      </c>
      <c r="E10348" s="26">
        <v>43647</v>
      </c>
      <c r="F10348" s="20">
        <v>0</v>
      </c>
      <c r="G10348" s="20">
        <v>0</v>
      </c>
      <c r="I10348" s="20">
        <v>0</v>
      </c>
      <c r="J10348" s="20">
        <v>0</v>
      </c>
      <c r="L10348" s="20">
        <v>0</v>
      </c>
      <c r="N10348" s="20">
        <v>0</v>
      </c>
      <c r="O10348" s="20" t="e">
        <v>#DIV/0!</v>
      </c>
      <c r="P10348" s="20">
        <v>0</v>
      </c>
      <c r="Q10348" s="20">
        <v>0</v>
      </c>
      <c r="S10348" s="20">
        <v>0</v>
      </c>
    </row>
    <row r="10349" spans="1:19" s="20" customFormat="1" x14ac:dyDescent="0.25">
      <c r="A10349" s="177" t="s">
        <v>16237</v>
      </c>
      <c r="B10349" s="20" t="s">
        <v>16238</v>
      </c>
      <c r="C10349" s="20" t="s">
        <v>205</v>
      </c>
      <c r="D10349" s="20" t="s">
        <v>1002</v>
      </c>
      <c r="E10349" s="26">
        <v>43647</v>
      </c>
      <c r="F10349" s="20">
        <v>0</v>
      </c>
      <c r="G10349" s="20">
        <v>0</v>
      </c>
      <c r="I10349" s="20">
        <v>0</v>
      </c>
      <c r="J10349" s="20">
        <v>0</v>
      </c>
      <c r="L10349" s="20">
        <v>0</v>
      </c>
      <c r="N10349" s="20">
        <v>0</v>
      </c>
      <c r="P10349" s="20">
        <v>0</v>
      </c>
      <c r="Q10349" s="20">
        <v>0</v>
      </c>
      <c r="S10349" s="20">
        <v>0</v>
      </c>
    </row>
    <row r="10350" spans="1:19" s="20" customFormat="1" x14ac:dyDescent="0.25">
      <c r="A10350" s="177" t="s">
        <v>16414</v>
      </c>
      <c r="B10350" s="20" t="s">
        <v>16415</v>
      </c>
      <c r="C10350" s="20" t="s">
        <v>204</v>
      </c>
      <c r="D10350" s="20" t="s">
        <v>1002</v>
      </c>
      <c r="E10350" s="26">
        <v>43647</v>
      </c>
      <c r="F10350" s="20">
        <v>0</v>
      </c>
      <c r="G10350" s="20">
        <v>0</v>
      </c>
      <c r="I10350" s="20">
        <v>0</v>
      </c>
      <c r="J10350" s="20">
        <v>0</v>
      </c>
      <c r="L10350" s="20">
        <v>0</v>
      </c>
      <c r="N10350" s="20">
        <v>0</v>
      </c>
      <c r="P10350" s="20">
        <v>0</v>
      </c>
      <c r="Q10350" s="20">
        <v>0</v>
      </c>
      <c r="S10350" s="20">
        <v>0</v>
      </c>
    </row>
    <row r="10351" spans="1:19" s="20" customFormat="1" x14ac:dyDescent="0.25">
      <c r="A10351" s="177" t="s">
        <v>16555</v>
      </c>
      <c r="B10351" s="20" t="s">
        <v>16556</v>
      </c>
      <c r="C10351" s="20" t="s">
        <v>353</v>
      </c>
      <c r="D10351" s="20" t="s">
        <v>1002</v>
      </c>
      <c r="E10351" s="26">
        <v>43647</v>
      </c>
      <c r="F10351" s="20">
        <v>0</v>
      </c>
      <c r="G10351" s="20">
        <v>0</v>
      </c>
      <c r="I10351" s="20">
        <v>0</v>
      </c>
      <c r="J10351" s="20">
        <v>0</v>
      </c>
      <c r="L10351" s="20">
        <v>0</v>
      </c>
      <c r="N10351" s="20">
        <v>0</v>
      </c>
      <c r="P10351" s="20">
        <v>0</v>
      </c>
      <c r="Q10351" s="20">
        <v>0</v>
      </c>
      <c r="S10351" s="20">
        <v>0</v>
      </c>
    </row>
    <row r="10352" spans="1:19" s="20" customFormat="1" x14ac:dyDescent="0.25">
      <c r="A10352" s="177" t="s">
        <v>16732</v>
      </c>
      <c r="B10352" s="20" t="s">
        <v>16733</v>
      </c>
      <c r="C10352" s="20" t="s">
        <v>223</v>
      </c>
      <c r="D10352" s="20" t="s">
        <v>1000</v>
      </c>
      <c r="E10352" s="26">
        <v>43647</v>
      </c>
      <c r="F10352" s="20">
        <v>6</v>
      </c>
      <c r="G10352" s="20">
        <v>6</v>
      </c>
      <c r="I10352" s="20">
        <v>49</v>
      </c>
      <c r="J10352" s="20">
        <v>66</v>
      </c>
      <c r="L10352" s="20">
        <v>66</v>
      </c>
      <c r="N10352" s="20">
        <v>49</v>
      </c>
      <c r="P10352" s="20">
        <v>0</v>
      </c>
      <c r="Q10352" s="20">
        <v>0</v>
      </c>
      <c r="S10352" s="20">
        <v>0</v>
      </c>
    </row>
    <row r="10353" spans="1:20" s="20" customFormat="1" x14ac:dyDescent="0.25">
      <c r="A10353" s="177" t="s">
        <v>16911</v>
      </c>
      <c r="B10353" s="20" t="s">
        <v>16912</v>
      </c>
      <c r="C10353" s="20" t="s">
        <v>224</v>
      </c>
      <c r="D10353" s="20" t="s">
        <v>1002</v>
      </c>
      <c r="E10353" s="26">
        <v>43647</v>
      </c>
      <c r="F10353" s="20">
        <v>6</v>
      </c>
      <c r="G10353" s="20">
        <v>6</v>
      </c>
      <c r="I10353" s="20">
        <v>49</v>
      </c>
      <c r="J10353" s="20">
        <v>66</v>
      </c>
      <c r="L10353" s="20">
        <v>66</v>
      </c>
      <c r="N10353" s="20">
        <v>49</v>
      </c>
      <c r="P10353" s="20">
        <v>0</v>
      </c>
      <c r="Q10353" s="20">
        <v>0</v>
      </c>
      <c r="S10353" s="20">
        <v>0</v>
      </c>
    </row>
    <row r="10354" spans="1:20" s="20" customFormat="1" x14ac:dyDescent="0.25">
      <c r="A10354" s="177" t="s">
        <v>17037</v>
      </c>
      <c r="B10354" s="20" t="s">
        <v>17038</v>
      </c>
      <c r="C10354" s="20" t="s">
        <v>346</v>
      </c>
      <c r="D10354" s="20" t="s">
        <v>1000</v>
      </c>
      <c r="E10354" s="26">
        <v>43647</v>
      </c>
      <c r="F10354" s="20">
        <v>0</v>
      </c>
      <c r="G10354" s="20">
        <v>0</v>
      </c>
      <c r="I10354" s="20">
        <v>0</v>
      </c>
      <c r="J10354" s="20">
        <v>0</v>
      </c>
      <c r="L10354" s="20">
        <v>0</v>
      </c>
      <c r="N10354" s="20">
        <v>0</v>
      </c>
      <c r="P10354" s="20">
        <v>0</v>
      </c>
      <c r="Q10354" s="20">
        <v>0</v>
      </c>
      <c r="S10354" s="20">
        <v>0</v>
      </c>
    </row>
    <row r="10355" spans="1:20" s="20" customFormat="1" x14ac:dyDescent="0.25">
      <c r="A10355" s="177" t="s">
        <v>17133</v>
      </c>
      <c r="B10355" s="20" t="s">
        <v>17134</v>
      </c>
      <c r="C10355" s="20" t="s">
        <v>345</v>
      </c>
      <c r="D10355" s="20" t="s">
        <v>1002</v>
      </c>
      <c r="E10355" s="26">
        <v>43647</v>
      </c>
      <c r="F10355" s="20">
        <v>0</v>
      </c>
      <c r="G10355" s="20">
        <v>0</v>
      </c>
      <c r="I10355" s="20">
        <v>0</v>
      </c>
      <c r="J10355" s="20">
        <v>0</v>
      </c>
      <c r="L10355" s="20">
        <v>0</v>
      </c>
      <c r="N10355" s="20">
        <v>0</v>
      </c>
      <c r="P10355" s="20">
        <v>0</v>
      </c>
      <c r="Q10355" s="20">
        <v>0</v>
      </c>
      <c r="S10355" s="20">
        <v>0</v>
      </c>
    </row>
    <row r="10356" spans="1:20" s="20" customFormat="1" x14ac:dyDescent="0.25">
      <c r="A10356" s="177" t="s">
        <v>17151</v>
      </c>
      <c r="B10356" s="20" t="s">
        <v>17152</v>
      </c>
      <c r="C10356" s="20" t="s">
        <v>963</v>
      </c>
      <c r="D10356" s="20" t="s">
        <v>1000</v>
      </c>
      <c r="E10356" s="26">
        <v>43647</v>
      </c>
      <c r="F10356" s="20">
        <v>4</v>
      </c>
      <c r="G10356" s="20">
        <v>3</v>
      </c>
      <c r="I10356" s="20">
        <v>2</v>
      </c>
      <c r="J10356" s="20">
        <v>17</v>
      </c>
      <c r="L10356" s="20">
        <v>12</v>
      </c>
      <c r="N10356" s="20">
        <v>2</v>
      </c>
      <c r="P10356" s="20">
        <v>0</v>
      </c>
      <c r="Q10356" s="20">
        <v>0</v>
      </c>
      <c r="S10356" s="20">
        <v>0</v>
      </c>
    </row>
    <row r="10357" spans="1:20" s="20" customFormat="1" x14ac:dyDescent="0.25">
      <c r="A10357" s="177" t="s">
        <v>17171</v>
      </c>
      <c r="B10357" s="20" t="s">
        <v>17172</v>
      </c>
      <c r="C10357" s="20" t="s">
        <v>960</v>
      </c>
      <c r="D10357" s="20" t="s">
        <v>1002</v>
      </c>
      <c r="E10357" s="26">
        <v>43647</v>
      </c>
      <c r="F10357" s="20">
        <v>4</v>
      </c>
      <c r="G10357" s="20">
        <v>3</v>
      </c>
      <c r="I10357" s="20">
        <v>2</v>
      </c>
      <c r="J10357" s="20">
        <v>17</v>
      </c>
      <c r="L10357" s="20">
        <v>12</v>
      </c>
      <c r="N10357" s="20">
        <v>2</v>
      </c>
      <c r="P10357" s="20">
        <v>0</v>
      </c>
      <c r="Q10357" s="20">
        <v>0</v>
      </c>
      <c r="S10357" s="20">
        <v>0</v>
      </c>
    </row>
    <row r="10358" spans="1:20" s="20" customFormat="1" x14ac:dyDescent="0.25">
      <c r="A10358" s="177" t="s">
        <v>17348</v>
      </c>
      <c r="B10358" s="20" t="s">
        <v>17349</v>
      </c>
      <c r="C10358" s="20" t="s">
        <v>225</v>
      </c>
      <c r="D10358" s="20" t="s">
        <v>1000</v>
      </c>
      <c r="E10358" s="26">
        <v>43647</v>
      </c>
      <c r="F10358" s="20">
        <v>6</v>
      </c>
      <c r="G10358" s="20">
        <v>7.5</v>
      </c>
      <c r="I10358" s="20">
        <v>34</v>
      </c>
      <c r="J10358" s="20">
        <v>55</v>
      </c>
      <c r="L10358" s="20">
        <v>73</v>
      </c>
      <c r="N10358" s="20">
        <v>34</v>
      </c>
      <c r="P10358" s="20">
        <v>0</v>
      </c>
      <c r="Q10358" s="20">
        <v>4</v>
      </c>
      <c r="S10358" s="20">
        <v>0</v>
      </c>
    </row>
    <row r="10359" spans="1:20" s="20" customFormat="1" x14ac:dyDescent="0.25">
      <c r="A10359" s="177" t="s">
        <v>17378</v>
      </c>
      <c r="B10359" s="20" t="s">
        <v>17379</v>
      </c>
      <c r="C10359" s="20" t="s">
        <v>905</v>
      </c>
      <c r="D10359" s="20" t="s">
        <v>1002</v>
      </c>
      <c r="E10359" s="26">
        <v>43647</v>
      </c>
      <c r="F10359" s="20">
        <v>2</v>
      </c>
      <c r="G10359" s="20">
        <v>2</v>
      </c>
      <c r="I10359" s="20">
        <v>2</v>
      </c>
      <c r="J10359" s="20">
        <v>11</v>
      </c>
      <c r="L10359" s="20">
        <v>11</v>
      </c>
      <c r="N10359" s="20">
        <v>2</v>
      </c>
      <c r="P10359" s="20">
        <v>0</v>
      </c>
      <c r="Q10359" s="20">
        <v>0</v>
      </c>
      <c r="S10359" s="20">
        <v>0</v>
      </c>
    </row>
    <row r="10360" spans="1:20" s="20" customFormat="1" x14ac:dyDescent="0.25">
      <c r="A10360" s="177" t="s">
        <v>17555</v>
      </c>
      <c r="B10360" s="20" t="s">
        <v>17556</v>
      </c>
      <c r="C10360" s="20" t="s">
        <v>226</v>
      </c>
      <c r="D10360" s="20" t="s">
        <v>1002</v>
      </c>
      <c r="E10360" s="26">
        <v>43647</v>
      </c>
      <c r="F10360" s="20">
        <v>4</v>
      </c>
      <c r="G10360" s="20">
        <v>5.5</v>
      </c>
      <c r="I10360" s="20">
        <v>32</v>
      </c>
      <c r="J10360" s="20">
        <v>44</v>
      </c>
      <c r="L10360" s="20">
        <v>62</v>
      </c>
      <c r="N10360" s="20">
        <v>32</v>
      </c>
      <c r="P10360" s="20">
        <v>0</v>
      </c>
      <c r="Q10360" s="20">
        <v>4</v>
      </c>
      <c r="S10360" s="20">
        <v>0</v>
      </c>
    </row>
    <row r="10361" spans="1:20" s="20" customFormat="1" x14ac:dyDescent="0.25">
      <c r="A10361" s="177" t="s">
        <v>17732</v>
      </c>
      <c r="B10361" s="20" t="s">
        <v>17733</v>
      </c>
      <c r="C10361" s="20" t="s">
        <v>232</v>
      </c>
      <c r="D10361" s="20" t="s">
        <v>1000</v>
      </c>
      <c r="E10361" s="26">
        <v>43647</v>
      </c>
      <c r="F10361" s="20">
        <v>15.5</v>
      </c>
      <c r="G10361" s="20">
        <v>11</v>
      </c>
      <c r="I10361" s="20">
        <v>129</v>
      </c>
      <c r="J10361" s="20">
        <v>148</v>
      </c>
      <c r="L10361" s="20">
        <v>106</v>
      </c>
      <c r="N10361" s="20">
        <v>120</v>
      </c>
      <c r="P10361" s="20">
        <v>3</v>
      </c>
      <c r="Q10361" s="20">
        <v>8</v>
      </c>
      <c r="S10361" s="20">
        <v>9</v>
      </c>
    </row>
    <row r="10362" spans="1:20" s="20" customFormat="1" x14ac:dyDescent="0.25">
      <c r="A10362" s="177" t="s">
        <v>17752</v>
      </c>
      <c r="B10362" s="20" t="s">
        <v>17753</v>
      </c>
      <c r="C10362" s="20" t="s">
        <v>961</v>
      </c>
      <c r="D10362" s="20" t="s">
        <v>1002</v>
      </c>
      <c r="E10362" s="26">
        <v>43647</v>
      </c>
      <c r="F10362" s="20">
        <v>4</v>
      </c>
      <c r="G10362" s="20">
        <v>3</v>
      </c>
      <c r="I10362" s="20">
        <v>13</v>
      </c>
      <c r="J10362" s="20">
        <v>17</v>
      </c>
      <c r="L10362" s="20">
        <v>15</v>
      </c>
      <c r="N10362" s="20">
        <v>13</v>
      </c>
      <c r="P10362" s="20">
        <v>2</v>
      </c>
      <c r="Q10362" s="20">
        <v>2</v>
      </c>
      <c r="S10362" s="20">
        <v>0</v>
      </c>
    </row>
    <row r="10363" spans="1:20" s="20" customFormat="1" x14ac:dyDescent="0.25">
      <c r="A10363" s="177" t="s">
        <v>17929</v>
      </c>
      <c r="B10363" s="20" t="s">
        <v>17930</v>
      </c>
      <c r="C10363" s="20" t="s">
        <v>231</v>
      </c>
      <c r="D10363" s="20" t="s">
        <v>1002</v>
      </c>
      <c r="E10363" s="26">
        <v>43647</v>
      </c>
      <c r="F10363" s="20">
        <v>11.5</v>
      </c>
      <c r="G10363" s="20">
        <v>8</v>
      </c>
      <c r="I10363" s="20">
        <v>116</v>
      </c>
      <c r="J10363" s="20">
        <v>131</v>
      </c>
      <c r="L10363" s="20">
        <v>91</v>
      </c>
      <c r="N10363" s="20">
        <v>107</v>
      </c>
      <c r="P10363" s="20">
        <v>1</v>
      </c>
      <c r="Q10363" s="20">
        <v>6</v>
      </c>
      <c r="S10363" s="20">
        <v>9</v>
      </c>
      <c r="T10363" s="20">
        <v>0</v>
      </c>
    </row>
    <row r="10364" spans="1:20" s="20" customFormat="1" x14ac:dyDescent="0.25">
      <c r="A10364" s="177" t="s">
        <v>18106</v>
      </c>
      <c r="B10364" s="20" t="s">
        <v>18107</v>
      </c>
      <c r="C10364" s="20" t="s">
        <v>317</v>
      </c>
      <c r="D10364" s="20" t="s">
        <v>1000</v>
      </c>
      <c r="E10364" s="26">
        <v>43647</v>
      </c>
      <c r="F10364" s="20">
        <v>9</v>
      </c>
      <c r="G10364" s="20">
        <v>11.5</v>
      </c>
      <c r="I10364" s="20">
        <v>22</v>
      </c>
      <c r="J10364" s="20">
        <v>52</v>
      </c>
      <c r="L10364" s="20">
        <v>67</v>
      </c>
      <c r="N10364" s="20">
        <v>20</v>
      </c>
      <c r="P10364" s="20">
        <v>1</v>
      </c>
      <c r="Q10364" s="20">
        <v>1</v>
      </c>
      <c r="S10364" s="20">
        <v>2</v>
      </c>
      <c r="T10364" s="20">
        <v>0</v>
      </c>
    </row>
    <row r="10365" spans="1:20" s="20" customFormat="1" x14ac:dyDescent="0.25">
      <c r="A10365" s="177" t="s">
        <v>18285</v>
      </c>
      <c r="B10365" s="20" t="s">
        <v>18286</v>
      </c>
      <c r="C10365" s="20" t="s">
        <v>316</v>
      </c>
      <c r="D10365" s="20" t="s">
        <v>1002</v>
      </c>
      <c r="E10365" s="26">
        <v>43647</v>
      </c>
      <c r="F10365" s="20">
        <v>6</v>
      </c>
      <c r="G10365" s="20">
        <v>6</v>
      </c>
      <c r="I10365" s="20">
        <v>16</v>
      </c>
      <c r="J10365" s="20">
        <v>35</v>
      </c>
      <c r="L10365" s="20">
        <v>35</v>
      </c>
      <c r="N10365" s="20">
        <v>14</v>
      </c>
      <c r="P10365" s="20">
        <v>1</v>
      </c>
      <c r="Q10365" s="20">
        <v>1</v>
      </c>
      <c r="S10365" s="20">
        <v>2</v>
      </c>
      <c r="T10365" s="20">
        <v>0.82499999999999996</v>
      </c>
    </row>
    <row r="10366" spans="1:20" s="20" customFormat="1" x14ac:dyDescent="0.25">
      <c r="A10366" s="177" t="s">
        <v>18361</v>
      </c>
      <c r="B10366" s="20" t="s">
        <v>18362</v>
      </c>
      <c r="C10366" s="20" t="s">
        <v>355</v>
      </c>
      <c r="D10366" s="20" t="s">
        <v>1002</v>
      </c>
      <c r="E10366" s="26">
        <v>43647</v>
      </c>
      <c r="F10366" s="20">
        <v>3</v>
      </c>
      <c r="G10366" s="20">
        <v>5.5</v>
      </c>
      <c r="I10366" s="20">
        <v>6</v>
      </c>
      <c r="J10366" s="20">
        <v>17</v>
      </c>
      <c r="L10366" s="20">
        <v>32</v>
      </c>
      <c r="N10366" s="20">
        <v>6</v>
      </c>
      <c r="P10366" s="20">
        <v>0</v>
      </c>
      <c r="Q10366" s="20">
        <v>0</v>
      </c>
      <c r="S10366" s="20">
        <v>0</v>
      </c>
      <c r="T10366" s="20">
        <v>0.82499999999999996</v>
      </c>
    </row>
    <row r="10367" spans="1:20" s="20" customFormat="1" x14ac:dyDescent="0.25">
      <c r="A10367" s="177" t="s">
        <v>18538</v>
      </c>
      <c r="B10367" s="20" t="s">
        <v>18539</v>
      </c>
      <c r="C10367" s="20" t="s">
        <v>214</v>
      </c>
      <c r="D10367" s="20" t="s">
        <v>1000</v>
      </c>
      <c r="E10367" s="26">
        <v>43647</v>
      </c>
      <c r="F10367" s="20">
        <v>13.5</v>
      </c>
      <c r="G10367" s="20">
        <v>15.5</v>
      </c>
      <c r="I10367" s="20">
        <v>89</v>
      </c>
      <c r="J10367" s="20">
        <v>122</v>
      </c>
      <c r="L10367" s="20">
        <v>138</v>
      </c>
      <c r="N10367" s="20">
        <v>68</v>
      </c>
      <c r="O10367" s="20">
        <v>1.05</v>
      </c>
      <c r="P10367" s="20">
        <v>14</v>
      </c>
      <c r="Q10367" s="20">
        <v>16</v>
      </c>
      <c r="S10367" s="20">
        <v>21</v>
      </c>
      <c r="T10367" s="20">
        <v>0.82499999999999996</v>
      </c>
    </row>
    <row r="10368" spans="1:20" s="20" customFormat="1" x14ac:dyDescent="0.25">
      <c r="A10368" s="177" t="s">
        <v>18717</v>
      </c>
      <c r="B10368" s="20" t="s">
        <v>18718</v>
      </c>
      <c r="C10368" s="20" t="s">
        <v>215</v>
      </c>
      <c r="D10368" s="20" t="s">
        <v>1002</v>
      </c>
      <c r="E10368" s="26">
        <v>43647</v>
      </c>
      <c r="F10368" s="20">
        <v>5</v>
      </c>
      <c r="G10368" s="20">
        <v>6</v>
      </c>
      <c r="I10368" s="20">
        <v>25</v>
      </c>
      <c r="J10368" s="20">
        <v>38</v>
      </c>
      <c r="L10368" s="20">
        <v>40</v>
      </c>
      <c r="N10368" s="20">
        <v>12</v>
      </c>
      <c r="O10368" s="20">
        <v>1.05</v>
      </c>
      <c r="P10368" s="20">
        <v>7</v>
      </c>
      <c r="Q10368" s="20">
        <v>8</v>
      </c>
      <c r="S10368" s="20">
        <v>13</v>
      </c>
      <c r="T10368" s="20">
        <v>0.84399999999999997</v>
      </c>
    </row>
    <row r="10369" spans="1:20" s="20" customFormat="1" x14ac:dyDescent="0.25">
      <c r="A10369" s="177" t="s">
        <v>18894</v>
      </c>
      <c r="B10369" s="20" t="s">
        <v>18895</v>
      </c>
      <c r="C10369" s="20" t="s">
        <v>216</v>
      </c>
      <c r="D10369" s="20" t="s">
        <v>1002</v>
      </c>
      <c r="E10369" s="26">
        <v>43647</v>
      </c>
      <c r="F10369" s="20">
        <v>8.5</v>
      </c>
      <c r="G10369" s="20">
        <v>9.5</v>
      </c>
      <c r="I10369" s="20">
        <v>64</v>
      </c>
      <c r="J10369" s="20">
        <v>84</v>
      </c>
      <c r="L10369" s="20">
        <v>98</v>
      </c>
      <c r="N10369" s="20">
        <v>56</v>
      </c>
      <c r="P10369" s="20">
        <v>7</v>
      </c>
      <c r="Q10369" s="20">
        <v>8</v>
      </c>
      <c r="S10369" s="20">
        <v>8</v>
      </c>
      <c r="T10369" s="20">
        <v>0.84399999999999997</v>
      </c>
    </row>
    <row r="10370" spans="1:20" s="20" customFormat="1" x14ac:dyDescent="0.25">
      <c r="A10370" s="177" t="s">
        <v>19071</v>
      </c>
      <c r="B10370" s="20" t="s">
        <v>19072</v>
      </c>
      <c r="C10370" s="20" t="s">
        <v>229</v>
      </c>
      <c r="D10370" s="20" t="s">
        <v>1002</v>
      </c>
      <c r="E10370" s="26">
        <v>43647</v>
      </c>
      <c r="F10370" s="20">
        <v>0</v>
      </c>
      <c r="G10370" s="20">
        <v>0</v>
      </c>
      <c r="I10370" s="20">
        <v>0</v>
      </c>
      <c r="J10370" s="20">
        <v>0</v>
      </c>
      <c r="L10370" s="20">
        <v>0</v>
      </c>
      <c r="N10370" s="20">
        <v>0</v>
      </c>
      <c r="P10370" s="20">
        <v>0</v>
      </c>
      <c r="Q10370" s="20">
        <v>0</v>
      </c>
      <c r="S10370" s="20">
        <v>0</v>
      </c>
      <c r="T10370" s="20">
        <v>0.84399999999999997</v>
      </c>
    </row>
    <row r="10371" spans="1:20" s="20" customFormat="1" x14ac:dyDescent="0.25">
      <c r="A10371" s="177" t="s">
        <v>19248</v>
      </c>
      <c r="B10371" s="20" t="s">
        <v>19249</v>
      </c>
      <c r="C10371" s="20" t="s">
        <v>230</v>
      </c>
      <c r="D10371" s="20" t="s">
        <v>1000</v>
      </c>
      <c r="E10371" s="26">
        <v>43647</v>
      </c>
      <c r="F10371" s="20">
        <v>0</v>
      </c>
      <c r="G10371" s="20">
        <v>0</v>
      </c>
      <c r="I10371" s="20">
        <v>0</v>
      </c>
      <c r="J10371" s="20">
        <v>0</v>
      </c>
      <c r="L10371" s="20">
        <v>0</v>
      </c>
      <c r="N10371" s="20">
        <v>0</v>
      </c>
      <c r="P10371" s="20">
        <v>0</v>
      </c>
      <c r="Q10371" s="20">
        <v>0</v>
      </c>
      <c r="S10371" s="20">
        <v>0</v>
      </c>
      <c r="T10371" s="20">
        <v>0</v>
      </c>
    </row>
    <row r="10372" spans="1:20" s="20" customFormat="1" x14ac:dyDescent="0.25">
      <c r="A10372" s="177" t="s">
        <v>19427</v>
      </c>
      <c r="B10372" s="20" t="s">
        <v>19428</v>
      </c>
      <c r="C10372" s="20" t="s">
        <v>234</v>
      </c>
      <c r="D10372" s="20" t="s">
        <v>1000</v>
      </c>
      <c r="E10372" s="26">
        <v>43647</v>
      </c>
      <c r="F10372" s="20">
        <v>0</v>
      </c>
      <c r="G10372" s="20">
        <v>0</v>
      </c>
      <c r="I10372" s="20">
        <v>0</v>
      </c>
      <c r="J10372" s="20">
        <v>0</v>
      </c>
      <c r="L10372" s="20">
        <v>0</v>
      </c>
      <c r="N10372" s="20">
        <v>0</v>
      </c>
      <c r="P10372" s="20">
        <v>0</v>
      </c>
      <c r="Q10372" s="20">
        <v>0</v>
      </c>
      <c r="S10372" s="20">
        <v>0</v>
      </c>
      <c r="T10372" s="20">
        <v>0.75</v>
      </c>
    </row>
    <row r="10373" spans="1:20" s="20" customFormat="1" x14ac:dyDescent="0.25">
      <c r="A10373" s="177" t="s">
        <v>19606</v>
      </c>
      <c r="B10373" s="20" t="s">
        <v>19607</v>
      </c>
      <c r="C10373" s="20" t="s">
        <v>233</v>
      </c>
      <c r="D10373" s="20" t="s">
        <v>1002</v>
      </c>
      <c r="E10373" s="26">
        <v>43647</v>
      </c>
      <c r="F10373" s="20">
        <v>0</v>
      </c>
      <c r="G10373" s="20">
        <v>0</v>
      </c>
      <c r="I10373" s="20">
        <v>0</v>
      </c>
      <c r="J10373" s="20">
        <v>0</v>
      </c>
      <c r="L10373" s="20">
        <v>0</v>
      </c>
      <c r="N10373" s="20">
        <v>0</v>
      </c>
      <c r="P10373" s="20">
        <v>0</v>
      </c>
      <c r="Q10373" s="20">
        <v>0</v>
      </c>
      <c r="S10373" s="20">
        <v>0</v>
      </c>
      <c r="T10373" s="20">
        <v>0.75</v>
      </c>
    </row>
    <row r="10374" spans="1:20" s="20" customFormat="1" x14ac:dyDescent="0.25">
      <c r="A10374" s="177" t="s">
        <v>19704</v>
      </c>
      <c r="B10374" s="20" t="s">
        <v>19705</v>
      </c>
      <c r="C10374" s="20" t="s">
        <v>342</v>
      </c>
      <c r="D10374" s="20" t="s">
        <v>1000</v>
      </c>
      <c r="E10374" s="26">
        <v>43647</v>
      </c>
      <c r="F10374" s="20">
        <v>2</v>
      </c>
      <c r="G10374" s="20">
        <v>3</v>
      </c>
      <c r="I10374" s="20">
        <v>22</v>
      </c>
      <c r="J10374" s="20">
        <v>22</v>
      </c>
      <c r="L10374" s="20">
        <v>36</v>
      </c>
      <c r="N10374" s="20">
        <v>18</v>
      </c>
      <c r="P10374" s="20">
        <v>0</v>
      </c>
      <c r="Q10374" s="20">
        <v>0</v>
      </c>
      <c r="S10374" s="20">
        <v>4</v>
      </c>
      <c r="T10374" s="20">
        <v>0.75</v>
      </c>
    </row>
    <row r="10375" spans="1:20" s="20" customFormat="1" x14ac:dyDescent="0.25">
      <c r="A10375" s="177" t="s">
        <v>19804</v>
      </c>
      <c r="B10375" s="20" t="s">
        <v>19805</v>
      </c>
      <c r="C10375" s="20" t="s">
        <v>340</v>
      </c>
      <c r="D10375" s="20" t="s">
        <v>1002</v>
      </c>
      <c r="E10375" s="26">
        <v>43647</v>
      </c>
      <c r="F10375" s="20">
        <v>2</v>
      </c>
      <c r="G10375" s="20">
        <v>3</v>
      </c>
      <c r="I10375" s="20">
        <v>22</v>
      </c>
      <c r="J10375" s="20">
        <v>22</v>
      </c>
      <c r="L10375" s="20">
        <v>36</v>
      </c>
      <c r="N10375" s="20">
        <v>18</v>
      </c>
      <c r="P10375" s="20">
        <v>0</v>
      </c>
      <c r="Q10375" s="20">
        <v>0</v>
      </c>
      <c r="S10375" s="20">
        <v>4</v>
      </c>
      <c r="T10375" s="20">
        <v>1</v>
      </c>
    </row>
    <row r="10376" spans="1:20" s="20" customFormat="1" x14ac:dyDescent="0.25">
      <c r="A10376" s="177" t="s">
        <v>19981</v>
      </c>
      <c r="B10376" s="20" t="s">
        <v>19982</v>
      </c>
      <c r="C10376" s="20" t="s">
        <v>220</v>
      </c>
      <c r="D10376" s="20" t="s">
        <v>1000</v>
      </c>
      <c r="E10376" s="26">
        <v>43647</v>
      </c>
      <c r="F10376" s="20">
        <v>0</v>
      </c>
      <c r="G10376" s="20">
        <v>0</v>
      </c>
      <c r="I10376" s="20">
        <v>0</v>
      </c>
      <c r="J10376" s="20">
        <v>0</v>
      </c>
      <c r="L10376" s="20">
        <v>0</v>
      </c>
      <c r="N10376" s="20">
        <v>0</v>
      </c>
      <c r="P10376" s="20">
        <v>0</v>
      </c>
      <c r="Q10376" s="20">
        <v>0</v>
      </c>
      <c r="S10376" s="20">
        <v>0</v>
      </c>
      <c r="T10376" s="20">
        <v>1</v>
      </c>
    </row>
    <row r="10377" spans="1:20" s="20" customFormat="1" x14ac:dyDescent="0.25">
      <c r="A10377" s="177" t="s">
        <v>20160</v>
      </c>
      <c r="B10377" s="20" t="s">
        <v>20161</v>
      </c>
      <c r="C10377" s="20" t="s">
        <v>221</v>
      </c>
      <c r="D10377" s="20" t="s">
        <v>1002</v>
      </c>
      <c r="E10377" s="26">
        <v>43647</v>
      </c>
      <c r="F10377" s="20">
        <v>0</v>
      </c>
      <c r="G10377" s="20">
        <v>0</v>
      </c>
      <c r="I10377" s="20">
        <v>0</v>
      </c>
      <c r="J10377" s="20">
        <v>0</v>
      </c>
      <c r="L10377" s="20">
        <v>0</v>
      </c>
      <c r="N10377" s="20">
        <v>0</v>
      </c>
      <c r="P10377" s="20">
        <v>0</v>
      </c>
      <c r="Q10377" s="20">
        <v>0</v>
      </c>
      <c r="S10377" s="20">
        <v>0</v>
      </c>
      <c r="T10377" s="20">
        <v>0.77700000000000002</v>
      </c>
    </row>
    <row r="10378" spans="1:20" s="20" customFormat="1" x14ac:dyDescent="0.25">
      <c r="A10378" s="177" t="s">
        <v>20337</v>
      </c>
      <c r="B10378" s="20" t="s">
        <v>20338</v>
      </c>
      <c r="C10378" s="20" t="s">
        <v>222</v>
      </c>
      <c r="D10378" s="20" t="s">
        <v>1002</v>
      </c>
      <c r="E10378" s="26">
        <v>43647</v>
      </c>
      <c r="F10378" s="20">
        <v>0</v>
      </c>
      <c r="G10378" s="20">
        <v>0</v>
      </c>
      <c r="I10378" s="20">
        <v>0</v>
      </c>
      <c r="J10378" s="20">
        <v>0</v>
      </c>
      <c r="L10378" s="20">
        <v>0</v>
      </c>
      <c r="N10378" s="20">
        <v>0</v>
      </c>
      <c r="P10378" s="20">
        <v>0</v>
      </c>
      <c r="Q10378" s="20">
        <v>0</v>
      </c>
      <c r="S10378" s="20">
        <v>0</v>
      </c>
      <c r="T10378" s="20">
        <v>0.77700000000000002</v>
      </c>
    </row>
    <row r="10379" spans="1:20" s="20" customFormat="1" x14ac:dyDescent="0.25">
      <c r="A10379" s="177" t="s">
        <v>20514</v>
      </c>
      <c r="B10379" s="20" t="s">
        <v>20515</v>
      </c>
      <c r="C10379" s="20" t="s">
        <v>211</v>
      </c>
      <c r="D10379" s="20" t="s">
        <v>1002</v>
      </c>
      <c r="E10379" s="26">
        <v>43647</v>
      </c>
      <c r="F10379" s="20">
        <v>0</v>
      </c>
      <c r="G10379" s="20">
        <v>0</v>
      </c>
      <c r="I10379" s="20">
        <v>0</v>
      </c>
      <c r="J10379" s="20">
        <v>0</v>
      </c>
      <c r="L10379" s="20">
        <v>0</v>
      </c>
      <c r="N10379" s="20">
        <v>0</v>
      </c>
      <c r="P10379" s="20">
        <v>0</v>
      </c>
      <c r="Q10379" s="20">
        <v>0</v>
      </c>
      <c r="S10379" s="20">
        <v>0</v>
      </c>
      <c r="T10379" s="20">
        <v>0.77700000000000002</v>
      </c>
    </row>
    <row r="10380" spans="1:20" s="20" customFormat="1" x14ac:dyDescent="0.25">
      <c r="A10380" s="177" t="s">
        <v>20691</v>
      </c>
      <c r="B10380" s="20" t="s">
        <v>20692</v>
      </c>
      <c r="C10380" s="20" t="s">
        <v>207</v>
      </c>
      <c r="D10380" s="20" t="s">
        <v>1000</v>
      </c>
      <c r="E10380" s="26">
        <v>43647</v>
      </c>
      <c r="F10380" s="20">
        <v>7</v>
      </c>
      <c r="G10380" s="20">
        <v>7</v>
      </c>
      <c r="I10380" s="20">
        <v>19</v>
      </c>
      <c r="J10380" s="20">
        <v>43</v>
      </c>
      <c r="L10380" s="20">
        <v>42</v>
      </c>
      <c r="N10380" s="20">
        <v>14</v>
      </c>
      <c r="O10380" s="20">
        <v>1</v>
      </c>
      <c r="P10380" s="20">
        <v>6</v>
      </c>
      <c r="Q10380" s="20">
        <v>7</v>
      </c>
      <c r="S10380" s="20">
        <v>5</v>
      </c>
      <c r="T10380" s="20">
        <v>0.81945000000000001</v>
      </c>
    </row>
    <row r="10381" spans="1:20" s="20" customFormat="1" x14ac:dyDescent="0.25">
      <c r="A10381" s="177" t="s">
        <v>20935</v>
      </c>
      <c r="B10381" s="20" t="s">
        <v>20936</v>
      </c>
      <c r="C10381" s="20" t="s">
        <v>210</v>
      </c>
      <c r="D10381" s="20" t="s">
        <v>1002</v>
      </c>
      <c r="E10381" s="26">
        <v>43647</v>
      </c>
      <c r="F10381" s="20">
        <v>3.5</v>
      </c>
      <c r="G10381" s="20">
        <v>4</v>
      </c>
      <c r="I10381" s="20">
        <v>8</v>
      </c>
      <c r="J10381" s="20">
        <v>23</v>
      </c>
      <c r="L10381" s="20">
        <v>24</v>
      </c>
      <c r="N10381" s="20">
        <v>5</v>
      </c>
      <c r="O10381" s="20">
        <v>1</v>
      </c>
      <c r="P10381" s="20">
        <v>4</v>
      </c>
      <c r="Q10381" s="20">
        <v>5</v>
      </c>
      <c r="S10381" s="20">
        <v>3</v>
      </c>
      <c r="T10381" s="20">
        <v>0.78498999999999997</v>
      </c>
    </row>
    <row r="10382" spans="1:20" s="20" customFormat="1" x14ac:dyDescent="0.25">
      <c r="A10382" s="177" t="s">
        <v>21112</v>
      </c>
      <c r="B10382" s="20" t="s">
        <v>21113</v>
      </c>
      <c r="C10382" s="20" t="s">
        <v>208</v>
      </c>
      <c r="D10382" s="20" t="s">
        <v>1002</v>
      </c>
      <c r="E10382" s="26">
        <v>43647</v>
      </c>
      <c r="F10382" s="20">
        <v>2</v>
      </c>
      <c r="G10382" s="20">
        <v>1.5</v>
      </c>
      <c r="I10382" s="20">
        <v>3</v>
      </c>
      <c r="J10382" s="20">
        <v>11</v>
      </c>
      <c r="L10382" s="20">
        <v>9</v>
      </c>
      <c r="N10382" s="20">
        <v>1</v>
      </c>
      <c r="P10382" s="20">
        <v>2</v>
      </c>
      <c r="Q10382" s="20">
        <v>2</v>
      </c>
      <c r="S10382" s="20">
        <v>2</v>
      </c>
      <c r="T10382" s="20">
        <v>0.79347999999999996</v>
      </c>
    </row>
    <row r="10383" spans="1:20" s="20" customFormat="1" x14ac:dyDescent="0.25">
      <c r="A10383" s="177" t="s">
        <v>21188</v>
      </c>
      <c r="B10383" s="20" t="s">
        <v>21189</v>
      </c>
      <c r="C10383" s="20" t="s">
        <v>354</v>
      </c>
      <c r="D10383" s="20" t="s">
        <v>1002</v>
      </c>
      <c r="E10383" s="26">
        <v>43647</v>
      </c>
      <c r="F10383" s="20">
        <v>1.5</v>
      </c>
      <c r="G10383" s="20">
        <v>1.5</v>
      </c>
      <c r="I10383" s="20">
        <v>8</v>
      </c>
      <c r="J10383" s="20">
        <v>9</v>
      </c>
      <c r="L10383" s="20">
        <v>9</v>
      </c>
      <c r="N10383" s="20">
        <v>8</v>
      </c>
      <c r="P10383" s="20">
        <v>0</v>
      </c>
      <c r="Q10383" s="20">
        <v>0</v>
      </c>
      <c r="S10383" s="20">
        <v>0</v>
      </c>
      <c r="T10383" s="20">
        <v>0.80400000000000005</v>
      </c>
    </row>
    <row r="10384" spans="1:20" s="20" customFormat="1" x14ac:dyDescent="0.25">
      <c r="A10384" s="177" t="s">
        <v>21367</v>
      </c>
      <c r="B10384" s="20" t="s">
        <v>21368</v>
      </c>
      <c r="C10384" s="20" t="s">
        <v>213</v>
      </c>
      <c r="D10384" s="20" t="s">
        <v>1002</v>
      </c>
      <c r="E10384" s="26">
        <v>43647</v>
      </c>
      <c r="F10384" s="20">
        <v>0</v>
      </c>
      <c r="G10384" s="20">
        <v>0</v>
      </c>
      <c r="I10384" s="20">
        <v>0</v>
      </c>
      <c r="J10384" s="20">
        <v>0</v>
      </c>
      <c r="L10384" s="20">
        <v>0</v>
      </c>
      <c r="N10384" s="20">
        <v>0</v>
      </c>
      <c r="P10384" s="20">
        <v>0</v>
      </c>
      <c r="Q10384" s="20">
        <v>0</v>
      </c>
      <c r="S10384" s="20">
        <v>0</v>
      </c>
      <c r="T10384" s="20">
        <v>0.82040000000000002</v>
      </c>
    </row>
    <row r="10385" spans="1:20" s="20" customFormat="1" x14ac:dyDescent="0.25">
      <c r="A10385" s="177" t="s">
        <v>21609</v>
      </c>
      <c r="B10385" s="20" t="s">
        <v>21610</v>
      </c>
      <c r="C10385" s="20" t="s">
        <v>212</v>
      </c>
      <c r="D10385" s="20" t="s">
        <v>1000</v>
      </c>
      <c r="E10385" s="26">
        <v>43647</v>
      </c>
      <c r="F10385" s="20">
        <v>2.5</v>
      </c>
      <c r="G10385" s="20">
        <v>1.5</v>
      </c>
      <c r="I10385" s="20">
        <v>5</v>
      </c>
      <c r="J10385" s="20">
        <v>14</v>
      </c>
      <c r="L10385" s="20">
        <v>8</v>
      </c>
      <c r="N10385" s="20">
        <v>2</v>
      </c>
      <c r="P10385" s="20">
        <v>1</v>
      </c>
      <c r="Q10385" s="20">
        <v>1</v>
      </c>
      <c r="S10385" s="20">
        <v>3</v>
      </c>
      <c r="T10385" s="20">
        <v>0.84099999999999997</v>
      </c>
    </row>
    <row r="10386" spans="1:20" s="20" customFormat="1" x14ac:dyDescent="0.25">
      <c r="A10386" s="177" t="s">
        <v>21641</v>
      </c>
      <c r="B10386" s="20" t="s">
        <v>21642</v>
      </c>
      <c r="C10386" s="20" t="s">
        <v>900</v>
      </c>
      <c r="D10386" s="20" t="s">
        <v>1002</v>
      </c>
      <c r="E10386" s="26">
        <v>43647</v>
      </c>
      <c r="F10386" s="20">
        <v>2.5</v>
      </c>
      <c r="G10386" s="20">
        <v>1.5</v>
      </c>
      <c r="I10386" s="20">
        <v>5</v>
      </c>
      <c r="J10386" s="20">
        <v>14</v>
      </c>
      <c r="L10386" s="20">
        <v>8</v>
      </c>
      <c r="N10386" s="20">
        <v>2</v>
      </c>
      <c r="P10386" s="20">
        <v>1</v>
      </c>
      <c r="Q10386" s="20">
        <v>1</v>
      </c>
      <c r="S10386" s="20">
        <v>3</v>
      </c>
      <c r="T10386" s="20">
        <v>0.83425000000000005</v>
      </c>
    </row>
    <row r="10387" spans="1:20" s="20" customFormat="1" x14ac:dyDescent="0.25">
      <c r="A10387" s="177" t="s">
        <v>21818</v>
      </c>
      <c r="B10387" s="20" t="s">
        <v>21819</v>
      </c>
      <c r="C10387" s="20" t="s">
        <v>217</v>
      </c>
      <c r="D10387" s="20" t="s">
        <v>1000</v>
      </c>
      <c r="E10387" s="26">
        <v>43647</v>
      </c>
      <c r="F10387" s="20">
        <v>0</v>
      </c>
      <c r="G10387" s="20">
        <v>0</v>
      </c>
      <c r="I10387" s="20">
        <v>0</v>
      </c>
      <c r="J10387" s="20">
        <v>0</v>
      </c>
      <c r="L10387" s="20">
        <v>0</v>
      </c>
      <c r="N10387" s="20">
        <v>0</v>
      </c>
      <c r="P10387" s="20">
        <v>0</v>
      </c>
      <c r="Q10387" s="20">
        <v>0</v>
      </c>
      <c r="S10387" s="20">
        <v>0</v>
      </c>
      <c r="T10387" s="20">
        <v>0.83425000000000005</v>
      </c>
    </row>
    <row r="10388" spans="1:20" s="20" customFormat="1" x14ac:dyDescent="0.25">
      <c r="A10388" s="177" t="s">
        <v>22062</v>
      </c>
      <c r="B10388" s="20" t="s">
        <v>22063</v>
      </c>
      <c r="C10388" s="20" t="s">
        <v>218</v>
      </c>
      <c r="D10388" s="20" t="s">
        <v>1002</v>
      </c>
      <c r="E10388" s="26">
        <v>43647</v>
      </c>
      <c r="F10388" s="20">
        <v>0</v>
      </c>
      <c r="G10388" s="20">
        <v>0</v>
      </c>
      <c r="I10388" s="20">
        <v>0</v>
      </c>
      <c r="J10388" s="20">
        <v>0</v>
      </c>
      <c r="L10388" s="20">
        <v>0</v>
      </c>
      <c r="N10388" s="20">
        <v>0</v>
      </c>
      <c r="P10388" s="20">
        <v>0</v>
      </c>
      <c r="Q10388" s="20">
        <v>0</v>
      </c>
      <c r="S10388" s="20">
        <v>0</v>
      </c>
      <c r="T10388" s="20">
        <v>0.76400000000000001</v>
      </c>
    </row>
    <row r="10389" spans="1:20" s="20" customFormat="1" x14ac:dyDescent="0.25">
      <c r="A10389" s="177" t="s">
        <v>22239</v>
      </c>
      <c r="B10389" s="20" t="s">
        <v>22240</v>
      </c>
      <c r="C10389" s="20" t="s">
        <v>219</v>
      </c>
      <c r="D10389" s="20" t="s">
        <v>1002</v>
      </c>
      <c r="E10389" s="26">
        <v>43647</v>
      </c>
      <c r="F10389" s="20">
        <v>0</v>
      </c>
      <c r="G10389" s="20">
        <v>0</v>
      </c>
      <c r="I10389" s="20">
        <v>0</v>
      </c>
      <c r="J10389" s="20">
        <v>0</v>
      </c>
      <c r="L10389" s="20">
        <v>0</v>
      </c>
      <c r="N10389" s="20">
        <v>0</v>
      </c>
      <c r="P10389" s="20">
        <v>0</v>
      </c>
      <c r="Q10389" s="20">
        <v>0</v>
      </c>
      <c r="S10389" s="20">
        <v>0</v>
      </c>
      <c r="T10389" s="20">
        <v>0.80769999999999997</v>
      </c>
    </row>
    <row r="10390" spans="1:20" s="20" customFormat="1" x14ac:dyDescent="0.25">
      <c r="A10390" s="177" t="s">
        <v>22279</v>
      </c>
      <c r="B10390" s="20" t="s">
        <v>22280</v>
      </c>
      <c r="C10390" s="20" t="s">
        <v>384</v>
      </c>
      <c r="D10390" s="20" t="s">
        <v>1002</v>
      </c>
      <c r="E10390" s="26">
        <v>43647</v>
      </c>
      <c r="F10390" s="20">
        <v>0</v>
      </c>
      <c r="G10390" s="20">
        <v>0</v>
      </c>
      <c r="I10390" s="20">
        <v>0</v>
      </c>
      <c r="J10390" s="20">
        <v>0</v>
      </c>
      <c r="L10390" s="20">
        <v>0</v>
      </c>
      <c r="N10390" s="20">
        <v>0</v>
      </c>
      <c r="P10390" s="20">
        <v>0</v>
      </c>
      <c r="Q10390" s="20">
        <v>0</v>
      </c>
      <c r="S10390" s="20">
        <v>0</v>
      </c>
      <c r="T10390" s="20">
        <v>0.8216</v>
      </c>
    </row>
    <row r="10391" spans="1:20" s="20" customFormat="1" x14ac:dyDescent="0.25">
      <c r="A10391" s="177" t="s">
        <v>22319</v>
      </c>
      <c r="B10391" s="20" t="s">
        <v>22320</v>
      </c>
      <c r="C10391" s="20" t="s">
        <v>387</v>
      </c>
      <c r="D10391" s="20" t="s">
        <v>1000</v>
      </c>
      <c r="E10391" s="26">
        <v>43647</v>
      </c>
      <c r="F10391" s="20">
        <v>0</v>
      </c>
      <c r="G10391" s="20">
        <v>0</v>
      </c>
      <c r="I10391" s="20">
        <v>0</v>
      </c>
      <c r="J10391" s="20">
        <v>0</v>
      </c>
      <c r="L10391" s="20">
        <v>0</v>
      </c>
      <c r="N10391" s="20">
        <v>0</v>
      </c>
      <c r="P10391" s="20">
        <v>0</v>
      </c>
      <c r="Q10391" s="20">
        <v>0</v>
      </c>
      <c r="S10391" s="20">
        <v>0</v>
      </c>
      <c r="T10391" s="20">
        <v>0.84860000000000002</v>
      </c>
    </row>
    <row r="10392" spans="1:20" s="20" customFormat="1" x14ac:dyDescent="0.25">
      <c r="A10392" s="177" t="s">
        <v>22353</v>
      </c>
      <c r="B10392" s="20" t="s">
        <v>22354</v>
      </c>
      <c r="C10392" s="20" t="s">
        <v>1049</v>
      </c>
      <c r="D10392" s="20" t="s">
        <v>1002</v>
      </c>
      <c r="E10392" s="26">
        <v>43647</v>
      </c>
      <c r="F10392" s="20">
        <v>0</v>
      </c>
      <c r="G10392" s="20">
        <v>0</v>
      </c>
      <c r="I10392" s="20">
        <v>0</v>
      </c>
      <c r="J10392" s="20">
        <v>0</v>
      </c>
      <c r="L10392" s="20">
        <v>0</v>
      </c>
      <c r="N10392" s="20">
        <v>0</v>
      </c>
      <c r="P10392" s="20">
        <v>0</v>
      </c>
      <c r="Q10392" s="20">
        <v>0</v>
      </c>
      <c r="S10392" s="20">
        <v>0</v>
      </c>
      <c r="T10392" s="20">
        <v>0.83450000000000002</v>
      </c>
    </row>
    <row r="10393" spans="1:20" s="20" customFormat="1" x14ac:dyDescent="0.25">
      <c r="A10393" s="177" t="s">
        <v>22393</v>
      </c>
      <c r="B10393" s="20" t="s">
        <v>22394</v>
      </c>
      <c r="C10393" s="20" t="s">
        <v>385</v>
      </c>
      <c r="D10393" s="20" t="s">
        <v>1002</v>
      </c>
      <c r="E10393" s="26">
        <v>43647</v>
      </c>
      <c r="F10393" s="20">
        <v>0</v>
      </c>
      <c r="G10393" s="20">
        <v>0</v>
      </c>
      <c r="I10393" s="20">
        <v>0</v>
      </c>
      <c r="J10393" s="20">
        <v>0</v>
      </c>
      <c r="L10393" s="20">
        <v>0</v>
      </c>
      <c r="N10393" s="20">
        <v>0</v>
      </c>
      <c r="P10393" s="20">
        <v>0</v>
      </c>
      <c r="Q10393" s="20">
        <v>0</v>
      </c>
      <c r="S10393" s="20">
        <v>0</v>
      </c>
      <c r="T10393" s="20">
        <v>0.78369999999999995</v>
      </c>
    </row>
    <row r="10394" spans="1:20" s="20" customFormat="1" x14ac:dyDescent="0.25">
      <c r="A10394" s="177" t="str">
        <f>C10394&amp;" "&amp;D10394&amp;"Aug-19"</f>
        <v>Adoptions TogetherAll CombinedAug-19</v>
      </c>
      <c r="B10394" s="20" t="s">
        <v>12735</v>
      </c>
      <c r="C10394" s="20" t="s">
        <v>198</v>
      </c>
      <c r="D10394" s="20" t="s">
        <v>1002</v>
      </c>
      <c r="E10394" s="26">
        <v>43678</v>
      </c>
      <c r="F10394" s="20">
        <v>0</v>
      </c>
      <c r="G10394" s="20">
        <v>0</v>
      </c>
      <c r="I10394" s="20">
        <v>0</v>
      </c>
      <c r="J10394" s="20">
        <v>0</v>
      </c>
      <c r="L10394" s="20">
        <v>0</v>
      </c>
      <c r="N10394" s="20">
        <v>0</v>
      </c>
      <c r="P10394" s="20">
        <v>0</v>
      </c>
      <c r="Q10394" s="20">
        <v>0</v>
      </c>
      <c r="S10394" s="20">
        <v>0</v>
      </c>
      <c r="T10394" s="20">
        <v>0.83299999999999996</v>
      </c>
    </row>
    <row r="10395" spans="1:20" s="20" customFormat="1" x14ac:dyDescent="0.25">
      <c r="A10395" s="177" t="s">
        <v>13262</v>
      </c>
      <c r="B10395" s="20" t="s">
        <v>13174</v>
      </c>
      <c r="C10395" s="20" t="s">
        <v>1051</v>
      </c>
      <c r="D10395" s="20" t="s">
        <v>1002</v>
      </c>
      <c r="E10395" s="26">
        <v>43678</v>
      </c>
      <c r="F10395" s="20">
        <v>0</v>
      </c>
      <c r="G10395" s="20">
        <v>0</v>
      </c>
      <c r="I10395" s="20">
        <v>0</v>
      </c>
      <c r="J10395" s="20">
        <v>0</v>
      </c>
      <c r="L10395" s="20">
        <v>0</v>
      </c>
      <c r="N10395" s="20">
        <v>0</v>
      </c>
      <c r="P10395" s="20">
        <v>0</v>
      </c>
      <c r="Q10395" s="20">
        <v>0</v>
      </c>
      <c r="S10395" s="20">
        <v>0</v>
      </c>
      <c r="T10395" s="20">
        <v>0.83299999999999996</v>
      </c>
    </row>
    <row r="10396" spans="1:20" s="20" customFormat="1" x14ac:dyDescent="0.25">
      <c r="A10396" s="177" t="str">
        <f>C10396&amp;" "&amp;D10396&amp;"Aug-19"</f>
        <v>Adoptions TogetherTST FFAug-19</v>
      </c>
      <c r="B10396" s="20" t="s">
        <v>12716</v>
      </c>
      <c r="C10396" s="20" t="s">
        <v>350</v>
      </c>
      <c r="D10396" s="20" t="s">
        <v>1000</v>
      </c>
      <c r="E10396" s="26">
        <v>43678</v>
      </c>
      <c r="F10396" s="20">
        <v>0</v>
      </c>
      <c r="G10396" s="20">
        <v>0</v>
      </c>
      <c r="I10396" s="20">
        <v>0</v>
      </c>
      <c r="J10396" s="20">
        <v>0</v>
      </c>
      <c r="L10396" s="20">
        <v>0</v>
      </c>
      <c r="N10396" s="20">
        <v>0</v>
      </c>
      <c r="P10396" s="20">
        <v>0</v>
      </c>
      <c r="Q10396" s="20">
        <v>0</v>
      </c>
      <c r="S10396" s="20">
        <v>0</v>
      </c>
      <c r="T10396" s="20">
        <v>1</v>
      </c>
    </row>
    <row r="10397" spans="1:20" s="20" customFormat="1" x14ac:dyDescent="0.25">
      <c r="A10397" s="177" t="s">
        <v>13337</v>
      </c>
      <c r="B10397" s="20" t="s">
        <v>13338</v>
      </c>
      <c r="C10397" s="20" t="s">
        <v>350</v>
      </c>
      <c r="D10397" s="20" t="s">
        <v>1002</v>
      </c>
      <c r="E10397" s="26">
        <v>43678</v>
      </c>
      <c r="F10397" s="20">
        <v>0</v>
      </c>
      <c r="G10397" s="20">
        <v>0</v>
      </c>
      <c r="I10397" s="20">
        <v>0</v>
      </c>
      <c r="J10397" s="20">
        <v>0</v>
      </c>
      <c r="L10397" s="20">
        <v>0</v>
      </c>
      <c r="N10397" s="20">
        <v>0</v>
      </c>
      <c r="P10397" s="20">
        <v>0</v>
      </c>
      <c r="Q10397" s="20">
        <v>0</v>
      </c>
      <c r="S10397" s="20">
        <v>0</v>
      </c>
    </row>
    <row r="10398" spans="1:20" s="20" customFormat="1" x14ac:dyDescent="0.25">
      <c r="A10398" s="177" t="str">
        <f>C10398&amp;" "&amp;D10398&amp;"Aug-19"</f>
        <v>All A-CRA ProvidersA-CRA FFAug-19</v>
      </c>
      <c r="B10398" s="20" t="s">
        <v>12759</v>
      </c>
      <c r="C10398" s="20" t="s">
        <v>242</v>
      </c>
      <c r="D10398" s="20" t="s">
        <v>1000</v>
      </c>
      <c r="E10398" s="26">
        <v>43678</v>
      </c>
      <c r="F10398" s="20">
        <v>0</v>
      </c>
      <c r="G10398" s="20">
        <v>0</v>
      </c>
      <c r="I10398" s="20">
        <v>0</v>
      </c>
      <c r="J10398" s="20">
        <v>0</v>
      </c>
      <c r="L10398" s="20">
        <v>0</v>
      </c>
      <c r="N10398" s="20">
        <v>0</v>
      </c>
      <c r="P10398" s="20">
        <v>0</v>
      </c>
      <c r="Q10398" s="20">
        <v>0</v>
      </c>
      <c r="S10398" s="20">
        <v>0</v>
      </c>
    </row>
    <row r="10399" spans="1:20" s="20" customFormat="1" x14ac:dyDescent="0.25">
      <c r="A10399" s="177" t="s">
        <v>13514</v>
      </c>
      <c r="B10399" s="20" t="s">
        <v>13515</v>
      </c>
      <c r="C10399" s="20" t="s">
        <v>242</v>
      </c>
      <c r="D10399" s="20" t="s">
        <v>1002</v>
      </c>
      <c r="E10399" s="26">
        <v>43678</v>
      </c>
      <c r="F10399" s="20">
        <v>0</v>
      </c>
      <c r="G10399" s="20">
        <v>0</v>
      </c>
      <c r="I10399" s="20">
        <v>0</v>
      </c>
      <c r="J10399" s="20">
        <v>0</v>
      </c>
      <c r="L10399" s="20">
        <v>0</v>
      </c>
      <c r="N10399" s="20">
        <v>0</v>
      </c>
      <c r="P10399" s="20">
        <v>0</v>
      </c>
      <c r="Q10399" s="20">
        <v>0</v>
      </c>
      <c r="S10399" s="20">
        <v>0</v>
      </c>
    </row>
    <row r="10400" spans="1:20" s="20" customFormat="1" x14ac:dyDescent="0.25">
      <c r="A10400" s="177" t="str">
        <f>C10400&amp;" "&amp;D10400&amp;"Aug-19"</f>
        <v>All CPP-FV ProvidersCPP-FV FFAug-19</v>
      </c>
      <c r="B10400" s="20" t="s">
        <v>12760</v>
      </c>
      <c r="C10400" s="20" t="s">
        <v>2724</v>
      </c>
      <c r="D10400" s="20" t="s">
        <v>1000</v>
      </c>
      <c r="E10400" s="26">
        <v>43678</v>
      </c>
      <c r="F10400" s="20">
        <v>3.5</v>
      </c>
      <c r="G10400" s="20">
        <v>3.5</v>
      </c>
      <c r="I10400" s="20">
        <v>18</v>
      </c>
      <c r="J10400" s="20">
        <v>20</v>
      </c>
      <c r="L10400" s="20">
        <v>20</v>
      </c>
      <c r="N10400" s="20">
        <v>16</v>
      </c>
      <c r="P10400" s="20">
        <v>0</v>
      </c>
      <c r="Q10400" s="20">
        <v>0</v>
      </c>
      <c r="S10400" s="20">
        <v>2</v>
      </c>
    </row>
    <row r="10401" spans="1:20" s="20" customFormat="1" x14ac:dyDescent="0.25">
      <c r="A10401" s="177" t="str">
        <f>C10401&amp;" "&amp;D10401&amp;"Aug-19"</f>
        <v>All CPP-FV ProvidersCPP-FV DCSAug-19</v>
      </c>
      <c r="B10401" s="20" t="s">
        <v>12761</v>
      </c>
      <c r="C10401" s="20" t="s">
        <v>2724</v>
      </c>
      <c r="D10401" s="20" t="s">
        <v>1001</v>
      </c>
      <c r="E10401" s="26">
        <v>43678</v>
      </c>
      <c r="F10401" s="20">
        <v>3</v>
      </c>
      <c r="G10401" s="20">
        <v>5</v>
      </c>
      <c r="I10401" s="20">
        <v>16</v>
      </c>
      <c r="J10401" s="20">
        <v>16</v>
      </c>
      <c r="L10401" s="20">
        <v>28</v>
      </c>
      <c r="N10401" s="20">
        <v>11</v>
      </c>
      <c r="P10401" s="20">
        <v>1</v>
      </c>
      <c r="Q10401" s="20">
        <v>1</v>
      </c>
      <c r="S10401" s="20">
        <v>5</v>
      </c>
    </row>
    <row r="10402" spans="1:20" s="20" customFormat="1" x14ac:dyDescent="0.25">
      <c r="A10402" s="177" t="str">
        <f>C10402&amp;" "&amp;D10402&amp;"Aug-19"</f>
        <v>All CPP-FV ProvidersCPP-FV CombinedAug-19</v>
      </c>
      <c r="B10402" s="20" t="s">
        <v>12762</v>
      </c>
      <c r="C10402" s="20" t="s">
        <v>2724</v>
      </c>
      <c r="D10402" s="20" t="s">
        <v>1002</v>
      </c>
      <c r="E10402" s="26">
        <v>43678</v>
      </c>
      <c r="F10402" s="20">
        <v>6.5</v>
      </c>
      <c r="G10402" s="20">
        <v>8.5</v>
      </c>
      <c r="I10402" s="20">
        <v>34</v>
      </c>
      <c r="J10402" s="20">
        <v>36</v>
      </c>
      <c r="L10402" s="20">
        <v>48</v>
      </c>
      <c r="N10402" s="20">
        <v>27</v>
      </c>
      <c r="P10402" s="20">
        <v>1</v>
      </c>
      <c r="Q10402" s="20">
        <v>1</v>
      </c>
      <c r="S10402" s="20">
        <v>7</v>
      </c>
    </row>
    <row r="10403" spans="1:20" s="20" customFormat="1" x14ac:dyDescent="0.25">
      <c r="A10403" s="177" t="str">
        <f>C10403&amp;" "&amp;D10403&amp;"Aug-19"</f>
        <v>All FFT ProvidersFFT FFAug-19</v>
      </c>
      <c r="B10403" s="20" t="s">
        <v>12763</v>
      </c>
      <c r="C10403" s="20" t="s">
        <v>237</v>
      </c>
      <c r="D10403" s="20" t="s">
        <v>1000</v>
      </c>
      <c r="E10403" s="26">
        <v>43678</v>
      </c>
      <c r="F10403" s="20">
        <v>9.5</v>
      </c>
      <c r="G10403" s="20">
        <v>13</v>
      </c>
      <c r="I10403" s="20">
        <v>35</v>
      </c>
      <c r="J10403" s="20">
        <v>63</v>
      </c>
      <c r="L10403" s="20">
        <v>82</v>
      </c>
      <c r="N10403" s="20">
        <v>25</v>
      </c>
      <c r="P10403" s="20">
        <v>6</v>
      </c>
      <c r="Q10403" s="20">
        <v>9</v>
      </c>
      <c r="S10403" s="20">
        <v>10</v>
      </c>
      <c r="T10403" s="20">
        <v>0.48055555555555557</v>
      </c>
    </row>
    <row r="10404" spans="1:20" s="20" customFormat="1" x14ac:dyDescent="0.25">
      <c r="A10404" s="177" t="s">
        <v>13691</v>
      </c>
      <c r="B10404" s="20" t="s">
        <v>13692</v>
      </c>
      <c r="C10404" s="20" t="s">
        <v>237</v>
      </c>
      <c r="D10404" s="20" t="s">
        <v>1002</v>
      </c>
      <c r="E10404" s="26">
        <v>43678</v>
      </c>
      <c r="F10404" s="20">
        <v>9.5</v>
      </c>
      <c r="G10404" s="20">
        <v>13</v>
      </c>
      <c r="I10404" s="20">
        <v>35</v>
      </c>
      <c r="J10404" s="20">
        <v>63</v>
      </c>
      <c r="L10404" s="20">
        <v>82</v>
      </c>
      <c r="N10404" s="20">
        <v>25</v>
      </c>
      <c r="P10404" s="20">
        <v>6</v>
      </c>
      <c r="Q10404" s="20">
        <v>9</v>
      </c>
      <c r="S10404" s="20">
        <v>10</v>
      </c>
      <c r="T10404" s="20">
        <v>0.60863697705802966</v>
      </c>
    </row>
    <row r="10405" spans="1:20" s="20" customFormat="1" x14ac:dyDescent="0.25">
      <c r="A10405" s="177" t="str">
        <f>C10405&amp;" "&amp;D10405&amp;"Aug-19"</f>
        <v>All MST ProvidersMST FFAug-19</v>
      </c>
      <c r="B10405" s="20" t="s">
        <v>12764</v>
      </c>
      <c r="C10405" s="20" t="s">
        <v>238</v>
      </c>
      <c r="D10405" s="20" t="s">
        <v>1000</v>
      </c>
      <c r="E10405" s="26">
        <v>43678</v>
      </c>
      <c r="F10405" s="20">
        <v>9</v>
      </c>
      <c r="G10405" s="20">
        <v>6</v>
      </c>
      <c r="I10405" s="20">
        <v>17</v>
      </c>
      <c r="J10405" s="20">
        <v>39</v>
      </c>
      <c r="L10405" s="20">
        <v>27</v>
      </c>
      <c r="N10405" s="20">
        <v>12</v>
      </c>
      <c r="P10405" s="20">
        <v>3</v>
      </c>
      <c r="Q10405" s="20">
        <v>3</v>
      </c>
      <c r="S10405" s="20">
        <v>5</v>
      </c>
      <c r="T10405" s="20">
        <v>0.66931818181818181</v>
      </c>
    </row>
    <row r="10406" spans="1:20" s="20" customFormat="1" x14ac:dyDescent="0.25">
      <c r="A10406" s="177" t="s">
        <v>13866</v>
      </c>
      <c r="B10406" s="20" t="s">
        <v>13867</v>
      </c>
      <c r="C10406" s="20" t="s">
        <v>238</v>
      </c>
      <c r="D10406" s="20" t="s">
        <v>1002</v>
      </c>
      <c r="E10406" s="26">
        <v>43678</v>
      </c>
      <c r="F10406" s="20">
        <v>9</v>
      </c>
      <c r="G10406" s="20">
        <v>6</v>
      </c>
      <c r="I10406" s="20">
        <v>17</v>
      </c>
      <c r="J10406" s="20">
        <v>39</v>
      </c>
      <c r="L10406" s="20">
        <v>27</v>
      </c>
      <c r="N10406" s="20">
        <v>12</v>
      </c>
      <c r="P10406" s="20">
        <v>3</v>
      </c>
      <c r="Q10406" s="20">
        <v>3</v>
      </c>
      <c r="S10406" s="20">
        <v>5</v>
      </c>
      <c r="T10406" s="20">
        <v>0.53435897435897439</v>
      </c>
    </row>
    <row r="10407" spans="1:20" s="20" customFormat="1" x14ac:dyDescent="0.25">
      <c r="A10407" s="177" t="str">
        <f>C10407&amp;" "&amp;D10407&amp;"Aug-19"</f>
        <v>All MST-PSB ProvidersMST-PSB FFAug-19</v>
      </c>
      <c r="B10407" s="20" t="s">
        <v>12765</v>
      </c>
      <c r="C10407" s="20" t="s">
        <v>239</v>
      </c>
      <c r="D10407" s="20" t="s">
        <v>1000</v>
      </c>
      <c r="E10407" s="26">
        <v>43678</v>
      </c>
      <c r="F10407" s="20">
        <v>0</v>
      </c>
      <c r="G10407" s="20">
        <v>0</v>
      </c>
      <c r="I10407" s="20">
        <v>0</v>
      </c>
      <c r="J10407" s="20">
        <v>0</v>
      </c>
      <c r="L10407" s="20">
        <v>0</v>
      </c>
      <c r="N10407" s="20">
        <v>0</v>
      </c>
      <c r="P10407" s="20">
        <v>0</v>
      </c>
      <c r="Q10407" s="20">
        <v>0</v>
      </c>
      <c r="S10407" s="20">
        <v>0</v>
      </c>
      <c r="T10407" s="20">
        <v>0.59469696969696972</v>
      </c>
    </row>
    <row r="10408" spans="1:20" s="20" customFormat="1" x14ac:dyDescent="0.25">
      <c r="A10408" s="177" t="s">
        <v>14043</v>
      </c>
      <c r="B10408" s="20" t="s">
        <v>14044</v>
      </c>
      <c r="C10408" s="20" t="s">
        <v>239</v>
      </c>
      <c r="D10408" s="20" t="s">
        <v>1002</v>
      </c>
      <c r="E10408" s="26">
        <v>43678</v>
      </c>
      <c r="F10408" s="20">
        <v>0</v>
      </c>
      <c r="G10408" s="20">
        <v>0</v>
      </c>
      <c r="I10408" s="20">
        <v>0</v>
      </c>
      <c r="J10408" s="20">
        <v>0</v>
      </c>
      <c r="L10408" s="20">
        <v>0</v>
      </c>
      <c r="N10408" s="20">
        <v>0</v>
      </c>
      <c r="P10408" s="20">
        <v>0</v>
      </c>
      <c r="Q10408" s="20">
        <v>0</v>
      </c>
      <c r="S10408" s="20">
        <v>0</v>
      </c>
      <c r="T10408" s="20">
        <v>0.69305555555555554</v>
      </c>
    </row>
    <row r="10409" spans="1:20" s="20" customFormat="1" x14ac:dyDescent="0.25">
      <c r="A10409" s="177" t="str">
        <f>C10409&amp;" "&amp;D10409&amp;"Aug-19"</f>
        <v>All PCIT ProvidersPCIT FFAug-19</v>
      </c>
      <c r="B10409" s="20" t="s">
        <v>12766</v>
      </c>
      <c r="C10409" s="20" t="s">
        <v>1988</v>
      </c>
      <c r="D10409" s="20" t="s">
        <v>1000</v>
      </c>
      <c r="E10409" s="26">
        <v>43678</v>
      </c>
      <c r="F10409" s="20">
        <v>6.5</v>
      </c>
      <c r="G10409" s="20">
        <v>5.5</v>
      </c>
      <c r="I10409" s="20">
        <v>24</v>
      </c>
      <c r="J10409" s="20">
        <v>38</v>
      </c>
      <c r="L10409" s="20">
        <v>32</v>
      </c>
      <c r="N10409" s="20">
        <v>23</v>
      </c>
      <c r="P10409" s="20">
        <v>1</v>
      </c>
      <c r="Q10409" s="20">
        <v>1</v>
      </c>
      <c r="S10409" s="20">
        <v>1</v>
      </c>
      <c r="T10409" s="20">
        <v>0.65416666666666656</v>
      </c>
    </row>
    <row r="10410" spans="1:20" s="20" customFormat="1" x14ac:dyDescent="0.25">
      <c r="A10410" s="177" t="str">
        <f>C10410&amp;" "&amp;D10410&amp;"Aug-19"</f>
        <v>All PCIT ProvidersPCIT DCSAug-19</v>
      </c>
      <c r="B10410" s="20" t="s">
        <v>12767</v>
      </c>
      <c r="C10410" s="20" t="s">
        <v>1988</v>
      </c>
      <c r="D10410" s="20" t="s">
        <v>1001</v>
      </c>
      <c r="E10410" s="26">
        <v>43678</v>
      </c>
      <c r="F10410" s="20">
        <v>2.5</v>
      </c>
      <c r="G10410" s="20">
        <v>3.5</v>
      </c>
      <c r="I10410" s="20">
        <v>13</v>
      </c>
      <c r="J10410" s="20">
        <v>12</v>
      </c>
      <c r="L10410" s="20">
        <v>20</v>
      </c>
      <c r="N10410" s="20">
        <v>12</v>
      </c>
      <c r="P10410" s="20">
        <v>0</v>
      </c>
      <c r="Q10410" s="20">
        <v>2</v>
      </c>
      <c r="S10410" s="20">
        <v>1</v>
      </c>
      <c r="T10410" s="20">
        <v>0.68149038461538458</v>
      </c>
    </row>
    <row r="10411" spans="1:20" s="20" customFormat="1" x14ac:dyDescent="0.25">
      <c r="A10411" s="177" t="str">
        <f>C10411&amp;" "&amp;D10411&amp;"Aug-19"</f>
        <v>All PCIT ProvidersPCIT CombinedAug-19</v>
      </c>
      <c r="B10411" s="20" t="s">
        <v>12768</v>
      </c>
      <c r="C10411" s="20" t="s">
        <v>1988</v>
      </c>
      <c r="D10411" s="20" t="s">
        <v>1002</v>
      </c>
      <c r="E10411" s="26">
        <v>43678</v>
      </c>
      <c r="F10411" s="20">
        <v>9</v>
      </c>
      <c r="G10411" s="20">
        <v>9</v>
      </c>
      <c r="I10411" s="20">
        <v>37</v>
      </c>
      <c r="J10411" s="20">
        <v>50</v>
      </c>
      <c r="L10411" s="20">
        <v>52</v>
      </c>
      <c r="N10411" s="20">
        <v>35</v>
      </c>
      <c r="P10411" s="20">
        <v>1</v>
      </c>
      <c r="Q10411" s="20">
        <v>3</v>
      </c>
      <c r="S10411" s="20">
        <v>2</v>
      </c>
      <c r="T10411" s="20">
        <v>0.62393162393162394</v>
      </c>
    </row>
    <row r="10412" spans="1:20" s="20" customFormat="1" x14ac:dyDescent="0.25">
      <c r="A10412" s="177" t="str">
        <f>C10412&amp;" "&amp;D10412&amp;"Aug-19"</f>
        <v>All SFCR ProvidersSFCR FFAug-19</v>
      </c>
      <c r="B10412" s="20" t="s">
        <v>12769</v>
      </c>
      <c r="C10412" s="20" t="s">
        <v>966</v>
      </c>
      <c r="D10412" s="20" t="s">
        <v>1000</v>
      </c>
      <c r="E10412" s="26">
        <v>43678</v>
      </c>
      <c r="F10412" s="20">
        <v>0</v>
      </c>
      <c r="G10412" s="20">
        <v>0</v>
      </c>
      <c r="I10412" s="20">
        <v>0</v>
      </c>
      <c r="J10412" s="20">
        <v>0</v>
      </c>
      <c r="L10412" s="20">
        <v>0</v>
      </c>
      <c r="N10412" s="20">
        <v>0</v>
      </c>
      <c r="P10412" s="20">
        <v>0</v>
      </c>
      <c r="Q10412" s="20">
        <v>0</v>
      </c>
      <c r="S10412" s="20">
        <v>0</v>
      </c>
      <c r="T10412" s="20">
        <v>0.46625188536953238</v>
      </c>
    </row>
    <row r="10413" spans="1:20" s="20" customFormat="1" x14ac:dyDescent="0.25">
      <c r="A10413" s="177" t="s">
        <v>14053</v>
      </c>
      <c r="B10413" s="20" t="s">
        <v>14054</v>
      </c>
      <c r="C10413" s="20" t="s">
        <v>966</v>
      </c>
      <c r="D10413" s="20" t="s">
        <v>1002</v>
      </c>
      <c r="E10413" s="26">
        <v>43678</v>
      </c>
      <c r="F10413" s="20">
        <v>0</v>
      </c>
      <c r="G10413" s="20">
        <v>0</v>
      </c>
      <c r="I10413" s="20">
        <v>0</v>
      </c>
      <c r="J10413" s="20">
        <v>0</v>
      </c>
      <c r="L10413" s="20">
        <v>0</v>
      </c>
      <c r="N10413" s="20">
        <v>0</v>
      </c>
      <c r="P10413" s="20">
        <v>0</v>
      </c>
      <c r="Q10413" s="20">
        <v>0</v>
      </c>
      <c r="S10413" s="20">
        <v>0</v>
      </c>
      <c r="T10413" s="20">
        <v>0.73459383753501395</v>
      </c>
    </row>
    <row r="10414" spans="1:20" s="20" customFormat="1" x14ac:dyDescent="0.25">
      <c r="A10414" s="177" t="str">
        <f>C10414&amp;" "&amp;D10414&amp;"Aug-19"</f>
        <v>All TF-CBT ProvidersTF-CBT FFAug-19</v>
      </c>
      <c r="B10414" s="20" t="s">
        <v>12770</v>
      </c>
      <c r="C10414" s="20" t="s">
        <v>240</v>
      </c>
      <c r="D10414" s="20" t="s">
        <v>1000</v>
      </c>
      <c r="E10414" s="26">
        <v>43678</v>
      </c>
      <c r="F10414" s="20">
        <v>18</v>
      </c>
      <c r="G10414" s="20">
        <v>15.5</v>
      </c>
      <c r="I10414" s="20">
        <v>51</v>
      </c>
      <c r="J10414" s="20">
        <v>103</v>
      </c>
      <c r="L10414" s="20">
        <v>89</v>
      </c>
      <c r="N10414" s="20">
        <v>48</v>
      </c>
      <c r="P10414" s="20">
        <v>2</v>
      </c>
      <c r="Q10414" s="20">
        <v>2</v>
      </c>
      <c r="S10414" s="20">
        <v>3</v>
      </c>
      <c r="T10414" s="20">
        <v>0.76118708791208789</v>
      </c>
    </row>
    <row r="10415" spans="1:20" s="20" customFormat="1" x14ac:dyDescent="0.25">
      <c r="A10415" s="177" t="s">
        <v>14230</v>
      </c>
      <c r="B10415" s="20" t="s">
        <v>14231</v>
      </c>
      <c r="C10415" s="20" t="s">
        <v>240</v>
      </c>
      <c r="D10415" s="20" t="s">
        <v>1002</v>
      </c>
      <c r="E10415" s="26">
        <v>43678</v>
      </c>
      <c r="F10415" s="20">
        <v>18</v>
      </c>
      <c r="G10415" s="20">
        <v>15.5</v>
      </c>
      <c r="I10415" s="20">
        <v>51</v>
      </c>
      <c r="J10415" s="20">
        <v>103</v>
      </c>
      <c r="L10415" s="20">
        <v>89</v>
      </c>
      <c r="N10415" s="20">
        <v>48</v>
      </c>
      <c r="P10415" s="20">
        <v>2</v>
      </c>
      <c r="Q10415" s="20">
        <v>2</v>
      </c>
      <c r="S10415" s="20">
        <v>3</v>
      </c>
      <c r="T10415" s="20">
        <v>0.76053179944416427</v>
      </c>
    </row>
    <row r="10416" spans="1:20" s="20" customFormat="1" x14ac:dyDescent="0.25">
      <c r="A10416" s="177" t="str">
        <f>C10416&amp;" "&amp;D10416&amp;"Aug-19"</f>
        <v>All TIP ProvidersTIP FFAug-19</v>
      </c>
      <c r="B10416" s="20" t="s">
        <v>12771</v>
      </c>
      <c r="C10416" s="20" t="s">
        <v>241</v>
      </c>
      <c r="D10416" s="20" t="s">
        <v>1000</v>
      </c>
      <c r="E10416" s="26">
        <v>43678</v>
      </c>
      <c r="F10416" s="20">
        <v>41</v>
      </c>
      <c r="G10416" s="20">
        <v>37</v>
      </c>
      <c r="I10416" s="20">
        <v>400</v>
      </c>
      <c r="J10416" s="20">
        <v>446</v>
      </c>
      <c r="L10416" s="20">
        <v>417</v>
      </c>
      <c r="N10416" s="20">
        <v>373</v>
      </c>
      <c r="P10416" s="20">
        <v>4</v>
      </c>
      <c r="Q10416" s="20">
        <v>10</v>
      </c>
      <c r="S10416" s="20">
        <v>27</v>
      </c>
      <c r="T10416" s="20">
        <v>0.67869149234602355</v>
      </c>
    </row>
    <row r="10417" spans="1:20" s="20" customFormat="1" x14ac:dyDescent="0.25">
      <c r="A10417" s="177" t="s">
        <v>14407</v>
      </c>
      <c r="B10417" s="20" t="s">
        <v>14408</v>
      </c>
      <c r="C10417" s="20" t="s">
        <v>241</v>
      </c>
      <c r="D10417" s="20" t="s">
        <v>1002</v>
      </c>
      <c r="E10417" s="26">
        <v>43678</v>
      </c>
      <c r="F10417" s="20">
        <v>41</v>
      </c>
      <c r="G10417" s="20">
        <v>37</v>
      </c>
      <c r="I10417" s="20">
        <v>400</v>
      </c>
      <c r="J10417" s="20">
        <v>446</v>
      </c>
      <c r="L10417" s="20">
        <v>417</v>
      </c>
      <c r="N10417" s="20">
        <v>373</v>
      </c>
      <c r="P10417" s="20">
        <v>4</v>
      </c>
      <c r="Q10417" s="20">
        <v>10</v>
      </c>
      <c r="S10417" s="20">
        <v>27</v>
      </c>
      <c r="T10417" s="20">
        <v>0.65051962967674382</v>
      </c>
    </row>
    <row r="10418" spans="1:20" s="20" customFormat="1" x14ac:dyDescent="0.25">
      <c r="A10418" s="177" t="str">
        <f>C10418&amp;" "&amp;D10418&amp;"Aug-19"</f>
        <v>All TST ProvidersTST FFAug-19</v>
      </c>
      <c r="B10418" s="20" t="s">
        <v>12772</v>
      </c>
      <c r="C10418" s="20" t="s">
        <v>318</v>
      </c>
      <c r="D10418" s="20" t="s">
        <v>1000</v>
      </c>
      <c r="E10418" s="26">
        <v>43678</v>
      </c>
      <c r="F10418" s="20">
        <v>4</v>
      </c>
      <c r="G10418" s="20">
        <v>7</v>
      </c>
      <c r="I10418" s="20">
        <v>16</v>
      </c>
      <c r="J10418" s="20">
        <v>23</v>
      </c>
      <c r="L10418" s="20">
        <v>41</v>
      </c>
      <c r="N10418" s="20">
        <v>15</v>
      </c>
      <c r="P10418" s="20">
        <v>0</v>
      </c>
      <c r="Q10418" s="20">
        <v>0</v>
      </c>
      <c r="S10418" s="20">
        <v>1</v>
      </c>
      <c r="T10418" s="20">
        <v>0.78</v>
      </c>
    </row>
    <row r="10419" spans="1:20" s="20" customFormat="1" x14ac:dyDescent="0.25">
      <c r="A10419" s="177" t="s">
        <v>14519</v>
      </c>
      <c r="B10419" s="20" t="s">
        <v>14520</v>
      </c>
      <c r="C10419" s="20" t="s">
        <v>318</v>
      </c>
      <c r="D10419" s="20" t="s">
        <v>1002</v>
      </c>
      <c r="E10419" s="26">
        <v>43678</v>
      </c>
      <c r="F10419" s="20">
        <v>4</v>
      </c>
      <c r="G10419" s="20">
        <v>7</v>
      </c>
      <c r="I10419" s="20">
        <v>16</v>
      </c>
      <c r="J10419" s="20">
        <v>23</v>
      </c>
      <c r="L10419" s="20">
        <v>41</v>
      </c>
      <c r="N10419" s="20">
        <v>15</v>
      </c>
      <c r="P10419" s="20">
        <v>0</v>
      </c>
      <c r="Q10419" s="20">
        <v>0</v>
      </c>
      <c r="S10419" s="20">
        <v>1</v>
      </c>
      <c r="T10419" s="20">
        <v>0.7107633276805787</v>
      </c>
    </row>
    <row r="10420" spans="1:20" s="20" customFormat="1" x14ac:dyDescent="0.25">
      <c r="A10420" s="177" t="str">
        <f>C10420&amp;" "&amp;D10420&amp;"Aug-19"</f>
        <v>AllAll CombinedAug-19</v>
      </c>
      <c r="B10420" s="20" t="s">
        <v>12920</v>
      </c>
      <c r="C10420" s="20" t="s">
        <v>235</v>
      </c>
      <c r="D10420" s="20" t="s">
        <v>1002</v>
      </c>
      <c r="E10420" s="26">
        <v>43678</v>
      </c>
      <c r="F10420" s="20">
        <v>97</v>
      </c>
      <c r="G10420" s="20">
        <v>96</v>
      </c>
      <c r="I10420" s="20">
        <v>590</v>
      </c>
      <c r="J10420" s="20">
        <v>760</v>
      </c>
      <c r="L10420" s="20">
        <v>756</v>
      </c>
      <c r="N10420" s="20">
        <v>535</v>
      </c>
      <c r="P10420" s="20">
        <v>17</v>
      </c>
      <c r="Q10420" s="20">
        <v>28</v>
      </c>
      <c r="S10420" s="20">
        <v>55</v>
      </c>
      <c r="T10420" s="20">
        <v>0.66170363797692988</v>
      </c>
    </row>
    <row r="10421" spans="1:20" s="20" customFormat="1" x14ac:dyDescent="0.25">
      <c r="A10421" s="177" t="str">
        <f>C10421&amp;" "&amp;D10421&amp;"Aug-19"</f>
        <v>CatholicAll CombinedAug-19</v>
      </c>
      <c r="B10421" s="20" t="s">
        <v>12736</v>
      </c>
      <c r="C10421" s="20" t="s">
        <v>962</v>
      </c>
      <c r="D10421" s="20" t="s">
        <v>1002</v>
      </c>
      <c r="E10421" s="26">
        <v>43678</v>
      </c>
      <c r="F10421" s="20">
        <v>1.5</v>
      </c>
      <c r="G10421" s="20">
        <v>3</v>
      </c>
      <c r="I10421" s="20">
        <v>0</v>
      </c>
      <c r="J10421" s="20">
        <v>11</v>
      </c>
      <c r="L10421" s="20">
        <v>18</v>
      </c>
      <c r="N10421" s="20">
        <v>0</v>
      </c>
      <c r="P10421" s="20">
        <v>0</v>
      </c>
      <c r="Q10421" s="20">
        <v>2</v>
      </c>
      <c r="S10421" s="20">
        <v>0</v>
      </c>
      <c r="T10421" s="20">
        <v>0.68226190476190485</v>
      </c>
    </row>
    <row r="10422" spans="1:20" s="20" customFormat="1" x14ac:dyDescent="0.25">
      <c r="A10422" s="177" t="s">
        <v>14539</v>
      </c>
      <c r="B10422" s="20" t="s">
        <v>14540</v>
      </c>
      <c r="C10422" s="20" t="s">
        <v>962</v>
      </c>
      <c r="D10422" s="20" t="s">
        <v>1000</v>
      </c>
      <c r="E10422" s="26">
        <v>43678</v>
      </c>
      <c r="F10422" s="20">
        <v>1.5</v>
      </c>
      <c r="G10422" s="20">
        <v>3</v>
      </c>
      <c r="I10422" s="20">
        <v>0</v>
      </c>
      <c r="J10422" s="20">
        <v>11</v>
      </c>
      <c r="L10422" s="20">
        <v>18</v>
      </c>
      <c r="N10422" s="20">
        <v>0</v>
      </c>
      <c r="O10422" s="20">
        <v>0.63</v>
      </c>
      <c r="P10422" s="20">
        <v>0</v>
      </c>
      <c r="Q10422" s="20">
        <v>2</v>
      </c>
      <c r="S10422" s="20">
        <v>0</v>
      </c>
      <c r="T10422" s="20">
        <v>0.70621726190476186</v>
      </c>
    </row>
    <row r="10423" spans="1:20" s="20" customFormat="1" x14ac:dyDescent="0.25">
      <c r="A10423" s="177" t="str">
        <f>C10423&amp;" "&amp;D10423&amp;"Aug-19"</f>
        <v>CatholicFFT FFAug-19</v>
      </c>
      <c r="B10423" s="20" t="s">
        <v>12684</v>
      </c>
      <c r="C10423" s="20" t="s">
        <v>959</v>
      </c>
      <c r="D10423" s="20" t="s">
        <v>1000</v>
      </c>
      <c r="E10423" s="26">
        <v>43678</v>
      </c>
      <c r="F10423" s="20">
        <v>1.5</v>
      </c>
      <c r="G10423" s="20">
        <v>3</v>
      </c>
      <c r="I10423" s="20">
        <v>0</v>
      </c>
      <c r="J10423" s="20">
        <v>11</v>
      </c>
      <c r="L10423" s="20">
        <v>18</v>
      </c>
      <c r="N10423" s="20">
        <v>0</v>
      </c>
      <c r="O10423" s="20">
        <v>0.63</v>
      </c>
      <c r="P10423" s="20">
        <v>0</v>
      </c>
      <c r="Q10423" s="20">
        <v>2</v>
      </c>
      <c r="S10423" s="20">
        <v>0</v>
      </c>
      <c r="T10423" s="20">
        <v>0.69</v>
      </c>
    </row>
    <row r="10424" spans="1:20" s="20" customFormat="1" x14ac:dyDescent="0.25">
      <c r="A10424" s="177" t="s">
        <v>14559</v>
      </c>
      <c r="B10424" s="20" t="s">
        <v>14560</v>
      </c>
      <c r="C10424" s="20" t="s">
        <v>959</v>
      </c>
      <c r="D10424" s="20" t="s">
        <v>1002</v>
      </c>
      <c r="E10424" s="26">
        <v>43678</v>
      </c>
      <c r="F10424" s="20">
        <v>1.5</v>
      </c>
      <c r="G10424" s="20">
        <v>3</v>
      </c>
      <c r="I10424" s="20">
        <v>0</v>
      </c>
      <c r="J10424" s="20">
        <v>11</v>
      </c>
      <c r="L10424" s="20">
        <v>18</v>
      </c>
      <c r="N10424" s="20">
        <v>0</v>
      </c>
      <c r="P10424" s="20">
        <v>0</v>
      </c>
      <c r="Q10424" s="20">
        <v>2</v>
      </c>
      <c r="S10424" s="20">
        <v>0</v>
      </c>
      <c r="T10424" s="20">
        <v>0.65427083333333313</v>
      </c>
    </row>
    <row r="10425" spans="1:20" s="20" customFormat="1" x14ac:dyDescent="0.25">
      <c r="A10425" s="177" t="str">
        <f t="shared" ref="A10425:A10432" si="0">C10425&amp;" "&amp;D10425&amp;"Aug-19"</f>
        <v>Community ConnectionsAll FFAug-19</v>
      </c>
      <c r="B10425" s="20" t="s">
        <v>12729</v>
      </c>
      <c r="C10425" s="20" t="s">
        <v>199</v>
      </c>
      <c r="D10425" s="20" t="s">
        <v>1000</v>
      </c>
      <c r="E10425" s="26">
        <v>43678</v>
      </c>
      <c r="F10425" s="20">
        <v>13.5</v>
      </c>
      <c r="G10425" s="20">
        <v>9.5</v>
      </c>
      <c r="I10425" s="20">
        <v>141</v>
      </c>
      <c r="J10425" s="20">
        <v>120</v>
      </c>
      <c r="L10425" s="20">
        <v>90</v>
      </c>
      <c r="N10425" s="20">
        <v>139</v>
      </c>
      <c r="P10425" s="20">
        <v>0</v>
      </c>
      <c r="Q10425" s="20">
        <v>0</v>
      </c>
      <c r="S10425" s="20">
        <v>2</v>
      </c>
      <c r="T10425" s="20">
        <v>0.66416666666666657</v>
      </c>
    </row>
    <row r="10426" spans="1:20" s="20" customFormat="1" x14ac:dyDescent="0.25">
      <c r="A10426" s="177" t="str">
        <f t="shared" si="0"/>
        <v>Community ConnectionsAll DCSAug-19</v>
      </c>
      <c r="B10426" s="20" t="s">
        <v>12730</v>
      </c>
      <c r="C10426" s="20" t="s">
        <v>199</v>
      </c>
      <c r="D10426" s="20" t="s">
        <v>1001</v>
      </c>
      <c r="E10426" s="26">
        <v>43678</v>
      </c>
      <c r="F10426" s="20">
        <v>2</v>
      </c>
      <c r="G10426" s="20">
        <v>4</v>
      </c>
      <c r="I10426" s="20">
        <v>13</v>
      </c>
      <c r="J10426" s="20">
        <v>10</v>
      </c>
      <c r="L10426" s="20">
        <v>23</v>
      </c>
      <c r="N10426" s="20">
        <v>11</v>
      </c>
      <c r="P10426" s="20">
        <v>0</v>
      </c>
      <c r="Q10426" s="20">
        <v>2</v>
      </c>
      <c r="S10426" s="20">
        <v>2</v>
      </c>
      <c r="T10426" s="20">
        <v>0.58590277777777777</v>
      </c>
    </row>
    <row r="10427" spans="1:20" s="20" customFormat="1" x14ac:dyDescent="0.25">
      <c r="A10427" s="177" t="str">
        <f t="shared" si="0"/>
        <v>Community ConnectionsAll CombinedAug-19</v>
      </c>
      <c r="B10427" s="20" t="s">
        <v>12737</v>
      </c>
      <c r="C10427" s="20" t="s">
        <v>199</v>
      </c>
      <c r="D10427" s="20" t="s">
        <v>1002</v>
      </c>
      <c r="E10427" s="26">
        <v>43678</v>
      </c>
      <c r="F10427" s="20">
        <v>15.5</v>
      </c>
      <c r="G10427" s="20">
        <v>13.5</v>
      </c>
      <c r="I10427" s="20">
        <v>154</v>
      </c>
      <c r="J10427" s="20">
        <v>130</v>
      </c>
      <c r="L10427" s="20">
        <v>113</v>
      </c>
      <c r="N10427" s="20">
        <v>150</v>
      </c>
      <c r="P10427" s="20">
        <v>0</v>
      </c>
      <c r="Q10427" s="20">
        <v>2</v>
      </c>
      <c r="S10427" s="20">
        <v>4</v>
      </c>
      <c r="T10427" s="20">
        <v>0.6004166666666666</v>
      </c>
    </row>
    <row r="10428" spans="1:20" s="20" customFormat="1" x14ac:dyDescent="0.25">
      <c r="A10428" s="177" t="str">
        <f t="shared" si="0"/>
        <v>Community ConnectionsCPP-FV DCSAug-19</v>
      </c>
      <c r="B10428" s="20" t="s">
        <v>12680</v>
      </c>
      <c r="C10428" s="20" t="s">
        <v>1050</v>
      </c>
      <c r="D10428" s="20" t="s">
        <v>1001</v>
      </c>
      <c r="E10428" s="26">
        <v>43678</v>
      </c>
      <c r="F10428" s="20">
        <v>1</v>
      </c>
      <c r="G10428" s="20">
        <v>2.5</v>
      </c>
      <c r="I10428" s="20">
        <v>5</v>
      </c>
      <c r="J10428" s="20">
        <v>5</v>
      </c>
      <c r="L10428" s="20">
        <v>14</v>
      </c>
      <c r="N10428" s="20">
        <v>4</v>
      </c>
      <c r="P10428" s="20">
        <v>0</v>
      </c>
      <c r="Q10428" s="20">
        <v>0</v>
      </c>
      <c r="S10428" s="20">
        <v>1</v>
      </c>
      <c r="T10428" s="20">
        <v>0.57152777777777775</v>
      </c>
    </row>
    <row r="10429" spans="1:20" s="20" customFormat="1" x14ac:dyDescent="0.25">
      <c r="A10429" s="177" t="str">
        <f t="shared" si="0"/>
        <v>Community ConnectionsCPP-FV CombinedAug-19</v>
      </c>
      <c r="B10429" s="20" t="s">
        <v>12725</v>
      </c>
      <c r="C10429" s="20" t="s">
        <v>1050</v>
      </c>
      <c r="D10429" s="20" t="s">
        <v>1002</v>
      </c>
      <c r="E10429" s="26">
        <v>43678</v>
      </c>
      <c r="F10429" s="20">
        <v>1</v>
      </c>
      <c r="G10429" s="20">
        <v>2.5</v>
      </c>
      <c r="I10429" s="20">
        <v>5</v>
      </c>
      <c r="J10429" s="20">
        <v>5</v>
      </c>
      <c r="L10429" s="20">
        <v>14</v>
      </c>
      <c r="N10429" s="20">
        <v>4</v>
      </c>
      <c r="P10429" s="20">
        <v>0</v>
      </c>
      <c r="Q10429" s="20">
        <v>0</v>
      </c>
      <c r="S10429" s="20">
        <v>1</v>
      </c>
    </row>
    <row r="10430" spans="1:20" s="20" customFormat="1" x14ac:dyDescent="0.25">
      <c r="A10430" s="177" t="str">
        <f t="shared" si="0"/>
        <v>Community ConnectionsPCIT DCSAug-19</v>
      </c>
      <c r="B10430" s="20" t="s">
        <v>12697</v>
      </c>
      <c r="C10430" s="20" t="s">
        <v>1054</v>
      </c>
      <c r="D10430" s="20" t="s">
        <v>1001</v>
      </c>
      <c r="E10430" s="26">
        <v>43678</v>
      </c>
      <c r="F10430" s="20">
        <v>1</v>
      </c>
      <c r="G10430" s="20">
        <v>1.5</v>
      </c>
      <c r="I10430" s="20">
        <v>8</v>
      </c>
      <c r="J10430" s="20">
        <v>5</v>
      </c>
      <c r="L10430" s="20">
        <v>9</v>
      </c>
      <c r="N10430" s="20">
        <v>7</v>
      </c>
      <c r="P10430" s="20">
        <v>0</v>
      </c>
      <c r="Q10430" s="20">
        <v>2</v>
      </c>
      <c r="S10430" s="20">
        <v>1</v>
      </c>
    </row>
    <row r="10431" spans="1:20" s="20" customFormat="1" x14ac:dyDescent="0.25">
      <c r="A10431" s="177" t="str">
        <f t="shared" si="0"/>
        <v>Community ConnectionsPCIT CombinedAug-19</v>
      </c>
      <c r="B10431" s="20" t="s">
        <v>12726</v>
      </c>
      <c r="C10431" s="20" t="s">
        <v>1054</v>
      </c>
      <c r="D10431" s="20" t="s">
        <v>1002</v>
      </c>
      <c r="E10431" s="26">
        <v>43678</v>
      </c>
      <c r="F10431" s="20">
        <v>1</v>
      </c>
      <c r="G10431" s="20">
        <v>1.5</v>
      </c>
      <c r="I10431" s="20">
        <v>8</v>
      </c>
      <c r="J10431" s="20">
        <v>5</v>
      </c>
      <c r="L10431" s="20">
        <v>9</v>
      </c>
      <c r="N10431" s="20">
        <v>7</v>
      </c>
      <c r="P10431" s="20">
        <v>0</v>
      </c>
      <c r="Q10431" s="20">
        <v>2</v>
      </c>
      <c r="S10431" s="20">
        <v>1</v>
      </c>
    </row>
    <row r="10432" spans="1:20" s="20" customFormat="1" x14ac:dyDescent="0.25">
      <c r="A10432" s="177" t="str">
        <f t="shared" si="0"/>
        <v>Community ConnectionsTF-CBT FFAug-19</v>
      </c>
      <c r="B10432" s="20" t="s">
        <v>12698</v>
      </c>
      <c r="C10432" s="20" t="s">
        <v>200</v>
      </c>
      <c r="D10432" s="20" t="s">
        <v>1000</v>
      </c>
      <c r="E10432" s="26">
        <v>43678</v>
      </c>
      <c r="F10432" s="20">
        <v>5.5</v>
      </c>
      <c r="G10432" s="20">
        <v>4.5</v>
      </c>
      <c r="I10432" s="20">
        <v>27</v>
      </c>
      <c r="J10432" s="20">
        <v>32</v>
      </c>
      <c r="L10432" s="20">
        <v>26</v>
      </c>
      <c r="N10432" s="20">
        <v>26</v>
      </c>
      <c r="P10432" s="20">
        <v>0</v>
      </c>
      <c r="Q10432" s="20">
        <v>0</v>
      </c>
      <c r="S10432" s="20">
        <v>1</v>
      </c>
    </row>
    <row r="10433" spans="1:19" s="20" customFormat="1" x14ac:dyDescent="0.25">
      <c r="A10433" s="177" t="s">
        <v>15002</v>
      </c>
      <c r="B10433" s="20" t="s">
        <v>15003</v>
      </c>
      <c r="C10433" s="20" t="s">
        <v>200</v>
      </c>
      <c r="D10433" s="20" t="s">
        <v>1002</v>
      </c>
      <c r="E10433" s="26">
        <v>43678</v>
      </c>
      <c r="F10433" s="20">
        <v>5.5</v>
      </c>
      <c r="G10433" s="20">
        <v>4.5</v>
      </c>
      <c r="I10433" s="20">
        <v>27</v>
      </c>
      <c r="J10433" s="20">
        <v>32</v>
      </c>
      <c r="L10433" s="20">
        <v>26</v>
      </c>
      <c r="N10433" s="20">
        <v>26</v>
      </c>
      <c r="P10433" s="20">
        <v>0</v>
      </c>
      <c r="Q10433" s="20">
        <v>0</v>
      </c>
      <c r="S10433" s="20">
        <v>1</v>
      </c>
    </row>
    <row r="10434" spans="1:19" s="20" customFormat="1" x14ac:dyDescent="0.25">
      <c r="A10434" s="177" t="str">
        <f>C10434&amp;" "&amp;D10434&amp;"Aug-19"</f>
        <v>Community ConnectionsTIP FFAug-19</v>
      </c>
      <c r="B10434" s="20" t="s">
        <v>12706</v>
      </c>
      <c r="C10434" s="20" t="s">
        <v>202</v>
      </c>
      <c r="D10434" s="20" t="s">
        <v>1000</v>
      </c>
      <c r="E10434" s="26">
        <v>43678</v>
      </c>
      <c r="F10434" s="20">
        <v>8</v>
      </c>
      <c r="G10434" s="20">
        <v>5</v>
      </c>
      <c r="I10434" s="20">
        <v>114</v>
      </c>
      <c r="J10434" s="20">
        <v>88</v>
      </c>
      <c r="L10434" s="20">
        <v>64</v>
      </c>
      <c r="N10434" s="20">
        <v>113</v>
      </c>
      <c r="P10434" s="20">
        <v>0</v>
      </c>
      <c r="Q10434" s="20">
        <v>0</v>
      </c>
      <c r="S10434" s="20">
        <v>1</v>
      </c>
    </row>
    <row r="10435" spans="1:19" s="20" customFormat="1" x14ac:dyDescent="0.25">
      <c r="A10435" s="177" t="s">
        <v>15179</v>
      </c>
      <c r="B10435" s="20" t="s">
        <v>15180</v>
      </c>
      <c r="C10435" s="20" t="s">
        <v>202</v>
      </c>
      <c r="D10435" s="20" t="s">
        <v>1002</v>
      </c>
      <c r="E10435" s="26">
        <v>43678</v>
      </c>
      <c r="F10435" s="20">
        <v>8</v>
      </c>
      <c r="G10435" s="20">
        <v>5</v>
      </c>
      <c r="I10435" s="20">
        <v>114</v>
      </c>
      <c r="J10435" s="20">
        <v>88</v>
      </c>
      <c r="L10435" s="20">
        <v>64</v>
      </c>
      <c r="N10435" s="20">
        <v>113</v>
      </c>
      <c r="P10435" s="20">
        <v>0</v>
      </c>
      <c r="Q10435" s="20">
        <v>0</v>
      </c>
      <c r="S10435" s="20">
        <v>1</v>
      </c>
    </row>
    <row r="10436" spans="1:19" s="20" customFormat="1" x14ac:dyDescent="0.25">
      <c r="A10436" s="177" t="str">
        <f>C10436&amp;" "&amp;D10436&amp;"Aug-19"</f>
        <v>ContemporaryAll CombinedAug-19</v>
      </c>
      <c r="B10436" s="20" t="s">
        <v>12738</v>
      </c>
      <c r="C10436" s="20" t="s">
        <v>348</v>
      </c>
      <c r="D10436" s="20" t="s">
        <v>1002</v>
      </c>
      <c r="E10436" s="26">
        <v>43678</v>
      </c>
      <c r="F10436" s="20">
        <v>0</v>
      </c>
      <c r="G10436" s="20">
        <v>0</v>
      </c>
      <c r="I10436" s="20">
        <v>0</v>
      </c>
      <c r="J10436" s="20">
        <v>0</v>
      </c>
      <c r="L10436" s="20">
        <v>0</v>
      </c>
      <c r="N10436" s="20">
        <v>0</v>
      </c>
      <c r="P10436" s="20">
        <v>0</v>
      </c>
      <c r="Q10436" s="20">
        <v>0</v>
      </c>
      <c r="S10436" s="20">
        <v>0</v>
      </c>
    </row>
    <row r="10437" spans="1:19" s="20" customFormat="1" x14ac:dyDescent="0.25">
      <c r="A10437" s="177" t="s">
        <v>15261</v>
      </c>
      <c r="B10437" s="20" t="s">
        <v>15262</v>
      </c>
      <c r="C10437" s="20" t="s">
        <v>348</v>
      </c>
      <c r="D10437" s="20" t="s">
        <v>1000</v>
      </c>
      <c r="E10437" s="26">
        <v>43678</v>
      </c>
      <c r="F10437" s="20">
        <v>0</v>
      </c>
      <c r="G10437" s="20">
        <v>0</v>
      </c>
      <c r="I10437" s="20">
        <v>0</v>
      </c>
      <c r="J10437" s="20">
        <v>0</v>
      </c>
      <c r="L10437" s="20">
        <v>0</v>
      </c>
      <c r="N10437" s="20">
        <v>0</v>
      </c>
      <c r="P10437" s="20">
        <v>0</v>
      </c>
      <c r="Q10437" s="20">
        <v>0</v>
      </c>
      <c r="S10437" s="20">
        <v>0</v>
      </c>
    </row>
    <row r="10438" spans="1:19" s="20" customFormat="1" x14ac:dyDescent="0.25">
      <c r="A10438" s="177" t="str">
        <f>C10438&amp;" "&amp;D10438&amp;"Aug-19"</f>
        <v>ContemporaryTIP FFAug-19</v>
      </c>
      <c r="B10438" s="20" t="s">
        <v>12707</v>
      </c>
      <c r="C10438" s="20" t="s">
        <v>347</v>
      </c>
      <c r="D10438" s="20" t="s">
        <v>1000</v>
      </c>
      <c r="E10438" s="26">
        <v>43678</v>
      </c>
      <c r="F10438" s="20">
        <v>0</v>
      </c>
      <c r="G10438" s="20">
        <v>0</v>
      </c>
      <c r="I10438" s="20">
        <v>0</v>
      </c>
      <c r="J10438" s="20">
        <v>0</v>
      </c>
      <c r="L10438" s="20">
        <v>0</v>
      </c>
      <c r="N10438" s="20">
        <v>0</v>
      </c>
      <c r="P10438" s="20">
        <v>0</v>
      </c>
      <c r="Q10438" s="20">
        <v>0</v>
      </c>
      <c r="S10438" s="20">
        <v>0</v>
      </c>
    </row>
    <row r="10439" spans="1:19" s="20" customFormat="1" x14ac:dyDescent="0.25">
      <c r="A10439" s="177" t="s">
        <v>15345</v>
      </c>
      <c r="B10439" s="20" t="s">
        <v>15346</v>
      </c>
      <c r="C10439" s="20" t="s">
        <v>347</v>
      </c>
      <c r="D10439" s="20" t="s">
        <v>1002</v>
      </c>
      <c r="E10439" s="26">
        <v>43678</v>
      </c>
      <c r="F10439" s="20">
        <v>0</v>
      </c>
      <c r="G10439" s="20">
        <v>0</v>
      </c>
      <c r="I10439" s="20">
        <v>0</v>
      </c>
      <c r="J10439" s="20">
        <v>0</v>
      </c>
      <c r="L10439" s="20">
        <v>0</v>
      </c>
      <c r="N10439" s="20">
        <v>0</v>
      </c>
      <c r="P10439" s="20">
        <v>0</v>
      </c>
      <c r="Q10439" s="20">
        <v>0</v>
      </c>
      <c r="S10439" s="20">
        <v>0</v>
      </c>
    </row>
    <row r="10440" spans="1:19" s="20" customFormat="1" x14ac:dyDescent="0.25">
      <c r="A10440" s="177" t="str">
        <f>C10440&amp;" "&amp;D10440&amp;"Aug-19"</f>
        <v>ContemporaryTST FFAug-19</v>
      </c>
      <c r="B10440" s="20" t="s">
        <v>12717</v>
      </c>
      <c r="C10440" s="20" t="s">
        <v>351</v>
      </c>
      <c r="D10440" s="20" t="s">
        <v>1000</v>
      </c>
      <c r="E10440" s="26">
        <v>43678</v>
      </c>
      <c r="F10440" s="20">
        <v>0</v>
      </c>
      <c r="G10440" s="20">
        <v>0</v>
      </c>
      <c r="I10440" s="20">
        <v>0</v>
      </c>
      <c r="J10440" s="20">
        <v>0</v>
      </c>
      <c r="L10440" s="20">
        <v>0</v>
      </c>
      <c r="N10440" s="20">
        <v>0</v>
      </c>
      <c r="P10440" s="20">
        <v>0</v>
      </c>
      <c r="Q10440" s="20">
        <v>0</v>
      </c>
      <c r="S10440" s="20">
        <v>0</v>
      </c>
    </row>
    <row r="10441" spans="1:19" s="20" customFormat="1" x14ac:dyDescent="0.25">
      <c r="A10441" s="177" t="s">
        <v>15421</v>
      </c>
      <c r="B10441" s="20" t="s">
        <v>15422</v>
      </c>
      <c r="C10441" s="20" t="s">
        <v>351</v>
      </c>
      <c r="D10441" s="20" t="s">
        <v>1002</v>
      </c>
      <c r="E10441" s="26">
        <v>43678</v>
      </c>
      <c r="F10441" s="20">
        <v>0</v>
      </c>
      <c r="G10441" s="20">
        <v>0</v>
      </c>
      <c r="I10441" s="20">
        <v>0</v>
      </c>
      <c r="J10441" s="20">
        <v>0</v>
      </c>
      <c r="L10441" s="20">
        <v>0</v>
      </c>
      <c r="N10441" s="20">
        <v>0</v>
      </c>
      <c r="P10441" s="20">
        <v>0</v>
      </c>
      <c r="Q10441" s="20">
        <v>0</v>
      </c>
      <c r="S10441" s="20">
        <v>0</v>
      </c>
    </row>
    <row r="10442" spans="1:19" s="20" customFormat="1" x14ac:dyDescent="0.25">
      <c r="A10442" s="177" t="str">
        <f>C10442&amp;" "&amp;D10442&amp;"Aug-19"</f>
        <v>DC Seed ProvidersAll DCSAug-19</v>
      </c>
      <c r="B10442" s="20" t="s">
        <v>22397</v>
      </c>
      <c r="C10442" s="20" t="s">
        <v>899</v>
      </c>
      <c r="D10442" s="20" t="s">
        <v>1001</v>
      </c>
      <c r="E10442" s="26">
        <v>43678</v>
      </c>
      <c r="F10442" s="20">
        <v>5.5</v>
      </c>
      <c r="G10442" s="20">
        <v>8.5</v>
      </c>
      <c r="I10442" s="20">
        <v>29</v>
      </c>
      <c r="J10442" s="20">
        <v>28</v>
      </c>
      <c r="L10442" s="20">
        <v>48</v>
      </c>
      <c r="N10442" s="20">
        <v>23</v>
      </c>
      <c r="O10442" s="20" t="s">
        <v>904</v>
      </c>
      <c r="P10442" s="20">
        <v>1</v>
      </c>
      <c r="Q10442" s="20">
        <v>3</v>
      </c>
      <c r="S10442" s="20">
        <v>6</v>
      </c>
    </row>
    <row r="10443" spans="1:19" s="20" customFormat="1" x14ac:dyDescent="0.25">
      <c r="A10443" s="177" t="str">
        <f>C10443&amp;" "&amp;D10443&amp;"Aug-19"</f>
        <v>Families First ProvidersAll FFAug-19</v>
      </c>
      <c r="B10443" s="20" t="s">
        <v>21192</v>
      </c>
      <c r="C10443" s="20" t="s">
        <v>896</v>
      </c>
      <c r="D10443" s="20" t="s">
        <v>1000</v>
      </c>
      <c r="E10443" s="26">
        <v>43678</v>
      </c>
      <c r="F10443" s="20">
        <v>91.5</v>
      </c>
      <c r="G10443" s="20">
        <v>87.5</v>
      </c>
      <c r="I10443" s="20">
        <v>561</v>
      </c>
      <c r="J10443" s="20">
        <v>732</v>
      </c>
      <c r="L10443" s="20">
        <v>708</v>
      </c>
      <c r="N10443" s="20">
        <v>512</v>
      </c>
      <c r="O10443" s="20" t="s">
        <v>904</v>
      </c>
      <c r="P10443" s="20">
        <v>16</v>
      </c>
      <c r="Q10443" s="20">
        <v>25</v>
      </c>
      <c r="S10443" s="20">
        <v>49</v>
      </c>
    </row>
    <row r="10444" spans="1:19" s="20" customFormat="1" x14ac:dyDescent="0.25">
      <c r="A10444" s="177" t="str">
        <f>C10444&amp;" "&amp;D10444&amp;"Aug-19"</f>
        <v>Family MattersAll CombinedAug-19</v>
      </c>
      <c r="B10444" s="20" t="s">
        <v>12739</v>
      </c>
      <c r="C10444" s="20" t="s">
        <v>357</v>
      </c>
      <c r="D10444" s="20" t="s">
        <v>1002</v>
      </c>
      <c r="E10444" s="26">
        <v>43678</v>
      </c>
      <c r="F10444" s="20">
        <v>0</v>
      </c>
      <c r="G10444" s="20">
        <v>0</v>
      </c>
      <c r="I10444" s="20">
        <v>0</v>
      </c>
      <c r="J10444" s="20">
        <v>0</v>
      </c>
      <c r="L10444" s="20">
        <v>0</v>
      </c>
      <c r="N10444" s="20">
        <v>0</v>
      </c>
      <c r="P10444" s="20">
        <v>0</v>
      </c>
      <c r="Q10444" s="20">
        <v>0</v>
      </c>
      <c r="S10444" s="20">
        <v>0</v>
      </c>
    </row>
    <row r="10445" spans="1:19" s="20" customFormat="1" x14ac:dyDescent="0.25">
      <c r="A10445" s="177" t="s">
        <v>15467</v>
      </c>
      <c r="B10445" s="20" t="s">
        <v>15468</v>
      </c>
      <c r="C10445" s="20" t="s">
        <v>357</v>
      </c>
      <c r="D10445" s="20" t="s">
        <v>1000</v>
      </c>
      <c r="E10445" s="26">
        <v>43678</v>
      </c>
      <c r="F10445" s="20">
        <v>0</v>
      </c>
      <c r="G10445" s="20">
        <v>0</v>
      </c>
      <c r="I10445" s="20">
        <v>0</v>
      </c>
      <c r="J10445" s="20">
        <v>0</v>
      </c>
      <c r="L10445" s="20">
        <v>0</v>
      </c>
      <c r="N10445" s="20">
        <v>0</v>
      </c>
      <c r="P10445" s="20">
        <v>0</v>
      </c>
      <c r="Q10445" s="20">
        <v>0</v>
      </c>
      <c r="S10445" s="20">
        <v>0</v>
      </c>
    </row>
    <row r="10446" spans="1:19" s="20" customFormat="1" x14ac:dyDescent="0.25">
      <c r="A10446" s="177" t="str">
        <f>C10446&amp;" "&amp;D10446&amp;"Aug-19"</f>
        <v>Family MattersTST FFAug-19</v>
      </c>
      <c r="B10446" s="20" t="s">
        <v>12718</v>
      </c>
      <c r="C10446" s="20" t="s">
        <v>352</v>
      </c>
      <c r="D10446" s="20" t="s">
        <v>1000</v>
      </c>
      <c r="E10446" s="26">
        <v>43678</v>
      </c>
      <c r="F10446" s="20">
        <v>0</v>
      </c>
      <c r="G10446" s="20">
        <v>0</v>
      </c>
      <c r="I10446" s="20">
        <v>0</v>
      </c>
      <c r="J10446" s="20">
        <v>0</v>
      </c>
      <c r="L10446" s="20">
        <v>0</v>
      </c>
      <c r="N10446" s="20">
        <v>0</v>
      </c>
      <c r="P10446" s="20">
        <v>0</v>
      </c>
      <c r="Q10446" s="20">
        <v>0</v>
      </c>
      <c r="S10446" s="20">
        <v>0</v>
      </c>
    </row>
    <row r="10447" spans="1:19" s="20" customFormat="1" x14ac:dyDescent="0.25">
      <c r="A10447" s="177" t="s">
        <v>15545</v>
      </c>
      <c r="B10447" s="20" t="s">
        <v>15546</v>
      </c>
      <c r="C10447" s="20" t="s">
        <v>352</v>
      </c>
      <c r="D10447" s="20" t="s">
        <v>1002</v>
      </c>
      <c r="E10447" s="26">
        <v>43678</v>
      </c>
      <c r="F10447" s="20">
        <v>0</v>
      </c>
      <c r="G10447" s="20">
        <v>0</v>
      </c>
      <c r="I10447" s="20">
        <v>0</v>
      </c>
      <c r="J10447" s="20">
        <v>0</v>
      </c>
      <c r="L10447" s="20">
        <v>0</v>
      </c>
      <c r="N10447" s="20">
        <v>0</v>
      </c>
      <c r="P10447" s="20">
        <v>0</v>
      </c>
      <c r="Q10447" s="20">
        <v>0</v>
      </c>
      <c r="S10447" s="20">
        <v>0</v>
      </c>
    </row>
    <row r="10448" spans="1:19" s="20" customFormat="1" x14ac:dyDescent="0.25">
      <c r="A10448" s="177" t="str">
        <f>C10448&amp;" "&amp;D10448&amp;"Aug-19"</f>
        <v>Federal CityA-CRA FFAug-19</v>
      </c>
      <c r="B10448" s="20" t="s">
        <v>12674</v>
      </c>
      <c r="C10448" s="20" t="s">
        <v>228</v>
      </c>
      <c r="D10448" s="20" t="s">
        <v>1000</v>
      </c>
      <c r="E10448" s="26">
        <v>43678</v>
      </c>
      <c r="F10448" s="20">
        <v>0</v>
      </c>
      <c r="G10448" s="20">
        <v>0</v>
      </c>
      <c r="I10448" s="20">
        <v>0</v>
      </c>
      <c r="J10448" s="20">
        <v>0</v>
      </c>
      <c r="L10448" s="20">
        <v>0</v>
      </c>
      <c r="N10448" s="20">
        <v>0</v>
      </c>
      <c r="P10448" s="20">
        <v>0</v>
      </c>
      <c r="Q10448" s="20">
        <v>0</v>
      </c>
      <c r="S10448" s="20">
        <v>0</v>
      </c>
    </row>
    <row r="10449" spans="1:20" s="20" customFormat="1" x14ac:dyDescent="0.25">
      <c r="A10449" s="177" t="s">
        <v>15706</v>
      </c>
      <c r="B10449" s="20" t="s">
        <v>15707</v>
      </c>
      <c r="C10449" s="20" t="s">
        <v>228</v>
      </c>
      <c r="D10449" s="20" t="s">
        <v>1002</v>
      </c>
      <c r="E10449" s="26">
        <v>43678</v>
      </c>
      <c r="F10449" s="20">
        <v>0</v>
      </c>
      <c r="G10449" s="20">
        <v>0</v>
      </c>
      <c r="I10449" s="20">
        <v>0</v>
      </c>
      <c r="J10449" s="20">
        <v>0</v>
      </c>
      <c r="L10449" s="20">
        <v>0</v>
      </c>
      <c r="N10449" s="20">
        <v>0</v>
      </c>
      <c r="P10449" s="20">
        <v>0</v>
      </c>
      <c r="Q10449" s="20">
        <v>0</v>
      </c>
      <c r="S10449" s="20">
        <v>0</v>
      </c>
    </row>
    <row r="10450" spans="1:20" s="20" customFormat="1" x14ac:dyDescent="0.25">
      <c r="A10450" s="177" t="str">
        <f>C10450&amp;" "&amp;D10450&amp;"Aug-19"</f>
        <v>Federal CityAll CombinedAug-19</v>
      </c>
      <c r="B10450" s="20" t="s">
        <v>12740</v>
      </c>
      <c r="C10450" s="20" t="s">
        <v>227</v>
      </c>
      <c r="D10450" s="20" t="s">
        <v>1002</v>
      </c>
      <c r="E10450" s="26">
        <v>43678</v>
      </c>
      <c r="F10450" s="20">
        <v>0</v>
      </c>
      <c r="G10450" s="20">
        <v>0</v>
      </c>
      <c r="I10450" s="20">
        <v>0</v>
      </c>
      <c r="J10450" s="20">
        <v>0</v>
      </c>
      <c r="L10450" s="20">
        <v>0</v>
      </c>
      <c r="N10450" s="20">
        <v>0</v>
      </c>
      <c r="P10450" s="20">
        <v>0</v>
      </c>
      <c r="Q10450" s="20">
        <v>0</v>
      </c>
      <c r="S10450" s="20">
        <v>0</v>
      </c>
    </row>
    <row r="10451" spans="1:20" s="20" customFormat="1" x14ac:dyDescent="0.25">
      <c r="A10451" s="177" t="s">
        <v>15883</v>
      </c>
      <c r="B10451" s="20" t="s">
        <v>15884</v>
      </c>
      <c r="C10451" s="20" t="s">
        <v>227</v>
      </c>
      <c r="D10451" s="20" t="s">
        <v>1000</v>
      </c>
      <c r="E10451" s="26">
        <v>43678</v>
      </c>
      <c r="F10451" s="20">
        <v>0</v>
      </c>
      <c r="G10451" s="20">
        <v>0</v>
      </c>
      <c r="I10451" s="20">
        <v>0</v>
      </c>
      <c r="J10451" s="20">
        <v>0</v>
      </c>
      <c r="L10451" s="20">
        <v>0</v>
      </c>
      <c r="N10451" s="20">
        <v>0</v>
      </c>
      <c r="P10451" s="20">
        <v>0</v>
      </c>
      <c r="Q10451" s="20">
        <v>0</v>
      </c>
      <c r="S10451" s="20">
        <v>0</v>
      </c>
    </row>
    <row r="10452" spans="1:20" s="20" customFormat="1" x14ac:dyDescent="0.25">
      <c r="A10452" s="177" t="str">
        <f>C10452&amp;" "&amp;D10452&amp;"Aug-19"</f>
        <v>First Home CareAll CombinedAug-19</v>
      </c>
      <c r="B10452" s="20" t="s">
        <v>12741</v>
      </c>
      <c r="C10452" s="20" t="s">
        <v>203</v>
      </c>
      <c r="D10452" s="20" t="s">
        <v>1002</v>
      </c>
      <c r="E10452" s="26">
        <v>43678</v>
      </c>
      <c r="F10452" s="20">
        <v>0</v>
      </c>
      <c r="G10452" s="20">
        <v>0</v>
      </c>
      <c r="I10452" s="20">
        <v>0</v>
      </c>
      <c r="J10452" s="20">
        <v>0</v>
      </c>
      <c r="L10452" s="20">
        <v>0</v>
      </c>
      <c r="N10452" s="20">
        <v>0</v>
      </c>
      <c r="P10452" s="20">
        <v>0</v>
      </c>
      <c r="Q10452" s="20">
        <v>0</v>
      </c>
      <c r="S10452" s="20">
        <v>0</v>
      </c>
    </row>
    <row r="10453" spans="1:20" s="20" customFormat="1" x14ac:dyDescent="0.25">
      <c r="A10453" s="177" t="s">
        <v>16060</v>
      </c>
      <c r="B10453" s="20" t="s">
        <v>16061</v>
      </c>
      <c r="C10453" s="20" t="s">
        <v>203</v>
      </c>
      <c r="D10453" s="20" t="s">
        <v>1000</v>
      </c>
      <c r="E10453" s="26">
        <v>43678</v>
      </c>
      <c r="F10453" s="20">
        <v>0</v>
      </c>
      <c r="G10453" s="20">
        <v>0</v>
      </c>
      <c r="I10453" s="20">
        <v>0</v>
      </c>
      <c r="J10453" s="20">
        <v>0</v>
      </c>
      <c r="L10453" s="20">
        <v>0</v>
      </c>
      <c r="N10453" s="20">
        <v>0</v>
      </c>
      <c r="P10453" s="20">
        <v>0</v>
      </c>
      <c r="Q10453" s="20">
        <v>0</v>
      </c>
      <c r="S10453" s="20">
        <v>0</v>
      </c>
      <c r="T10453" s="20">
        <v>0</v>
      </c>
    </row>
    <row r="10454" spans="1:20" s="20" customFormat="1" x14ac:dyDescent="0.25">
      <c r="A10454" s="177" t="str">
        <f>C10454&amp;" "&amp;D10454&amp;"Aug-19"</f>
        <v>First Home CareFFT FFAug-19</v>
      </c>
      <c r="B10454" s="20" t="s">
        <v>12685</v>
      </c>
      <c r="C10454" s="20" t="s">
        <v>205</v>
      </c>
      <c r="D10454" s="20" t="s">
        <v>1000</v>
      </c>
      <c r="E10454" s="26">
        <v>43678</v>
      </c>
      <c r="F10454" s="20">
        <v>0</v>
      </c>
      <c r="G10454" s="20">
        <v>0</v>
      </c>
      <c r="I10454" s="20">
        <v>0</v>
      </c>
      <c r="J10454" s="20">
        <v>0</v>
      </c>
      <c r="L10454" s="20">
        <v>0</v>
      </c>
      <c r="N10454" s="20">
        <v>0</v>
      </c>
      <c r="P10454" s="20">
        <v>0</v>
      </c>
      <c r="Q10454" s="20">
        <v>0</v>
      </c>
      <c r="S10454" s="20">
        <v>0</v>
      </c>
      <c r="T10454" s="20">
        <v>0</v>
      </c>
    </row>
    <row r="10455" spans="1:20" s="20" customFormat="1" x14ac:dyDescent="0.25">
      <c r="A10455" s="177" t="s">
        <v>16239</v>
      </c>
      <c r="B10455" s="20" t="s">
        <v>16240</v>
      </c>
      <c r="C10455" s="20" t="s">
        <v>205</v>
      </c>
      <c r="D10455" s="20" t="s">
        <v>1002</v>
      </c>
      <c r="E10455" s="26">
        <v>43678</v>
      </c>
      <c r="F10455" s="20">
        <v>0</v>
      </c>
      <c r="G10455" s="20">
        <v>0</v>
      </c>
      <c r="I10455" s="20">
        <v>0</v>
      </c>
      <c r="J10455" s="20">
        <v>0</v>
      </c>
      <c r="L10455" s="20">
        <v>0</v>
      </c>
      <c r="N10455" s="20">
        <v>0</v>
      </c>
      <c r="P10455" s="20">
        <v>0</v>
      </c>
      <c r="Q10455" s="20">
        <v>0</v>
      </c>
      <c r="S10455" s="20">
        <v>0</v>
      </c>
      <c r="T10455" s="20">
        <v>0</v>
      </c>
    </row>
    <row r="10456" spans="1:20" s="20" customFormat="1" x14ac:dyDescent="0.25">
      <c r="A10456" s="177" t="str">
        <f>C10456&amp;" "&amp;D10456&amp;"Aug-19"</f>
        <v>First Home CareTF-CBT FFAug-19</v>
      </c>
      <c r="B10456" s="20" t="s">
        <v>12699</v>
      </c>
      <c r="C10456" s="20" t="s">
        <v>204</v>
      </c>
      <c r="D10456" s="20" t="s">
        <v>1000</v>
      </c>
      <c r="E10456" s="26">
        <v>43678</v>
      </c>
      <c r="F10456" s="20">
        <v>0</v>
      </c>
      <c r="G10456" s="20">
        <v>0</v>
      </c>
      <c r="I10456" s="20">
        <v>0</v>
      </c>
      <c r="J10456" s="20">
        <v>0</v>
      </c>
      <c r="L10456" s="20">
        <v>0</v>
      </c>
      <c r="N10456" s="20">
        <v>0</v>
      </c>
      <c r="P10456" s="20">
        <v>0</v>
      </c>
      <c r="Q10456" s="20">
        <v>0</v>
      </c>
      <c r="S10456" s="20">
        <v>0</v>
      </c>
      <c r="T10456" s="20">
        <v>0</v>
      </c>
    </row>
    <row r="10457" spans="1:20" s="20" customFormat="1" x14ac:dyDescent="0.25">
      <c r="A10457" s="177" t="s">
        <v>16416</v>
      </c>
      <c r="B10457" s="20" t="s">
        <v>16417</v>
      </c>
      <c r="C10457" s="20" t="s">
        <v>204</v>
      </c>
      <c r="D10457" s="20" t="s">
        <v>1002</v>
      </c>
      <c r="E10457" s="26">
        <v>43678</v>
      </c>
      <c r="F10457" s="20">
        <v>0</v>
      </c>
      <c r="G10457" s="20">
        <v>0</v>
      </c>
      <c r="I10457" s="20">
        <v>0</v>
      </c>
      <c r="J10457" s="20">
        <v>0</v>
      </c>
      <c r="L10457" s="20">
        <v>0</v>
      </c>
      <c r="N10457" s="20">
        <v>0</v>
      </c>
      <c r="P10457" s="20">
        <v>0</v>
      </c>
      <c r="Q10457" s="20">
        <v>0</v>
      </c>
      <c r="S10457" s="20">
        <v>0</v>
      </c>
      <c r="T10457" s="20">
        <v>0</v>
      </c>
    </row>
    <row r="10458" spans="1:20" s="20" customFormat="1" x14ac:dyDescent="0.25">
      <c r="A10458" s="177" t="str">
        <f>C10458&amp;" "&amp;D10458&amp;"Aug-19"</f>
        <v>First Home CareTST FFAug-19</v>
      </c>
      <c r="B10458" s="20" t="s">
        <v>12719</v>
      </c>
      <c r="C10458" s="20" t="s">
        <v>353</v>
      </c>
      <c r="D10458" s="20" t="s">
        <v>1000</v>
      </c>
      <c r="E10458" s="26">
        <v>43678</v>
      </c>
      <c r="F10458" s="20">
        <v>0</v>
      </c>
      <c r="G10458" s="20">
        <v>0</v>
      </c>
      <c r="I10458" s="20">
        <v>0</v>
      </c>
      <c r="J10458" s="20">
        <v>0</v>
      </c>
      <c r="L10458" s="20">
        <v>0</v>
      </c>
      <c r="N10458" s="20">
        <v>0</v>
      </c>
      <c r="P10458" s="20">
        <v>0</v>
      </c>
      <c r="Q10458" s="20">
        <v>0</v>
      </c>
      <c r="S10458" s="20">
        <v>0</v>
      </c>
      <c r="T10458" s="20">
        <v>0.96399999999999997</v>
      </c>
    </row>
    <row r="10459" spans="1:20" s="20" customFormat="1" x14ac:dyDescent="0.25">
      <c r="A10459" s="177" t="s">
        <v>16557</v>
      </c>
      <c r="B10459" s="20" t="s">
        <v>16558</v>
      </c>
      <c r="C10459" s="20" t="s">
        <v>353</v>
      </c>
      <c r="D10459" s="20" t="s">
        <v>1002</v>
      </c>
      <c r="E10459" s="26">
        <v>43678</v>
      </c>
      <c r="F10459" s="20">
        <v>0</v>
      </c>
      <c r="G10459" s="20">
        <v>0</v>
      </c>
      <c r="I10459" s="20">
        <v>0</v>
      </c>
      <c r="J10459" s="20">
        <v>0</v>
      </c>
      <c r="L10459" s="20">
        <v>0</v>
      </c>
      <c r="N10459" s="20">
        <v>0</v>
      </c>
      <c r="P10459" s="20">
        <v>0</v>
      </c>
      <c r="Q10459" s="20">
        <v>0</v>
      </c>
      <c r="S10459" s="20">
        <v>0</v>
      </c>
      <c r="T10459" s="20">
        <v>0.96399999999999997</v>
      </c>
    </row>
    <row r="10460" spans="1:20" s="20" customFormat="1" x14ac:dyDescent="0.25">
      <c r="A10460" s="177" t="str">
        <f>C10460&amp;" "&amp;D10460&amp;"Aug-19"</f>
        <v>Foundations for Home &amp; CommunityAll CombinedAug-19</v>
      </c>
      <c r="B10460" s="20" t="s">
        <v>12742</v>
      </c>
      <c r="C10460" s="20" t="s">
        <v>387</v>
      </c>
      <c r="D10460" s="20" t="s">
        <v>1002</v>
      </c>
      <c r="E10460" s="26">
        <v>43678</v>
      </c>
      <c r="F10460" s="20">
        <v>0</v>
      </c>
      <c r="G10460" s="20">
        <v>0</v>
      </c>
      <c r="I10460" s="20">
        <v>0</v>
      </c>
      <c r="J10460" s="20">
        <v>0</v>
      </c>
      <c r="L10460" s="20">
        <v>0</v>
      </c>
      <c r="N10460" s="20">
        <v>0</v>
      </c>
      <c r="P10460" s="20">
        <v>0</v>
      </c>
      <c r="Q10460" s="20">
        <v>0</v>
      </c>
      <c r="S10460" s="20">
        <v>0</v>
      </c>
      <c r="T10460" s="20">
        <v>0.96399999999999997</v>
      </c>
    </row>
    <row r="10461" spans="1:20" s="20" customFormat="1" x14ac:dyDescent="0.25">
      <c r="A10461" s="177" t="s">
        <v>22321</v>
      </c>
      <c r="B10461" s="20" t="s">
        <v>22322</v>
      </c>
      <c r="C10461" s="20" t="s">
        <v>387</v>
      </c>
      <c r="D10461" s="20" t="s">
        <v>1000</v>
      </c>
      <c r="E10461" s="26">
        <v>43678</v>
      </c>
      <c r="F10461" s="20">
        <v>0</v>
      </c>
      <c r="G10461" s="20">
        <v>0</v>
      </c>
      <c r="I10461" s="20">
        <v>0</v>
      </c>
      <c r="J10461" s="20">
        <v>0</v>
      </c>
      <c r="L10461" s="20">
        <v>0</v>
      </c>
      <c r="N10461" s="20">
        <v>0</v>
      </c>
      <c r="P10461" s="20">
        <v>0</v>
      </c>
      <c r="Q10461" s="20">
        <v>0</v>
      </c>
      <c r="S10461" s="20">
        <v>0</v>
      </c>
      <c r="T10461" s="20">
        <v>0</v>
      </c>
    </row>
    <row r="10462" spans="1:20" s="20" customFormat="1" x14ac:dyDescent="0.25">
      <c r="A10462" s="177" t="str">
        <f>C10462&amp;" "&amp;D10462&amp;"Aug-19"</f>
        <v>Foundations for Home &amp; CommunityCPP-FV DCSAug-19</v>
      </c>
      <c r="B10462" s="20" t="s">
        <v>12681</v>
      </c>
      <c r="C10462" s="20" t="s">
        <v>1049</v>
      </c>
      <c r="D10462" s="20" t="s">
        <v>1001</v>
      </c>
      <c r="E10462" s="26">
        <v>43678</v>
      </c>
      <c r="F10462" s="20">
        <v>0</v>
      </c>
      <c r="G10462" s="20">
        <v>0</v>
      </c>
      <c r="I10462" s="20">
        <v>0</v>
      </c>
      <c r="J10462" s="20">
        <v>0</v>
      </c>
      <c r="L10462" s="20">
        <v>0</v>
      </c>
      <c r="N10462" s="20">
        <v>0</v>
      </c>
      <c r="P10462" s="20">
        <v>0</v>
      </c>
      <c r="Q10462" s="20">
        <v>0</v>
      </c>
      <c r="S10462" s="20">
        <v>0</v>
      </c>
      <c r="T10462" s="20">
        <v>1</v>
      </c>
    </row>
    <row r="10463" spans="1:20" s="20" customFormat="1" x14ac:dyDescent="0.25">
      <c r="A10463" s="177" t="s">
        <v>22355</v>
      </c>
      <c r="B10463" s="20" t="s">
        <v>22356</v>
      </c>
      <c r="C10463" s="20" t="s">
        <v>1049</v>
      </c>
      <c r="D10463" s="20" t="s">
        <v>1002</v>
      </c>
      <c r="E10463" s="26">
        <v>43678</v>
      </c>
      <c r="F10463" s="20">
        <v>0</v>
      </c>
      <c r="G10463" s="20">
        <v>0</v>
      </c>
      <c r="I10463" s="20">
        <v>0</v>
      </c>
      <c r="J10463" s="20">
        <v>0</v>
      </c>
      <c r="L10463" s="20">
        <v>0</v>
      </c>
      <c r="N10463" s="20">
        <v>0</v>
      </c>
      <c r="P10463" s="20">
        <v>0</v>
      </c>
      <c r="Q10463" s="20">
        <v>0</v>
      </c>
      <c r="S10463" s="20">
        <v>0</v>
      </c>
      <c r="T10463" s="20">
        <v>1</v>
      </c>
    </row>
    <row r="10464" spans="1:20" s="20" customFormat="1" x14ac:dyDescent="0.25">
      <c r="A10464" s="177" t="str">
        <f>C10464&amp;" "&amp;D10464&amp;"Aug-19"</f>
        <v>Foundations for Home &amp; CommunityFFT FFAug-19</v>
      </c>
      <c r="B10464" s="20" t="s">
        <v>12686</v>
      </c>
      <c r="C10464" s="20" t="s">
        <v>384</v>
      </c>
      <c r="D10464" s="20" t="s">
        <v>1000</v>
      </c>
      <c r="E10464" s="26">
        <v>43678</v>
      </c>
      <c r="F10464" s="20">
        <v>0</v>
      </c>
      <c r="G10464" s="20">
        <v>0</v>
      </c>
      <c r="I10464" s="20">
        <v>0</v>
      </c>
      <c r="J10464" s="20">
        <v>0</v>
      </c>
      <c r="L10464" s="20">
        <v>0</v>
      </c>
      <c r="N10464" s="20">
        <v>0</v>
      </c>
      <c r="P10464" s="20">
        <v>0</v>
      </c>
      <c r="Q10464" s="20">
        <v>0</v>
      </c>
      <c r="S10464" s="20">
        <v>0</v>
      </c>
      <c r="T10464" s="20">
        <v>1</v>
      </c>
    </row>
    <row r="10465" spans="1:20" s="20" customFormat="1" x14ac:dyDescent="0.25">
      <c r="A10465" s="177" t="s">
        <v>22281</v>
      </c>
      <c r="B10465" s="20" t="s">
        <v>22282</v>
      </c>
      <c r="C10465" s="20" t="s">
        <v>384</v>
      </c>
      <c r="D10465" s="20" t="s">
        <v>1002</v>
      </c>
      <c r="E10465" s="26">
        <v>43678</v>
      </c>
      <c r="F10465" s="20">
        <v>0</v>
      </c>
      <c r="G10465" s="20">
        <v>0</v>
      </c>
      <c r="I10465" s="20">
        <v>0</v>
      </c>
      <c r="J10465" s="20">
        <v>0</v>
      </c>
      <c r="L10465" s="20">
        <v>0</v>
      </c>
      <c r="N10465" s="20">
        <v>0</v>
      </c>
      <c r="P10465" s="20">
        <v>0</v>
      </c>
      <c r="Q10465" s="20">
        <v>0</v>
      </c>
      <c r="S10465" s="20">
        <v>0</v>
      </c>
      <c r="T10465" s="20">
        <v>0.83</v>
      </c>
    </row>
    <row r="10466" spans="1:20" s="20" customFormat="1" x14ac:dyDescent="0.25">
      <c r="A10466" s="177" t="str">
        <f>C10466&amp;" "&amp;D10466&amp;"Aug-19"</f>
        <v>Foundations for Home &amp; CommunityTF-CBT FFAug-19</v>
      </c>
      <c r="B10466" s="20" t="s">
        <v>12700</v>
      </c>
      <c r="C10466" s="20" t="s">
        <v>385</v>
      </c>
      <c r="D10466" s="20" t="s">
        <v>1000</v>
      </c>
      <c r="E10466" s="26">
        <v>43678</v>
      </c>
      <c r="F10466" s="20">
        <v>0</v>
      </c>
      <c r="G10466" s="20">
        <v>0</v>
      </c>
      <c r="I10466" s="20">
        <v>0</v>
      </c>
      <c r="J10466" s="20">
        <v>0</v>
      </c>
      <c r="L10466" s="20">
        <v>0</v>
      </c>
      <c r="N10466" s="20">
        <v>0</v>
      </c>
      <c r="P10466" s="20">
        <v>0</v>
      </c>
      <c r="Q10466" s="20">
        <v>0</v>
      </c>
      <c r="S10466" s="20">
        <v>0</v>
      </c>
      <c r="T10466" s="20">
        <v>0.83</v>
      </c>
    </row>
    <row r="10467" spans="1:20" s="20" customFormat="1" x14ac:dyDescent="0.25">
      <c r="A10467" s="177" t="s">
        <v>22395</v>
      </c>
      <c r="B10467" s="20" t="s">
        <v>22396</v>
      </c>
      <c r="C10467" s="20" t="s">
        <v>385</v>
      </c>
      <c r="D10467" s="20" t="s">
        <v>1002</v>
      </c>
      <c r="E10467" s="26">
        <v>43678</v>
      </c>
      <c r="F10467" s="20">
        <v>0</v>
      </c>
      <c r="G10467" s="20">
        <v>0</v>
      </c>
      <c r="I10467" s="20">
        <v>0</v>
      </c>
      <c r="J10467" s="20">
        <v>0</v>
      </c>
      <c r="L10467" s="20">
        <v>0</v>
      </c>
      <c r="N10467" s="20">
        <v>0</v>
      </c>
      <c r="P10467" s="20">
        <v>0</v>
      </c>
      <c r="Q10467" s="20">
        <v>0</v>
      </c>
      <c r="S10467" s="20">
        <v>0</v>
      </c>
      <c r="T10467" s="20">
        <v>0.89</v>
      </c>
    </row>
    <row r="10468" spans="1:20" s="20" customFormat="1" x14ac:dyDescent="0.25">
      <c r="A10468" s="177" t="str">
        <f>C10468&amp;" "&amp;D10468&amp;"Aug-19"</f>
        <v>Foundations for Home &amp; CommunityTST FFAug-19</v>
      </c>
      <c r="B10468" s="20" t="s">
        <v>12720</v>
      </c>
      <c r="C10468" s="20" t="s">
        <v>386</v>
      </c>
      <c r="D10468" s="20" t="s">
        <v>1000</v>
      </c>
      <c r="E10468" s="26">
        <v>43678</v>
      </c>
      <c r="F10468" s="20">
        <v>0</v>
      </c>
      <c r="G10468" s="20">
        <v>0</v>
      </c>
      <c r="I10468" s="20">
        <v>0</v>
      </c>
      <c r="J10468" s="20">
        <v>0</v>
      </c>
      <c r="L10468" s="20">
        <v>0</v>
      </c>
      <c r="N10468" s="20">
        <v>0</v>
      </c>
      <c r="P10468" s="20">
        <v>0</v>
      </c>
      <c r="Q10468" s="20">
        <v>0</v>
      </c>
      <c r="S10468" s="20">
        <v>0</v>
      </c>
      <c r="T10468" s="20">
        <v>0.89</v>
      </c>
    </row>
    <row r="10469" spans="1:20" s="20" customFormat="1" x14ac:dyDescent="0.25">
      <c r="A10469" s="177" t="str">
        <f>C10469&amp;" "&amp;D10469&amp;"Aug-19"</f>
        <v>FPSAll CombinedAug-19</v>
      </c>
      <c r="B10469" s="20" t="s">
        <v>12743</v>
      </c>
      <c r="C10469" s="20" t="s">
        <v>223</v>
      </c>
      <c r="D10469" s="20" t="s">
        <v>1002</v>
      </c>
      <c r="E10469" s="26">
        <v>43678</v>
      </c>
      <c r="F10469" s="20">
        <v>6</v>
      </c>
      <c r="G10469" s="20">
        <v>6</v>
      </c>
      <c r="I10469" s="20">
        <v>48</v>
      </c>
      <c r="J10469" s="20">
        <v>66</v>
      </c>
      <c r="L10469" s="20">
        <v>66</v>
      </c>
      <c r="N10469" s="20">
        <v>48</v>
      </c>
      <c r="P10469" s="20">
        <v>0</v>
      </c>
      <c r="Q10469" s="20">
        <v>0</v>
      </c>
      <c r="S10469" s="20">
        <v>0</v>
      </c>
      <c r="T10469" s="20">
        <v>0.89</v>
      </c>
    </row>
    <row r="10470" spans="1:20" s="20" customFormat="1" x14ac:dyDescent="0.25">
      <c r="A10470" s="177" t="s">
        <v>16734</v>
      </c>
      <c r="B10470" s="20" t="s">
        <v>16735</v>
      </c>
      <c r="C10470" s="20" t="s">
        <v>223</v>
      </c>
      <c r="D10470" s="20" t="s">
        <v>1000</v>
      </c>
      <c r="E10470" s="26">
        <v>43678</v>
      </c>
      <c r="F10470" s="20">
        <v>6</v>
      </c>
      <c r="G10470" s="20">
        <v>6</v>
      </c>
      <c r="I10470" s="20">
        <v>48</v>
      </c>
      <c r="J10470" s="20">
        <v>66</v>
      </c>
      <c r="L10470" s="20">
        <v>66</v>
      </c>
      <c r="N10470" s="20">
        <v>48</v>
      </c>
      <c r="P10470" s="20">
        <v>0</v>
      </c>
      <c r="Q10470" s="20">
        <v>0</v>
      </c>
      <c r="S10470" s="20">
        <v>0</v>
      </c>
      <c r="T10470" s="20">
        <v>1</v>
      </c>
    </row>
    <row r="10471" spans="1:20" s="20" customFormat="1" x14ac:dyDescent="0.25">
      <c r="A10471" s="177" t="str">
        <f>C10471&amp;" "&amp;D10471&amp;"Aug-19"</f>
        <v>FPSTIP FFAug-19</v>
      </c>
      <c r="B10471" s="20" t="s">
        <v>12708</v>
      </c>
      <c r="C10471" s="20" t="s">
        <v>224</v>
      </c>
      <c r="D10471" s="20" t="s">
        <v>1000</v>
      </c>
      <c r="E10471" s="26">
        <v>43678</v>
      </c>
      <c r="F10471" s="20">
        <v>6</v>
      </c>
      <c r="G10471" s="20">
        <v>6</v>
      </c>
      <c r="I10471" s="20">
        <v>48</v>
      </c>
      <c r="J10471" s="20">
        <v>66</v>
      </c>
      <c r="L10471" s="20">
        <v>66</v>
      </c>
      <c r="N10471" s="20">
        <v>48</v>
      </c>
      <c r="P10471" s="20">
        <v>0</v>
      </c>
      <c r="Q10471" s="20">
        <v>0</v>
      </c>
      <c r="S10471" s="20">
        <v>0</v>
      </c>
      <c r="T10471" s="20">
        <v>0.97599999999999998</v>
      </c>
    </row>
    <row r="10472" spans="1:20" s="20" customFormat="1" x14ac:dyDescent="0.25">
      <c r="A10472" s="177" t="s">
        <v>16913</v>
      </c>
      <c r="B10472" s="20" t="s">
        <v>16914</v>
      </c>
      <c r="C10472" s="20" t="s">
        <v>224</v>
      </c>
      <c r="D10472" s="20" t="s">
        <v>1002</v>
      </c>
      <c r="E10472" s="26">
        <v>43678</v>
      </c>
      <c r="F10472" s="20">
        <v>6</v>
      </c>
      <c r="G10472" s="20">
        <v>6</v>
      </c>
      <c r="I10472" s="20">
        <v>48</v>
      </c>
      <c r="J10472" s="20">
        <v>66</v>
      </c>
      <c r="L10472" s="20">
        <v>66</v>
      </c>
      <c r="N10472" s="20">
        <v>48</v>
      </c>
      <c r="P10472" s="20">
        <v>0</v>
      </c>
      <c r="Q10472" s="20">
        <v>0</v>
      </c>
      <c r="S10472" s="20">
        <v>0</v>
      </c>
      <c r="T10472" s="20">
        <v>0.98599999999999999</v>
      </c>
    </row>
    <row r="10473" spans="1:20" s="20" customFormat="1" x14ac:dyDescent="0.25">
      <c r="A10473" s="177" t="str">
        <f>C10473&amp;" "&amp;D10473&amp;"Aug-19"</f>
        <v>Green DoorAll CombinedAug-19</v>
      </c>
      <c r="B10473" s="20" t="s">
        <v>12744</v>
      </c>
      <c r="C10473" s="20" t="s">
        <v>346</v>
      </c>
      <c r="D10473" s="20" t="s">
        <v>1002</v>
      </c>
      <c r="E10473" s="26">
        <v>43678</v>
      </c>
      <c r="F10473" s="20">
        <v>0</v>
      </c>
      <c r="G10473" s="20">
        <v>0</v>
      </c>
      <c r="I10473" s="20">
        <v>0</v>
      </c>
      <c r="J10473" s="20">
        <v>0</v>
      </c>
      <c r="L10473" s="20">
        <v>0</v>
      </c>
      <c r="N10473" s="20">
        <v>0</v>
      </c>
      <c r="P10473" s="20">
        <v>0</v>
      </c>
      <c r="Q10473" s="20">
        <v>0</v>
      </c>
      <c r="S10473" s="20">
        <v>0</v>
      </c>
      <c r="T10473" s="20">
        <v>0.98499999999999999</v>
      </c>
    </row>
    <row r="10474" spans="1:20" s="20" customFormat="1" x14ac:dyDescent="0.25">
      <c r="A10474" s="177" t="s">
        <v>17039</v>
      </c>
      <c r="B10474" s="20" t="s">
        <v>17040</v>
      </c>
      <c r="C10474" s="20" t="s">
        <v>346</v>
      </c>
      <c r="D10474" s="20" t="s">
        <v>1000</v>
      </c>
      <c r="E10474" s="26">
        <v>43678</v>
      </c>
      <c r="F10474" s="20">
        <v>0</v>
      </c>
      <c r="G10474" s="20">
        <v>0</v>
      </c>
      <c r="I10474" s="20">
        <v>0</v>
      </c>
      <c r="J10474" s="20">
        <v>0</v>
      </c>
      <c r="L10474" s="20">
        <v>0</v>
      </c>
      <c r="N10474" s="20">
        <v>0</v>
      </c>
      <c r="P10474" s="20">
        <v>0</v>
      </c>
      <c r="Q10474" s="20">
        <v>0</v>
      </c>
      <c r="S10474" s="20">
        <v>0</v>
      </c>
      <c r="T10474" s="20">
        <v>0.98540000000000005</v>
      </c>
    </row>
    <row r="10475" spans="1:20" s="20" customFormat="1" x14ac:dyDescent="0.25">
      <c r="A10475" s="177" t="str">
        <f>C10475&amp;" "&amp;D10475&amp;"Aug-19"</f>
        <v>Green DoorTIP FFAug-19</v>
      </c>
      <c r="B10475" s="20" t="s">
        <v>12709</v>
      </c>
      <c r="C10475" s="20" t="s">
        <v>345</v>
      </c>
      <c r="D10475" s="20" t="s">
        <v>1000</v>
      </c>
      <c r="E10475" s="26">
        <v>43678</v>
      </c>
      <c r="F10475" s="20">
        <v>0</v>
      </c>
      <c r="G10475" s="20">
        <v>0</v>
      </c>
      <c r="I10475" s="20">
        <v>0</v>
      </c>
      <c r="J10475" s="20">
        <v>0</v>
      </c>
      <c r="L10475" s="20">
        <v>0</v>
      </c>
      <c r="N10475" s="20">
        <v>0</v>
      </c>
      <c r="P10475" s="20">
        <v>0</v>
      </c>
      <c r="Q10475" s="20">
        <v>0</v>
      </c>
      <c r="S10475" s="20">
        <v>0</v>
      </c>
      <c r="T10475" s="20">
        <v>0.96599999999999997</v>
      </c>
    </row>
    <row r="10476" spans="1:20" s="20" customFormat="1" x14ac:dyDescent="0.25">
      <c r="A10476" s="177" t="s">
        <v>17135</v>
      </c>
      <c r="B10476" s="20" t="s">
        <v>17136</v>
      </c>
      <c r="C10476" s="20" t="s">
        <v>345</v>
      </c>
      <c r="D10476" s="20" t="s">
        <v>1002</v>
      </c>
      <c r="E10476" s="26">
        <v>43678</v>
      </c>
      <c r="F10476" s="20">
        <v>0</v>
      </c>
      <c r="G10476" s="20">
        <v>0</v>
      </c>
      <c r="I10476" s="20">
        <v>0</v>
      </c>
      <c r="J10476" s="20">
        <v>0</v>
      </c>
      <c r="L10476" s="20">
        <v>0</v>
      </c>
      <c r="N10476" s="20">
        <v>0</v>
      </c>
      <c r="P10476" s="20">
        <v>0</v>
      </c>
      <c r="Q10476" s="20">
        <v>0</v>
      </c>
      <c r="S10476" s="20">
        <v>0</v>
      </c>
      <c r="T10476" s="20">
        <v>0.91700000000000004</v>
      </c>
    </row>
    <row r="10477" spans="1:20" s="20" customFormat="1" x14ac:dyDescent="0.25">
      <c r="A10477" s="177" t="str">
        <f>C10477&amp;" "&amp;D10477&amp;"Aug-19"</f>
        <v>HillcrestA-CRA FFAug-19</v>
      </c>
      <c r="B10477" s="20" t="s">
        <v>12675</v>
      </c>
      <c r="C10477" s="20" t="s">
        <v>211</v>
      </c>
      <c r="D10477" s="20" t="s">
        <v>1000</v>
      </c>
      <c r="E10477" s="26">
        <v>43678</v>
      </c>
      <c r="F10477" s="20">
        <v>0</v>
      </c>
      <c r="G10477" s="20">
        <v>0</v>
      </c>
      <c r="I10477" s="20">
        <v>0</v>
      </c>
      <c r="J10477" s="20">
        <v>0</v>
      </c>
      <c r="L10477" s="20">
        <v>0</v>
      </c>
      <c r="N10477" s="20">
        <v>0</v>
      </c>
      <c r="P10477" s="20">
        <v>0</v>
      </c>
      <c r="Q10477" s="20">
        <v>0</v>
      </c>
      <c r="S10477" s="20">
        <v>0</v>
      </c>
      <c r="T10477" s="20">
        <v>0.745</v>
      </c>
    </row>
    <row r="10478" spans="1:20" s="20" customFormat="1" x14ac:dyDescent="0.25">
      <c r="A10478" s="177" t="s">
        <v>20516</v>
      </c>
      <c r="B10478" s="20" t="s">
        <v>20517</v>
      </c>
      <c r="C10478" s="20" t="s">
        <v>211</v>
      </c>
      <c r="D10478" s="20" t="s">
        <v>1002</v>
      </c>
      <c r="E10478" s="26">
        <v>43678</v>
      </c>
      <c r="F10478" s="20">
        <v>0</v>
      </c>
      <c r="G10478" s="20">
        <v>0</v>
      </c>
      <c r="I10478" s="20">
        <v>0</v>
      </c>
      <c r="J10478" s="20">
        <v>0</v>
      </c>
      <c r="L10478" s="20">
        <v>0</v>
      </c>
      <c r="N10478" s="20">
        <v>0</v>
      </c>
      <c r="P10478" s="20">
        <v>0</v>
      </c>
      <c r="Q10478" s="20">
        <v>0</v>
      </c>
      <c r="S10478" s="20">
        <v>0</v>
      </c>
      <c r="T10478" s="20">
        <v>0.628</v>
      </c>
    </row>
    <row r="10479" spans="1:20" s="20" customFormat="1" x14ac:dyDescent="0.25">
      <c r="A10479" s="177" t="str">
        <f>C10479&amp;" "&amp;D10479&amp;"Aug-19"</f>
        <v>HillcrestAll CombinedAug-19</v>
      </c>
      <c r="B10479" s="20" t="s">
        <v>12745</v>
      </c>
      <c r="C10479" s="20" t="s">
        <v>207</v>
      </c>
      <c r="D10479" s="20" t="s">
        <v>1002</v>
      </c>
      <c r="E10479" s="26">
        <v>43678</v>
      </c>
      <c r="F10479" s="20">
        <v>5.5</v>
      </c>
      <c r="G10479" s="20">
        <v>7</v>
      </c>
      <c r="I10479" s="20">
        <v>15</v>
      </c>
      <c r="J10479" s="20">
        <v>32</v>
      </c>
      <c r="L10479" s="20">
        <v>42</v>
      </c>
      <c r="N10479" s="20">
        <v>13</v>
      </c>
      <c r="P10479" s="20">
        <v>2</v>
      </c>
      <c r="Q10479" s="20">
        <v>3</v>
      </c>
      <c r="S10479" s="20">
        <v>2</v>
      </c>
      <c r="T10479" s="20">
        <v>0.56499999999999995</v>
      </c>
    </row>
    <row r="10480" spans="1:20" s="20" customFormat="1" x14ac:dyDescent="0.25">
      <c r="A10480" s="177" t="s">
        <v>20693</v>
      </c>
      <c r="B10480" s="20" t="s">
        <v>20694</v>
      </c>
      <c r="C10480" s="20" t="s">
        <v>207</v>
      </c>
      <c r="D10480" s="20" t="s">
        <v>1000</v>
      </c>
      <c r="E10480" s="26">
        <v>43678</v>
      </c>
      <c r="F10480" s="20">
        <v>5.5</v>
      </c>
      <c r="G10480" s="20">
        <v>7</v>
      </c>
      <c r="I10480" s="20">
        <v>15</v>
      </c>
      <c r="J10480" s="20">
        <v>32</v>
      </c>
      <c r="L10480" s="20">
        <v>42</v>
      </c>
      <c r="N10480" s="20">
        <v>13</v>
      </c>
      <c r="P10480" s="20">
        <v>2</v>
      </c>
      <c r="Q10480" s="20">
        <v>3</v>
      </c>
      <c r="S10480" s="20">
        <v>2</v>
      </c>
      <c r="T10480" s="20">
        <v>0.56999999999999995</v>
      </c>
    </row>
    <row r="10481" spans="1:20" s="20" customFormat="1" x14ac:dyDescent="0.25">
      <c r="A10481" s="177" t="str">
        <f>C10481&amp;" "&amp;D10481&amp;"Aug-19"</f>
        <v>HillcrestFFT FFAug-19</v>
      </c>
      <c r="B10481" s="20" t="s">
        <v>12687</v>
      </c>
      <c r="C10481" s="20" t="s">
        <v>210</v>
      </c>
      <c r="D10481" s="20" t="s">
        <v>1000</v>
      </c>
      <c r="E10481" s="26">
        <v>43678</v>
      </c>
      <c r="F10481" s="20">
        <v>2</v>
      </c>
      <c r="G10481" s="20">
        <v>4</v>
      </c>
      <c r="I10481" s="20">
        <v>6</v>
      </c>
      <c r="J10481" s="20">
        <v>12</v>
      </c>
      <c r="L10481" s="20">
        <v>24</v>
      </c>
      <c r="N10481" s="20">
        <v>5</v>
      </c>
      <c r="O10481" s="20">
        <v>1.25</v>
      </c>
      <c r="P10481" s="20">
        <v>1</v>
      </c>
      <c r="Q10481" s="20">
        <v>2</v>
      </c>
      <c r="S10481" s="20">
        <v>1</v>
      </c>
      <c r="T10481" s="20">
        <v>0.61399999999999999</v>
      </c>
    </row>
    <row r="10482" spans="1:20" s="20" customFormat="1" x14ac:dyDescent="0.25">
      <c r="A10482" s="177" t="s">
        <v>20937</v>
      </c>
      <c r="B10482" s="20" t="s">
        <v>20938</v>
      </c>
      <c r="C10482" s="20" t="s">
        <v>210</v>
      </c>
      <c r="D10482" s="20" t="s">
        <v>1002</v>
      </c>
      <c r="E10482" s="26">
        <v>43678</v>
      </c>
      <c r="F10482" s="20">
        <v>2</v>
      </c>
      <c r="G10482" s="20">
        <v>4</v>
      </c>
      <c r="I10482" s="20">
        <v>6</v>
      </c>
      <c r="J10482" s="20">
        <v>12</v>
      </c>
      <c r="L10482" s="20">
        <v>24</v>
      </c>
      <c r="N10482" s="20">
        <v>5</v>
      </c>
      <c r="O10482" s="20">
        <v>1.25</v>
      </c>
      <c r="P10482" s="20">
        <v>1</v>
      </c>
      <c r="Q10482" s="20">
        <v>2</v>
      </c>
      <c r="S10482" s="20">
        <v>1</v>
      </c>
      <c r="T10482" s="20">
        <v>0.66900000000000004</v>
      </c>
    </row>
    <row r="10483" spans="1:20" s="20" customFormat="1" x14ac:dyDescent="0.25">
      <c r="A10483" s="177" t="str">
        <f>C10483&amp;" "&amp;D10483&amp;"Aug-19"</f>
        <v>HillcrestTF-CBT FFAug-19</v>
      </c>
      <c r="B10483" s="20" t="s">
        <v>12701</v>
      </c>
      <c r="C10483" s="20" t="s">
        <v>208</v>
      </c>
      <c r="D10483" s="20" t="s">
        <v>1000</v>
      </c>
      <c r="E10483" s="26">
        <v>43678</v>
      </c>
      <c r="F10483" s="20">
        <v>2</v>
      </c>
      <c r="G10483" s="20">
        <v>1.5</v>
      </c>
      <c r="I10483" s="20">
        <v>0</v>
      </c>
      <c r="J10483" s="20">
        <v>11</v>
      </c>
      <c r="L10483" s="20">
        <v>9</v>
      </c>
      <c r="N10483" s="20">
        <v>0</v>
      </c>
      <c r="P10483" s="20">
        <v>1</v>
      </c>
      <c r="Q10483" s="20">
        <v>1</v>
      </c>
      <c r="S10483" s="20">
        <v>0</v>
      </c>
      <c r="T10483" s="20">
        <v>0.67900000000000005</v>
      </c>
    </row>
    <row r="10484" spans="1:20" s="20" customFormat="1" x14ac:dyDescent="0.25">
      <c r="A10484" s="177" t="s">
        <v>21114</v>
      </c>
      <c r="B10484" s="20" t="s">
        <v>21115</v>
      </c>
      <c r="C10484" s="20" t="s">
        <v>208</v>
      </c>
      <c r="D10484" s="20" t="s">
        <v>1002</v>
      </c>
      <c r="E10484" s="26">
        <v>43678</v>
      </c>
      <c r="F10484" s="20">
        <v>2</v>
      </c>
      <c r="G10484" s="20">
        <v>1.5</v>
      </c>
      <c r="I10484" s="20">
        <v>0</v>
      </c>
      <c r="J10484" s="20">
        <v>11</v>
      </c>
      <c r="L10484" s="20">
        <v>9</v>
      </c>
      <c r="N10484" s="20">
        <v>0</v>
      </c>
      <c r="P10484" s="20">
        <v>1</v>
      </c>
      <c r="Q10484" s="20">
        <v>1</v>
      </c>
      <c r="S10484" s="20">
        <v>0</v>
      </c>
      <c r="T10484" s="20">
        <v>0.71699999999999997</v>
      </c>
    </row>
    <row r="10485" spans="1:20" s="20" customFormat="1" x14ac:dyDescent="0.25">
      <c r="A10485" s="177" t="str">
        <f>C10485&amp;" "&amp;D10485&amp;"Aug-19"</f>
        <v>HillcrestTST FFAug-19</v>
      </c>
      <c r="B10485" s="20" t="s">
        <v>12721</v>
      </c>
      <c r="C10485" s="20" t="s">
        <v>354</v>
      </c>
      <c r="D10485" s="20" t="s">
        <v>1000</v>
      </c>
      <c r="E10485" s="26">
        <v>43678</v>
      </c>
      <c r="F10485" s="20">
        <v>1.5</v>
      </c>
      <c r="G10485" s="20">
        <v>1.5</v>
      </c>
      <c r="I10485" s="20">
        <v>9</v>
      </c>
      <c r="J10485" s="20">
        <v>9</v>
      </c>
      <c r="L10485" s="20">
        <v>9</v>
      </c>
      <c r="N10485" s="20">
        <v>8</v>
      </c>
      <c r="P10485" s="20">
        <v>0</v>
      </c>
      <c r="Q10485" s="20">
        <v>0</v>
      </c>
      <c r="S10485" s="20">
        <v>1</v>
      </c>
      <c r="T10485" s="20">
        <v>0.74</v>
      </c>
    </row>
    <row r="10486" spans="1:20" s="20" customFormat="1" x14ac:dyDescent="0.25">
      <c r="A10486" s="177" t="s">
        <v>21190</v>
      </c>
      <c r="B10486" s="20" t="s">
        <v>21191</v>
      </c>
      <c r="C10486" s="20" t="s">
        <v>354</v>
      </c>
      <c r="D10486" s="20" t="s">
        <v>1002</v>
      </c>
      <c r="E10486" s="26">
        <v>43678</v>
      </c>
      <c r="F10486" s="20">
        <v>1.5</v>
      </c>
      <c r="G10486" s="20">
        <v>1.5</v>
      </c>
      <c r="I10486" s="20">
        <v>9</v>
      </c>
      <c r="J10486" s="20">
        <v>9</v>
      </c>
      <c r="L10486" s="20">
        <v>9</v>
      </c>
      <c r="N10486" s="20">
        <v>8</v>
      </c>
      <c r="P10486" s="20">
        <v>0</v>
      </c>
      <c r="Q10486" s="20">
        <v>0</v>
      </c>
      <c r="S10486" s="20">
        <v>1</v>
      </c>
      <c r="T10486" s="20">
        <v>0</v>
      </c>
    </row>
    <row r="10487" spans="1:20" s="20" customFormat="1" x14ac:dyDescent="0.25">
      <c r="A10487" s="177" t="str">
        <f>C10487&amp;" "&amp;D10487&amp;"Aug-19"</f>
        <v>LAYCA-CRA FFAug-19</v>
      </c>
      <c r="B10487" s="20" t="s">
        <v>12676</v>
      </c>
      <c r="C10487" s="20" t="s">
        <v>213</v>
      </c>
      <c r="D10487" s="20" t="s">
        <v>1000</v>
      </c>
      <c r="E10487" s="26">
        <v>43678</v>
      </c>
      <c r="F10487" s="20">
        <v>0</v>
      </c>
      <c r="G10487" s="20">
        <v>0</v>
      </c>
      <c r="I10487" s="20">
        <v>0</v>
      </c>
      <c r="J10487" s="20">
        <v>0</v>
      </c>
      <c r="L10487" s="20">
        <v>0</v>
      </c>
      <c r="N10487" s="20">
        <v>0</v>
      </c>
      <c r="P10487" s="20">
        <v>0</v>
      </c>
      <c r="Q10487" s="20">
        <v>0</v>
      </c>
      <c r="S10487" s="20">
        <v>0</v>
      </c>
      <c r="T10487" s="20">
        <v>0</v>
      </c>
    </row>
    <row r="10488" spans="1:20" s="20" customFormat="1" x14ac:dyDescent="0.25">
      <c r="A10488" s="177" t="s">
        <v>21369</v>
      </c>
      <c r="B10488" s="20" t="s">
        <v>21370</v>
      </c>
      <c r="C10488" s="20" t="s">
        <v>213</v>
      </c>
      <c r="D10488" s="20" t="s">
        <v>1002</v>
      </c>
      <c r="E10488" s="26">
        <v>43678</v>
      </c>
      <c r="F10488" s="20">
        <v>0</v>
      </c>
      <c r="G10488" s="20">
        <v>0</v>
      </c>
      <c r="I10488" s="20">
        <v>0</v>
      </c>
      <c r="J10488" s="20">
        <v>0</v>
      </c>
      <c r="L10488" s="20">
        <v>0</v>
      </c>
      <c r="N10488" s="20">
        <v>0</v>
      </c>
      <c r="P10488" s="20">
        <v>0</v>
      </c>
      <c r="Q10488" s="20">
        <v>0</v>
      </c>
      <c r="S10488" s="20">
        <v>0</v>
      </c>
      <c r="T10488" s="20">
        <v>0</v>
      </c>
    </row>
    <row r="10489" spans="1:20" s="20" customFormat="1" x14ac:dyDescent="0.25">
      <c r="A10489" s="177" t="str">
        <f>C10489&amp;" "&amp;D10489&amp;"Aug-19"</f>
        <v>LAYCAll CombinedAug-19</v>
      </c>
      <c r="B10489" s="20" t="s">
        <v>12746</v>
      </c>
      <c r="C10489" s="20" t="s">
        <v>212</v>
      </c>
      <c r="D10489" s="20" t="s">
        <v>1002</v>
      </c>
      <c r="E10489" s="26">
        <v>43678</v>
      </c>
      <c r="F10489" s="20">
        <v>2.5</v>
      </c>
      <c r="G10489" s="20">
        <v>1.5</v>
      </c>
      <c r="I10489" s="20">
        <v>5</v>
      </c>
      <c r="J10489" s="20">
        <v>14</v>
      </c>
      <c r="L10489" s="20">
        <v>8</v>
      </c>
      <c r="N10489" s="20">
        <v>4</v>
      </c>
      <c r="P10489" s="20">
        <v>1</v>
      </c>
      <c r="Q10489" s="20">
        <v>1</v>
      </c>
      <c r="S10489" s="20">
        <v>1</v>
      </c>
      <c r="T10489" s="20">
        <v>0</v>
      </c>
    </row>
    <row r="10490" spans="1:20" s="20" customFormat="1" x14ac:dyDescent="0.25">
      <c r="A10490" s="177" t="s">
        <v>21611</v>
      </c>
      <c r="B10490" s="20" t="s">
        <v>21612</v>
      </c>
      <c r="C10490" s="20" t="s">
        <v>212</v>
      </c>
      <c r="D10490" s="20" t="s">
        <v>1000</v>
      </c>
      <c r="E10490" s="26">
        <v>43678</v>
      </c>
      <c r="F10490" s="20">
        <v>2.5</v>
      </c>
      <c r="G10490" s="20">
        <v>1.5</v>
      </c>
      <c r="I10490" s="20">
        <v>5</v>
      </c>
      <c r="J10490" s="20">
        <v>14</v>
      </c>
      <c r="L10490" s="20">
        <v>8</v>
      </c>
      <c r="N10490" s="20">
        <v>4</v>
      </c>
      <c r="P10490" s="20">
        <v>1</v>
      </c>
      <c r="Q10490" s="20">
        <v>1</v>
      </c>
      <c r="S10490" s="20">
        <v>1</v>
      </c>
      <c r="T10490" s="20">
        <v>0</v>
      </c>
    </row>
    <row r="10491" spans="1:20" s="20" customFormat="1" x14ac:dyDescent="0.25">
      <c r="A10491" s="177" t="str">
        <f>C10491&amp;" "&amp;D10491&amp;"Aug-19"</f>
        <v>LAYCTF-CBT FFAug-19</v>
      </c>
      <c r="B10491" s="20" t="s">
        <v>12702</v>
      </c>
      <c r="C10491" s="20" t="s">
        <v>900</v>
      </c>
      <c r="D10491" s="20" t="s">
        <v>1000</v>
      </c>
      <c r="E10491" s="26">
        <v>43678</v>
      </c>
      <c r="F10491" s="20">
        <v>2.5</v>
      </c>
      <c r="G10491" s="20">
        <v>1.5</v>
      </c>
      <c r="I10491" s="20">
        <v>5</v>
      </c>
      <c r="J10491" s="20">
        <v>14</v>
      </c>
      <c r="L10491" s="20">
        <v>8</v>
      </c>
      <c r="N10491" s="20">
        <v>4</v>
      </c>
      <c r="P10491" s="20">
        <v>1</v>
      </c>
      <c r="Q10491" s="20">
        <v>1</v>
      </c>
      <c r="S10491" s="20">
        <v>1</v>
      </c>
      <c r="T10491" s="20">
        <v>0</v>
      </c>
    </row>
    <row r="10492" spans="1:20" s="20" customFormat="1" x14ac:dyDescent="0.25">
      <c r="A10492" s="177" t="s">
        <v>21643</v>
      </c>
      <c r="B10492" s="20" t="s">
        <v>21644</v>
      </c>
      <c r="C10492" s="20" t="s">
        <v>900</v>
      </c>
      <c r="D10492" s="20" t="s">
        <v>1002</v>
      </c>
      <c r="E10492" s="26">
        <v>43678</v>
      </c>
      <c r="F10492" s="20">
        <v>2.5</v>
      </c>
      <c r="G10492" s="20">
        <v>1.5</v>
      </c>
      <c r="I10492" s="20">
        <v>5</v>
      </c>
      <c r="J10492" s="20">
        <v>14</v>
      </c>
      <c r="L10492" s="20">
        <v>8</v>
      </c>
      <c r="N10492" s="20">
        <v>4</v>
      </c>
      <c r="P10492" s="20">
        <v>1</v>
      </c>
      <c r="Q10492" s="20">
        <v>1</v>
      </c>
      <c r="S10492" s="20">
        <v>1</v>
      </c>
      <c r="T10492" s="20">
        <v>0</v>
      </c>
    </row>
    <row r="10493" spans="1:20" s="20" customFormat="1" x14ac:dyDescent="0.25">
      <c r="A10493" s="177" t="str">
        <f>C10493&amp;" "&amp;D10493&amp;"Aug-19"</f>
        <v>LCSAll CombinedAug-19</v>
      </c>
      <c r="B10493" s="20" t="s">
        <v>12747</v>
      </c>
      <c r="C10493" s="20" t="s">
        <v>963</v>
      </c>
      <c r="D10493" s="20" t="s">
        <v>1002</v>
      </c>
      <c r="E10493" s="26">
        <v>43678</v>
      </c>
      <c r="F10493" s="20">
        <v>4</v>
      </c>
      <c r="G10493" s="20">
        <v>3</v>
      </c>
      <c r="I10493" s="20">
        <v>5</v>
      </c>
      <c r="J10493" s="20">
        <v>17</v>
      </c>
      <c r="L10493" s="20">
        <v>12</v>
      </c>
      <c r="N10493" s="20">
        <v>3</v>
      </c>
      <c r="P10493" s="20">
        <v>0</v>
      </c>
      <c r="Q10493" s="20">
        <v>0</v>
      </c>
      <c r="S10493" s="20">
        <v>2</v>
      </c>
      <c r="T10493" s="20">
        <v>0</v>
      </c>
    </row>
    <row r="10494" spans="1:20" s="20" customFormat="1" x14ac:dyDescent="0.25">
      <c r="A10494" s="177" t="s">
        <v>17153</v>
      </c>
      <c r="B10494" s="20" t="s">
        <v>17154</v>
      </c>
      <c r="C10494" s="20" t="s">
        <v>963</v>
      </c>
      <c r="D10494" s="20" t="s">
        <v>1000</v>
      </c>
      <c r="E10494" s="26">
        <v>43678</v>
      </c>
      <c r="F10494" s="20">
        <v>4</v>
      </c>
      <c r="G10494" s="20">
        <v>3</v>
      </c>
      <c r="I10494" s="20">
        <v>5</v>
      </c>
      <c r="J10494" s="20">
        <v>17</v>
      </c>
      <c r="L10494" s="20">
        <v>12</v>
      </c>
      <c r="N10494" s="20">
        <v>3</v>
      </c>
      <c r="P10494" s="20">
        <v>0</v>
      </c>
      <c r="Q10494" s="20">
        <v>0</v>
      </c>
      <c r="S10494" s="20">
        <v>2</v>
      </c>
      <c r="T10494" s="20">
        <v>0</v>
      </c>
    </row>
    <row r="10495" spans="1:20" s="20" customFormat="1" x14ac:dyDescent="0.25">
      <c r="A10495" s="177" t="str">
        <f>C10495&amp;" "&amp;D10495&amp;"Aug-19"</f>
        <v>LCSMST FFAug-19</v>
      </c>
      <c r="B10495" s="20" t="s">
        <v>12689</v>
      </c>
      <c r="C10495" s="20" t="s">
        <v>960</v>
      </c>
      <c r="D10495" s="20" t="s">
        <v>1000</v>
      </c>
      <c r="E10495" s="26">
        <v>43678</v>
      </c>
      <c r="F10495" s="20">
        <v>4</v>
      </c>
      <c r="G10495" s="20">
        <v>3</v>
      </c>
      <c r="I10495" s="20">
        <v>5</v>
      </c>
      <c r="J10495" s="20">
        <v>17</v>
      </c>
      <c r="L10495" s="20">
        <v>12</v>
      </c>
      <c r="N10495" s="20">
        <v>3</v>
      </c>
      <c r="P10495" s="20">
        <v>0</v>
      </c>
      <c r="Q10495" s="20">
        <v>0</v>
      </c>
      <c r="S10495" s="20">
        <v>2</v>
      </c>
      <c r="T10495" s="20">
        <v>0</v>
      </c>
    </row>
    <row r="10496" spans="1:20" s="20" customFormat="1" x14ac:dyDescent="0.25">
      <c r="A10496" s="177" t="s">
        <v>17173</v>
      </c>
      <c r="B10496" s="20" t="s">
        <v>17174</v>
      </c>
      <c r="C10496" s="20" t="s">
        <v>960</v>
      </c>
      <c r="D10496" s="20" t="s">
        <v>1002</v>
      </c>
      <c r="E10496" s="26">
        <v>43678</v>
      </c>
      <c r="F10496" s="20">
        <v>4</v>
      </c>
      <c r="G10496" s="20">
        <v>3</v>
      </c>
      <c r="I10496" s="20">
        <v>5</v>
      </c>
      <c r="J10496" s="20">
        <v>17</v>
      </c>
      <c r="L10496" s="20">
        <v>12</v>
      </c>
      <c r="N10496" s="20">
        <v>3</v>
      </c>
      <c r="P10496" s="20">
        <v>0</v>
      </c>
      <c r="Q10496" s="20">
        <v>0</v>
      </c>
      <c r="S10496" s="20">
        <v>2</v>
      </c>
      <c r="T10496" s="20">
        <v>0</v>
      </c>
    </row>
    <row r="10497" spans="1:20" s="20" customFormat="1" x14ac:dyDescent="0.25">
      <c r="A10497" s="177" t="str">
        <f>C10497&amp;" "&amp;D10497&amp;"Aug-19"</f>
        <v>LESAll CombinedAug-19</v>
      </c>
      <c r="B10497" s="20" t="s">
        <v>12748</v>
      </c>
      <c r="C10497" s="20" t="s">
        <v>225</v>
      </c>
      <c r="D10497" s="20" t="s">
        <v>1002</v>
      </c>
      <c r="E10497" s="26">
        <v>43678</v>
      </c>
      <c r="F10497" s="20">
        <v>6</v>
      </c>
      <c r="G10497" s="20">
        <v>7.5</v>
      </c>
      <c r="I10497" s="20">
        <v>21</v>
      </c>
      <c r="J10497" s="20">
        <v>55</v>
      </c>
      <c r="L10497" s="20">
        <v>73</v>
      </c>
      <c r="N10497" s="20">
        <v>21</v>
      </c>
      <c r="P10497" s="20">
        <v>0</v>
      </c>
      <c r="Q10497" s="20">
        <v>0</v>
      </c>
      <c r="S10497" s="20">
        <v>0</v>
      </c>
      <c r="T10497" s="20">
        <v>0</v>
      </c>
    </row>
    <row r="10498" spans="1:20" s="20" customFormat="1" x14ac:dyDescent="0.25">
      <c r="A10498" s="177" t="s">
        <v>17350</v>
      </c>
      <c r="B10498" s="20" t="s">
        <v>17351</v>
      </c>
      <c r="C10498" s="20" t="s">
        <v>225</v>
      </c>
      <c r="D10498" s="20" t="s">
        <v>1000</v>
      </c>
      <c r="E10498" s="26">
        <v>43678</v>
      </c>
      <c r="F10498" s="20">
        <v>6</v>
      </c>
      <c r="G10498" s="20">
        <v>7.5</v>
      </c>
      <c r="I10498" s="20">
        <v>21</v>
      </c>
      <c r="J10498" s="20">
        <v>55</v>
      </c>
      <c r="L10498" s="20">
        <v>73</v>
      </c>
      <c r="N10498" s="20">
        <v>21</v>
      </c>
      <c r="P10498" s="20">
        <v>0</v>
      </c>
      <c r="Q10498" s="20">
        <v>0</v>
      </c>
      <c r="S10498" s="20">
        <v>0</v>
      </c>
      <c r="T10498" s="20">
        <v>0</v>
      </c>
    </row>
    <row r="10499" spans="1:20" s="20" customFormat="1" x14ac:dyDescent="0.25">
      <c r="A10499" s="177" t="str">
        <f>C10499&amp;" "&amp;D10499&amp;"Aug-19"</f>
        <v>LESTF-CBT FFAug-19</v>
      </c>
      <c r="B10499" s="20" t="s">
        <v>12703</v>
      </c>
      <c r="C10499" s="20" t="s">
        <v>905</v>
      </c>
      <c r="D10499" s="20" t="s">
        <v>1000</v>
      </c>
      <c r="E10499" s="26">
        <v>43678</v>
      </c>
      <c r="F10499" s="20">
        <v>2</v>
      </c>
      <c r="G10499" s="20">
        <v>2</v>
      </c>
      <c r="I10499" s="20">
        <v>2</v>
      </c>
      <c r="J10499" s="20">
        <v>11</v>
      </c>
      <c r="L10499" s="20">
        <v>11</v>
      </c>
      <c r="N10499" s="20">
        <v>2</v>
      </c>
      <c r="P10499" s="20">
        <v>0</v>
      </c>
      <c r="Q10499" s="20">
        <v>0</v>
      </c>
      <c r="S10499" s="20">
        <v>0</v>
      </c>
      <c r="T10499" s="20">
        <v>0</v>
      </c>
    </row>
    <row r="10500" spans="1:20" s="20" customFormat="1" x14ac:dyDescent="0.25">
      <c r="A10500" s="177" t="s">
        <v>17380</v>
      </c>
      <c r="B10500" s="20" t="s">
        <v>17381</v>
      </c>
      <c r="C10500" s="20" t="s">
        <v>905</v>
      </c>
      <c r="D10500" s="20" t="s">
        <v>1002</v>
      </c>
      <c r="E10500" s="26">
        <v>43678</v>
      </c>
      <c r="F10500" s="20">
        <v>2</v>
      </c>
      <c r="G10500" s="20">
        <v>2</v>
      </c>
      <c r="I10500" s="20">
        <v>2</v>
      </c>
      <c r="J10500" s="20">
        <v>11</v>
      </c>
      <c r="L10500" s="20">
        <v>11</v>
      </c>
      <c r="N10500" s="20">
        <v>2</v>
      </c>
      <c r="P10500" s="20">
        <v>0</v>
      </c>
      <c r="Q10500" s="20">
        <v>0</v>
      </c>
      <c r="S10500" s="20">
        <v>0</v>
      </c>
      <c r="T10500" s="20">
        <v>0.85000000000000009</v>
      </c>
    </row>
    <row r="10501" spans="1:20" s="20" customFormat="1" x14ac:dyDescent="0.25">
      <c r="A10501" s="177" t="str">
        <f>C10501&amp;" "&amp;D10501&amp;"Aug-19"</f>
        <v>LESTIP FFAug-19</v>
      </c>
      <c r="B10501" s="20" t="s">
        <v>12710</v>
      </c>
      <c r="C10501" s="20" t="s">
        <v>226</v>
      </c>
      <c r="D10501" s="20" t="s">
        <v>1000</v>
      </c>
      <c r="E10501" s="26">
        <v>43678</v>
      </c>
      <c r="F10501" s="20">
        <v>4</v>
      </c>
      <c r="G10501" s="20">
        <v>5.5</v>
      </c>
      <c r="I10501" s="20">
        <v>19</v>
      </c>
      <c r="J10501" s="20">
        <v>44</v>
      </c>
      <c r="L10501" s="20">
        <v>62</v>
      </c>
      <c r="N10501" s="20">
        <v>19</v>
      </c>
      <c r="P10501" s="20">
        <v>0</v>
      </c>
      <c r="Q10501" s="20">
        <v>0</v>
      </c>
      <c r="S10501" s="20">
        <v>0</v>
      </c>
      <c r="T10501" s="20">
        <v>0.85000000000000009</v>
      </c>
    </row>
    <row r="10502" spans="1:20" s="20" customFormat="1" x14ac:dyDescent="0.25">
      <c r="A10502" s="177" t="s">
        <v>17557</v>
      </c>
      <c r="B10502" s="20" t="s">
        <v>17558</v>
      </c>
      <c r="C10502" s="20" t="s">
        <v>226</v>
      </c>
      <c r="D10502" s="20" t="s">
        <v>1002</v>
      </c>
      <c r="E10502" s="26">
        <v>43678</v>
      </c>
      <c r="F10502" s="20">
        <v>4</v>
      </c>
      <c r="G10502" s="20">
        <v>5.5</v>
      </c>
      <c r="I10502" s="20">
        <v>19</v>
      </c>
      <c r="J10502" s="20">
        <v>44</v>
      </c>
      <c r="L10502" s="20">
        <v>62</v>
      </c>
      <c r="N10502" s="20">
        <v>19</v>
      </c>
      <c r="P10502" s="20">
        <v>0</v>
      </c>
      <c r="Q10502" s="20">
        <v>0</v>
      </c>
      <c r="S10502" s="20">
        <v>0</v>
      </c>
      <c r="T10502" s="20">
        <v>0.625</v>
      </c>
    </row>
    <row r="10503" spans="1:20" s="20" customFormat="1" x14ac:dyDescent="0.25">
      <c r="A10503" s="177" t="str">
        <f t="shared" ref="A10503:A10512" si="1">C10503&amp;" "&amp;D10503&amp;"Aug-19"</f>
        <v>Marys CenterAll FFAug-19</v>
      </c>
      <c r="B10503" s="20" t="s">
        <v>12731</v>
      </c>
      <c r="C10503" s="20" t="s">
        <v>901</v>
      </c>
      <c r="D10503" s="20" t="s">
        <v>1000</v>
      </c>
      <c r="E10503" s="26">
        <v>43678</v>
      </c>
      <c r="F10503" s="20">
        <v>3.5</v>
      </c>
      <c r="G10503" s="20">
        <v>3</v>
      </c>
      <c r="I10503" s="20">
        <v>15</v>
      </c>
      <c r="J10503" s="20">
        <v>21</v>
      </c>
      <c r="L10503" s="20">
        <v>18</v>
      </c>
      <c r="N10503" s="20">
        <v>15</v>
      </c>
      <c r="P10503" s="20">
        <v>1</v>
      </c>
      <c r="Q10503" s="20">
        <v>1</v>
      </c>
      <c r="S10503" s="20">
        <v>0</v>
      </c>
      <c r="T10503" s="20">
        <v>0.625</v>
      </c>
    </row>
    <row r="10504" spans="1:20" s="20" customFormat="1" x14ac:dyDescent="0.25">
      <c r="A10504" s="177" t="str">
        <f t="shared" si="1"/>
        <v>Marys CenterAll DCSAug-19</v>
      </c>
      <c r="B10504" s="20" t="s">
        <v>12732</v>
      </c>
      <c r="C10504" s="20" t="s">
        <v>901</v>
      </c>
      <c r="D10504" s="20" t="s">
        <v>1001</v>
      </c>
      <c r="E10504" s="26">
        <v>43678</v>
      </c>
      <c r="F10504" s="20">
        <v>3.5</v>
      </c>
      <c r="G10504" s="20">
        <v>4</v>
      </c>
      <c r="I10504" s="20">
        <v>16</v>
      </c>
      <c r="J10504" s="20">
        <v>18</v>
      </c>
      <c r="L10504" s="20">
        <v>22</v>
      </c>
      <c r="N10504" s="20">
        <v>12</v>
      </c>
      <c r="P10504" s="20">
        <v>1</v>
      </c>
      <c r="Q10504" s="20">
        <v>1</v>
      </c>
      <c r="S10504" s="20">
        <v>4</v>
      </c>
      <c r="T10504" s="20">
        <v>0.625</v>
      </c>
    </row>
    <row r="10505" spans="1:20" s="20" customFormat="1" x14ac:dyDescent="0.25">
      <c r="A10505" s="177" t="str">
        <f t="shared" si="1"/>
        <v>Marys CenterAll CombinedAug-19</v>
      </c>
      <c r="B10505" s="20" t="s">
        <v>12749</v>
      </c>
      <c r="C10505" s="20" t="s">
        <v>901</v>
      </c>
      <c r="D10505" s="20" t="s">
        <v>1002</v>
      </c>
      <c r="E10505" s="26">
        <v>43678</v>
      </c>
      <c r="F10505" s="20">
        <v>7</v>
      </c>
      <c r="G10505" s="20">
        <v>7</v>
      </c>
      <c r="I10505" s="20">
        <v>31</v>
      </c>
      <c r="J10505" s="20">
        <v>39</v>
      </c>
      <c r="L10505" s="20">
        <v>40</v>
      </c>
      <c r="N10505" s="20">
        <v>27</v>
      </c>
      <c r="P10505" s="20">
        <v>2</v>
      </c>
      <c r="Q10505" s="20">
        <v>2</v>
      </c>
      <c r="S10505" s="20">
        <v>4</v>
      </c>
      <c r="T10505" s="20">
        <v>0.625</v>
      </c>
    </row>
    <row r="10506" spans="1:20" s="20" customFormat="1" x14ac:dyDescent="0.25">
      <c r="A10506" s="177" t="str">
        <f t="shared" si="1"/>
        <v>Marys CenterCPP-FV FFAug-19</v>
      </c>
      <c r="B10506" s="20" t="s">
        <v>12678</v>
      </c>
      <c r="C10506" s="20" t="s">
        <v>1048</v>
      </c>
      <c r="D10506" s="20" t="s">
        <v>1000</v>
      </c>
      <c r="E10506" s="26">
        <v>43678</v>
      </c>
      <c r="F10506" s="20">
        <v>0</v>
      </c>
      <c r="G10506" s="20">
        <v>0</v>
      </c>
      <c r="I10506" s="20">
        <v>0</v>
      </c>
      <c r="J10506" s="20">
        <v>0</v>
      </c>
      <c r="L10506" s="20">
        <v>0</v>
      </c>
      <c r="N10506" s="20">
        <v>0</v>
      </c>
      <c r="P10506" s="20">
        <v>0</v>
      </c>
      <c r="Q10506" s="20">
        <v>0</v>
      </c>
      <c r="S10506" s="20">
        <v>0</v>
      </c>
      <c r="T10506" s="20">
        <v>0.625</v>
      </c>
    </row>
    <row r="10507" spans="1:20" s="20" customFormat="1" x14ac:dyDescent="0.25">
      <c r="A10507" s="177" t="str">
        <f t="shared" si="1"/>
        <v>Marys CenterCPP-FV DCSAug-19</v>
      </c>
      <c r="B10507" s="20" t="s">
        <v>12682</v>
      </c>
      <c r="C10507" s="20" t="s">
        <v>1048</v>
      </c>
      <c r="D10507" s="20" t="s">
        <v>1001</v>
      </c>
      <c r="E10507" s="26">
        <v>43678</v>
      </c>
      <c r="F10507" s="20">
        <v>2</v>
      </c>
      <c r="G10507" s="20">
        <v>2.5</v>
      </c>
      <c r="I10507" s="20">
        <v>11</v>
      </c>
      <c r="J10507" s="20">
        <v>11</v>
      </c>
      <c r="L10507" s="20">
        <v>14</v>
      </c>
      <c r="N10507" s="20">
        <v>7</v>
      </c>
      <c r="P10507" s="20">
        <v>1</v>
      </c>
      <c r="Q10507" s="20">
        <v>1</v>
      </c>
      <c r="S10507" s="20">
        <v>4</v>
      </c>
      <c r="T10507" s="20">
        <v>0</v>
      </c>
    </row>
    <row r="10508" spans="1:20" s="20" customFormat="1" x14ac:dyDescent="0.25">
      <c r="A10508" s="177" t="str">
        <f t="shared" si="1"/>
        <v>Marys CenterCPP-FV CombinedAug-19</v>
      </c>
      <c r="B10508" s="20" t="s">
        <v>12723</v>
      </c>
      <c r="C10508" s="20" t="s">
        <v>1048</v>
      </c>
      <c r="D10508" s="20" t="s">
        <v>1002</v>
      </c>
      <c r="E10508" s="26">
        <v>43678</v>
      </c>
      <c r="F10508" s="20">
        <v>2</v>
      </c>
      <c r="G10508" s="20">
        <v>2.5</v>
      </c>
      <c r="I10508" s="20">
        <v>11</v>
      </c>
      <c r="J10508" s="20">
        <v>11</v>
      </c>
      <c r="L10508" s="20">
        <v>14</v>
      </c>
      <c r="N10508" s="20">
        <v>7</v>
      </c>
      <c r="P10508" s="20">
        <v>1</v>
      </c>
      <c r="Q10508" s="20">
        <v>1</v>
      </c>
      <c r="S10508" s="20">
        <v>4</v>
      </c>
      <c r="T10508" s="20">
        <v>0</v>
      </c>
    </row>
    <row r="10509" spans="1:20" s="20" customFormat="1" x14ac:dyDescent="0.25">
      <c r="A10509" s="177" t="str">
        <f t="shared" si="1"/>
        <v>Marys CenterPCIT FFAug-19</v>
      </c>
      <c r="B10509" s="20" t="s">
        <v>12693</v>
      </c>
      <c r="C10509" s="20" t="s">
        <v>1052</v>
      </c>
      <c r="D10509" s="20" t="s">
        <v>1000</v>
      </c>
      <c r="E10509" s="26">
        <v>43678</v>
      </c>
      <c r="F10509" s="20">
        <v>3.5</v>
      </c>
      <c r="G10509" s="20">
        <v>3</v>
      </c>
      <c r="I10509" s="20">
        <v>15</v>
      </c>
      <c r="J10509" s="20">
        <v>21</v>
      </c>
      <c r="L10509" s="20">
        <v>18</v>
      </c>
      <c r="N10509" s="20">
        <v>15</v>
      </c>
      <c r="P10509" s="20">
        <v>1</v>
      </c>
      <c r="Q10509" s="20">
        <v>1</v>
      </c>
      <c r="S10509" s="20">
        <v>0</v>
      </c>
      <c r="T10509" s="20">
        <v>0</v>
      </c>
    </row>
    <row r="10510" spans="1:20" s="20" customFormat="1" x14ac:dyDescent="0.25">
      <c r="A10510" s="177" t="str">
        <f t="shared" si="1"/>
        <v>Marys CenterPCIT DCSAug-19</v>
      </c>
      <c r="B10510" s="20" t="s">
        <v>12695</v>
      </c>
      <c r="C10510" s="20" t="s">
        <v>1052</v>
      </c>
      <c r="D10510" s="20" t="s">
        <v>1001</v>
      </c>
      <c r="E10510" s="26">
        <v>43678</v>
      </c>
      <c r="F10510" s="20">
        <v>1.5</v>
      </c>
      <c r="G10510" s="20">
        <v>1.5</v>
      </c>
      <c r="I10510" s="20">
        <v>5</v>
      </c>
      <c r="J10510" s="20">
        <v>7</v>
      </c>
      <c r="L10510" s="20">
        <v>8</v>
      </c>
      <c r="N10510" s="20">
        <v>5</v>
      </c>
      <c r="P10510" s="20">
        <v>0</v>
      </c>
      <c r="Q10510" s="20">
        <v>0</v>
      </c>
      <c r="S10510" s="20">
        <v>0</v>
      </c>
      <c r="T10510" s="20">
        <v>0</v>
      </c>
    </row>
    <row r="10511" spans="1:20" s="20" customFormat="1" x14ac:dyDescent="0.25">
      <c r="A10511" s="177" t="str">
        <f t="shared" si="1"/>
        <v>Marys CenterPCIT CombinedAug-19</v>
      </c>
      <c r="B10511" s="20" t="s">
        <v>12727</v>
      </c>
      <c r="C10511" s="20" t="s">
        <v>1052</v>
      </c>
      <c r="D10511" s="20" t="s">
        <v>1002</v>
      </c>
      <c r="E10511" s="26">
        <v>43678</v>
      </c>
      <c r="F10511" s="20">
        <v>5</v>
      </c>
      <c r="G10511" s="20">
        <v>4.5</v>
      </c>
      <c r="I10511" s="20">
        <v>20</v>
      </c>
      <c r="J10511" s="20">
        <v>28</v>
      </c>
      <c r="L10511" s="20">
        <v>26</v>
      </c>
      <c r="N10511" s="20">
        <v>20</v>
      </c>
      <c r="P10511" s="20">
        <v>1</v>
      </c>
      <c r="Q10511" s="20">
        <v>1</v>
      </c>
      <c r="S10511" s="20">
        <v>0</v>
      </c>
      <c r="T10511" s="20">
        <v>0</v>
      </c>
    </row>
    <row r="10512" spans="1:20" s="20" customFormat="1" x14ac:dyDescent="0.25">
      <c r="A10512" s="177" t="str">
        <f t="shared" si="1"/>
        <v>MBI HSAll CombinedAug-19</v>
      </c>
      <c r="B10512" s="20" t="s">
        <v>12750</v>
      </c>
      <c r="C10512" s="20" t="s">
        <v>232</v>
      </c>
      <c r="D10512" s="20" t="s">
        <v>1002</v>
      </c>
      <c r="E10512" s="26">
        <v>43678</v>
      </c>
      <c r="F10512" s="20">
        <v>17</v>
      </c>
      <c r="G10512" s="20">
        <v>11</v>
      </c>
      <c r="I10512" s="20">
        <v>146</v>
      </c>
      <c r="J10512" s="20">
        <v>157</v>
      </c>
      <c r="L10512" s="20">
        <v>106</v>
      </c>
      <c r="N10512" s="20">
        <v>123</v>
      </c>
      <c r="P10512" s="20">
        <v>3</v>
      </c>
      <c r="Q10512" s="20">
        <v>5</v>
      </c>
      <c r="S10512" s="20">
        <v>23</v>
      </c>
      <c r="T10512" s="20">
        <v>0</v>
      </c>
    </row>
    <row r="10513" spans="1:20" s="20" customFormat="1" x14ac:dyDescent="0.25">
      <c r="A10513" s="177" t="s">
        <v>17734</v>
      </c>
      <c r="B10513" s="20" t="s">
        <v>17735</v>
      </c>
      <c r="C10513" s="20" t="s">
        <v>232</v>
      </c>
      <c r="D10513" s="20" t="s">
        <v>1000</v>
      </c>
      <c r="E10513" s="26">
        <v>43678</v>
      </c>
      <c r="F10513" s="20">
        <v>17</v>
      </c>
      <c r="G10513" s="20">
        <v>11</v>
      </c>
      <c r="I10513" s="20">
        <v>146</v>
      </c>
      <c r="J10513" s="20">
        <v>157</v>
      </c>
      <c r="L10513" s="20">
        <v>106</v>
      </c>
      <c r="N10513" s="20">
        <v>123</v>
      </c>
      <c r="P10513" s="20">
        <v>3</v>
      </c>
      <c r="Q10513" s="20">
        <v>5</v>
      </c>
      <c r="S10513" s="20">
        <v>23</v>
      </c>
      <c r="T10513" s="20">
        <v>0</v>
      </c>
    </row>
    <row r="10514" spans="1:20" s="20" customFormat="1" x14ac:dyDescent="0.25">
      <c r="A10514" s="177" t="str">
        <f>C10514&amp;" "&amp;D10514&amp;"Aug-19"</f>
        <v>MBI HSMST FFAug-19</v>
      </c>
      <c r="B10514" s="20" t="s">
        <v>12690</v>
      </c>
      <c r="C10514" s="20" t="s">
        <v>961</v>
      </c>
      <c r="D10514" s="20" t="s">
        <v>1000</v>
      </c>
      <c r="E10514" s="26">
        <v>43678</v>
      </c>
      <c r="F10514" s="20">
        <v>5</v>
      </c>
      <c r="G10514" s="20">
        <v>3</v>
      </c>
      <c r="I10514" s="20">
        <v>12</v>
      </c>
      <c r="J10514" s="20">
        <v>22</v>
      </c>
      <c r="L10514" s="20">
        <v>15</v>
      </c>
      <c r="N10514" s="20">
        <v>9</v>
      </c>
      <c r="P10514" s="20">
        <v>3</v>
      </c>
      <c r="Q10514" s="20">
        <v>3</v>
      </c>
      <c r="S10514" s="20">
        <v>3</v>
      </c>
      <c r="T10514" s="20">
        <v>0</v>
      </c>
    </row>
    <row r="10515" spans="1:20" s="20" customFormat="1" x14ac:dyDescent="0.25">
      <c r="A10515" s="177" t="s">
        <v>17754</v>
      </c>
      <c r="B10515" s="20" t="s">
        <v>17755</v>
      </c>
      <c r="C10515" s="20" t="s">
        <v>961</v>
      </c>
      <c r="D10515" s="20" t="s">
        <v>1002</v>
      </c>
      <c r="E10515" s="26">
        <v>43678</v>
      </c>
      <c r="F10515" s="20">
        <v>5</v>
      </c>
      <c r="G10515" s="20">
        <v>3</v>
      </c>
      <c r="I10515" s="20">
        <v>12</v>
      </c>
      <c r="J10515" s="20">
        <v>22</v>
      </c>
      <c r="L10515" s="20">
        <v>15</v>
      </c>
      <c r="N10515" s="20">
        <v>9</v>
      </c>
      <c r="P10515" s="20">
        <v>3</v>
      </c>
      <c r="Q10515" s="20">
        <v>3</v>
      </c>
      <c r="S10515" s="20">
        <v>3</v>
      </c>
      <c r="T10515" s="20">
        <v>0.97857142857142865</v>
      </c>
    </row>
    <row r="10516" spans="1:20" s="20" customFormat="1" x14ac:dyDescent="0.25">
      <c r="A10516" s="177" t="str">
        <f>C10516&amp;" "&amp;D10516&amp;"Aug-19"</f>
        <v>MBI HSTIP FFAug-19</v>
      </c>
      <c r="B10516" s="20" t="s">
        <v>12711</v>
      </c>
      <c r="C10516" s="20" t="s">
        <v>231</v>
      </c>
      <c r="D10516" s="20" t="s">
        <v>1000</v>
      </c>
      <c r="E10516" s="26">
        <v>43678</v>
      </c>
      <c r="F10516" s="20">
        <v>12</v>
      </c>
      <c r="G10516" s="20">
        <v>8</v>
      </c>
      <c r="I10516" s="20">
        <v>134</v>
      </c>
      <c r="J10516" s="20">
        <v>135</v>
      </c>
      <c r="L10516" s="20">
        <v>91</v>
      </c>
      <c r="N10516" s="20">
        <v>114</v>
      </c>
      <c r="P10516" s="20">
        <v>0</v>
      </c>
      <c r="Q10516" s="20">
        <v>2</v>
      </c>
      <c r="S10516" s="20">
        <v>20</v>
      </c>
      <c r="T10516" s="20">
        <v>0.97857142857142865</v>
      </c>
    </row>
    <row r="10517" spans="1:20" s="20" customFormat="1" x14ac:dyDescent="0.25">
      <c r="A10517" s="177" t="s">
        <v>17931</v>
      </c>
      <c r="B10517" s="20" t="s">
        <v>17932</v>
      </c>
      <c r="C10517" s="20" t="s">
        <v>231</v>
      </c>
      <c r="D10517" s="20" t="s">
        <v>1002</v>
      </c>
      <c r="E10517" s="26">
        <v>43678</v>
      </c>
      <c r="F10517" s="20">
        <v>12</v>
      </c>
      <c r="G10517" s="20">
        <v>8</v>
      </c>
      <c r="I10517" s="20">
        <v>134</v>
      </c>
      <c r="J10517" s="20">
        <v>135</v>
      </c>
      <c r="L10517" s="20">
        <v>91</v>
      </c>
      <c r="N10517" s="20">
        <v>114</v>
      </c>
      <c r="P10517" s="20">
        <v>0</v>
      </c>
      <c r="Q10517" s="20">
        <v>2</v>
      </c>
      <c r="S10517" s="20">
        <v>20</v>
      </c>
      <c r="T10517" s="20">
        <v>0.97857142857142865</v>
      </c>
    </row>
    <row r="10518" spans="1:20" s="20" customFormat="1" x14ac:dyDescent="0.25">
      <c r="A10518" s="177" t="str">
        <f>C10518&amp;" "&amp;D10518&amp;"Aug-19"</f>
        <v>MD Family ResourcesAll CombinedAug-19</v>
      </c>
      <c r="B10518" s="20" t="s">
        <v>12751</v>
      </c>
      <c r="C10518" s="20" t="s">
        <v>317</v>
      </c>
      <c r="D10518" s="20" t="s">
        <v>1002</v>
      </c>
      <c r="E10518" s="26">
        <v>43678</v>
      </c>
      <c r="F10518" s="20">
        <v>8.5</v>
      </c>
      <c r="G10518" s="20">
        <v>11.5</v>
      </c>
      <c r="I10518" s="20">
        <v>24</v>
      </c>
      <c r="J10518" s="20">
        <v>49</v>
      </c>
      <c r="L10518" s="20">
        <v>67</v>
      </c>
      <c r="N10518" s="20">
        <v>23</v>
      </c>
      <c r="P10518" s="20">
        <v>0</v>
      </c>
      <c r="Q10518" s="20">
        <v>0</v>
      </c>
      <c r="S10518" s="20">
        <v>1</v>
      </c>
      <c r="T10518" s="20">
        <v>0.98</v>
      </c>
    </row>
    <row r="10519" spans="1:20" s="20" customFormat="1" x14ac:dyDescent="0.25">
      <c r="A10519" s="177" t="s">
        <v>18108</v>
      </c>
      <c r="B10519" s="20" t="s">
        <v>18109</v>
      </c>
      <c r="C10519" s="20" t="s">
        <v>317</v>
      </c>
      <c r="D10519" s="20" t="s">
        <v>1000</v>
      </c>
      <c r="E10519" s="26">
        <v>43678</v>
      </c>
      <c r="F10519" s="20">
        <v>8.5</v>
      </c>
      <c r="G10519" s="20">
        <v>11.5</v>
      </c>
      <c r="I10519" s="20">
        <v>24</v>
      </c>
      <c r="J10519" s="20">
        <v>49</v>
      </c>
      <c r="L10519" s="20">
        <v>67</v>
      </c>
      <c r="N10519" s="20">
        <v>23</v>
      </c>
      <c r="P10519" s="20">
        <v>0</v>
      </c>
      <c r="Q10519" s="20">
        <v>0</v>
      </c>
      <c r="S10519" s="20">
        <v>1</v>
      </c>
      <c r="T10519" s="20">
        <v>1.2250000000000001</v>
      </c>
    </row>
    <row r="10520" spans="1:20" s="20" customFormat="1" x14ac:dyDescent="0.25">
      <c r="A10520" s="177" t="str">
        <f>C10520&amp;" "&amp;D10520&amp;"Aug-19"</f>
        <v>MD Family ResourcesTF-CBT FFAug-19</v>
      </c>
      <c r="B10520" s="20" t="s">
        <v>12704</v>
      </c>
      <c r="C10520" s="20" t="s">
        <v>316</v>
      </c>
      <c r="D10520" s="20" t="s">
        <v>1000</v>
      </c>
      <c r="E10520" s="26">
        <v>43678</v>
      </c>
      <c r="F10520" s="20">
        <v>6</v>
      </c>
      <c r="G10520" s="20">
        <v>6</v>
      </c>
      <c r="I10520" s="20">
        <v>17</v>
      </c>
      <c r="J10520" s="20">
        <v>35</v>
      </c>
      <c r="L10520" s="20">
        <v>35</v>
      </c>
      <c r="N10520" s="20">
        <v>16</v>
      </c>
      <c r="P10520" s="20">
        <v>0</v>
      </c>
      <c r="Q10520" s="20">
        <v>0</v>
      </c>
      <c r="S10520" s="20">
        <v>1</v>
      </c>
      <c r="T10520" s="20">
        <v>0.9458333333333333</v>
      </c>
    </row>
    <row r="10521" spans="1:20" s="20" customFormat="1" x14ac:dyDescent="0.25">
      <c r="A10521" s="177" t="s">
        <v>18287</v>
      </c>
      <c r="B10521" s="20" t="s">
        <v>18288</v>
      </c>
      <c r="C10521" s="20" t="s">
        <v>316</v>
      </c>
      <c r="D10521" s="20" t="s">
        <v>1002</v>
      </c>
      <c r="E10521" s="26">
        <v>43678</v>
      </c>
      <c r="F10521" s="20">
        <v>6</v>
      </c>
      <c r="G10521" s="20">
        <v>6</v>
      </c>
      <c r="I10521" s="20">
        <v>17</v>
      </c>
      <c r="J10521" s="20">
        <v>35</v>
      </c>
      <c r="L10521" s="20">
        <v>35</v>
      </c>
      <c r="N10521" s="20">
        <v>16</v>
      </c>
      <c r="P10521" s="20">
        <v>0</v>
      </c>
      <c r="Q10521" s="20">
        <v>0</v>
      </c>
      <c r="S10521" s="20">
        <v>1</v>
      </c>
      <c r="T10521" s="20">
        <v>0.96875</v>
      </c>
    </row>
    <row r="10522" spans="1:20" s="20" customFormat="1" x14ac:dyDescent="0.25">
      <c r="A10522" s="177" t="str">
        <f>C10522&amp;" "&amp;D10522&amp;"Aug-19"</f>
        <v>MD Family ResourcesTST FFAug-19</v>
      </c>
      <c r="B10522" s="20" t="s">
        <v>12722</v>
      </c>
      <c r="C10522" s="20" t="s">
        <v>355</v>
      </c>
      <c r="D10522" s="20" t="s">
        <v>1000</v>
      </c>
      <c r="E10522" s="26">
        <v>43678</v>
      </c>
      <c r="F10522" s="20">
        <v>2.5</v>
      </c>
      <c r="G10522" s="20">
        <v>5.5</v>
      </c>
      <c r="I10522" s="20">
        <v>7</v>
      </c>
      <c r="J10522" s="20">
        <v>14</v>
      </c>
      <c r="L10522" s="20">
        <v>32</v>
      </c>
      <c r="N10522" s="20">
        <v>7</v>
      </c>
      <c r="P10522" s="20">
        <v>0</v>
      </c>
      <c r="Q10522" s="20">
        <v>0</v>
      </c>
      <c r="S10522" s="20">
        <v>0</v>
      </c>
      <c r="T10522" s="20">
        <v>1.0662500000000001</v>
      </c>
    </row>
    <row r="10523" spans="1:20" s="20" customFormat="1" x14ac:dyDescent="0.25">
      <c r="A10523" s="177" t="s">
        <v>18363</v>
      </c>
      <c r="B10523" s="20" t="s">
        <v>18364</v>
      </c>
      <c r="C10523" s="20" t="s">
        <v>355</v>
      </c>
      <c r="D10523" s="20" t="s">
        <v>1002</v>
      </c>
      <c r="E10523" s="26">
        <v>43678</v>
      </c>
      <c r="F10523" s="20">
        <v>2.5</v>
      </c>
      <c r="G10523" s="20">
        <v>5.5</v>
      </c>
      <c r="I10523" s="20">
        <v>7</v>
      </c>
      <c r="J10523" s="20">
        <v>14</v>
      </c>
      <c r="L10523" s="20">
        <v>32</v>
      </c>
      <c r="N10523" s="20">
        <v>7</v>
      </c>
      <c r="P10523" s="20">
        <v>0</v>
      </c>
      <c r="Q10523" s="20">
        <v>0</v>
      </c>
      <c r="S10523" s="20">
        <v>0</v>
      </c>
      <c r="T10523" s="20">
        <v>1.0383333333333333</v>
      </c>
    </row>
    <row r="10524" spans="1:20" s="20" customFormat="1" x14ac:dyDescent="0.25">
      <c r="A10524" s="177" t="str">
        <f>C10524&amp;" "&amp;D10524&amp;"Aug-19"</f>
        <v>PASSAll CombinedAug-19</v>
      </c>
      <c r="B10524" s="20" t="s">
        <v>12752</v>
      </c>
      <c r="C10524" s="20" t="s">
        <v>214</v>
      </c>
      <c r="D10524" s="20" t="s">
        <v>1002</v>
      </c>
      <c r="E10524" s="26">
        <v>43678</v>
      </c>
      <c r="F10524" s="20">
        <v>14.5</v>
      </c>
      <c r="G10524" s="20">
        <v>15.5</v>
      </c>
      <c r="I10524" s="20">
        <v>91</v>
      </c>
      <c r="J10524" s="20">
        <v>124</v>
      </c>
      <c r="L10524" s="20">
        <v>138</v>
      </c>
      <c r="N10524" s="20">
        <v>77</v>
      </c>
      <c r="P10524" s="20">
        <v>8</v>
      </c>
      <c r="Q10524" s="20">
        <v>9</v>
      </c>
      <c r="S10524" s="20">
        <v>14</v>
      </c>
      <c r="T10524" s="20">
        <v>1.0553571428571429</v>
      </c>
    </row>
    <row r="10525" spans="1:20" s="20" customFormat="1" x14ac:dyDescent="0.25">
      <c r="A10525" s="177" t="s">
        <v>18540</v>
      </c>
      <c r="B10525" s="20" t="s">
        <v>18541</v>
      </c>
      <c r="C10525" s="20" t="s">
        <v>214</v>
      </c>
      <c r="D10525" s="20" t="s">
        <v>1000</v>
      </c>
      <c r="E10525" s="26">
        <v>43678</v>
      </c>
      <c r="F10525" s="20">
        <v>14.5</v>
      </c>
      <c r="G10525" s="20">
        <v>15.5</v>
      </c>
      <c r="I10525" s="20">
        <v>91</v>
      </c>
      <c r="J10525" s="20">
        <v>124</v>
      </c>
      <c r="L10525" s="20">
        <v>138</v>
      </c>
      <c r="N10525" s="20">
        <v>77</v>
      </c>
      <c r="P10525" s="20">
        <v>8</v>
      </c>
      <c r="Q10525" s="20">
        <v>9</v>
      </c>
      <c r="S10525" s="20">
        <v>14</v>
      </c>
      <c r="T10525" s="20">
        <v>0.68173076923076925</v>
      </c>
    </row>
    <row r="10526" spans="1:20" s="20" customFormat="1" x14ac:dyDescent="0.25">
      <c r="A10526" s="177" t="str">
        <f>C10526&amp;" "&amp;D10526&amp;"Aug-19"</f>
        <v>PASSFFT FFAug-19</v>
      </c>
      <c r="B10526" s="20" t="s">
        <v>12688</v>
      </c>
      <c r="C10526" s="20" t="s">
        <v>215</v>
      </c>
      <c r="D10526" s="20" t="s">
        <v>1000</v>
      </c>
      <c r="E10526" s="26">
        <v>43678</v>
      </c>
      <c r="F10526" s="20">
        <v>6</v>
      </c>
      <c r="G10526" s="20">
        <v>6</v>
      </c>
      <c r="I10526" s="20">
        <v>29</v>
      </c>
      <c r="J10526" s="20">
        <v>40</v>
      </c>
      <c r="L10526" s="20">
        <v>40</v>
      </c>
      <c r="N10526" s="20">
        <v>20</v>
      </c>
      <c r="O10526" s="20">
        <v>1.08</v>
      </c>
      <c r="P10526" s="20">
        <v>5</v>
      </c>
      <c r="Q10526" s="20">
        <v>5</v>
      </c>
      <c r="S10526" s="20">
        <v>9</v>
      </c>
      <c r="T10526" s="20">
        <v>0.7</v>
      </c>
    </row>
    <row r="10527" spans="1:20" s="20" customFormat="1" x14ac:dyDescent="0.25">
      <c r="A10527" s="177" t="s">
        <v>18719</v>
      </c>
      <c r="B10527" s="20" t="s">
        <v>18720</v>
      </c>
      <c r="C10527" s="20" t="s">
        <v>215</v>
      </c>
      <c r="D10527" s="20" t="s">
        <v>1002</v>
      </c>
      <c r="E10527" s="26">
        <v>43678</v>
      </c>
      <c r="F10527" s="20">
        <v>6</v>
      </c>
      <c r="G10527" s="20">
        <v>6</v>
      </c>
      <c r="I10527" s="20">
        <v>29</v>
      </c>
      <c r="J10527" s="20">
        <v>40</v>
      </c>
      <c r="L10527" s="20">
        <v>40</v>
      </c>
      <c r="N10527" s="20">
        <v>20</v>
      </c>
      <c r="O10527" s="20">
        <v>1.08</v>
      </c>
      <c r="P10527" s="20">
        <v>5</v>
      </c>
      <c r="Q10527" s="20">
        <v>5</v>
      </c>
      <c r="S10527" s="20">
        <v>9</v>
      </c>
      <c r="T10527" s="20">
        <v>0.69230769230769229</v>
      </c>
    </row>
    <row r="10528" spans="1:20" s="20" customFormat="1" x14ac:dyDescent="0.25">
      <c r="A10528" s="177" t="str">
        <f>C10528&amp;" "&amp;D10528&amp;"Aug-19"</f>
        <v>PASSTIP FFAug-19</v>
      </c>
      <c r="B10528" s="20" t="s">
        <v>12712</v>
      </c>
      <c r="C10528" s="20" t="s">
        <v>216</v>
      </c>
      <c r="D10528" s="20" t="s">
        <v>1000</v>
      </c>
      <c r="E10528" s="26">
        <v>43678</v>
      </c>
      <c r="F10528" s="20">
        <v>8.5</v>
      </c>
      <c r="G10528" s="20">
        <v>9.5</v>
      </c>
      <c r="I10528" s="20">
        <v>62</v>
      </c>
      <c r="J10528" s="20">
        <v>84</v>
      </c>
      <c r="L10528" s="20">
        <v>98</v>
      </c>
      <c r="N10528" s="20">
        <v>57</v>
      </c>
      <c r="P10528" s="20">
        <v>3</v>
      </c>
      <c r="Q10528" s="20">
        <v>4</v>
      </c>
      <c r="S10528" s="20">
        <v>5</v>
      </c>
      <c r="T10528" s="20">
        <v>0.75357142857142856</v>
      </c>
    </row>
    <row r="10529" spans="1:20" s="20" customFormat="1" x14ac:dyDescent="0.25">
      <c r="A10529" s="177" t="s">
        <v>18896</v>
      </c>
      <c r="B10529" s="20" t="s">
        <v>18897</v>
      </c>
      <c r="C10529" s="20" t="s">
        <v>216</v>
      </c>
      <c r="D10529" s="20" t="s">
        <v>1002</v>
      </c>
      <c r="E10529" s="26">
        <v>43678</v>
      </c>
      <c r="F10529" s="20">
        <v>8.5</v>
      </c>
      <c r="G10529" s="20">
        <v>9.5</v>
      </c>
      <c r="I10529" s="20">
        <v>62</v>
      </c>
      <c r="J10529" s="20">
        <v>84</v>
      </c>
      <c r="L10529" s="20">
        <v>98</v>
      </c>
      <c r="N10529" s="20">
        <v>57</v>
      </c>
      <c r="P10529" s="20">
        <v>3</v>
      </c>
      <c r="Q10529" s="20">
        <v>4</v>
      </c>
      <c r="S10529" s="20">
        <v>5</v>
      </c>
      <c r="T10529" s="20">
        <v>0.71785714285714286</v>
      </c>
    </row>
    <row r="10530" spans="1:20" s="20" customFormat="1" x14ac:dyDescent="0.25">
      <c r="A10530" s="177" t="str">
        <f t="shared" ref="A10530:A10539" si="2">C10530&amp;" "&amp;D10530&amp;"Aug-19"</f>
        <v>PIECEAll FFAug-19</v>
      </c>
      <c r="B10530" s="20" t="s">
        <v>12733</v>
      </c>
      <c r="C10530" s="20" t="s">
        <v>903</v>
      </c>
      <c r="D10530" s="20" t="s">
        <v>1000</v>
      </c>
      <c r="E10530" s="26">
        <v>43678</v>
      </c>
      <c r="F10530" s="20">
        <v>6.5</v>
      </c>
      <c r="G10530" s="20">
        <v>6</v>
      </c>
      <c r="I10530" s="20">
        <v>27</v>
      </c>
      <c r="J10530" s="20">
        <v>37</v>
      </c>
      <c r="L10530" s="20">
        <v>34</v>
      </c>
      <c r="N10530" s="20">
        <v>24</v>
      </c>
      <c r="P10530" s="20">
        <v>0</v>
      </c>
      <c r="Q10530" s="20">
        <v>0</v>
      </c>
      <c r="S10530" s="20">
        <v>3</v>
      </c>
      <c r="T10530" s="20">
        <v>0.65689655172413797</v>
      </c>
    </row>
    <row r="10531" spans="1:20" s="20" customFormat="1" x14ac:dyDescent="0.25">
      <c r="A10531" s="177" t="str">
        <f t="shared" si="2"/>
        <v>PIECEAll DCSAug-19</v>
      </c>
      <c r="B10531" s="20" t="s">
        <v>12734</v>
      </c>
      <c r="C10531" s="20" t="s">
        <v>903</v>
      </c>
      <c r="D10531" s="20" t="s">
        <v>1001</v>
      </c>
      <c r="E10531" s="26">
        <v>43678</v>
      </c>
      <c r="F10531" s="20">
        <v>0</v>
      </c>
      <c r="G10531" s="20">
        <v>0.5</v>
      </c>
      <c r="I10531" s="20">
        <v>0</v>
      </c>
      <c r="J10531" s="20">
        <v>0</v>
      </c>
      <c r="L10531" s="20">
        <v>3</v>
      </c>
      <c r="N10531" s="20">
        <v>0</v>
      </c>
      <c r="P10531" s="20">
        <v>0</v>
      </c>
      <c r="Q10531" s="20">
        <v>0</v>
      </c>
      <c r="S10531" s="20">
        <v>0</v>
      </c>
      <c r="T10531" s="20">
        <v>0.68803846153846149</v>
      </c>
    </row>
    <row r="10532" spans="1:20" s="20" customFormat="1" x14ac:dyDescent="0.25">
      <c r="A10532" s="177" t="str">
        <f t="shared" si="2"/>
        <v>PIECEAll CombinedAug-19</v>
      </c>
      <c r="B10532" s="20" t="s">
        <v>12753</v>
      </c>
      <c r="C10532" s="20" t="s">
        <v>903</v>
      </c>
      <c r="D10532" s="20" t="s">
        <v>1002</v>
      </c>
      <c r="E10532" s="26">
        <v>43678</v>
      </c>
      <c r="F10532" s="20">
        <v>6.5</v>
      </c>
      <c r="G10532" s="20">
        <v>6.5</v>
      </c>
      <c r="I10532" s="20">
        <v>27</v>
      </c>
      <c r="J10532" s="20">
        <v>37</v>
      </c>
      <c r="L10532" s="20">
        <v>37</v>
      </c>
      <c r="N10532" s="20">
        <v>24</v>
      </c>
      <c r="P10532" s="20">
        <v>0</v>
      </c>
      <c r="Q10532" s="20">
        <v>0</v>
      </c>
      <c r="S10532" s="20">
        <v>3</v>
      </c>
      <c r="T10532" s="20">
        <v>0.66168518518518515</v>
      </c>
    </row>
    <row r="10533" spans="1:20" s="20" customFormat="1" x14ac:dyDescent="0.25">
      <c r="A10533" s="177" t="str">
        <f t="shared" si="2"/>
        <v>PIECECPP-FV FFAug-19</v>
      </c>
      <c r="B10533" s="20" t="s">
        <v>12679</v>
      </c>
      <c r="C10533" s="20" t="s">
        <v>1047</v>
      </c>
      <c r="D10533" s="20" t="s">
        <v>1000</v>
      </c>
      <c r="E10533" s="26">
        <v>43678</v>
      </c>
      <c r="F10533" s="20">
        <v>3.5</v>
      </c>
      <c r="G10533" s="20">
        <v>3.5</v>
      </c>
      <c r="I10533" s="20">
        <v>18</v>
      </c>
      <c r="J10533" s="20">
        <v>20</v>
      </c>
      <c r="L10533" s="20">
        <v>20</v>
      </c>
      <c r="N10533" s="20">
        <v>16</v>
      </c>
      <c r="P10533" s="20">
        <v>0</v>
      </c>
      <c r="Q10533" s="20">
        <v>0</v>
      </c>
      <c r="S10533" s="20">
        <v>2</v>
      </c>
      <c r="T10533" s="20">
        <v>0.66018518518518521</v>
      </c>
    </row>
    <row r="10534" spans="1:20" s="20" customFormat="1" x14ac:dyDescent="0.25">
      <c r="A10534" s="177" t="str">
        <f t="shared" si="2"/>
        <v>PIECECPP-FV DCSAug-19</v>
      </c>
      <c r="B10534" s="20" t="s">
        <v>12683</v>
      </c>
      <c r="C10534" s="20" t="s">
        <v>1047</v>
      </c>
      <c r="D10534" s="20" t="s">
        <v>1001</v>
      </c>
      <c r="E10534" s="26">
        <v>43678</v>
      </c>
      <c r="F10534" s="20">
        <v>0</v>
      </c>
      <c r="G10534" s="20">
        <v>0</v>
      </c>
      <c r="I10534" s="20">
        <v>0</v>
      </c>
      <c r="J10534" s="20">
        <v>0</v>
      </c>
      <c r="L10534" s="20">
        <v>0</v>
      </c>
      <c r="N10534" s="20">
        <v>0</v>
      </c>
      <c r="P10534" s="20">
        <v>0</v>
      </c>
      <c r="Q10534" s="20">
        <v>0</v>
      </c>
      <c r="S10534" s="20">
        <v>0</v>
      </c>
      <c r="T10534" s="20">
        <v>0.73815789473684212</v>
      </c>
    </row>
    <row r="10535" spans="1:20" s="20" customFormat="1" x14ac:dyDescent="0.25">
      <c r="A10535" s="177" t="str">
        <f t="shared" si="2"/>
        <v>PIECECPP-FV CombinedAug-19</v>
      </c>
      <c r="B10535" s="20" t="s">
        <v>12724</v>
      </c>
      <c r="C10535" s="20" t="s">
        <v>1047</v>
      </c>
      <c r="D10535" s="20" t="s">
        <v>1002</v>
      </c>
      <c r="E10535" s="26">
        <v>43678</v>
      </c>
      <c r="F10535" s="20">
        <v>3.5</v>
      </c>
      <c r="G10535" s="20">
        <v>3.5</v>
      </c>
      <c r="I10535" s="20">
        <v>18</v>
      </c>
      <c r="J10535" s="20">
        <v>20</v>
      </c>
      <c r="L10535" s="20">
        <v>20</v>
      </c>
      <c r="N10535" s="20">
        <v>16</v>
      </c>
      <c r="P10535" s="20">
        <v>0</v>
      </c>
      <c r="Q10535" s="20">
        <v>0</v>
      </c>
      <c r="S10535" s="20">
        <v>2</v>
      </c>
      <c r="T10535" s="20">
        <v>0.72499999999999998</v>
      </c>
    </row>
    <row r="10536" spans="1:20" s="20" customFormat="1" x14ac:dyDescent="0.25">
      <c r="A10536" s="177" t="str">
        <f t="shared" si="2"/>
        <v>PIECEPCIT FFAug-19</v>
      </c>
      <c r="B10536" s="20" t="s">
        <v>12694</v>
      </c>
      <c r="C10536" s="20" t="s">
        <v>1053</v>
      </c>
      <c r="D10536" s="20" t="s">
        <v>1000</v>
      </c>
      <c r="E10536" s="26">
        <v>43678</v>
      </c>
      <c r="F10536" s="20">
        <v>3</v>
      </c>
      <c r="G10536" s="20">
        <v>2.5</v>
      </c>
      <c r="I10536" s="20">
        <v>9</v>
      </c>
      <c r="J10536" s="20">
        <v>17</v>
      </c>
      <c r="L10536" s="20">
        <v>14</v>
      </c>
      <c r="N10536" s="20">
        <v>8</v>
      </c>
      <c r="P10536" s="20">
        <v>0</v>
      </c>
      <c r="Q10536" s="20">
        <v>0</v>
      </c>
      <c r="S10536" s="20">
        <v>1</v>
      </c>
      <c r="T10536" s="20">
        <v>0.75</v>
      </c>
    </row>
    <row r="10537" spans="1:20" s="20" customFormat="1" x14ac:dyDescent="0.25">
      <c r="A10537" s="177" t="str">
        <f t="shared" si="2"/>
        <v>PIECEPCIT DCSAug-19</v>
      </c>
      <c r="B10537" s="20" t="s">
        <v>12696</v>
      </c>
      <c r="C10537" s="20" t="s">
        <v>1053</v>
      </c>
      <c r="D10537" s="20" t="s">
        <v>1001</v>
      </c>
      <c r="E10537" s="26">
        <v>43678</v>
      </c>
      <c r="F10537" s="20">
        <v>0</v>
      </c>
      <c r="G10537" s="20">
        <v>0.5</v>
      </c>
      <c r="I10537" s="20">
        <v>0</v>
      </c>
      <c r="J10537" s="20">
        <v>0</v>
      </c>
      <c r="L10537" s="20">
        <v>3</v>
      </c>
      <c r="N10537" s="20">
        <v>0</v>
      </c>
      <c r="P10537" s="20">
        <v>0</v>
      </c>
      <c r="Q10537" s="20">
        <v>0</v>
      </c>
      <c r="S10537" s="20">
        <v>0</v>
      </c>
    </row>
    <row r="10538" spans="1:20" s="20" customFormat="1" x14ac:dyDescent="0.25">
      <c r="A10538" s="177" t="str">
        <f t="shared" si="2"/>
        <v>PIECEPCIT CombinedAug-19</v>
      </c>
      <c r="B10538" s="20" t="s">
        <v>12728</v>
      </c>
      <c r="C10538" s="20" t="s">
        <v>1053</v>
      </c>
      <c r="D10538" s="20" t="s">
        <v>1002</v>
      </c>
      <c r="E10538" s="26">
        <v>43678</v>
      </c>
      <c r="F10538" s="20">
        <v>3</v>
      </c>
      <c r="G10538" s="20">
        <v>3</v>
      </c>
      <c r="I10538" s="20">
        <v>9</v>
      </c>
      <c r="J10538" s="20">
        <v>17</v>
      </c>
      <c r="L10538" s="20">
        <v>17</v>
      </c>
      <c r="N10538" s="20">
        <v>8</v>
      </c>
      <c r="P10538" s="20">
        <v>0</v>
      </c>
      <c r="Q10538" s="20">
        <v>0</v>
      </c>
      <c r="S10538" s="20">
        <v>1</v>
      </c>
    </row>
    <row r="10539" spans="1:20" s="20" customFormat="1" x14ac:dyDescent="0.25">
      <c r="A10539" s="177" t="str">
        <f t="shared" si="2"/>
        <v>RiversideA-CRA FFAug-19</v>
      </c>
      <c r="B10539" s="20" t="s">
        <v>12677</v>
      </c>
      <c r="C10539" s="20" t="s">
        <v>229</v>
      </c>
      <c r="D10539" s="20" t="s">
        <v>1000</v>
      </c>
      <c r="E10539" s="26">
        <v>43678</v>
      </c>
      <c r="F10539" s="20">
        <v>0</v>
      </c>
      <c r="G10539" s="20">
        <v>0</v>
      </c>
      <c r="I10539" s="20">
        <v>0</v>
      </c>
      <c r="J10539" s="20">
        <v>0</v>
      </c>
      <c r="L10539" s="20">
        <v>0</v>
      </c>
      <c r="N10539" s="20">
        <v>0</v>
      </c>
      <c r="P10539" s="20">
        <v>0</v>
      </c>
      <c r="Q10539" s="20">
        <v>0</v>
      </c>
      <c r="S10539" s="20">
        <v>0</v>
      </c>
      <c r="T10539" s="20">
        <v>0.17647058823529413</v>
      </c>
    </row>
    <row r="10540" spans="1:20" s="20" customFormat="1" x14ac:dyDescent="0.25">
      <c r="A10540" s="177" t="s">
        <v>19073</v>
      </c>
      <c r="B10540" s="20" t="s">
        <v>19074</v>
      </c>
      <c r="C10540" s="20" t="s">
        <v>229</v>
      </c>
      <c r="D10540" s="20" t="s">
        <v>1002</v>
      </c>
      <c r="E10540" s="26">
        <v>43678</v>
      </c>
      <c r="F10540" s="20">
        <v>0</v>
      </c>
      <c r="G10540" s="20">
        <v>0</v>
      </c>
      <c r="I10540" s="20">
        <v>0</v>
      </c>
      <c r="J10540" s="20">
        <v>0</v>
      </c>
      <c r="L10540" s="20">
        <v>0</v>
      </c>
      <c r="N10540" s="20">
        <v>0</v>
      </c>
      <c r="P10540" s="20">
        <v>0</v>
      </c>
      <c r="Q10540" s="20">
        <v>0</v>
      </c>
      <c r="S10540" s="20">
        <v>0</v>
      </c>
      <c r="T10540" s="20">
        <v>0.17647058823529413</v>
      </c>
    </row>
    <row r="10541" spans="1:20" s="20" customFormat="1" x14ac:dyDescent="0.25">
      <c r="A10541" s="177" t="str">
        <f>C10541&amp;" "&amp;D10541&amp;"Aug-19"</f>
        <v>RiversideAll CombinedAug-19</v>
      </c>
      <c r="B10541" s="20" t="s">
        <v>12754</v>
      </c>
      <c r="C10541" s="20" t="s">
        <v>230</v>
      </c>
      <c r="D10541" s="20" t="s">
        <v>1002</v>
      </c>
      <c r="E10541" s="26">
        <v>43678</v>
      </c>
      <c r="F10541" s="20">
        <v>0</v>
      </c>
      <c r="G10541" s="20">
        <v>0</v>
      </c>
      <c r="I10541" s="20">
        <v>0</v>
      </c>
      <c r="J10541" s="20">
        <v>0</v>
      </c>
      <c r="L10541" s="20">
        <v>0</v>
      </c>
      <c r="N10541" s="20">
        <v>0</v>
      </c>
      <c r="P10541" s="20">
        <v>0</v>
      </c>
      <c r="Q10541" s="20">
        <v>0</v>
      </c>
      <c r="S10541" s="20">
        <v>0</v>
      </c>
      <c r="T10541" s="20">
        <v>0.1</v>
      </c>
    </row>
    <row r="10542" spans="1:20" s="20" customFormat="1" x14ac:dyDescent="0.25">
      <c r="A10542" s="177" t="s">
        <v>19250</v>
      </c>
      <c r="B10542" s="20" t="s">
        <v>19251</v>
      </c>
      <c r="C10542" s="20" t="s">
        <v>230</v>
      </c>
      <c r="D10542" s="20" t="s">
        <v>1000</v>
      </c>
      <c r="E10542" s="26">
        <v>43678</v>
      </c>
      <c r="F10542" s="20">
        <v>0</v>
      </c>
      <c r="G10542" s="20">
        <v>0</v>
      </c>
      <c r="I10542" s="20">
        <v>0</v>
      </c>
      <c r="J10542" s="20">
        <v>0</v>
      </c>
      <c r="L10542" s="20">
        <v>0</v>
      </c>
      <c r="N10542" s="20">
        <v>0</v>
      </c>
      <c r="P10542" s="20">
        <v>0</v>
      </c>
      <c r="Q10542" s="20">
        <v>0</v>
      </c>
      <c r="S10542" s="20">
        <v>0</v>
      </c>
      <c r="T10542" s="20">
        <v>0.53333333333333333</v>
      </c>
    </row>
    <row r="10543" spans="1:20" s="20" customFormat="1" x14ac:dyDescent="0.25">
      <c r="A10543" s="177" t="str">
        <f>C10543&amp;" "&amp;D10543&amp;"Aug-19"</f>
        <v>TFCCAll CombinedAug-19</v>
      </c>
      <c r="B10543" s="20" t="s">
        <v>12755</v>
      </c>
      <c r="C10543" s="20" t="s">
        <v>234</v>
      </c>
      <c r="D10543" s="20" t="s">
        <v>1002</v>
      </c>
      <c r="E10543" s="26">
        <v>43678</v>
      </c>
      <c r="F10543" s="20">
        <v>0</v>
      </c>
      <c r="G10543" s="20">
        <v>0</v>
      </c>
      <c r="I10543" s="20">
        <v>0</v>
      </c>
      <c r="J10543" s="20">
        <v>0</v>
      </c>
      <c r="L10543" s="20">
        <v>0</v>
      </c>
      <c r="N10543" s="20">
        <v>0</v>
      </c>
      <c r="P10543" s="20">
        <v>0</v>
      </c>
      <c r="Q10543" s="20">
        <v>0</v>
      </c>
      <c r="S10543" s="20">
        <v>0</v>
      </c>
      <c r="T10543" s="20">
        <v>0.47</v>
      </c>
    </row>
    <row r="10544" spans="1:20" s="20" customFormat="1" x14ac:dyDescent="0.25">
      <c r="A10544" s="177" t="s">
        <v>19429</v>
      </c>
      <c r="B10544" s="20" t="s">
        <v>19430</v>
      </c>
      <c r="C10544" s="20" t="s">
        <v>234</v>
      </c>
      <c r="D10544" s="20" t="s">
        <v>1000</v>
      </c>
      <c r="E10544" s="26">
        <v>43678</v>
      </c>
      <c r="F10544" s="20">
        <v>0</v>
      </c>
      <c r="G10544" s="20">
        <v>0</v>
      </c>
      <c r="I10544" s="20">
        <v>0</v>
      </c>
      <c r="J10544" s="20">
        <v>0</v>
      </c>
      <c r="L10544" s="20">
        <v>0</v>
      </c>
      <c r="N10544" s="20">
        <v>0</v>
      </c>
      <c r="P10544" s="20">
        <v>0</v>
      </c>
      <c r="Q10544" s="20">
        <v>0</v>
      </c>
      <c r="S10544" s="20">
        <v>0</v>
      </c>
      <c r="T10544" s="20">
        <v>0.6</v>
      </c>
    </row>
    <row r="10545" spans="1:20" s="20" customFormat="1" x14ac:dyDescent="0.25">
      <c r="A10545" s="177" t="str">
        <f>C10545&amp;" "&amp;D10545&amp;"Aug-19"</f>
        <v>TFCCTIP FFAug-19</v>
      </c>
      <c r="B10545" s="20" t="s">
        <v>12713</v>
      </c>
      <c r="C10545" s="20" t="s">
        <v>233</v>
      </c>
      <c r="D10545" s="20" t="s">
        <v>1000</v>
      </c>
      <c r="E10545" s="26">
        <v>43678</v>
      </c>
      <c r="F10545" s="20">
        <v>0</v>
      </c>
      <c r="G10545" s="20">
        <v>0</v>
      </c>
      <c r="I10545" s="20">
        <v>0</v>
      </c>
      <c r="J10545" s="20">
        <v>0</v>
      </c>
      <c r="L10545" s="20">
        <v>0</v>
      </c>
      <c r="N10545" s="20">
        <v>0</v>
      </c>
      <c r="P10545" s="20">
        <v>0</v>
      </c>
      <c r="Q10545" s="20">
        <v>0</v>
      </c>
      <c r="S10545" s="20">
        <v>0</v>
      </c>
      <c r="T10545" s="20">
        <v>0.6</v>
      </c>
    </row>
    <row r="10546" spans="1:20" s="20" customFormat="1" x14ac:dyDescent="0.25">
      <c r="A10546" s="177" t="s">
        <v>19608</v>
      </c>
      <c r="B10546" s="20" t="s">
        <v>19609</v>
      </c>
      <c r="C10546" s="20" t="s">
        <v>233</v>
      </c>
      <c r="D10546" s="20" t="s">
        <v>1002</v>
      </c>
      <c r="E10546" s="26">
        <v>43678</v>
      </c>
      <c r="F10546" s="20">
        <v>0</v>
      </c>
      <c r="G10546" s="20">
        <v>0</v>
      </c>
      <c r="I10546" s="20">
        <v>0</v>
      </c>
      <c r="J10546" s="20">
        <v>0</v>
      </c>
      <c r="L10546" s="20">
        <v>0</v>
      </c>
      <c r="N10546" s="20">
        <v>0</v>
      </c>
      <c r="P10546" s="20">
        <v>0</v>
      </c>
      <c r="Q10546" s="20">
        <v>0</v>
      </c>
      <c r="S10546" s="20">
        <v>0</v>
      </c>
      <c r="T10546" s="20">
        <v>0.31</v>
      </c>
    </row>
    <row r="10547" spans="1:20" s="20" customFormat="1" x14ac:dyDescent="0.25">
      <c r="A10547" s="20" t="s">
        <v>13080</v>
      </c>
      <c r="B10547" s="20" t="s">
        <v>13082</v>
      </c>
      <c r="C10547" s="20" t="s">
        <v>1237</v>
      </c>
      <c r="D10547" s="20" t="s">
        <v>1002</v>
      </c>
      <c r="E10547" s="26">
        <v>43678</v>
      </c>
      <c r="F10547" s="20">
        <v>33.5</v>
      </c>
      <c r="G10547" s="20">
        <v>33</v>
      </c>
      <c r="I10547" s="20">
        <v>122</v>
      </c>
      <c r="J10547" s="20">
        <v>189</v>
      </c>
      <c r="L10547" s="20">
        <v>189</v>
      </c>
      <c r="N10547" s="20">
        <v>110</v>
      </c>
      <c r="P10547" s="20">
        <v>4</v>
      </c>
      <c r="Q10547" s="20">
        <v>6</v>
      </c>
      <c r="S10547" s="20">
        <v>12</v>
      </c>
      <c r="T10547" s="20">
        <v>0.33</v>
      </c>
    </row>
    <row r="10548" spans="1:20" s="20" customFormat="1" x14ac:dyDescent="0.25">
      <c r="A10548" s="20" t="s">
        <v>13079</v>
      </c>
      <c r="B10548" s="20" t="s">
        <v>13078</v>
      </c>
      <c r="C10548" s="20" t="s">
        <v>1237</v>
      </c>
      <c r="D10548" s="20" t="s">
        <v>1001</v>
      </c>
      <c r="E10548" s="26">
        <v>43678</v>
      </c>
      <c r="F10548" s="20">
        <v>5.5</v>
      </c>
      <c r="G10548" s="20">
        <v>8.5</v>
      </c>
      <c r="I10548" s="20">
        <v>29</v>
      </c>
      <c r="J10548" s="20">
        <v>28</v>
      </c>
      <c r="L10548" s="20">
        <v>48</v>
      </c>
      <c r="N10548" s="20">
        <v>23</v>
      </c>
      <c r="P10548" s="20">
        <v>1</v>
      </c>
      <c r="Q10548" s="20">
        <v>3</v>
      </c>
      <c r="S10548" s="20">
        <v>6</v>
      </c>
      <c r="T10548" s="20">
        <v>0.31</v>
      </c>
    </row>
    <row r="10549" spans="1:20" s="20" customFormat="1" x14ac:dyDescent="0.25">
      <c r="A10549" s="20" t="s">
        <v>13077</v>
      </c>
      <c r="B10549" s="20" t="s">
        <v>13075</v>
      </c>
      <c r="C10549" s="20" t="s">
        <v>1237</v>
      </c>
      <c r="D10549" s="20" t="s">
        <v>1000</v>
      </c>
      <c r="E10549" s="26">
        <v>43678</v>
      </c>
      <c r="F10549" s="20">
        <v>28</v>
      </c>
      <c r="G10549" s="20">
        <v>24.5</v>
      </c>
      <c r="I10549" s="20">
        <v>93</v>
      </c>
      <c r="J10549" s="20">
        <v>161</v>
      </c>
      <c r="L10549" s="20">
        <v>141</v>
      </c>
      <c r="N10549" s="20">
        <v>87</v>
      </c>
      <c r="P10549" s="20">
        <v>3</v>
      </c>
      <c r="Q10549" s="20">
        <v>3</v>
      </c>
      <c r="S10549" s="20">
        <v>6</v>
      </c>
      <c r="T10549" s="20">
        <v>0.28999999999999998</v>
      </c>
    </row>
    <row r="10550" spans="1:20" s="20" customFormat="1" x14ac:dyDescent="0.25">
      <c r="A10550" s="177" t="str">
        <f>C10550&amp;" "&amp;D10550&amp;"Aug-19"</f>
        <v>UniversalAll CombinedAug-19</v>
      </c>
      <c r="B10550" s="20" t="s">
        <v>12756</v>
      </c>
      <c r="C10550" s="20" t="s">
        <v>217</v>
      </c>
      <c r="D10550" s="20" t="s">
        <v>1002</v>
      </c>
      <c r="E10550" s="26">
        <v>43678</v>
      </c>
      <c r="F10550" s="20">
        <v>0</v>
      </c>
      <c r="G10550" s="20">
        <v>0</v>
      </c>
      <c r="I10550" s="20">
        <v>0</v>
      </c>
      <c r="J10550" s="20">
        <v>0</v>
      </c>
      <c r="L10550" s="20">
        <v>0</v>
      </c>
      <c r="N10550" s="20">
        <v>0</v>
      </c>
      <c r="P10550" s="20">
        <v>0</v>
      </c>
      <c r="Q10550" s="20">
        <v>0</v>
      </c>
      <c r="S10550" s="20">
        <v>0</v>
      </c>
      <c r="T10550" s="20">
        <v>0.25</v>
      </c>
    </row>
    <row r="10551" spans="1:20" s="20" customFormat="1" x14ac:dyDescent="0.25">
      <c r="A10551" s="177" t="s">
        <v>21820</v>
      </c>
      <c r="B10551" s="20" t="s">
        <v>21821</v>
      </c>
      <c r="C10551" s="20" t="s">
        <v>217</v>
      </c>
      <c r="D10551" s="20" t="s">
        <v>1000</v>
      </c>
      <c r="E10551" s="26">
        <v>43678</v>
      </c>
      <c r="F10551" s="20">
        <v>0</v>
      </c>
      <c r="G10551" s="20">
        <v>0</v>
      </c>
      <c r="I10551" s="20">
        <v>0</v>
      </c>
      <c r="J10551" s="20">
        <v>0</v>
      </c>
      <c r="L10551" s="20">
        <v>0</v>
      </c>
      <c r="N10551" s="20">
        <v>0</v>
      </c>
      <c r="P10551" s="20">
        <v>0</v>
      </c>
      <c r="Q10551" s="20">
        <v>0</v>
      </c>
      <c r="S10551" s="20">
        <v>0</v>
      </c>
      <c r="T10551" s="20">
        <v>0.25</v>
      </c>
    </row>
    <row r="10552" spans="1:20" s="20" customFormat="1" x14ac:dyDescent="0.25">
      <c r="A10552" s="177" t="str">
        <f>C10552&amp;" "&amp;D10552&amp;"Aug-19"</f>
        <v>UniversalTF-CBT FFAug-19</v>
      </c>
      <c r="B10552" s="20" t="s">
        <v>12705</v>
      </c>
      <c r="C10552" s="20" t="s">
        <v>218</v>
      </c>
      <c r="D10552" s="20" t="s">
        <v>1000</v>
      </c>
      <c r="E10552" s="26">
        <v>43678</v>
      </c>
      <c r="F10552" s="20">
        <v>0</v>
      </c>
      <c r="G10552" s="20">
        <v>0</v>
      </c>
      <c r="I10552" s="20">
        <v>0</v>
      </c>
      <c r="J10552" s="20">
        <v>0</v>
      </c>
      <c r="L10552" s="20">
        <v>0</v>
      </c>
      <c r="N10552" s="20">
        <v>0</v>
      </c>
      <c r="P10552" s="20">
        <v>0</v>
      </c>
      <c r="Q10552" s="20">
        <v>0</v>
      </c>
      <c r="S10552" s="20">
        <v>0</v>
      </c>
    </row>
    <row r="10553" spans="1:20" s="20" customFormat="1" x14ac:dyDescent="0.25">
      <c r="A10553" s="177" t="s">
        <v>22064</v>
      </c>
      <c r="B10553" s="20" t="s">
        <v>22065</v>
      </c>
      <c r="C10553" s="20" t="s">
        <v>218</v>
      </c>
      <c r="D10553" s="20" t="s">
        <v>1002</v>
      </c>
      <c r="E10553" s="26">
        <v>43678</v>
      </c>
      <c r="F10553" s="20">
        <v>0</v>
      </c>
      <c r="G10553" s="20">
        <v>0</v>
      </c>
      <c r="I10553" s="20">
        <v>0</v>
      </c>
      <c r="J10553" s="20">
        <v>0</v>
      </c>
      <c r="L10553" s="20">
        <v>0</v>
      </c>
      <c r="N10553" s="20">
        <v>0</v>
      </c>
      <c r="P10553" s="20">
        <v>0</v>
      </c>
      <c r="Q10553" s="20">
        <v>0</v>
      </c>
      <c r="S10553" s="20">
        <v>0</v>
      </c>
    </row>
    <row r="10554" spans="1:20" s="20" customFormat="1" x14ac:dyDescent="0.25">
      <c r="A10554" s="177" t="str">
        <f>C10554&amp;" "&amp;D10554&amp;"Aug-19"</f>
        <v>UniversalTIP FFAug-19</v>
      </c>
      <c r="B10554" s="20" t="s">
        <v>12714</v>
      </c>
      <c r="C10554" s="20" t="s">
        <v>219</v>
      </c>
      <c r="D10554" s="20" t="s">
        <v>1000</v>
      </c>
      <c r="E10554" s="26">
        <v>43678</v>
      </c>
      <c r="F10554" s="20">
        <v>0</v>
      </c>
      <c r="G10554" s="20">
        <v>0</v>
      </c>
      <c r="I10554" s="20">
        <v>0</v>
      </c>
      <c r="J10554" s="20">
        <v>0</v>
      </c>
      <c r="L10554" s="20">
        <v>0</v>
      </c>
      <c r="N10554" s="20">
        <v>0</v>
      </c>
      <c r="P10554" s="20">
        <v>0</v>
      </c>
      <c r="Q10554" s="20">
        <v>0</v>
      </c>
      <c r="S10554" s="20">
        <v>0</v>
      </c>
    </row>
    <row r="10555" spans="1:20" s="20" customFormat="1" x14ac:dyDescent="0.25">
      <c r="A10555" s="177" t="s">
        <v>22241</v>
      </c>
      <c r="B10555" s="20" t="s">
        <v>22242</v>
      </c>
      <c r="C10555" s="20" t="s">
        <v>219</v>
      </c>
      <c r="D10555" s="20" t="s">
        <v>1002</v>
      </c>
      <c r="E10555" s="26">
        <v>43678</v>
      </c>
      <c r="F10555" s="20">
        <v>0</v>
      </c>
      <c r="G10555" s="20">
        <v>0</v>
      </c>
      <c r="I10555" s="20">
        <v>0</v>
      </c>
      <c r="J10555" s="20">
        <v>0</v>
      </c>
      <c r="L10555" s="20">
        <v>0</v>
      </c>
      <c r="N10555" s="20">
        <v>0</v>
      </c>
      <c r="P10555" s="20">
        <v>0</v>
      </c>
      <c r="Q10555" s="20">
        <v>0</v>
      </c>
      <c r="S10555" s="20">
        <v>0</v>
      </c>
    </row>
    <row r="10556" spans="1:20" s="20" customFormat="1" x14ac:dyDescent="0.25">
      <c r="A10556" s="177" t="str">
        <f>C10556&amp;" "&amp;D10556&amp;"Aug-19"</f>
        <v>Wayne CenterAll CombinedAug-19</v>
      </c>
      <c r="B10556" s="20" t="s">
        <v>12757</v>
      </c>
      <c r="C10556" s="20" t="s">
        <v>342</v>
      </c>
      <c r="D10556" s="20" t="s">
        <v>1002</v>
      </c>
      <c r="E10556" s="26">
        <v>43678</v>
      </c>
      <c r="F10556" s="20">
        <v>2.5</v>
      </c>
      <c r="G10556" s="20">
        <v>3</v>
      </c>
      <c r="I10556" s="20">
        <v>23</v>
      </c>
      <c r="J10556" s="20">
        <v>29</v>
      </c>
      <c r="L10556" s="20">
        <v>36</v>
      </c>
      <c r="N10556" s="20">
        <v>22</v>
      </c>
      <c r="P10556" s="20">
        <v>1</v>
      </c>
      <c r="Q10556" s="20">
        <v>4</v>
      </c>
      <c r="S10556" s="20">
        <v>1</v>
      </c>
    </row>
    <row r="10557" spans="1:20" s="20" customFormat="1" x14ac:dyDescent="0.25">
      <c r="A10557" s="177" t="s">
        <v>19706</v>
      </c>
      <c r="B10557" s="20" t="s">
        <v>19707</v>
      </c>
      <c r="C10557" s="20" t="s">
        <v>342</v>
      </c>
      <c r="D10557" s="20" t="s">
        <v>1000</v>
      </c>
      <c r="E10557" s="26">
        <v>43678</v>
      </c>
      <c r="F10557" s="20">
        <v>2.5</v>
      </c>
      <c r="G10557" s="20">
        <v>3</v>
      </c>
      <c r="I10557" s="20">
        <v>23</v>
      </c>
      <c r="J10557" s="20">
        <v>29</v>
      </c>
      <c r="L10557" s="20">
        <v>36</v>
      </c>
      <c r="N10557" s="20">
        <v>22</v>
      </c>
      <c r="P10557" s="20">
        <v>1</v>
      </c>
      <c r="Q10557" s="20">
        <v>4</v>
      </c>
      <c r="S10557" s="20">
        <v>1</v>
      </c>
    </row>
    <row r="10558" spans="1:20" s="20" customFormat="1" x14ac:dyDescent="0.25">
      <c r="A10558" s="177" t="str">
        <f>C10558&amp;" "&amp;D10558&amp;"Aug-19"</f>
        <v>Wayne CenterTIP FFAug-19</v>
      </c>
      <c r="B10558" s="20" t="s">
        <v>12715</v>
      </c>
      <c r="C10558" s="20" t="s">
        <v>340</v>
      </c>
      <c r="D10558" s="20" t="s">
        <v>1000</v>
      </c>
      <c r="E10558" s="26">
        <v>43678</v>
      </c>
      <c r="F10558" s="20">
        <v>2.5</v>
      </c>
      <c r="G10558" s="20">
        <v>3</v>
      </c>
      <c r="I10558" s="20">
        <v>23</v>
      </c>
      <c r="J10558" s="20">
        <v>29</v>
      </c>
      <c r="L10558" s="20">
        <v>36</v>
      </c>
      <c r="N10558" s="20">
        <v>22</v>
      </c>
      <c r="P10558" s="20">
        <v>1</v>
      </c>
      <c r="Q10558" s="20">
        <v>4</v>
      </c>
      <c r="S10558" s="20">
        <v>1</v>
      </c>
    </row>
    <row r="10559" spans="1:20" s="20" customFormat="1" x14ac:dyDescent="0.25">
      <c r="A10559" s="177" t="s">
        <v>19806</v>
      </c>
      <c r="B10559" s="20" t="s">
        <v>19807</v>
      </c>
      <c r="C10559" s="20" t="s">
        <v>340</v>
      </c>
      <c r="D10559" s="20" t="s">
        <v>1002</v>
      </c>
      <c r="E10559" s="26">
        <v>43678</v>
      </c>
      <c r="F10559" s="20">
        <v>2.5</v>
      </c>
      <c r="G10559" s="20">
        <v>3</v>
      </c>
      <c r="I10559" s="20">
        <v>23</v>
      </c>
      <c r="J10559" s="20">
        <v>29</v>
      </c>
      <c r="L10559" s="20">
        <v>36</v>
      </c>
      <c r="N10559" s="20">
        <v>22</v>
      </c>
      <c r="P10559" s="20">
        <v>1</v>
      </c>
      <c r="Q10559" s="20">
        <v>4</v>
      </c>
      <c r="S10559" s="20">
        <v>1</v>
      </c>
    </row>
    <row r="10560" spans="1:20" s="20" customFormat="1" x14ac:dyDescent="0.25">
      <c r="A10560" s="177" t="str">
        <f>C10560&amp;" "&amp;D10560&amp;"Aug-19"</f>
        <v>Youth VillagesAll CombinedAug-19</v>
      </c>
      <c r="B10560" s="20" t="s">
        <v>12758</v>
      </c>
      <c r="C10560" s="20" t="s">
        <v>220</v>
      </c>
      <c r="D10560" s="20" t="s">
        <v>1002</v>
      </c>
      <c r="E10560" s="26">
        <v>43678</v>
      </c>
      <c r="F10560" s="20">
        <v>0</v>
      </c>
      <c r="G10560" s="20">
        <v>0</v>
      </c>
      <c r="I10560" s="20">
        <v>0</v>
      </c>
      <c r="J10560" s="20">
        <v>0</v>
      </c>
      <c r="L10560" s="20">
        <v>0</v>
      </c>
      <c r="N10560" s="20">
        <v>0</v>
      </c>
      <c r="P10560" s="20">
        <v>0</v>
      </c>
      <c r="Q10560" s="20">
        <v>0</v>
      </c>
      <c r="S10560" s="20">
        <v>0</v>
      </c>
    </row>
    <row r="10561" spans="1:19" s="20" customFormat="1" x14ac:dyDescent="0.25">
      <c r="A10561" s="177" t="s">
        <v>19983</v>
      </c>
      <c r="B10561" s="20" t="s">
        <v>19984</v>
      </c>
      <c r="C10561" s="20" t="s">
        <v>220</v>
      </c>
      <c r="D10561" s="20" t="s">
        <v>1000</v>
      </c>
      <c r="E10561" s="26">
        <v>43678</v>
      </c>
      <c r="F10561" s="20">
        <v>0</v>
      </c>
      <c r="G10561" s="20">
        <v>0</v>
      </c>
      <c r="I10561" s="20">
        <v>0</v>
      </c>
      <c r="J10561" s="20">
        <v>0</v>
      </c>
      <c r="L10561" s="20">
        <v>0</v>
      </c>
      <c r="N10561" s="20">
        <v>0</v>
      </c>
      <c r="P10561" s="20">
        <v>0</v>
      </c>
      <c r="Q10561" s="20">
        <v>0</v>
      </c>
      <c r="S10561" s="20">
        <v>0</v>
      </c>
    </row>
    <row r="10562" spans="1:19" s="20" customFormat="1" x14ac:dyDescent="0.25">
      <c r="A10562" s="177" t="str">
        <f>C10562&amp;" "&amp;D10562&amp;"Aug-19"</f>
        <v>Youth VillagesMST FFAug-19</v>
      </c>
      <c r="B10562" s="20" t="s">
        <v>12691</v>
      </c>
      <c r="C10562" s="20" t="s">
        <v>221</v>
      </c>
      <c r="D10562" s="20" t="s">
        <v>1000</v>
      </c>
      <c r="E10562" s="26">
        <v>43678</v>
      </c>
      <c r="F10562" s="20">
        <v>0</v>
      </c>
      <c r="G10562" s="20">
        <v>0</v>
      </c>
      <c r="I10562" s="20">
        <v>0</v>
      </c>
      <c r="J10562" s="20">
        <v>0</v>
      </c>
      <c r="L10562" s="20">
        <v>0</v>
      </c>
      <c r="N10562" s="20">
        <v>0</v>
      </c>
      <c r="P10562" s="20">
        <v>0</v>
      </c>
      <c r="Q10562" s="20">
        <v>0</v>
      </c>
      <c r="S10562" s="20">
        <v>0</v>
      </c>
    </row>
    <row r="10563" spans="1:19" s="20" customFormat="1" x14ac:dyDescent="0.25">
      <c r="A10563" s="177" t="s">
        <v>20162</v>
      </c>
      <c r="B10563" s="20" t="s">
        <v>20163</v>
      </c>
      <c r="C10563" s="20" t="s">
        <v>221</v>
      </c>
      <c r="D10563" s="20" t="s">
        <v>1002</v>
      </c>
      <c r="E10563" s="26">
        <v>43678</v>
      </c>
      <c r="F10563" s="20">
        <v>0</v>
      </c>
      <c r="G10563" s="20">
        <v>0</v>
      </c>
      <c r="I10563" s="20">
        <v>0</v>
      </c>
      <c r="J10563" s="20">
        <v>0</v>
      </c>
      <c r="L10563" s="20">
        <v>0</v>
      </c>
      <c r="N10563" s="20">
        <v>0</v>
      </c>
      <c r="P10563" s="20">
        <v>0</v>
      </c>
      <c r="Q10563" s="20">
        <v>0</v>
      </c>
      <c r="S10563" s="20">
        <v>0</v>
      </c>
    </row>
    <row r="10564" spans="1:19" s="20" customFormat="1" x14ac:dyDescent="0.25">
      <c r="A10564" s="177" t="str">
        <f>C10564&amp;" "&amp;D10564&amp;"Aug-19"</f>
        <v>Youth VillagesMST-PSB FFAug-19</v>
      </c>
      <c r="B10564" s="20" t="s">
        <v>12692</v>
      </c>
      <c r="C10564" s="20" t="s">
        <v>222</v>
      </c>
      <c r="D10564" s="20" t="s">
        <v>1000</v>
      </c>
      <c r="E10564" s="26">
        <v>43678</v>
      </c>
      <c r="F10564" s="20">
        <v>0</v>
      </c>
      <c r="G10564" s="20">
        <v>0</v>
      </c>
      <c r="I10564" s="20">
        <v>0</v>
      </c>
      <c r="J10564" s="20">
        <v>0</v>
      </c>
      <c r="L10564" s="20">
        <v>0</v>
      </c>
      <c r="N10564" s="20">
        <v>0</v>
      </c>
      <c r="P10564" s="20">
        <v>0</v>
      </c>
      <c r="Q10564" s="20">
        <v>0</v>
      </c>
      <c r="S10564" s="20">
        <v>0</v>
      </c>
    </row>
    <row r="10565" spans="1:19" s="20" customFormat="1" x14ac:dyDescent="0.25">
      <c r="A10565" s="177" t="s">
        <v>20339</v>
      </c>
      <c r="B10565" s="20" t="s">
        <v>20340</v>
      </c>
      <c r="C10565" s="20" t="s">
        <v>222</v>
      </c>
      <c r="D10565" s="20" t="s">
        <v>1002</v>
      </c>
      <c r="E10565" s="26">
        <v>43678</v>
      </c>
      <c r="F10565" s="20">
        <v>0</v>
      </c>
      <c r="G10565" s="20">
        <v>0</v>
      </c>
      <c r="I10565" s="20">
        <v>0</v>
      </c>
      <c r="J10565" s="20">
        <v>0</v>
      </c>
      <c r="L10565" s="20">
        <v>0</v>
      </c>
      <c r="N10565" s="20">
        <v>0</v>
      </c>
      <c r="P10565" s="20">
        <v>0</v>
      </c>
      <c r="Q10565" s="20">
        <v>0</v>
      </c>
      <c r="S10565" s="20">
        <v>0</v>
      </c>
    </row>
    <row r="10566" spans="1:19" s="20" customFormat="1" x14ac:dyDescent="0.25">
      <c r="A10566" s="20" t="s">
        <v>12922</v>
      </c>
      <c r="B10566" s="20" t="s">
        <v>12773</v>
      </c>
      <c r="C10566" s="20" t="s">
        <v>228</v>
      </c>
      <c r="D10566" s="20" t="s">
        <v>1000</v>
      </c>
      <c r="E10566" s="26">
        <v>43709</v>
      </c>
      <c r="F10566" s="20">
        <v>0</v>
      </c>
      <c r="G10566" s="20">
        <v>0</v>
      </c>
      <c r="I10566" s="20">
        <v>0</v>
      </c>
      <c r="J10566" s="20">
        <v>0</v>
      </c>
      <c r="L10566" s="20">
        <v>0</v>
      </c>
      <c r="N10566" s="20">
        <v>0</v>
      </c>
      <c r="P10566" s="20">
        <v>0</v>
      </c>
      <c r="Q10566" s="20">
        <v>0</v>
      </c>
      <c r="S10566" s="20">
        <v>0</v>
      </c>
    </row>
    <row r="10567" spans="1:19" s="20" customFormat="1" x14ac:dyDescent="0.25">
      <c r="A10567" s="20" t="s">
        <v>12923</v>
      </c>
      <c r="B10567" s="20" t="s">
        <v>12774</v>
      </c>
      <c r="C10567" s="20" t="s">
        <v>211</v>
      </c>
      <c r="D10567" s="20" t="s">
        <v>1000</v>
      </c>
      <c r="E10567" s="26">
        <v>43709</v>
      </c>
      <c r="F10567" s="20">
        <v>0</v>
      </c>
      <c r="G10567" s="20">
        <v>0</v>
      </c>
      <c r="I10567" s="20">
        <v>0</v>
      </c>
      <c r="J10567" s="20">
        <v>0</v>
      </c>
      <c r="L10567" s="20">
        <v>0</v>
      </c>
      <c r="N10567" s="20">
        <v>0</v>
      </c>
      <c r="P10567" s="20">
        <v>0</v>
      </c>
      <c r="Q10567" s="20">
        <v>0</v>
      </c>
      <c r="S10567" s="20">
        <v>0</v>
      </c>
    </row>
    <row r="10568" spans="1:19" s="20" customFormat="1" x14ac:dyDescent="0.25">
      <c r="A10568" s="20" t="s">
        <v>12924</v>
      </c>
      <c r="B10568" s="20" t="s">
        <v>12775</v>
      </c>
      <c r="C10568" s="20" t="s">
        <v>213</v>
      </c>
      <c r="D10568" s="20" t="s">
        <v>1000</v>
      </c>
      <c r="E10568" s="26">
        <v>43709</v>
      </c>
      <c r="F10568" s="20">
        <v>0</v>
      </c>
      <c r="G10568" s="20">
        <v>0</v>
      </c>
      <c r="I10568" s="20">
        <v>0</v>
      </c>
      <c r="J10568" s="20">
        <v>0</v>
      </c>
      <c r="L10568" s="20">
        <v>0</v>
      </c>
      <c r="N10568" s="20">
        <v>0</v>
      </c>
      <c r="P10568" s="20">
        <v>0</v>
      </c>
      <c r="Q10568" s="20">
        <v>0</v>
      </c>
      <c r="S10568" s="20">
        <v>0</v>
      </c>
    </row>
    <row r="10569" spans="1:19" s="20" customFormat="1" x14ac:dyDescent="0.25">
      <c r="A10569" s="20" t="s">
        <v>12925</v>
      </c>
      <c r="B10569" s="20" t="s">
        <v>12776</v>
      </c>
      <c r="C10569" s="20" t="s">
        <v>229</v>
      </c>
      <c r="D10569" s="20" t="s">
        <v>1000</v>
      </c>
      <c r="E10569" s="26">
        <v>43709</v>
      </c>
      <c r="F10569" s="20">
        <v>0</v>
      </c>
      <c r="G10569" s="20">
        <v>0</v>
      </c>
      <c r="I10569" s="20">
        <v>0</v>
      </c>
      <c r="J10569" s="20">
        <v>0</v>
      </c>
      <c r="L10569" s="20">
        <v>0</v>
      </c>
      <c r="N10569" s="20">
        <v>0</v>
      </c>
      <c r="P10569" s="20">
        <v>0</v>
      </c>
      <c r="Q10569" s="20">
        <v>0</v>
      </c>
      <c r="S10569" s="20">
        <v>0</v>
      </c>
    </row>
    <row r="10570" spans="1:19" s="20" customFormat="1" x14ac:dyDescent="0.25">
      <c r="A10570" s="20" t="s">
        <v>12926</v>
      </c>
      <c r="B10570" s="20" t="s">
        <v>22398</v>
      </c>
      <c r="C10570" s="20" t="s">
        <v>1051</v>
      </c>
      <c r="D10570" s="20" t="s">
        <v>1000</v>
      </c>
      <c r="E10570" s="26">
        <v>43709</v>
      </c>
      <c r="F10570" s="20">
        <v>0</v>
      </c>
      <c r="G10570" s="20">
        <v>0</v>
      </c>
      <c r="I10570" s="20">
        <v>0</v>
      </c>
      <c r="J10570" s="20">
        <v>0</v>
      </c>
      <c r="L10570" s="20">
        <v>0</v>
      </c>
      <c r="N10570" s="20">
        <v>0</v>
      </c>
      <c r="P10570" s="20">
        <v>0</v>
      </c>
      <c r="Q10570" s="20">
        <v>0</v>
      </c>
      <c r="S10570" s="20">
        <v>0</v>
      </c>
    </row>
    <row r="10571" spans="1:19" s="20" customFormat="1" x14ac:dyDescent="0.25">
      <c r="A10571" s="20" t="s">
        <v>12927</v>
      </c>
      <c r="B10571" s="20" t="s">
        <v>12777</v>
      </c>
      <c r="C10571" s="20" t="s">
        <v>1048</v>
      </c>
      <c r="D10571" s="20" t="s">
        <v>1000</v>
      </c>
      <c r="E10571" s="26">
        <v>43709</v>
      </c>
      <c r="F10571" s="20">
        <v>0</v>
      </c>
      <c r="G10571" s="20">
        <v>0</v>
      </c>
      <c r="I10571" s="20">
        <v>2</v>
      </c>
      <c r="J10571" s="20">
        <v>0</v>
      </c>
      <c r="L10571" s="20">
        <v>0</v>
      </c>
      <c r="N10571" s="20">
        <v>0</v>
      </c>
      <c r="P10571" s="20">
        <v>0</v>
      </c>
      <c r="Q10571" s="20">
        <v>0</v>
      </c>
      <c r="S10571" s="20">
        <v>2</v>
      </c>
    </row>
    <row r="10572" spans="1:19" s="20" customFormat="1" x14ac:dyDescent="0.25">
      <c r="A10572" s="20" t="s">
        <v>12928</v>
      </c>
      <c r="B10572" s="20" t="s">
        <v>12778</v>
      </c>
      <c r="C10572" s="20" t="s">
        <v>1047</v>
      </c>
      <c r="D10572" s="20" t="s">
        <v>1000</v>
      </c>
      <c r="E10572" s="26">
        <v>43709</v>
      </c>
      <c r="F10572" s="20">
        <v>3.5</v>
      </c>
      <c r="G10572" s="20">
        <v>3.5</v>
      </c>
      <c r="I10572" s="20">
        <v>18</v>
      </c>
      <c r="J10572" s="20">
        <v>20</v>
      </c>
      <c r="L10572" s="20">
        <v>20</v>
      </c>
      <c r="N10572" s="20">
        <v>18</v>
      </c>
      <c r="P10572" s="20">
        <v>0</v>
      </c>
      <c r="Q10572" s="20">
        <v>0</v>
      </c>
      <c r="S10572" s="20">
        <v>0</v>
      </c>
    </row>
    <row r="10573" spans="1:19" s="20" customFormat="1" x14ac:dyDescent="0.25">
      <c r="A10573" s="20" t="s">
        <v>12929</v>
      </c>
      <c r="B10573" s="20" t="s">
        <v>12779</v>
      </c>
      <c r="C10573" s="20" t="s">
        <v>1050</v>
      </c>
      <c r="D10573" s="20" t="s">
        <v>1001</v>
      </c>
      <c r="E10573" s="26">
        <v>43709</v>
      </c>
      <c r="F10573" s="20">
        <v>1</v>
      </c>
      <c r="G10573" s="20">
        <v>2.5</v>
      </c>
      <c r="I10573" s="20">
        <v>5</v>
      </c>
      <c r="J10573" s="20">
        <v>5</v>
      </c>
      <c r="L10573" s="20">
        <v>14</v>
      </c>
      <c r="N10573" s="20">
        <v>5</v>
      </c>
      <c r="P10573" s="20">
        <v>0</v>
      </c>
      <c r="Q10573" s="20">
        <v>0</v>
      </c>
      <c r="S10573" s="20">
        <v>0</v>
      </c>
    </row>
    <row r="10574" spans="1:19" s="20" customFormat="1" x14ac:dyDescent="0.25">
      <c r="A10574" s="20" t="s">
        <v>12930</v>
      </c>
      <c r="B10574" s="20" t="s">
        <v>12780</v>
      </c>
      <c r="C10574" s="20" t="s">
        <v>1049</v>
      </c>
      <c r="D10574" s="20" t="s">
        <v>1001</v>
      </c>
      <c r="E10574" s="26">
        <v>43709</v>
      </c>
      <c r="F10574" s="20">
        <v>0</v>
      </c>
      <c r="G10574" s="20">
        <v>0</v>
      </c>
      <c r="I10574" s="20">
        <v>0</v>
      </c>
      <c r="J10574" s="20">
        <v>0</v>
      </c>
      <c r="L10574" s="20">
        <v>0</v>
      </c>
      <c r="N10574" s="20">
        <v>0</v>
      </c>
      <c r="P10574" s="20">
        <v>0</v>
      </c>
      <c r="Q10574" s="20">
        <v>0</v>
      </c>
      <c r="S10574" s="20">
        <v>0</v>
      </c>
    </row>
    <row r="10575" spans="1:19" s="20" customFormat="1" x14ac:dyDescent="0.25">
      <c r="A10575" s="20" t="s">
        <v>12931</v>
      </c>
      <c r="B10575" s="20" t="s">
        <v>12781</v>
      </c>
      <c r="C10575" s="20" t="s">
        <v>1048</v>
      </c>
      <c r="D10575" s="20" t="s">
        <v>1001</v>
      </c>
      <c r="E10575" s="26">
        <v>43709</v>
      </c>
      <c r="F10575" s="20">
        <v>2</v>
      </c>
      <c r="G10575" s="20">
        <v>2.5</v>
      </c>
      <c r="I10575" s="20">
        <v>12</v>
      </c>
      <c r="J10575" s="20">
        <v>11</v>
      </c>
      <c r="L10575" s="20">
        <v>14</v>
      </c>
      <c r="N10575" s="20">
        <v>8</v>
      </c>
      <c r="P10575" s="20">
        <v>2</v>
      </c>
      <c r="Q10575" s="20">
        <v>3</v>
      </c>
      <c r="S10575" s="20">
        <v>4</v>
      </c>
    </row>
    <row r="10576" spans="1:19" s="20" customFormat="1" x14ac:dyDescent="0.25">
      <c r="A10576" s="20" t="s">
        <v>12932</v>
      </c>
      <c r="B10576" s="20" t="s">
        <v>12782</v>
      </c>
      <c r="C10576" s="20" t="s">
        <v>1047</v>
      </c>
      <c r="D10576" s="20" t="s">
        <v>1001</v>
      </c>
      <c r="E10576" s="26">
        <v>43709</v>
      </c>
      <c r="F10576" s="20">
        <v>0</v>
      </c>
      <c r="G10576" s="20">
        <v>0</v>
      </c>
      <c r="I10576" s="20">
        <v>0</v>
      </c>
      <c r="J10576" s="20">
        <v>0</v>
      </c>
      <c r="L10576" s="20">
        <v>0</v>
      </c>
      <c r="N10576" s="20">
        <v>0</v>
      </c>
      <c r="P10576" s="20">
        <v>0</v>
      </c>
      <c r="Q10576" s="20">
        <v>0</v>
      </c>
      <c r="S10576" s="20">
        <v>0</v>
      </c>
    </row>
    <row r="10577" spans="1:19" s="20" customFormat="1" x14ac:dyDescent="0.25">
      <c r="A10577" s="20" t="s">
        <v>12933</v>
      </c>
      <c r="B10577" s="20" t="s">
        <v>12783</v>
      </c>
      <c r="C10577" s="20" t="s">
        <v>959</v>
      </c>
      <c r="D10577" s="20" t="s">
        <v>1000</v>
      </c>
      <c r="E10577" s="26">
        <v>43709</v>
      </c>
      <c r="F10577" s="20">
        <v>1</v>
      </c>
      <c r="G10577" s="20">
        <v>3</v>
      </c>
      <c r="I10577" s="20">
        <v>0</v>
      </c>
      <c r="J10577" s="20">
        <v>6</v>
      </c>
      <c r="L10577" s="20">
        <v>18</v>
      </c>
      <c r="N10577" s="20">
        <v>0</v>
      </c>
      <c r="O10577" s="20">
        <v>0.75</v>
      </c>
      <c r="P10577" s="20">
        <v>0</v>
      </c>
      <c r="Q10577" s="20">
        <v>1</v>
      </c>
      <c r="S10577" s="20">
        <v>0</v>
      </c>
    </row>
    <row r="10578" spans="1:19" s="20" customFormat="1" x14ac:dyDescent="0.25">
      <c r="A10578" s="20" t="s">
        <v>12934</v>
      </c>
      <c r="B10578" s="20" t="s">
        <v>12784</v>
      </c>
      <c r="C10578" s="20" t="s">
        <v>205</v>
      </c>
      <c r="D10578" s="20" t="s">
        <v>1000</v>
      </c>
      <c r="E10578" s="26">
        <v>43709</v>
      </c>
      <c r="F10578" s="20">
        <v>0</v>
      </c>
      <c r="G10578" s="20">
        <v>0</v>
      </c>
      <c r="I10578" s="20">
        <v>0</v>
      </c>
      <c r="J10578" s="20">
        <v>0</v>
      </c>
      <c r="L10578" s="20">
        <v>0</v>
      </c>
      <c r="N10578" s="20">
        <v>0</v>
      </c>
      <c r="P10578" s="20">
        <v>0</v>
      </c>
      <c r="Q10578" s="20">
        <v>0</v>
      </c>
      <c r="S10578" s="20">
        <v>0</v>
      </c>
    </row>
    <row r="10579" spans="1:19" s="20" customFormat="1" x14ac:dyDescent="0.25">
      <c r="A10579" s="20" t="s">
        <v>12935</v>
      </c>
      <c r="B10579" s="20" t="s">
        <v>12785</v>
      </c>
      <c r="C10579" s="20" t="s">
        <v>384</v>
      </c>
      <c r="D10579" s="20" t="s">
        <v>1000</v>
      </c>
      <c r="E10579" s="26">
        <v>43709</v>
      </c>
      <c r="F10579" s="20">
        <v>0</v>
      </c>
      <c r="G10579" s="20">
        <v>0</v>
      </c>
      <c r="I10579" s="20">
        <v>0</v>
      </c>
      <c r="J10579" s="20">
        <v>0</v>
      </c>
      <c r="L10579" s="20">
        <v>0</v>
      </c>
      <c r="N10579" s="20">
        <v>0</v>
      </c>
      <c r="P10579" s="20">
        <v>0</v>
      </c>
      <c r="Q10579" s="20">
        <v>0</v>
      </c>
      <c r="S10579" s="20">
        <v>0</v>
      </c>
    </row>
    <row r="10580" spans="1:19" s="20" customFormat="1" x14ac:dyDescent="0.25">
      <c r="A10580" s="20" t="s">
        <v>12936</v>
      </c>
      <c r="B10580" s="20" t="s">
        <v>12786</v>
      </c>
      <c r="C10580" s="20" t="s">
        <v>210</v>
      </c>
      <c r="D10580" s="20" t="s">
        <v>1000</v>
      </c>
      <c r="E10580" s="26">
        <v>43709</v>
      </c>
      <c r="F10580" s="20">
        <v>2</v>
      </c>
      <c r="G10580" s="20">
        <v>4</v>
      </c>
      <c r="I10580" s="20">
        <v>8</v>
      </c>
      <c r="J10580" s="20">
        <v>12</v>
      </c>
      <c r="L10580" s="20">
        <v>24</v>
      </c>
      <c r="N10580" s="20">
        <v>5</v>
      </c>
      <c r="O10580" s="20">
        <v>0.88</v>
      </c>
      <c r="P10580" s="20">
        <v>0</v>
      </c>
      <c r="Q10580" s="20">
        <v>0</v>
      </c>
      <c r="S10580" s="20">
        <v>3</v>
      </c>
    </row>
    <row r="10581" spans="1:19" s="20" customFormat="1" x14ac:dyDescent="0.25">
      <c r="A10581" s="20" t="s">
        <v>12937</v>
      </c>
      <c r="B10581" s="20" t="s">
        <v>12787</v>
      </c>
      <c r="C10581" s="20" t="s">
        <v>215</v>
      </c>
      <c r="D10581" s="20" t="s">
        <v>1000</v>
      </c>
      <c r="E10581" s="26">
        <v>43709</v>
      </c>
      <c r="F10581" s="20">
        <v>6.5</v>
      </c>
      <c r="G10581" s="20">
        <v>6</v>
      </c>
      <c r="I10581" s="20">
        <v>33</v>
      </c>
      <c r="J10581" s="20">
        <v>41</v>
      </c>
      <c r="L10581" s="20">
        <v>40</v>
      </c>
      <c r="N10581" s="20">
        <v>27</v>
      </c>
      <c r="O10581" s="20">
        <v>1.1000000000000001</v>
      </c>
      <c r="P10581" s="20">
        <v>1</v>
      </c>
      <c r="Q10581" s="20">
        <v>1</v>
      </c>
      <c r="S10581" s="20">
        <v>6</v>
      </c>
    </row>
    <row r="10582" spans="1:19" s="20" customFormat="1" x14ac:dyDescent="0.25">
      <c r="A10582" s="20" t="s">
        <v>12938</v>
      </c>
      <c r="B10582" s="20" t="s">
        <v>12788</v>
      </c>
      <c r="C10582" s="20" t="s">
        <v>960</v>
      </c>
      <c r="D10582" s="20" t="s">
        <v>1000</v>
      </c>
      <c r="E10582" s="26">
        <v>43709</v>
      </c>
      <c r="F10582" s="20">
        <v>4</v>
      </c>
      <c r="G10582" s="20">
        <v>3</v>
      </c>
      <c r="I10582" s="20">
        <v>5</v>
      </c>
      <c r="J10582" s="20">
        <v>17</v>
      </c>
      <c r="L10582" s="20">
        <v>12</v>
      </c>
      <c r="N10582" s="20">
        <v>5</v>
      </c>
      <c r="P10582" s="20">
        <v>0</v>
      </c>
      <c r="Q10582" s="20">
        <v>0</v>
      </c>
      <c r="S10582" s="20">
        <v>0</v>
      </c>
    </row>
    <row r="10583" spans="1:19" s="20" customFormat="1" x14ac:dyDescent="0.25">
      <c r="A10583" s="20" t="s">
        <v>12939</v>
      </c>
      <c r="B10583" s="20" t="s">
        <v>12789</v>
      </c>
      <c r="C10583" s="20" t="s">
        <v>961</v>
      </c>
      <c r="D10583" s="20" t="s">
        <v>1000</v>
      </c>
      <c r="E10583" s="26">
        <v>43709</v>
      </c>
      <c r="F10583" s="20">
        <v>4</v>
      </c>
      <c r="G10583" s="20">
        <v>3</v>
      </c>
      <c r="I10583" s="20">
        <v>9</v>
      </c>
      <c r="J10583" s="20">
        <v>17</v>
      </c>
      <c r="L10583" s="20">
        <v>15</v>
      </c>
      <c r="N10583" s="20">
        <v>5</v>
      </c>
      <c r="P10583" s="20">
        <v>6</v>
      </c>
      <c r="Q10583" s="20">
        <v>6</v>
      </c>
      <c r="S10583" s="20">
        <v>4</v>
      </c>
    </row>
    <row r="10584" spans="1:19" s="20" customFormat="1" x14ac:dyDescent="0.25">
      <c r="A10584" s="20" t="s">
        <v>12940</v>
      </c>
      <c r="B10584" s="20" t="s">
        <v>12790</v>
      </c>
      <c r="C10584" s="20" t="s">
        <v>221</v>
      </c>
      <c r="D10584" s="20" t="s">
        <v>1000</v>
      </c>
      <c r="E10584" s="26">
        <v>43709</v>
      </c>
      <c r="F10584" s="20">
        <v>0</v>
      </c>
      <c r="G10584" s="20">
        <v>0</v>
      </c>
      <c r="I10584" s="20">
        <v>0</v>
      </c>
      <c r="J10584" s="20">
        <v>0</v>
      </c>
      <c r="L10584" s="20">
        <v>0</v>
      </c>
      <c r="N10584" s="20">
        <v>0</v>
      </c>
      <c r="P10584" s="20">
        <v>0</v>
      </c>
      <c r="Q10584" s="20">
        <v>0</v>
      </c>
      <c r="S10584" s="20">
        <v>0</v>
      </c>
    </row>
    <row r="10585" spans="1:19" s="20" customFormat="1" x14ac:dyDescent="0.25">
      <c r="A10585" s="20" t="s">
        <v>12941</v>
      </c>
      <c r="B10585" s="20" t="s">
        <v>12791</v>
      </c>
      <c r="C10585" s="20" t="s">
        <v>222</v>
      </c>
      <c r="D10585" s="20" t="s">
        <v>1000</v>
      </c>
      <c r="E10585" s="26">
        <v>43709</v>
      </c>
      <c r="F10585" s="20">
        <v>0</v>
      </c>
      <c r="G10585" s="20">
        <v>0</v>
      </c>
      <c r="I10585" s="20">
        <v>0</v>
      </c>
      <c r="J10585" s="20">
        <v>0</v>
      </c>
      <c r="L10585" s="20">
        <v>0</v>
      </c>
      <c r="N10585" s="20">
        <v>0</v>
      </c>
      <c r="P10585" s="20">
        <v>0</v>
      </c>
      <c r="Q10585" s="20">
        <v>0</v>
      </c>
      <c r="S10585" s="20">
        <v>0</v>
      </c>
    </row>
    <row r="10586" spans="1:19" s="20" customFormat="1" x14ac:dyDescent="0.25">
      <c r="A10586" s="20" t="s">
        <v>12942</v>
      </c>
      <c r="B10586" s="20" t="s">
        <v>12792</v>
      </c>
      <c r="C10586" s="20" t="s">
        <v>1052</v>
      </c>
      <c r="D10586" s="20" t="s">
        <v>1000</v>
      </c>
      <c r="E10586" s="26">
        <v>43709</v>
      </c>
      <c r="F10586" s="20">
        <v>3.5</v>
      </c>
      <c r="G10586" s="20">
        <v>3</v>
      </c>
      <c r="I10586" s="20">
        <v>16</v>
      </c>
      <c r="J10586" s="20">
        <v>21</v>
      </c>
      <c r="L10586" s="20">
        <v>18</v>
      </c>
      <c r="N10586" s="20">
        <v>15</v>
      </c>
      <c r="P10586" s="20">
        <v>0</v>
      </c>
      <c r="Q10586" s="20">
        <v>0</v>
      </c>
      <c r="S10586" s="20">
        <v>1</v>
      </c>
    </row>
    <row r="10587" spans="1:19" s="20" customFormat="1" x14ac:dyDescent="0.25">
      <c r="A10587" s="20" t="s">
        <v>12943</v>
      </c>
      <c r="B10587" s="20" t="s">
        <v>12793</v>
      </c>
      <c r="C10587" s="20" t="s">
        <v>1053</v>
      </c>
      <c r="D10587" s="20" t="s">
        <v>1000</v>
      </c>
      <c r="E10587" s="26">
        <v>43709</v>
      </c>
      <c r="F10587" s="20">
        <v>3</v>
      </c>
      <c r="G10587" s="20">
        <v>2.5</v>
      </c>
      <c r="I10587" s="20">
        <v>9</v>
      </c>
      <c r="J10587" s="20">
        <v>17</v>
      </c>
      <c r="L10587" s="20">
        <v>14</v>
      </c>
      <c r="N10587" s="20">
        <v>9</v>
      </c>
      <c r="P10587" s="20">
        <v>0</v>
      </c>
      <c r="Q10587" s="20">
        <v>0</v>
      </c>
      <c r="S10587" s="20">
        <v>0</v>
      </c>
    </row>
    <row r="10588" spans="1:19" s="20" customFormat="1" x14ac:dyDescent="0.25">
      <c r="A10588" s="20" t="s">
        <v>12944</v>
      </c>
      <c r="B10588" s="20" t="s">
        <v>12794</v>
      </c>
      <c r="C10588" s="20" t="s">
        <v>1052</v>
      </c>
      <c r="D10588" s="20" t="s">
        <v>1001</v>
      </c>
      <c r="E10588" s="26">
        <v>43709</v>
      </c>
      <c r="F10588" s="20">
        <v>1.5</v>
      </c>
      <c r="G10588" s="20">
        <v>1.5</v>
      </c>
      <c r="I10588" s="20">
        <v>9</v>
      </c>
      <c r="J10588" s="20">
        <v>7</v>
      </c>
      <c r="L10588" s="20">
        <v>8</v>
      </c>
      <c r="N10588" s="20">
        <v>5</v>
      </c>
      <c r="P10588" s="20">
        <v>0</v>
      </c>
      <c r="Q10588" s="20">
        <v>0</v>
      </c>
      <c r="S10588" s="20">
        <v>4</v>
      </c>
    </row>
    <row r="10589" spans="1:19" s="20" customFormat="1" x14ac:dyDescent="0.25">
      <c r="A10589" s="20" t="s">
        <v>12945</v>
      </c>
      <c r="B10589" s="20" t="s">
        <v>12795</v>
      </c>
      <c r="C10589" s="20" t="s">
        <v>1053</v>
      </c>
      <c r="D10589" s="20" t="s">
        <v>1001</v>
      </c>
      <c r="E10589" s="26">
        <v>43709</v>
      </c>
      <c r="F10589" s="20">
        <v>0</v>
      </c>
      <c r="G10589" s="20">
        <v>0.5</v>
      </c>
      <c r="I10589" s="20">
        <v>0</v>
      </c>
      <c r="J10589" s="20">
        <v>0</v>
      </c>
      <c r="L10589" s="20">
        <v>3</v>
      </c>
      <c r="N10589" s="20">
        <v>0</v>
      </c>
      <c r="P10589" s="20">
        <v>0</v>
      </c>
      <c r="Q10589" s="20">
        <v>0</v>
      </c>
      <c r="S10589" s="20">
        <v>0</v>
      </c>
    </row>
    <row r="10590" spans="1:19" s="20" customFormat="1" x14ac:dyDescent="0.25">
      <c r="A10590" s="20" t="s">
        <v>12946</v>
      </c>
      <c r="B10590" s="20" t="s">
        <v>12796</v>
      </c>
      <c r="C10590" s="20" t="s">
        <v>1054</v>
      </c>
      <c r="D10590" s="20" t="s">
        <v>1001</v>
      </c>
      <c r="E10590" s="26">
        <v>43709</v>
      </c>
      <c r="F10590" s="20">
        <v>1</v>
      </c>
      <c r="G10590" s="20">
        <v>1.5</v>
      </c>
      <c r="I10590" s="20">
        <v>4</v>
      </c>
      <c r="J10590" s="20">
        <v>5</v>
      </c>
      <c r="L10590" s="20">
        <v>9</v>
      </c>
      <c r="N10590" s="20">
        <v>4</v>
      </c>
      <c r="P10590" s="20">
        <v>0</v>
      </c>
      <c r="Q10590" s="20">
        <v>4</v>
      </c>
      <c r="S10590" s="20">
        <v>0</v>
      </c>
    </row>
    <row r="10591" spans="1:19" s="20" customFormat="1" x14ac:dyDescent="0.25">
      <c r="A10591" s="20" t="s">
        <v>12947</v>
      </c>
      <c r="B10591" s="20" t="s">
        <v>12797</v>
      </c>
      <c r="C10591" s="20" t="s">
        <v>200</v>
      </c>
      <c r="D10591" s="20" t="s">
        <v>1000</v>
      </c>
      <c r="E10591" s="26">
        <v>43709</v>
      </c>
      <c r="F10591" s="20">
        <v>5.5</v>
      </c>
      <c r="G10591" s="20">
        <v>4.5</v>
      </c>
      <c r="I10591" s="20">
        <v>12</v>
      </c>
      <c r="J10591" s="20">
        <v>32</v>
      </c>
      <c r="L10591" s="20">
        <v>26</v>
      </c>
      <c r="N10591" s="20">
        <v>11</v>
      </c>
      <c r="P10591" s="20">
        <v>2</v>
      </c>
      <c r="Q10591" s="20">
        <v>8</v>
      </c>
      <c r="S10591" s="20">
        <v>1</v>
      </c>
    </row>
    <row r="10592" spans="1:19" s="20" customFormat="1" x14ac:dyDescent="0.25">
      <c r="A10592" s="20" t="s">
        <v>12948</v>
      </c>
      <c r="B10592" s="20" t="s">
        <v>12798</v>
      </c>
      <c r="C10592" s="20" t="s">
        <v>204</v>
      </c>
      <c r="D10592" s="20" t="s">
        <v>1000</v>
      </c>
      <c r="E10592" s="26">
        <v>43709</v>
      </c>
      <c r="F10592" s="20">
        <v>0</v>
      </c>
      <c r="G10592" s="20">
        <v>0</v>
      </c>
      <c r="I10592" s="20">
        <v>0</v>
      </c>
      <c r="J10592" s="20">
        <v>0</v>
      </c>
      <c r="L10592" s="20">
        <v>0</v>
      </c>
      <c r="N10592" s="20">
        <v>0</v>
      </c>
      <c r="P10592" s="20">
        <v>0</v>
      </c>
      <c r="Q10592" s="20">
        <v>0</v>
      </c>
      <c r="S10592" s="20">
        <v>0</v>
      </c>
    </row>
    <row r="10593" spans="1:19" s="20" customFormat="1" x14ac:dyDescent="0.25">
      <c r="A10593" s="20" t="s">
        <v>12949</v>
      </c>
      <c r="B10593" s="20" t="s">
        <v>12799</v>
      </c>
      <c r="C10593" s="20" t="s">
        <v>385</v>
      </c>
      <c r="D10593" s="20" t="s">
        <v>1000</v>
      </c>
      <c r="E10593" s="26">
        <v>43709</v>
      </c>
      <c r="F10593" s="20">
        <v>0</v>
      </c>
      <c r="G10593" s="20">
        <v>0</v>
      </c>
      <c r="I10593" s="20">
        <v>0</v>
      </c>
      <c r="J10593" s="20">
        <v>0</v>
      </c>
      <c r="L10593" s="20">
        <v>0</v>
      </c>
      <c r="N10593" s="20">
        <v>0</v>
      </c>
      <c r="P10593" s="20">
        <v>0</v>
      </c>
      <c r="Q10593" s="20">
        <v>0</v>
      </c>
      <c r="S10593" s="20">
        <v>0</v>
      </c>
    </row>
    <row r="10594" spans="1:19" s="20" customFormat="1" x14ac:dyDescent="0.25">
      <c r="A10594" s="20" t="s">
        <v>12950</v>
      </c>
      <c r="B10594" s="20" t="s">
        <v>12800</v>
      </c>
      <c r="C10594" s="20" t="s">
        <v>208</v>
      </c>
      <c r="D10594" s="20" t="s">
        <v>1000</v>
      </c>
      <c r="E10594" s="26">
        <v>43709</v>
      </c>
      <c r="F10594" s="20">
        <v>1.5</v>
      </c>
      <c r="G10594" s="20">
        <v>1.5</v>
      </c>
      <c r="I10594" s="20">
        <v>0</v>
      </c>
      <c r="J10594" s="20">
        <v>8</v>
      </c>
      <c r="L10594" s="20">
        <v>9</v>
      </c>
      <c r="N10594" s="20">
        <v>0</v>
      </c>
      <c r="P10594" s="20">
        <v>0</v>
      </c>
      <c r="Q10594" s="20">
        <v>0</v>
      </c>
      <c r="S10594" s="20">
        <v>0</v>
      </c>
    </row>
    <row r="10595" spans="1:19" s="20" customFormat="1" x14ac:dyDescent="0.25">
      <c r="A10595" s="20" t="s">
        <v>12951</v>
      </c>
      <c r="B10595" s="20" t="s">
        <v>12801</v>
      </c>
      <c r="C10595" s="20" t="s">
        <v>900</v>
      </c>
      <c r="D10595" s="20" t="s">
        <v>1000</v>
      </c>
      <c r="E10595" s="26">
        <v>43709</v>
      </c>
      <c r="F10595" s="20">
        <v>2</v>
      </c>
      <c r="G10595" s="20">
        <v>1.5</v>
      </c>
      <c r="I10595" s="20">
        <v>6</v>
      </c>
      <c r="J10595" s="20">
        <v>11</v>
      </c>
      <c r="L10595" s="20">
        <v>8</v>
      </c>
      <c r="N10595" s="20">
        <v>5</v>
      </c>
      <c r="P10595" s="20">
        <v>0</v>
      </c>
      <c r="Q10595" s="20">
        <v>0</v>
      </c>
      <c r="S10595" s="20">
        <v>1</v>
      </c>
    </row>
    <row r="10596" spans="1:19" s="20" customFormat="1" x14ac:dyDescent="0.25">
      <c r="A10596" s="20" t="s">
        <v>12952</v>
      </c>
      <c r="B10596" s="20" t="s">
        <v>12802</v>
      </c>
      <c r="C10596" s="20" t="s">
        <v>905</v>
      </c>
      <c r="D10596" s="20" t="s">
        <v>1000</v>
      </c>
      <c r="E10596" s="26">
        <v>43709</v>
      </c>
      <c r="F10596" s="20">
        <v>2</v>
      </c>
      <c r="G10596" s="20">
        <v>2</v>
      </c>
      <c r="I10596" s="20">
        <v>1</v>
      </c>
      <c r="J10596" s="20">
        <v>11</v>
      </c>
      <c r="L10596" s="20">
        <v>11</v>
      </c>
      <c r="N10596" s="20">
        <v>1</v>
      </c>
      <c r="P10596" s="20">
        <v>1</v>
      </c>
      <c r="Q10596" s="20">
        <v>1</v>
      </c>
      <c r="S10596" s="20">
        <v>0</v>
      </c>
    </row>
    <row r="10597" spans="1:19" s="20" customFormat="1" x14ac:dyDescent="0.25">
      <c r="A10597" s="20" t="s">
        <v>12953</v>
      </c>
      <c r="B10597" s="20" t="s">
        <v>12803</v>
      </c>
      <c r="C10597" s="20" t="s">
        <v>316</v>
      </c>
      <c r="D10597" s="20" t="s">
        <v>1000</v>
      </c>
      <c r="E10597" s="26">
        <v>43709</v>
      </c>
      <c r="F10597" s="20">
        <v>6</v>
      </c>
      <c r="G10597" s="20">
        <v>6</v>
      </c>
      <c r="I10597" s="20">
        <v>19</v>
      </c>
      <c r="J10597" s="20">
        <v>35</v>
      </c>
      <c r="L10597" s="20">
        <v>35</v>
      </c>
      <c r="N10597" s="20">
        <v>17</v>
      </c>
      <c r="P10597" s="20">
        <v>0</v>
      </c>
      <c r="Q10597" s="20">
        <v>0</v>
      </c>
      <c r="S10597" s="20">
        <v>2</v>
      </c>
    </row>
    <row r="10598" spans="1:19" s="20" customFormat="1" x14ac:dyDescent="0.25">
      <c r="A10598" s="20" t="s">
        <v>12954</v>
      </c>
      <c r="B10598" s="20" t="s">
        <v>12804</v>
      </c>
      <c r="C10598" s="20" t="s">
        <v>218</v>
      </c>
      <c r="D10598" s="20" t="s">
        <v>1000</v>
      </c>
      <c r="E10598" s="26">
        <v>43709</v>
      </c>
      <c r="F10598" s="20">
        <v>0</v>
      </c>
      <c r="G10598" s="20">
        <v>0</v>
      </c>
      <c r="I10598" s="20">
        <v>0</v>
      </c>
      <c r="J10598" s="20">
        <v>0</v>
      </c>
      <c r="L10598" s="20">
        <v>0</v>
      </c>
      <c r="N10598" s="20">
        <v>0</v>
      </c>
      <c r="P10598" s="20">
        <v>0</v>
      </c>
      <c r="Q10598" s="20">
        <v>0</v>
      </c>
      <c r="S10598" s="20">
        <v>0</v>
      </c>
    </row>
    <row r="10599" spans="1:19" s="20" customFormat="1" x14ac:dyDescent="0.25">
      <c r="A10599" s="20" t="s">
        <v>12955</v>
      </c>
      <c r="B10599" s="20" t="s">
        <v>12805</v>
      </c>
      <c r="C10599" s="20" t="s">
        <v>202</v>
      </c>
      <c r="D10599" s="20" t="s">
        <v>1000</v>
      </c>
      <c r="E10599" s="26">
        <v>43709</v>
      </c>
      <c r="F10599" s="20">
        <v>15.5</v>
      </c>
      <c r="G10599" s="20">
        <v>5</v>
      </c>
      <c r="I10599" s="20">
        <v>95</v>
      </c>
      <c r="J10599" s="20">
        <v>172</v>
      </c>
      <c r="L10599" s="20">
        <v>64</v>
      </c>
      <c r="N10599" s="20">
        <v>81</v>
      </c>
      <c r="P10599" s="20">
        <v>12</v>
      </c>
      <c r="Q10599" s="20">
        <v>30</v>
      </c>
      <c r="S10599" s="20">
        <v>14</v>
      </c>
    </row>
    <row r="10600" spans="1:19" s="20" customFormat="1" x14ac:dyDescent="0.25">
      <c r="A10600" s="20" t="s">
        <v>12956</v>
      </c>
      <c r="B10600" s="20" t="s">
        <v>12806</v>
      </c>
      <c r="C10600" s="20" t="s">
        <v>347</v>
      </c>
      <c r="D10600" s="20" t="s">
        <v>1000</v>
      </c>
      <c r="E10600" s="26">
        <v>43709</v>
      </c>
      <c r="F10600" s="20">
        <v>0</v>
      </c>
      <c r="G10600" s="20">
        <v>0</v>
      </c>
      <c r="I10600" s="20">
        <v>0</v>
      </c>
      <c r="J10600" s="20">
        <v>0</v>
      </c>
      <c r="L10600" s="20">
        <v>0</v>
      </c>
      <c r="N10600" s="20">
        <v>0</v>
      </c>
      <c r="P10600" s="20">
        <v>0</v>
      </c>
      <c r="Q10600" s="20">
        <v>0</v>
      </c>
      <c r="S10600" s="20">
        <v>0</v>
      </c>
    </row>
    <row r="10601" spans="1:19" s="20" customFormat="1" x14ac:dyDescent="0.25">
      <c r="A10601" s="20" t="s">
        <v>12957</v>
      </c>
      <c r="B10601" s="20" t="s">
        <v>12807</v>
      </c>
      <c r="C10601" s="20" t="s">
        <v>224</v>
      </c>
      <c r="D10601" s="20" t="s">
        <v>1000</v>
      </c>
      <c r="E10601" s="26">
        <v>43709</v>
      </c>
      <c r="F10601" s="20">
        <v>6</v>
      </c>
      <c r="G10601" s="20">
        <v>6</v>
      </c>
      <c r="I10601" s="20">
        <v>31</v>
      </c>
      <c r="J10601" s="20">
        <v>66</v>
      </c>
      <c r="L10601" s="20">
        <v>66</v>
      </c>
      <c r="N10601" s="20">
        <v>31</v>
      </c>
      <c r="P10601" s="20">
        <v>0</v>
      </c>
      <c r="Q10601" s="20">
        <v>0</v>
      </c>
      <c r="S10601" s="20">
        <v>0</v>
      </c>
    </row>
    <row r="10602" spans="1:19" s="20" customFormat="1" x14ac:dyDescent="0.25">
      <c r="A10602" s="20" t="s">
        <v>12958</v>
      </c>
      <c r="B10602" s="20" t="s">
        <v>12808</v>
      </c>
      <c r="C10602" s="20" t="s">
        <v>345</v>
      </c>
      <c r="D10602" s="20" t="s">
        <v>1000</v>
      </c>
      <c r="E10602" s="26">
        <v>43709</v>
      </c>
      <c r="F10602" s="20">
        <v>0</v>
      </c>
      <c r="G10602" s="20">
        <v>0</v>
      </c>
      <c r="I10602" s="20">
        <v>0</v>
      </c>
      <c r="J10602" s="20">
        <v>0</v>
      </c>
      <c r="L10602" s="20">
        <v>0</v>
      </c>
      <c r="N10602" s="20">
        <v>0</v>
      </c>
      <c r="P10602" s="20">
        <v>0</v>
      </c>
      <c r="Q10602" s="20">
        <v>0</v>
      </c>
      <c r="S10602" s="20">
        <v>0</v>
      </c>
    </row>
    <row r="10603" spans="1:19" s="20" customFormat="1" x14ac:dyDescent="0.25">
      <c r="A10603" s="20" t="s">
        <v>12959</v>
      </c>
      <c r="B10603" s="20" t="s">
        <v>12809</v>
      </c>
      <c r="C10603" s="20" t="s">
        <v>226</v>
      </c>
      <c r="D10603" s="20" t="s">
        <v>1000</v>
      </c>
      <c r="E10603" s="26">
        <v>43709</v>
      </c>
      <c r="F10603" s="20">
        <v>5</v>
      </c>
      <c r="G10603" s="20">
        <v>5.5</v>
      </c>
      <c r="I10603" s="20">
        <v>13</v>
      </c>
      <c r="J10603" s="20">
        <v>55</v>
      </c>
      <c r="L10603" s="20">
        <v>62</v>
      </c>
      <c r="N10603" s="20">
        <v>13</v>
      </c>
      <c r="P10603" s="20">
        <v>0</v>
      </c>
      <c r="Q10603" s="20">
        <v>0</v>
      </c>
      <c r="S10603" s="20">
        <v>0</v>
      </c>
    </row>
    <row r="10604" spans="1:19" s="20" customFormat="1" x14ac:dyDescent="0.25">
      <c r="A10604" s="20" t="s">
        <v>12960</v>
      </c>
      <c r="B10604" s="20" t="s">
        <v>12810</v>
      </c>
      <c r="C10604" s="20" t="s">
        <v>231</v>
      </c>
      <c r="D10604" s="20" t="s">
        <v>1000</v>
      </c>
      <c r="E10604" s="26">
        <v>43709</v>
      </c>
      <c r="F10604" s="20">
        <v>12</v>
      </c>
      <c r="G10604" s="20">
        <v>8</v>
      </c>
      <c r="I10604" s="20">
        <v>142</v>
      </c>
      <c r="J10604" s="20">
        <v>135</v>
      </c>
      <c r="L10604" s="20">
        <v>91</v>
      </c>
      <c r="N10604" s="20">
        <v>125</v>
      </c>
      <c r="P10604" s="20">
        <v>1</v>
      </c>
      <c r="Q10604" s="20">
        <v>8</v>
      </c>
      <c r="S10604" s="20">
        <v>17</v>
      </c>
    </row>
    <row r="10605" spans="1:19" s="20" customFormat="1" x14ac:dyDescent="0.25">
      <c r="A10605" s="20" t="s">
        <v>12961</v>
      </c>
      <c r="B10605" s="20" t="s">
        <v>12811</v>
      </c>
      <c r="C10605" s="20" t="s">
        <v>216</v>
      </c>
      <c r="D10605" s="20" t="s">
        <v>1000</v>
      </c>
      <c r="E10605" s="26">
        <v>43709</v>
      </c>
      <c r="F10605" s="20">
        <v>9.5</v>
      </c>
      <c r="G10605" s="20">
        <v>9.5</v>
      </c>
      <c r="I10605" s="20">
        <v>57</v>
      </c>
      <c r="J10605" s="20">
        <v>95</v>
      </c>
      <c r="L10605" s="20">
        <v>98</v>
      </c>
      <c r="N10605" s="20">
        <v>50</v>
      </c>
      <c r="P10605" s="20">
        <v>10</v>
      </c>
      <c r="Q10605" s="20">
        <v>12</v>
      </c>
      <c r="S10605" s="20">
        <v>7</v>
      </c>
    </row>
    <row r="10606" spans="1:19" s="20" customFormat="1" x14ac:dyDescent="0.25">
      <c r="A10606" s="20" t="s">
        <v>12962</v>
      </c>
      <c r="B10606" s="20" t="s">
        <v>12812</v>
      </c>
      <c r="C10606" s="20" t="s">
        <v>233</v>
      </c>
      <c r="D10606" s="20" t="s">
        <v>1000</v>
      </c>
      <c r="E10606" s="26">
        <v>43709</v>
      </c>
      <c r="F10606" s="20">
        <v>0</v>
      </c>
      <c r="G10606" s="20">
        <v>0</v>
      </c>
      <c r="I10606" s="20">
        <v>0</v>
      </c>
      <c r="J10606" s="20">
        <v>0</v>
      </c>
      <c r="L10606" s="20">
        <v>0</v>
      </c>
      <c r="N10606" s="20">
        <v>0</v>
      </c>
      <c r="P10606" s="20">
        <v>0</v>
      </c>
      <c r="Q10606" s="20">
        <v>0</v>
      </c>
      <c r="S10606" s="20">
        <v>0</v>
      </c>
    </row>
    <row r="10607" spans="1:19" s="20" customFormat="1" x14ac:dyDescent="0.25">
      <c r="A10607" s="20" t="s">
        <v>12963</v>
      </c>
      <c r="B10607" s="20" t="s">
        <v>12813</v>
      </c>
      <c r="C10607" s="20" t="s">
        <v>219</v>
      </c>
      <c r="D10607" s="20" t="s">
        <v>1000</v>
      </c>
      <c r="E10607" s="26">
        <v>43709</v>
      </c>
      <c r="F10607" s="20">
        <v>0</v>
      </c>
      <c r="G10607" s="20">
        <v>0</v>
      </c>
      <c r="I10607" s="20">
        <v>0</v>
      </c>
      <c r="J10607" s="20">
        <v>0</v>
      </c>
      <c r="L10607" s="20">
        <v>0</v>
      </c>
      <c r="N10607" s="20">
        <v>0</v>
      </c>
      <c r="P10607" s="20">
        <v>0</v>
      </c>
      <c r="Q10607" s="20">
        <v>0</v>
      </c>
      <c r="S10607" s="20">
        <v>0</v>
      </c>
    </row>
    <row r="10608" spans="1:19" s="20" customFormat="1" x14ac:dyDescent="0.25">
      <c r="A10608" s="20" t="s">
        <v>12964</v>
      </c>
      <c r="B10608" s="20" t="s">
        <v>12814</v>
      </c>
      <c r="C10608" s="20" t="s">
        <v>340</v>
      </c>
      <c r="D10608" s="20" t="s">
        <v>1000</v>
      </c>
      <c r="E10608" s="26">
        <v>43709</v>
      </c>
      <c r="F10608" s="20">
        <v>2.5</v>
      </c>
      <c r="G10608" s="20">
        <v>3</v>
      </c>
      <c r="I10608" s="20">
        <v>28</v>
      </c>
      <c r="J10608" s="20">
        <v>29</v>
      </c>
      <c r="L10608" s="20">
        <v>36</v>
      </c>
      <c r="N10608" s="20">
        <v>23</v>
      </c>
      <c r="P10608" s="20">
        <v>0</v>
      </c>
      <c r="Q10608" s="20">
        <v>1</v>
      </c>
      <c r="S10608" s="20">
        <v>5</v>
      </c>
    </row>
    <row r="10609" spans="1:19" s="20" customFormat="1" x14ac:dyDescent="0.25">
      <c r="A10609" s="20" t="s">
        <v>12965</v>
      </c>
      <c r="B10609" s="20" t="s">
        <v>12815</v>
      </c>
      <c r="C10609" s="20" t="s">
        <v>350</v>
      </c>
      <c r="D10609" s="20" t="s">
        <v>1000</v>
      </c>
      <c r="E10609" s="26">
        <v>43709</v>
      </c>
      <c r="F10609" s="20">
        <v>0</v>
      </c>
      <c r="G10609" s="20">
        <v>0</v>
      </c>
      <c r="I10609" s="20">
        <v>0</v>
      </c>
      <c r="J10609" s="20">
        <v>0</v>
      </c>
      <c r="L10609" s="20">
        <v>0</v>
      </c>
      <c r="N10609" s="20">
        <v>0</v>
      </c>
      <c r="P10609" s="20">
        <v>0</v>
      </c>
      <c r="Q10609" s="20">
        <v>0</v>
      </c>
      <c r="S10609" s="20">
        <v>0</v>
      </c>
    </row>
    <row r="10610" spans="1:19" s="20" customFormat="1" x14ac:dyDescent="0.25">
      <c r="A10610" s="20" t="s">
        <v>12966</v>
      </c>
      <c r="B10610" s="20" t="s">
        <v>12816</v>
      </c>
      <c r="C10610" s="20" t="s">
        <v>351</v>
      </c>
      <c r="D10610" s="20" t="s">
        <v>1000</v>
      </c>
      <c r="E10610" s="26">
        <v>43709</v>
      </c>
      <c r="F10610" s="20">
        <v>0</v>
      </c>
      <c r="G10610" s="20">
        <v>0</v>
      </c>
      <c r="I10610" s="20">
        <v>0</v>
      </c>
      <c r="J10610" s="20">
        <v>0</v>
      </c>
      <c r="L10610" s="20">
        <v>0</v>
      </c>
      <c r="N10610" s="20">
        <v>0</v>
      </c>
      <c r="P10610" s="20">
        <v>0</v>
      </c>
      <c r="Q10610" s="20">
        <v>0</v>
      </c>
      <c r="S10610" s="20">
        <v>0</v>
      </c>
    </row>
    <row r="10611" spans="1:19" s="20" customFormat="1" x14ac:dyDescent="0.25">
      <c r="A10611" s="20" t="s">
        <v>12967</v>
      </c>
      <c r="B10611" s="20" t="s">
        <v>12817</v>
      </c>
      <c r="C10611" s="20" t="s">
        <v>352</v>
      </c>
      <c r="D10611" s="20" t="s">
        <v>1000</v>
      </c>
      <c r="E10611" s="26">
        <v>43709</v>
      </c>
      <c r="F10611" s="20">
        <v>0</v>
      </c>
      <c r="G10611" s="20">
        <v>0</v>
      </c>
      <c r="I10611" s="20">
        <v>0</v>
      </c>
      <c r="J10611" s="20">
        <v>0</v>
      </c>
      <c r="L10611" s="20">
        <v>0</v>
      </c>
      <c r="N10611" s="20">
        <v>0</v>
      </c>
      <c r="P10611" s="20">
        <v>0</v>
      </c>
      <c r="Q10611" s="20">
        <v>0</v>
      </c>
      <c r="S10611" s="20">
        <v>0</v>
      </c>
    </row>
    <row r="10612" spans="1:19" s="20" customFormat="1" x14ac:dyDescent="0.25">
      <c r="A10612" s="20" t="s">
        <v>12968</v>
      </c>
      <c r="B10612" s="20" t="s">
        <v>12818</v>
      </c>
      <c r="C10612" s="20" t="s">
        <v>353</v>
      </c>
      <c r="D10612" s="20" t="s">
        <v>1000</v>
      </c>
      <c r="E10612" s="26">
        <v>43709</v>
      </c>
      <c r="F10612" s="20">
        <v>0</v>
      </c>
      <c r="G10612" s="20">
        <v>0</v>
      </c>
      <c r="I10612" s="20">
        <v>0</v>
      </c>
      <c r="J10612" s="20">
        <v>0</v>
      </c>
      <c r="L10612" s="20">
        <v>0</v>
      </c>
      <c r="N10612" s="20">
        <v>0</v>
      </c>
      <c r="P10612" s="20">
        <v>0</v>
      </c>
      <c r="Q10612" s="20">
        <v>0</v>
      </c>
      <c r="S10612" s="20">
        <v>0</v>
      </c>
    </row>
    <row r="10613" spans="1:19" s="20" customFormat="1" x14ac:dyDescent="0.25">
      <c r="A10613" s="20" t="s">
        <v>12969</v>
      </c>
      <c r="B10613" s="20" t="s">
        <v>12819</v>
      </c>
      <c r="C10613" s="20" t="s">
        <v>386</v>
      </c>
      <c r="D10613" s="20" t="s">
        <v>1000</v>
      </c>
      <c r="E10613" s="26">
        <v>43709</v>
      </c>
      <c r="F10613" s="20">
        <v>0</v>
      </c>
      <c r="G10613" s="20">
        <v>0</v>
      </c>
      <c r="I10613" s="20">
        <v>0</v>
      </c>
      <c r="J10613" s="20">
        <v>0</v>
      </c>
      <c r="L10613" s="20">
        <v>0</v>
      </c>
      <c r="N10613" s="20">
        <v>0</v>
      </c>
      <c r="P10613" s="20">
        <v>0</v>
      </c>
      <c r="Q10613" s="20">
        <v>0</v>
      </c>
      <c r="S10613" s="20">
        <v>0</v>
      </c>
    </row>
    <row r="10614" spans="1:19" s="20" customFormat="1" x14ac:dyDescent="0.25">
      <c r="A10614" s="20" t="s">
        <v>12970</v>
      </c>
      <c r="B10614" s="20" t="s">
        <v>12820</v>
      </c>
      <c r="C10614" s="20" t="s">
        <v>354</v>
      </c>
      <c r="D10614" s="20" t="s">
        <v>1000</v>
      </c>
      <c r="E10614" s="26">
        <v>43709</v>
      </c>
      <c r="F10614" s="20">
        <v>1.5</v>
      </c>
      <c r="G10614" s="20">
        <v>1.5</v>
      </c>
      <c r="I10614" s="20">
        <v>9</v>
      </c>
      <c r="J10614" s="20">
        <v>9</v>
      </c>
      <c r="L10614" s="20">
        <v>9</v>
      </c>
      <c r="N10614" s="20">
        <v>9</v>
      </c>
      <c r="P10614" s="20">
        <v>0</v>
      </c>
      <c r="Q10614" s="20">
        <v>0</v>
      </c>
      <c r="S10614" s="20">
        <v>0</v>
      </c>
    </row>
    <row r="10615" spans="1:19" s="20" customFormat="1" x14ac:dyDescent="0.25">
      <c r="A10615" s="20" t="s">
        <v>12971</v>
      </c>
      <c r="B10615" s="20" t="s">
        <v>12821</v>
      </c>
      <c r="C10615" s="20" t="s">
        <v>355</v>
      </c>
      <c r="D10615" s="20" t="s">
        <v>1000</v>
      </c>
      <c r="E10615" s="26">
        <v>43709</v>
      </c>
      <c r="F10615" s="20">
        <v>2</v>
      </c>
      <c r="G10615" s="20">
        <v>5.5</v>
      </c>
      <c r="I10615" s="20">
        <v>5</v>
      </c>
      <c r="J10615" s="20">
        <v>11</v>
      </c>
      <c r="L10615" s="20">
        <v>32</v>
      </c>
      <c r="N10615" s="20">
        <v>5</v>
      </c>
      <c r="P10615" s="20">
        <v>0</v>
      </c>
      <c r="Q10615" s="20">
        <v>0</v>
      </c>
      <c r="S10615" s="20">
        <v>0</v>
      </c>
    </row>
    <row r="10616" spans="1:19" s="20" customFormat="1" x14ac:dyDescent="0.25">
      <c r="A10616" s="20" t="s">
        <v>12972</v>
      </c>
      <c r="B10616" s="20" t="s">
        <v>12822</v>
      </c>
      <c r="C10616" s="20" t="s">
        <v>228</v>
      </c>
      <c r="D10616" s="20" t="s">
        <v>1002</v>
      </c>
      <c r="E10616" s="26">
        <v>43709</v>
      </c>
      <c r="F10616" s="20">
        <v>0</v>
      </c>
      <c r="G10616" s="20">
        <v>0</v>
      </c>
      <c r="I10616" s="20">
        <v>0</v>
      </c>
      <c r="J10616" s="20">
        <v>0</v>
      </c>
      <c r="L10616" s="20">
        <v>0</v>
      </c>
      <c r="N10616" s="20">
        <v>0</v>
      </c>
      <c r="P10616" s="20">
        <v>0</v>
      </c>
      <c r="Q10616" s="20">
        <v>0</v>
      </c>
      <c r="S10616" s="20">
        <v>0</v>
      </c>
    </row>
    <row r="10617" spans="1:19" s="20" customFormat="1" x14ac:dyDescent="0.25">
      <c r="A10617" s="20" t="s">
        <v>12973</v>
      </c>
      <c r="B10617" s="20" t="s">
        <v>12823</v>
      </c>
      <c r="C10617" s="20" t="s">
        <v>211</v>
      </c>
      <c r="D10617" s="20" t="s">
        <v>1002</v>
      </c>
      <c r="E10617" s="26">
        <v>43709</v>
      </c>
      <c r="F10617" s="20">
        <v>0</v>
      </c>
      <c r="G10617" s="20">
        <v>0</v>
      </c>
      <c r="I10617" s="20">
        <v>0</v>
      </c>
      <c r="J10617" s="20">
        <v>0</v>
      </c>
      <c r="L10617" s="20">
        <v>0</v>
      </c>
      <c r="N10617" s="20">
        <v>0</v>
      </c>
      <c r="P10617" s="20">
        <v>0</v>
      </c>
      <c r="Q10617" s="20">
        <v>0</v>
      </c>
      <c r="S10617" s="20">
        <v>0</v>
      </c>
    </row>
    <row r="10618" spans="1:19" s="20" customFormat="1" x14ac:dyDescent="0.25">
      <c r="A10618" s="20" t="s">
        <v>12974</v>
      </c>
      <c r="B10618" s="20" t="s">
        <v>12824</v>
      </c>
      <c r="C10618" s="20" t="s">
        <v>213</v>
      </c>
      <c r="D10618" s="20" t="s">
        <v>1002</v>
      </c>
      <c r="E10618" s="26">
        <v>43709</v>
      </c>
      <c r="F10618" s="20">
        <v>0</v>
      </c>
      <c r="G10618" s="20">
        <v>0</v>
      </c>
      <c r="I10618" s="20">
        <v>0</v>
      </c>
      <c r="J10618" s="20">
        <v>0</v>
      </c>
      <c r="L10618" s="20">
        <v>0</v>
      </c>
      <c r="N10618" s="20">
        <v>0</v>
      </c>
      <c r="P10618" s="20">
        <v>0</v>
      </c>
      <c r="Q10618" s="20">
        <v>0</v>
      </c>
      <c r="S10618" s="20">
        <v>0</v>
      </c>
    </row>
    <row r="10619" spans="1:19" s="20" customFormat="1" x14ac:dyDescent="0.25">
      <c r="A10619" s="20" t="s">
        <v>12975</v>
      </c>
      <c r="B10619" s="20" t="s">
        <v>12825</v>
      </c>
      <c r="C10619" s="20" t="s">
        <v>229</v>
      </c>
      <c r="D10619" s="20" t="s">
        <v>1002</v>
      </c>
      <c r="E10619" s="26">
        <v>43709</v>
      </c>
      <c r="F10619" s="20">
        <v>0</v>
      </c>
      <c r="G10619" s="20">
        <v>0</v>
      </c>
      <c r="I10619" s="20">
        <v>0</v>
      </c>
      <c r="J10619" s="20">
        <v>0</v>
      </c>
      <c r="L10619" s="20">
        <v>0</v>
      </c>
      <c r="N10619" s="20">
        <v>0</v>
      </c>
      <c r="P10619" s="20">
        <v>0</v>
      </c>
      <c r="Q10619" s="20">
        <v>0</v>
      </c>
      <c r="S10619" s="20">
        <v>0</v>
      </c>
    </row>
    <row r="10620" spans="1:19" s="20" customFormat="1" x14ac:dyDescent="0.25">
      <c r="A10620" s="20" t="s">
        <v>12976</v>
      </c>
      <c r="B10620" s="20" t="s">
        <v>12826</v>
      </c>
      <c r="C10620" s="20" t="s">
        <v>1051</v>
      </c>
      <c r="D10620" s="20" t="s">
        <v>1002</v>
      </c>
      <c r="E10620" s="26">
        <v>43709</v>
      </c>
      <c r="F10620" s="20">
        <v>0</v>
      </c>
      <c r="G10620" s="20">
        <v>0</v>
      </c>
      <c r="I10620" s="20">
        <v>0</v>
      </c>
      <c r="J10620" s="20">
        <v>0</v>
      </c>
      <c r="L10620" s="20">
        <v>0</v>
      </c>
      <c r="N10620" s="20">
        <v>0</v>
      </c>
      <c r="P10620" s="20">
        <v>0</v>
      </c>
      <c r="Q10620" s="20">
        <v>0</v>
      </c>
      <c r="S10620" s="20">
        <v>0</v>
      </c>
    </row>
    <row r="10621" spans="1:19" s="20" customFormat="1" x14ac:dyDescent="0.25">
      <c r="A10621" s="20" t="s">
        <v>12977</v>
      </c>
      <c r="B10621" s="20" t="s">
        <v>12827</v>
      </c>
      <c r="C10621" s="20" t="s">
        <v>1049</v>
      </c>
      <c r="D10621" s="20" t="s">
        <v>1002</v>
      </c>
      <c r="E10621" s="26">
        <v>43709</v>
      </c>
      <c r="F10621" s="20">
        <v>0</v>
      </c>
      <c r="G10621" s="20">
        <v>0</v>
      </c>
      <c r="I10621" s="20">
        <v>0</v>
      </c>
      <c r="J10621" s="20">
        <v>0</v>
      </c>
      <c r="L10621" s="20">
        <v>0</v>
      </c>
      <c r="N10621" s="20">
        <v>0</v>
      </c>
      <c r="P10621" s="20">
        <v>0</v>
      </c>
      <c r="Q10621" s="20">
        <v>0</v>
      </c>
      <c r="S10621" s="20">
        <v>0</v>
      </c>
    </row>
    <row r="10622" spans="1:19" s="20" customFormat="1" x14ac:dyDescent="0.25">
      <c r="A10622" s="20" t="s">
        <v>12978</v>
      </c>
      <c r="B10622" s="20" t="s">
        <v>12828</v>
      </c>
      <c r="C10622" s="20" t="s">
        <v>959</v>
      </c>
      <c r="D10622" s="20" t="s">
        <v>1002</v>
      </c>
      <c r="E10622" s="26">
        <v>43709</v>
      </c>
      <c r="F10622" s="20">
        <v>1</v>
      </c>
      <c r="G10622" s="20">
        <v>3</v>
      </c>
      <c r="I10622" s="20">
        <v>0</v>
      </c>
      <c r="J10622" s="20">
        <v>6</v>
      </c>
      <c r="L10622" s="20">
        <v>18</v>
      </c>
      <c r="N10622" s="20">
        <v>0</v>
      </c>
      <c r="P10622" s="20">
        <v>0</v>
      </c>
      <c r="Q10622" s="20">
        <v>1</v>
      </c>
      <c r="S10622" s="20">
        <v>0</v>
      </c>
    </row>
    <row r="10623" spans="1:19" s="20" customFormat="1" x14ac:dyDescent="0.25">
      <c r="A10623" s="20" t="s">
        <v>12979</v>
      </c>
      <c r="B10623" s="20" t="s">
        <v>12829</v>
      </c>
      <c r="C10623" s="20" t="s">
        <v>205</v>
      </c>
      <c r="D10623" s="20" t="s">
        <v>1002</v>
      </c>
      <c r="E10623" s="26">
        <v>43709</v>
      </c>
      <c r="F10623" s="20">
        <v>0</v>
      </c>
      <c r="G10623" s="20">
        <v>0</v>
      </c>
      <c r="I10623" s="20">
        <v>0</v>
      </c>
      <c r="J10623" s="20">
        <v>0</v>
      </c>
      <c r="L10623" s="20">
        <v>0</v>
      </c>
      <c r="N10623" s="20">
        <v>0</v>
      </c>
      <c r="P10623" s="20">
        <v>0</v>
      </c>
      <c r="Q10623" s="20">
        <v>0</v>
      </c>
      <c r="S10623" s="20">
        <v>0</v>
      </c>
    </row>
    <row r="10624" spans="1:19" s="20" customFormat="1" x14ac:dyDescent="0.25">
      <c r="A10624" s="20" t="s">
        <v>12980</v>
      </c>
      <c r="B10624" s="20" t="s">
        <v>12830</v>
      </c>
      <c r="C10624" s="20" t="s">
        <v>384</v>
      </c>
      <c r="D10624" s="20" t="s">
        <v>1002</v>
      </c>
      <c r="E10624" s="26">
        <v>43709</v>
      </c>
      <c r="F10624" s="20">
        <v>0</v>
      </c>
      <c r="G10624" s="20">
        <v>0</v>
      </c>
      <c r="I10624" s="20">
        <v>0</v>
      </c>
      <c r="J10624" s="20">
        <v>0</v>
      </c>
      <c r="L10624" s="20">
        <v>0</v>
      </c>
      <c r="N10624" s="20">
        <v>0</v>
      </c>
      <c r="P10624" s="20">
        <v>0</v>
      </c>
      <c r="Q10624" s="20">
        <v>0</v>
      </c>
      <c r="S10624" s="20">
        <v>0</v>
      </c>
    </row>
    <row r="10625" spans="1:19" s="20" customFormat="1" x14ac:dyDescent="0.25">
      <c r="A10625" s="20" t="s">
        <v>12981</v>
      </c>
      <c r="B10625" s="20" t="s">
        <v>12831</v>
      </c>
      <c r="C10625" s="20" t="s">
        <v>210</v>
      </c>
      <c r="D10625" s="20" t="s">
        <v>1002</v>
      </c>
      <c r="E10625" s="26">
        <v>43709</v>
      </c>
      <c r="F10625" s="20">
        <v>2</v>
      </c>
      <c r="G10625" s="20">
        <v>4</v>
      </c>
      <c r="I10625" s="20">
        <v>8</v>
      </c>
      <c r="J10625" s="20">
        <v>12</v>
      </c>
      <c r="L10625" s="20">
        <v>24</v>
      </c>
      <c r="N10625" s="20">
        <v>5</v>
      </c>
      <c r="P10625" s="20">
        <v>0</v>
      </c>
      <c r="Q10625" s="20">
        <v>0</v>
      </c>
      <c r="S10625" s="20">
        <v>3</v>
      </c>
    </row>
    <row r="10626" spans="1:19" s="20" customFormat="1" x14ac:dyDescent="0.25">
      <c r="A10626" s="20" t="s">
        <v>12982</v>
      </c>
      <c r="B10626" s="20" t="s">
        <v>12832</v>
      </c>
      <c r="C10626" s="20" t="s">
        <v>215</v>
      </c>
      <c r="D10626" s="20" t="s">
        <v>1002</v>
      </c>
      <c r="E10626" s="26">
        <v>43709</v>
      </c>
      <c r="F10626" s="20">
        <v>6.5</v>
      </c>
      <c r="G10626" s="20">
        <v>6</v>
      </c>
      <c r="I10626" s="20">
        <v>33</v>
      </c>
      <c r="J10626" s="20">
        <v>41</v>
      </c>
      <c r="L10626" s="20">
        <v>40</v>
      </c>
      <c r="N10626" s="20">
        <v>27</v>
      </c>
      <c r="P10626" s="20">
        <v>1</v>
      </c>
      <c r="Q10626" s="20">
        <v>1</v>
      </c>
      <c r="S10626" s="20">
        <v>6</v>
      </c>
    </row>
    <row r="10627" spans="1:19" s="20" customFormat="1" x14ac:dyDescent="0.25">
      <c r="A10627" s="20" t="s">
        <v>12983</v>
      </c>
      <c r="B10627" s="20" t="s">
        <v>12833</v>
      </c>
      <c r="C10627" s="20" t="s">
        <v>960</v>
      </c>
      <c r="D10627" s="20" t="s">
        <v>1002</v>
      </c>
      <c r="E10627" s="26">
        <v>43709</v>
      </c>
      <c r="F10627" s="20">
        <v>4</v>
      </c>
      <c r="G10627" s="20">
        <v>3</v>
      </c>
      <c r="I10627" s="20">
        <v>5</v>
      </c>
      <c r="J10627" s="20">
        <v>17</v>
      </c>
      <c r="L10627" s="20">
        <v>12</v>
      </c>
      <c r="N10627" s="20">
        <v>5</v>
      </c>
      <c r="P10627" s="20">
        <v>0</v>
      </c>
      <c r="Q10627" s="20">
        <v>0</v>
      </c>
      <c r="S10627" s="20">
        <v>0</v>
      </c>
    </row>
    <row r="10628" spans="1:19" s="20" customFormat="1" x14ac:dyDescent="0.25">
      <c r="A10628" s="20" t="s">
        <v>12984</v>
      </c>
      <c r="B10628" s="20" t="s">
        <v>12834</v>
      </c>
      <c r="C10628" s="20" t="s">
        <v>961</v>
      </c>
      <c r="D10628" s="20" t="s">
        <v>1002</v>
      </c>
      <c r="E10628" s="26">
        <v>43709</v>
      </c>
      <c r="F10628" s="20">
        <v>4</v>
      </c>
      <c r="G10628" s="20">
        <v>3</v>
      </c>
      <c r="I10628" s="20">
        <v>9</v>
      </c>
      <c r="J10628" s="20">
        <v>17</v>
      </c>
      <c r="L10628" s="20">
        <v>15</v>
      </c>
      <c r="N10628" s="20">
        <v>5</v>
      </c>
      <c r="P10628" s="20">
        <v>6</v>
      </c>
      <c r="Q10628" s="20">
        <v>6</v>
      </c>
      <c r="S10628" s="20">
        <v>4</v>
      </c>
    </row>
    <row r="10629" spans="1:19" s="20" customFormat="1" x14ac:dyDescent="0.25">
      <c r="A10629" s="20" t="s">
        <v>12985</v>
      </c>
      <c r="B10629" s="20" t="s">
        <v>12835</v>
      </c>
      <c r="C10629" s="20" t="s">
        <v>221</v>
      </c>
      <c r="D10629" s="20" t="s">
        <v>1002</v>
      </c>
      <c r="E10629" s="26">
        <v>43709</v>
      </c>
      <c r="F10629" s="20">
        <v>0</v>
      </c>
      <c r="G10629" s="20">
        <v>0</v>
      </c>
      <c r="I10629" s="20">
        <v>0</v>
      </c>
      <c r="J10629" s="20">
        <v>0</v>
      </c>
      <c r="L10629" s="20">
        <v>0</v>
      </c>
      <c r="N10629" s="20">
        <v>0</v>
      </c>
      <c r="P10629" s="20">
        <v>0</v>
      </c>
      <c r="Q10629" s="20">
        <v>0</v>
      </c>
      <c r="S10629" s="20">
        <v>0</v>
      </c>
    </row>
    <row r="10630" spans="1:19" s="20" customFormat="1" x14ac:dyDescent="0.25">
      <c r="A10630" s="20" t="s">
        <v>12986</v>
      </c>
      <c r="B10630" s="20" t="s">
        <v>12836</v>
      </c>
      <c r="C10630" s="20" t="s">
        <v>222</v>
      </c>
      <c r="D10630" s="20" t="s">
        <v>1002</v>
      </c>
      <c r="E10630" s="26">
        <v>43709</v>
      </c>
      <c r="F10630" s="20">
        <v>0</v>
      </c>
      <c r="G10630" s="20">
        <v>0</v>
      </c>
      <c r="I10630" s="20">
        <v>0</v>
      </c>
      <c r="J10630" s="20">
        <v>0</v>
      </c>
      <c r="L10630" s="20">
        <v>0</v>
      </c>
      <c r="N10630" s="20">
        <v>0</v>
      </c>
      <c r="P10630" s="20">
        <v>0</v>
      </c>
      <c r="Q10630" s="20">
        <v>0</v>
      </c>
      <c r="S10630" s="20">
        <v>0</v>
      </c>
    </row>
    <row r="10631" spans="1:19" s="20" customFormat="1" x14ac:dyDescent="0.25">
      <c r="A10631" s="20" t="s">
        <v>12987</v>
      </c>
      <c r="B10631" s="20" t="s">
        <v>12837</v>
      </c>
      <c r="C10631" s="20" t="s">
        <v>200</v>
      </c>
      <c r="D10631" s="20" t="s">
        <v>1002</v>
      </c>
      <c r="E10631" s="26">
        <v>43709</v>
      </c>
      <c r="F10631" s="20">
        <v>5.5</v>
      </c>
      <c r="G10631" s="20">
        <v>4.5</v>
      </c>
      <c r="I10631" s="20">
        <v>12</v>
      </c>
      <c r="J10631" s="20">
        <v>32</v>
      </c>
      <c r="L10631" s="20">
        <v>26</v>
      </c>
      <c r="N10631" s="20">
        <v>11</v>
      </c>
      <c r="P10631" s="20">
        <v>2</v>
      </c>
      <c r="Q10631" s="20">
        <v>8</v>
      </c>
      <c r="S10631" s="20">
        <v>1</v>
      </c>
    </row>
    <row r="10632" spans="1:19" s="20" customFormat="1" x14ac:dyDescent="0.25">
      <c r="A10632" s="20" t="s">
        <v>12988</v>
      </c>
      <c r="B10632" s="20" t="s">
        <v>12838</v>
      </c>
      <c r="C10632" s="20" t="s">
        <v>204</v>
      </c>
      <c r="D10632" s="20" t="s">
        <v>1002</v>
      </c>
      <c r="E10632" s="26">
        <v>43709</v>
      </c>
      <c r="F10632" s="20">
        <v>0</v>
      </c>
      <c r="G10632" s="20">
        <v>0</v>
      </c>
      <c r="I10632" s="20">
        <v>0</v>
      </c>
      <c r="J10632" s="20">
        <v>0</v>
      </c>
      <c r="L10632" s="20">
        <v>0</v>
      </c>
      <c r="N10632" s="20">
        <v>0</v>
      </c>
      <c r="P10632" s="20">
        <v>0</v>
      </c>
      <c r="Q10632" s="20">
        <v>0</v>
      </c>
      <c r="S10632" s="20">
        <v>0</v>
      </c>
    </row>
    <row r="10633" spans="1:19" s="20" customFormat="1" x14ac:dyDescent="0.25">
      <c r="A10633" s="20" t="s">
        <v>12989</v>
      </c>
      <c r="B10633" s="20" t="s">
        <v>12839</v>
      </c>
      <c r="C10633" s="20" t="s">
        <v>385</v>
      </c>
      <c r="D10633" s="20" t="s">
        <v>1002</v>
      </c>
      <c r="E10633" s="26">
        <v>43709</v>
      </c>
      <c r="F10633" s="20">
        <v>0</v>
      </c>
      <c r="G10633" s="20">
        <v>0</v>
      </c>
      <c r="I10633" s="20">
        <v>0</v>
      </c>
      <c r="J10633" s="20">
        <v>0</v>
      </c>
      <c r="L10633" s="20">
        <v>0</v>
      </c>
      <c r="N10633" s="20">
        <v>0</v>
      </c>
      <c r="P10633" s="20">
        <v>0</v>
      </c>
      <c r="Q10633" s="20">
        <v>0</v>
      </c>
      <c r="S10633" s="20">
        <v>0</v>
      </c>
    </row>
    <row r="10634" spans="1:19" s="20" customFormat="1" x14ac:dyDescent="0.25">
      <c r="A10634" s="20" t="s">
        <v>12990</v>
      </c>
      <c r="B10634" s="20" t="s">
        <v>12840</v>
      </c>
      <c r="C10634" s="20" t="s">
        <v>208</v>
      </c>
      <c r="D10634" s="20" t="s">
        <v>1002</v>
      </c>
      <c r="E10634" s="26">
        <v>43709</v>
      </c>
      <c r="F10634" s="20">
        <v>1.5</v>
      </c>
      <c r="G10634" s="20">
        <v>1.5</v>
      </c>
      <c r="I10634" s="20">
        <v>0</v>
      </c>
      <c r="J10634" s="20">
        <v>8</v>
      </c>
      <c r="L10634" s="20">
        <v>9</v>
      </c>
      <c r="N10634" s="20">
        <v>0</v>
      </c>
      <c r="P10634" s="20">
        <v>0</v>
      </c>
      <c r="Q10634" s="20">
        <v>0</v>
      </c>
      <c r="S10634" s="20">
        <v>0</v>
      </c>
    </row>
    <row r="10635" spans="1:19" s="20" customFormat="1" x14ac:dyDescent="0.25">
      <c r="A10635" s="20" t="s">
        <v>12991</v>
      </c>
      <c r="B10635" s="20" t="s">
        <v>12841</v>
      </c>
      <c r="C10635" s="20" t="s">
        <v>900</v>
      </c>
      <c r="D10635" s="20" t="s">
        <v>1002</v>
      </c>
      <c r="E10635" s="26">
        <v>43709</v>
      </c>
      <c r="F10635" s="20">
        <v>2</v>
      </c>
      <c r="G10635" s="20">
        <v>1.5</v>
      </c>
      <c r="I10635" s="20">
        <v>6</v>
      </c>
      <c r="J10635" s="20">
        <v>11</v>
      </c>
      <c r="L10635" s="20">
        <v>8</v>
      </c>
      <c r="N10635" s="20">
        <v>5</v>
      </c>
      <c r="P10635" s="20">
        <v>0</v>
      </c>
      <c r="Q10635" s="20">
        <v>0</v>
      </c>
      <c r="S10635" s="20">
        <v>1</v>
      </c>
    </row>
    <row r="10636" spans="1:19" s="20" customFormat="1" x14ac:dyDescent="0.25">
      <c r="A10636" s="20" t="s">
        <v>12992</v>
      </c>
      <c r="B10636" s="20" t="s">
        <v>12842</v>
      </c>
      <c r="C10636" s="20" t="s">
        <v>905</v>
      </c>
      <c r="D10636" s="20" t="s">
        <v>1002</v>
      </c>
      <c r="E10636" s="26">
        <v>43709</v>
      </c>
      <c r="F10636" s="20">
        <v>2</v>
      </c>
      <c r="G10636" s="20">
        <v>2</v>
      </c>
      <c r="I10636" s="20">
        <v>1</v>
      </c>
      <c r="J10636" s="20">
        <v>11</v>
      </c>
      <c r="L10636" s="20">
        <v>11</v>
      </c>
      <c r="N10636" s="20">
        <v>1</v>
      </c>
      <c r="P10636" s="20">
        <v>1</v>
      </c>
      <c r="Q10636" s="20">
        <v>1</v>
      </c>
      <c r="S10636" s="20">
        <v>0</v>
      </c>
    </row>
    <row r="10637" spans="1:19" s="20" customFormat="1" x14ac:dyDescent="0.25">
      <c r="A10637" s="20" t="s">
        <v>12993</v>
      </c>
      <c r="B10637" s="20" t="s">
        <v>12843</v>
      </c>
      <c r="C10637" s="20" t="s">
        <v>316</v>
      </c>
      <c r="D10637" s="20" t="s">
        <v>1002</v>
      </c>
      <c r="E10637" s="26">
        <v>43709</v>
      </c>
      <c r="F10637" s="20">
        <v>6</v>
      </c>
      <c r="G10637" s="20">
        <v>6</v>
      </c>
      <c r="I10637" s="20">
        <v>19</v>
      </c>
      <c r="J10637" s="20">
        <v>35</v>
      </c>
      <c r="L10637" s="20">
        <v>35</v>
      </c>
      <c r="N10637" s="20">
        <v>17</v>
      </c>
      <c r="P10637" s="20">
        <v>0</v>
      </c>
      <c r="Q10637" s="20">
        <v>0</v>
      </c>
      <c r="S10637" s="20">
        <v>2</v>
      </c>
    </row>
    <row r="10638" spans="1:19" s="20" customFormat="1" x14ac:dyDescent="0.25">
      <c r="A10638" s="20" t="s">
        <v>12994</v>
      </c>
      <c r="B10638" s="20" t="s">
        <v>12844</v>
      </c>
      <c r="C10638" s="20" t="s">
        <v>218</v>
      </c>
      <c r="D10638" s="20" t="s">
        <v>1002</v>
      </c>
      <c r="E10638" s="26">
        <v>43709</v>
      </c>
      <c r="F10638" s="20">
        <v>0</v>
      </c>
      <c r="G10638" s="20">
        <v>0</v>
      </c>
      <c r="I10638" s="20">
        <v>0</v>
      </c>
      <c r="J10638" s="20">
        <v>0</v>
      </c>
      <c r="L10638" s="20">
        <v>0</v>
      </c>
      <c r="N10638" s="20">
        <v>0</v>
      </c>
      <c r="P10638" s="20">
        <v>0</v>
      </c>
      <c r="Q10638" s="20">
        <v>0</v>
      </c>
      <c r="S10638" s="20">
        <v>0</v>
      </c>
    </row>
    <row r="10639" spans="1:19" s="20" customFormat="1" x14ac:dyDescent="0.25">
      <c r="A10639" s="20" t="s">
        <v>12995</v>
      </c>
      <c r="B10639" s="20" t="s">
        <v>12845</v>
      </c>
      <c r="C10639" s="20" t="s">
        <v>202</v>
      </c>
      <c r="D10639" s="20" t="s">
        <v>1002</v>
      </c>
      <c r="E10639" s="26">
        <v>43709</v>
      </c>
      <c r="F10639" s="20">
        <v>15.5</v>
      </c>
      <c r="G10639" s="20">
        <v>5</v>
      </c>
      <c r="I10639" s="20">
        <v>95</v>
      </c>
      <c r="J10639" s="20">
        <v>172</v>
      </c>
      <c r="L10639" s="20">
        <v>64</v>
      </c>
      <c r="N10639" s="20">
        <v>81</v>
      </c>
      <c r="P10639" s="20">
        <v>12</v>
      </c>
      <c r="Q10639" s="20">
        <v>30</v>
      </c>
      <c r="S10639" s="20">
        <v>14</v>
      </c>
    </row>
    <row r="10640" spans="1:19" s="20" customFormat="1" x14ac:dyDescent="0.25">
      <c r="A10640" s="20" t="s">
        <v>12996</v>
      </c>
      <c r="B10640" s="20" t="s">
        <v>12846</v>
      </c>
      <c r="C10640" s="20" t="s">
        <v>347</v>
      </c>
      <c r="D10640" s="20" t="s">
        <v>1002</v>
      </c>
      <c r="E10640" s="26">
        <v>43709</v>
      </c>
      <c r="F10640" s="20">
        <v>0</v>
      </c>
      <c r="G10640" s="20">
        <v>0</v>
      </c>
      <c r="I10640" s="20">
        <v>0</v>
      </c>
      <c r="J10640" s="20">
        <v>0</v>
      </c>
      <c r="L10640" s="20">
        <v>0</v>
      </c>
      <c r="N10640" s="20">
        <v>0</v>
      </c>
      <c r="P10640" s="20">
        <v>0</v>
      </c>
      <c r="Q10640" s="20">
        <v>0</v>
      </c>
      <c r="S10640" s="20">
        <v>0</v>
      </c>
    </row>
    <row r="10641" spans="1:19" s="20" customFormat="1" x14ac:dyDescent="0.25">
      <c r="A10641" s="20" t="s">
        <v>12997</v>
      </c>
      <c r="B10641" s="20" t="s">
        <v>12847</v>
      </c>
      <c r="C10641" s="20" t="s">
        <v>224</v>
      </c>
      <c r="D10641" s="20" t="s">
        <v>1002</v>
      </c>
      <c r="E10641" s="26">
        <v>43709</v>
      </c>
      <c r="F10641" s="20">
        <v>6</v>
      </c>
      <c r="G10641" s="20">
        <v>6</v>
      </c>
      <c r="I10641" s="20">
        <v>31</v>
      </c>
      <c r="J10641" s="20">
        <v>66</v>
      </c>
      <c r="L10641" s="20">
        <v>66</v>
      </c>
      <c r="N10641" s="20">
        <v>31</v>
      </c>
      <c r="P10641" s="20">
        <v>0</v>
      </c>
      <c r="Q10641" s="20">
        <v>0</v>
      </c>
      <c r="S10641" s="20">
        <v>0</v>
      </c>
    </row>
    <row r="10642" spans="1:19" s="20" customFormat="1" x14ac:dyDescent="0.25">
      <c r="A10642" s="20" t="s">
        <v>12998</v>
      </c>
      <c r="B10642" s="20" t="s">
        <v>12848</v>
      </c>
      <c r="C10642" s="20" t="s">
        <v>345</v>
      </c>
      <c r="D10642" s="20" t="s">
        <v>1002</v>
      </c>
      <c r="E10642" s="26">
        <v>43709</v>
      </c>
      <c r="F10642" s="20">
        <v>0</v>
      </c>
      <c r="G10642" s="20">
        <v>0</v>
      </c>
      <c r="I10642" s="20">
        <v>0</v>
      </c>
      <c r="J10642" s="20">
        <v>0</v>
      </c>
      <c r="L10642" s="20">
        <v>0</v>
      </c>
      <c r="N10642" s="20">
        <v>0</v>
      </c>
      <c r="P10642" s="20">
        <v>0</v>
      </c>
      <c r="Q10642" s="20">
        <v>0</v>
      </c>
      <c r="S10642" s="20">
        <v>0</v>
      </c>
    </row>
    <row r="10643" spans="1:19" s="20" customFormat="1" x14ac:dyDescent="0.25">
      <c r="A10643" s="20" t="s">
        <v>12999</v>
      </c>
      <c r="B10643" s="20" t="s">
        <v>12849</v>
      </c>
      <c r="C10643" s="20" t="s">
        <v>226</v>
      </c>
      <c r="D10643" s="20" t="s">
        <v>1002</v>
      </c>
      <c r="E10643" s="26">
        <v>43709</v>
      </c>
      <c r="F10643" s="20">
        <v>5</v>
      </c>
      <c r="G10643" s="20">
        <v>5.5</v>
      </c>
      <c r="I10643" s="20">
        <v>13</v>
      </c>
      <c r="J10643" s="20">
        <v>55</v>
      </c>
      <c r="L10643" s="20">
        <v>62</v>
      </c>
      <c r="N10643" s="20">
        <v>13</v>
      </c>
      <c r="P10643" s="20">
        <v>0</v>
      </c>
      <c r="Q10643" s="20">
        <v>0</v>
      </c>
      <c r="S10643" s="20">
        <v>0</v>
      </c>
    </row>
    <row r="10644" spans="1:19" s="20" customFormat="1" x14ac:dyDescent="0.25">
      <c r="A10644" s="20" t="s">
        <v>13000</v>
      </c>
      <c r="B10644" s="20" t="s">
        <v>12850</v>
      </c>
      <c r="C10644" s="20" t="s">
        <v>231</v>
      </c>
      <c r="D10644" s="20" t="s">
        <v>1002</v>
      </c>
      <c r="E10644" s="26">
        <v>43709</v>
      </c>
      <c r="F10644" s="20">
        <v>12</v>
      </c>
      <c r="G10644" s="20">
        <v>8</v>
      </c>
      <c r="I10644" s="20">
        <v>142</v>
      </c>
      <c r="J10644" s="20">
        <v>135</v>
      </c>
      <c r="L10644" s="20">
        <v>91</v>
      </c>
      <c r="N10644" s="20">
        <v>125</v>
      </c>
      <c r="P10644" s="20">
        <v>1</v>
      </c>
      <c r="Q10644" s="20">
        <v>8</v>
      </c>
      <c r="S10644" s="20">
        <v>17</v>
      </c>
    </row>
    <row r="10645" spans="1:19" s="20" customFormat="1" x14ac:dyDescent="0.25">
      <c r="A10645" s="20" t="s">
        <v>13001</v>
      </c>
      <c r="B10645" s="20" t="s">
        <v>12851</v>
      </c>
      <c r="C10645" s="20" t="s">
        <v>216</v>
      </c>
      <c r="D10645" s="20" t="s">
        <v>1002</v>
      </c>
      <c r="E10645" s="26">
        <v>43709</v>
      </c>
      <c r="F10645" s="20">
        <v>9.5</v>
      </c>
      <c r="G10645" s="20">
        <v>9.5</v>
      </c>
      <c r="I10645" s="20">
        <v>57</v>
      </c>
      <c r="J10645" s="20">
        <v>95</v>
      </c>
      <c r="L10645" s="20">
        <v>98</v>
      </c>
      <c r="N10645" s="20">
        <v>50</v>
      </c>
      <c r="P10645" s="20">
        <v>10</v>
      </c>
      <c r="Q10645" s="20">
        <v>12</v>
      </c>
      <c r="S10645" s="20">
        <v>7</v>
      </c>
    </row>
    <row r="10646" spans="1:19" s="20" customFormat="1" x14ac:dyDescent="0.25">
      <c r="A10646" s="20" t="s">
        <v>13002</v>
      </c>
      <c r="B10646" s="20" t="s">
        <v>12852</v>
      </c>
      <c r="C10646" s="20" t="s">
        <v>233</v>
      </c>
      <c r="D10646" s="20" t="s">
        <v>1002</v>
      </c>
      <c r="E10646" s="26">
        <v>43709</v>
      </c>
      <c r="F10646" s="20">
        <v>0</v>
      </c>
      <c r="G10646" s="20">
        <v>0</v>
      </c>
      <c r="I10646" s="20">
        <v>0</v>
      </c>
      <c r="J10646" s="20">
        <v>0</v>
      </c>
      <c r="L10646" s="20">
        <v>0</v>
      </c>
      <c r="N10646" s="20">
        <v>0</v>
      </c>
      <c r="P10646" s="20">
        <v>0</v>
      </c>
      <c r="Q10646" s="20">
        <v>0</v>
      </c>
      <c r="S10646" s="20">
        <v>0</v>
      </c>
    </row>
    <row r="10647" spans="1:19" s="20" customFormat="1" x14ac:dyDescent="0.25">
      <c r="A10647" s="20" t="s">
        <v>13003</v>
      </c>
      <c r="B10647" s="20" t="s">
        <v>12853</v>
      </c>
      <c r="C10647" s="20" t="s">
        <v>219</v>
      </c>
      <c r="D10647" s="20" t="s">
        <v>1002</v>
      </c>
      <c r="E10647" s="26">
        <v>43709</v>
      </c>
      <c r="F10647" s="20">
        <v>0</v>
      </c>
      <c r="G10647" s="20">
        <v>0</v>
      </c>
      <c r="I10647" s="20">
        <v>0</v>
      </c>
      <c r="J10647" s="20">
        <v>0</v>
      </c>
      <c r="L10647" s="20">
        <v>0</v>
      </c>
      <c r="N10647" s="20">
        <v>0</v>
      </c>
      <c r="P10647" s="20">
        <v>0</v>
      </c>
      <c r="Q10647" s="20">
        <v>0</v>
      </c>
      <c r="S10647" s="20">
        <v>0</v>
      </c>
    </row>
    <row r="10648" spans="1:19" s="20" customFormat="1" x14ac:dyDescent="0.25">
      <c r="A10648" s="20" t="s">
        <v>13004</v>
      </c>
      <c r="B10648" s="20" t="s">
        <v>12854</v>
      </c>
      <c r="C10648" s="20" t="s">
        <v>340</v>
      </c>
      <c r="D10648" s="20" t="s">
        <v>1002</v>
      </c>
      <c r="E10648" s="26">
        <v>43709</v>
      </c>
      <c r="F10648" s="20">
        <v>2.5</v>
      </c>
      <c r="G10648" s="20">
        <v>3</v>
      </c>
      <c r="I10648" s="20">
        <v>28</v>
      </c>
      <c r="J10648" s="20">
        <v>29</v>
      </c>
      <c r="L10648" s="20">
        <v>36</v>
      </c>
      <c r="N10648" s="20">
        <v>23</v>
      </c>
      <c r="P10648" s="20">
        <v>0</v>
      </c>
      <c r="Q10648" s="20">
        <v>1</v>
      </c>
      <c r="S10648" s="20">
        <v>5</v>
      </c>
    </row>
    <row r="10649" spans="1:19" s="20" customFormat="1" x14ac:dyDescent="0.25">
      <c r="A10649" s="20" t="s">
        <v>13005</v>
      </c>
      <c r="B10649" s="20" t="s">
        <v>12855</v>
      </c>
      <c r="C10649" s="20" t="s">
        <v>350</v>
      </c>
      <c r="D10649" s="20" t="s">
        <v>1002</v>
      </c>
      <c r="E10649" s="26">
        <v>43709</v>
      </c>
      <c r="F10649" s="20">
        <v>0</v>
      </c>
      <c r="G10649" s="20">
        <v>0</v>
      </c>
      <c r="I10649" s="20">
        <v>0</v>
      </c>
      <c r="J10649" s="20">
        <v>0</v>
      </c>
      <c r="L10649" s="20">
        <v>0</v>
      </c>
      <c r="N10649" s="20">
        <v>0</v>
      </c>
      <c r="P10649" s="20">
        <v>0</v>
      </c>
      <c r="Q10649" s="20">
        <v>0</v>
      </c>
      <c r="S10649" s="20">
        <v>0</v>
      </c>
    </row>
    <row r="10650" spans="1:19" s="20" customFormat="1" x14ac:dyDescent="0.25">
      <c r="A10650" s="20" t="s">
        <v>13006</v>
      </c>
      <c r="B10650" s="20" t="s">
        <v>12856</v>
      </c>
      <c r="C10650" s="20" t="s">
        <v>351</v>
      </c>
      <c r="D10650" s="20" t="s">
        <v>1002</v>
      </c>
      <c r="E10650" s="26">
        <v>43709</v>
      </c>
      <c r="F10650" s="20">
        <v>0</v>
      </c>
      <c r="G10650" s="20">
        <v>0</v>
      </c>
      <c r="I10650" s="20">
        <v>0</v>
      </c>
      <c r="J10650" s="20">
        <v>0</v>
      </c>
      <c r="L10650" s="20">
        <v>0</v>
      </c>
      <c r="N10650" s="20">
        <v>0</v>
      </c>
      <c r="P10650" s="20">
        <v>0</v>
      </c>
      <c r="Q10650" s="20">
        <v>0</v>
      </c>
      <c r="S10650" s="20">
        <v>0</v>
      </c>
    </row>
    <row r="10651" spans="1:19" s="20" customFormat="1" x14ac:dyDescent="0.25">
      <c r="A10651" s="20" t="s">
        <v>13007</v>
      </c>
      <c r="B10651" s="20" t="s">
        <v>12857</v>
      </c>
      <c r="C10651" s="20" t="s">
        <v>352</v>
      </c>
      <c r="D10651" s="20" t="s">
        <v>1002</v>
      </c>
      <c r="E10651" s="26">
        <v>43709</v>
      </c>
      <c r="F10651" s="20">
        <v>0</v>
      </c>
      <c r="G10651" s="20">
        <v>0</v>
      </c>
      <c r="I10651" s="20">
        <v>0</v>
      </c>
      <c r="J10651" s="20">
        <v>0</v>
      </c>
      <c r="L10651" s="20">
        <v>0</v>
      </c>
      <c r="N10651" s="20">
        <v>0</v>
      </c>
      <c r="P10651" s="20">
        <v>0</v>
      </c>
      <c r="Q10651" s="20">
        <v>0</v>
      </c>
      <c r="S10651" s="20">
        <v>0</v>
      </c>
    </row>
    <row r="10652" spans="1:19" s="20" customFormat="1" x14ac:dyDescent="0.25">
      <c r="A10652" s="20" t="s">
        <v>13008</v>
      </c>
      <c r="B10652" s="20" t="s">
        <v>12858</v>
      </c>
      <c r="C10652" s="20" t="s">
        <v>353</v>
      </c>
      <c r="D10652" s="20" t="s">
        <v>1002</v>
      </c>
      <c r="E10652" s="26">
        <v>43709</v>
      </c>
      <c r="F10652" s="20">
        <v>0</v>
      </c>
      <c r="G10652" s="20">
        <v>0</v>
      </c>
      <c r="I10652" s="20">
        <v>0</v>
      </c>
      <c r="J10652" s="20">
        <v>0</v>
      </c>
      <c r="L10652" s="20">
        <v>0</v>
      </c>
      <c r="N10652" s="20">
        <v>0</v>
      </c>
      <c r="P10652" s="20">
        <v>0</v>
      </c>
      <c r="Q10652" s="20">
        <v>0</v>
      </c>
      <c r="S10652" s="20">
        <v>0</v>
      </c>
    </row>
    <row r="10653" spans="1:19" s="20" customFormat="1" x14ac:dyDescent="0.25">
      <c r="A10653" s="20" t="s">
        <v>13009</v>
      </c>
      <c r="B10653" s="20" t="s">
        <v>12859</v>
      </c>
      <c r="C10653" s="20" t="s">
        <v>386</v>
      </c>
      <c r="D10653" s="20" t="s">
        <v>1002</v>
      </c>
      <c r="E10653" s="26">
        <v>43709</v>
      </c>
      <c r="F10653" s="20">
        <v>0</v>
      </c>
      <c r="G10653" s="20">
        <v>0</v>
      </c>
      <c r="I10653" s="20">
        <v>0</v>
      </c>
      <c r="J10653" s="20">
        <v>0</v>
      </c>
      <c r="L10653" s="20">
        <v>0</v>
      </c>
      <c r="N10653" s="20">
        <v>0</v>
      </c>
      <c r="P10653" s="20">
        <v>0</v>
      </c>
      <c r="Q10653" s="20">
        <v>0</v>
      </c>
      <c r="S10653" s="20">
        <v>0</v>
      </c>
    </row>
    <row r="10654" spans="1:19" s="20" customFormat="1" x14ac:dyDescent="0.25">
      <c r="A10654" s="20" t="s">
        <v>13010</v>
      </c>
      <c r="B10654" s="20" t="s">
        <v>12860</v>
      </c>
      <c r="C10654" s="20" t="s">
        <v>354</v>
      </c>
      <c r="D10654" s="20" t="s">
        <v>1002</v>
      </c>
      <c r="E10654" s="26">
        <v>43709</v>
      </c>
      <c r="F10654" s="20">
        <v>1.5</v>
      </c>
      <c r="G10654" s="20">
        <v>1.5</v>
      </c>
      <c r="I10654" s="20">
        <v>9</v>
      </c>
      <c r="J10654" s="20">
        <v>9</v>
      </c>
      <c r="L10654" s="20">
        <v>9</v>
      </c>
      <c r="N10654" s="20">
        <v>9</v>
      </c>
      <c r="P10654" s="20">
        <v>0</v>
      </c>
      <c r="Q10654" s="20">
        <v>0</v>
      </c>
      <c r="S10654" s="20">
        <v>0</v>
      </c>
    </row>
    <row r="10655" spans="1:19" s="20" customFormat="1" x14ac:dyDescent="0.25">
      <c r="A10655" s="20" t="s">
        <v>13011</v>
      </c>
      <c r="B10655" s="20" t="s">
        <v>12861</v>
      </c>
      <c r="C10655" s="20" t="s">
        <v>355</v>
      </c>
      <c r="D10655" s="20" t="s">
        <v>1002</v>
      </c>
      <c r="E10655" s="26">
        <v>43709</v>
      </c>
      <c r="F10655" s="20">
        <v>2</v>
      </c>
      <c r="G10655" s="20">
        <v>5.5</v>
      </c>
      <c r="I10655" s="20">
        <v>5</v>
      </c>
      <c r="J10655" s="20">
        <v>11</v>
      </c>
      <c r="L10655" s="20">
        <v>32</v>
      </c>
      <c r="N10655" s="20">
        <v>5</v>
      </c>
      <c r="P10655" s="20">
        <v>0</v>
      </c>
      <c r="Q10655" s="20">
        <v>0</v>
      </c>
      <c r="S10655" s="20">
        <v>0</v>
      </c>
    </row>
    <row r="10656" spans="1:19" s="20" customFormat="1" x14ac:dyDescent="0.25">
      <c r="A10656" s="20" t="s">
        <v>13012</v>
      </c>
      <c r="B10656" s="20" t="s">
        <v>12862</v>
      </c>
      <c r="C10656" s="20" t="s">
        <v>1048</v>
      </c>
      <c r="D10656" s="20" t="s">
        <v>1002</v>
      </c>
      <c r="E10656" s="26">
        <v>43709</v>
      </c>
      <c r="F10656" s="20">
        <v>2</v>
      </c>
      <c r="G10656" s="20">
        <v>2.5</v>
      </c>
      <c r="I10656" s="20">
        <v>14</v>
      </c>
      <c r="J10656" s="20">
        <v>11</v>
      </c>
      <c r="L10656" s="20">
        <v>14</v>
      </c>
      <c r="N10656" s="20">
        <v>8</v>
      </c>
      <c r="P10656" s="20">
        <v>2</v>
      </c>
      <c r="Q10656" s="20">
        <v>3</v>
      </c>
      <c r="S10656" s="20">
        <v>6</v>
      </c>
    </row>
    <row r="10657" spans="1:19" s="20" customFormat="1" x14ac:dyDescent="0.25">
      <c r="A10657" s="20" t="s">
        <v>13013</v>
      </c>
      <c r="B10657" s="20" t="s">
        <v>12863</v>
      </c>
      <c r="C10657" s="20" t="s">
        <v>1047</v>
      </c>
      <c r="D10657" s="20" t="s">
        <v>1002</v>
      </c>
      <c r="E10657" s="26">
        <v>43709</v>
      </c>
      <c r="F10657" s="20">
        <v>3.5</v>
      </c>
      <c r="G10657" s="20">
        <v>3.5</v>
      </c>
      <c r="I10657" s="20">
        <v>18</v>
      </c>
      <c r="J10657" s="20">
        <v>20</v>
      </c>
      <c r="L10657" s="20">
        <v>20</v>
      </c>
      <c r="N10657" s="20">
        <v>18</v>
      </c>
      <c r="P10657" s="20">
        <v>0</v>
      </c>
      <c r="Q10657" s="20">
        <v>0</v>
      </c>
      <c r="S10657" s="20">
        <v>0</v>
      </c>
    </row>
    <row r="10658" spans="1:19" s="20" customFormat="1" x14ac:dyDescent="0.25">
      <c r="A10658" s="20" t="s">
        <v>13014</v>
      </c>
      <c r="B10658" s="20" t="s">
        <v>12864</v>
      </c>
      <c r="C10658" s="20" t="s">
        <v>1050</v>
      </c>
      <c r="D10658" s="20" t="s">
        <v>1002</v>
      </c>
      <c r="E10658" s="26">
        <v>43709</v>
      </c>
      <c r="F10658" s="20">
        <v>1</v>
      </c>
      <c r="G10658" s="20">
        <v>2.5</v>
      </c>
      <c r="I10658" s="20">
        <v>5</v>
      </c>
      <c r="J10658" s="20">
        <v>5</v>
      </c>
      <c r="L10658" s="20">
        <v>14</v>
      </c>
      <c r="N10658" s="20">
        <v>5</v>
      </c>
      <c r="P10658" s="20">
        <v>0</v>
      </c>
      <c r="Q10658" s="20">
        <v>0</v>
      </c>
      <c r="S10658" s="20">
        <v>0</v>
      </c>
    </row>
    <row r="10659" spans="1:19" s="20" customFormat="1" x14ac:dyDescent="0.25">
      <c r="A10659" s="20" t="s">
        <v>13015</v>
      </c>
      <c r="B10659" s="20" t="s">
        <v>12865</v>
      </c>
      <c r="C10659" s="20" t="s">
        <v>1054</v>
      </c>
      <c r="D10659" s="20" t="s">
        <v>1002</v>
      </c>
      <c r="E10659" s="26">
        <v>43709</v>
      </c>
      <c r="F10659" s="20">
        <v>1</v>
      </c>
      <c r="G10659" s="20">
        <v>1.5</v>
      </c>
      <c r="I10659" s="20">
        <v>4</v>
      </c>
      <c r="J10659" s="20">
        <v>5</v>
      </c>
      <c r="L10659" s="20">
        <v>9</v>
      </c>
      <c r="N10659" s="20">
        <v>4</v>
      </c>
      <c r="P10659" s="20">
        <v>0</v>
      </c>
      <c r="Q10659" s="20">
        <v>4</v>
      </c>
      <c r="S10659" s="20">
        <v>0</v>
      </c>
    </row>
    <row r="10660" spans="1:19" s="20" customFormat="1" x14ac:dyDescent="0.25">
      <c r="A10660" s="20" t="s">
        <v>13016</v>
      </c>
      <c r="B10660" s="20" t="s">
        <v>12866</v>
      </c>
      <c r="C10660" s="20" t="s">
        <v>1052</v>
      </c>
      <c r="D10660" s="20" t="s">
        <v>1002</v>
      </c>
      <c r="E10660" s="26">
        <v>43709</v>
      </c>
      <c r="F10660" s="20">
        <v>5</v>
      </c>
      <c r="G10660" s="20">
        <v>4.5</v>
      </c>
      <c r="I10660" s="20">
        <v>25</v>
      </c>
      <c r="J10660" s="20">
        <v>28</v>
      </c>
      <c r="L10660" s="20">
        <v>26</v>
      </c>
      <c r="N10660" s="20">
        <v>20</v>
      </c>
      <c r="P10660" s="20">
        <v>0</v>
      </c>
      <c r="Q10660" s="20">
        <v>0</v>
      </c>
      <c r="S10660" s="20">
        <v>5</v>
      </c>
    </row>
    <row r="10661" spans="1:19" s="20" customFormat="1" x14ac:dyDescent="0.25">
      <c r="A10661" s="20" t="s">
        <v>13017</v>
      </c>
      <c r="B10661" s="20" t="s">
        <v>12867</v>
      </c>
      <c r="C10661" s="20" t="s">
        <v>1053</v>
      </c>
      <c r="D10661" s="20" t="s">
        <v>1002</v>
      </c>
      <c r="E10661" s="26">
        <v>43709</v>
      </c>
      <c r="F10661" s="20">
        <v>3</v>
      </c>
      <c r="G10661" s="20">
        <v>3</v>
      </c>
      <c r="I10661" s="20">
        <v>9</v>
      </c>
      <c r="J10661" s="20">
        <v>17</v>
      </c>
      <c r="L10661" s="20">
        <v>17</v>
      </c>
      <c r="N10661" s="20">
        <v>9</v>
      </c>
      <c r="P10661" s="20">
        <v>0</v>
      </c>
      <c r="Q10661" s="20">
        <v>0</v>
      </c>
      <c r="S10661" s="20">
        <v>0</v>
      </c>
    </row>
    <row r="10662" spans="1:19" s="20" customFormat="1" x14ac:dyDescent="0.25">
      <c r="A10662" s="20" t="s">
        <v>14541</v>
      </c>
      <c r="B10662" s="20" t="s">
        <v>14542</v>
      </c>
      <c r="C10662" s="20" t="s">
        <v>962</v>
      </c>
      <c r="D10662" s="20" t="s">
        <v>1000</v>
      </c>
      <c r="E10662" s="26">
        <v>43709</v>
      </c>
      <c r="F10662" s="20">
        <v>1</v>
      </c>
      <c r="G10662" s="20">
        <v>3</v>
      </c>
      <c r="I10662" s="20">
        <v>0</v>
      </c>
      <c r="J10662" s="20">
        <v>6</v>
      </c>
      <c r="L10662" s="20">
        <v>18</v>
      </c>
      <c r="N10662" s="20">
        <v>0</v>
      </c>
      <c r="P10662" s="20">
        <v>0</v>
      </c>
      <c r="Q10662" s="20">
        <v>1</v>
      </c>
      <c r="S10662" s="20">
        <v>0</v>
      </c>
    </row>
    <row r="10663" spans="1:19" s="20" customFormat="1" x14ac:dyDescent="0.25">
      <c r="A10663" s="20" t="s">
        <v>15263</v>
      </c>
      <c r="B10663" s="20" t="s">
        <v>15264</v>
      </c>
      <c r="C10663" s="20" t="s">
        <v>348</v>
      </c>
      <c r="D10663" s="20" t="s">
        <v>1000</v>
      </c>
      <c r="E10663" s="26">
        <v>43709</v>
      </c>
      <c r="F10663" s="20">
        <v>0</v>
      </c>
      <c r="G10663" s="20">
        <v>0</v>
      </c>
      <c r="I10663" s="20">
        <v>0</v>
      </c>
      <c r="J10663" s="20">
        <v>0</v>
      </c>
      <c r="L10663" s="20">
        <v>0</v>
      </c>
      <c r="N10663" s="20">
        <v>0</v>
      </c>
      <c r="P10663" s="20">
        <v>0</v>
      </c>
      <c r="Q10663" s="20">
        <v>0</v>
      </c>
      <c r="S10663" s="20">
        <v>0</v>
      </c>
    </row>
    <row r="10664" spans="1:19" s="20" customFormat="1" x14ac:dyDescent="0.25">
      <c r="A10664" s="20" t="s">
        <v>15469</v>
      </c>
      <c r="B10664" s="20" t="s">
        <v>15470</v>
      </c>
      <c r="C10664" s="20" t="s">
        <v>357</v>
      </c>
      <c r="D10664" s="20" t="s">
        <v>1000</v>
      </c>
      <c r="E10664" s="26">
        <v>43709</v>
      </c>
      <c r="F10664" s="20">
        <v>0</v>
      </c>
      <c r="G10664" s="20">
        <v>0</v>
      </c>
      <c r="I10664" s="20">
        <v>0</v>
      </c>
      <c r="J10664" s="20">
        <v>0</v>
      </c>
      <c r="L10664" s="20">
        <v>0</v>
      </c>
      <c r="N10664" s="20">
        <v>0</v>
      </c>
      <c r="P10664" s="20">
        <v>0</v>
      </c>
      <c r="Q10664" s="20">
        <v>0</v>
      </c>
      <c r="S10664" s="20">
        <v>0</v>
      </c>
    </row>
    <row r="10665" spans="1:19" s="20" customFormat="1" x14ac:dyDescent="0.25">
      <c r="A10665" s="20" t="s">
        <v>22401</v>
      </c>
      <c r="B10665" s="20" t="s">
        <v>22400</v>
      </c>
      <c r="C10665" s="20" t="s">
        <v>22399</v>
      </c>
      <c r="D10665" s="20" t="s">
        <v>1000</v>
      </c>
      <c r="E10665" s="26">
        <v>43709</v>
      </c>
      <c r="F10665" s="20">
        <v>0</v>
      </c>
      <c r="G10665" s="20">
        <v>0</v>
      </c>
      <c r="I10665" s="20">
        <v>0</v>
      </c>
      <c r="J10665" s="20">
        <v>0</v>
      </c>
      <c r="L10665" s="20">
        <v>0</v>
      </c>
      <c r="N10665" s="20">
        <v>0</v>
      </c>
      <c r="P10665" s="20">
        <v>0</v>
      </c>
      <c r="Q10665" s="20">
        <v>0</v>
      </c>
      <c r="S10665" s="20">
        <v>0</v>
      </c>
    </row>
    <row r="10666" spans="1:19" s="20" customFormat="1" x14ac:dyDescent="0.25">
      <c r="A10666" s="20" t="s">
        <v>16062</v>
      </c>
      <c r="B10666" s="20" t="s">
        <v>16063</v>
      </c>
      <c r="C10666" s="20" t="s">
        <v>203</v>
      </c>
      <c r="D10666" s="20" t="s">
        <v>1000</v>
      </c>
      <c r="E10666" s="26">
        <v>43709</v>
      </c>
      <c r="F10666" s="20">
        <v>0</v>
      </c>
      <c r="G10666" s="20">
        <v>0</v>
      </c>
      <c r="I10666" s="20">
        <v>0</v>
      </c>
      <c r="J10666" s="20">
        <v>0</v>
      </c>
      <c r="L10666" s="20">
        <v>0</v>
      </c>
      <c r="N10666" s="20">
        <v>0</v>
      </c>
      <c r="P10666" s="20">
        <v>0</v>
      </c>
      <c r="Q10666" s="20">
        <v>0</v>
      </c>
      <c r="S10666" s="20">
        <v>0</v>
      </c>
    </row>
    <row r="10667" spans="1:19" s="20" customFormat="1" x14ac:dyDescent="0.25">
      <c r="A10667" s="20" t="s">
        <v>22323</v>
      </c>
      <c r="B10667" s="20" t="s">
        <v>22324</v>
      </c>
      <c r="C10667" s="20" t="s">
        <v>387</v>
      </c>
      <c r="D10667" s="20" t="s">
        <v>1000</v>
      </c>
      <c r="E10667" s="26">
        <v>43709</v>
      </c>
      <c r="F10667" s="20">
        <v>0</v>
      </c>
      <c r="G10667" s="20">
        <v>0</v>
      </c>
      <c r="I10667" s="20">
        <v>0</v>
      </c>
      <c r="J10667" s="20">
        <v>0</v>
      </c>
      <c r="L10667" s="20">
        <v>0</v>
      </c>
      <c r="N10667" s="20">
        <v>0</v>
      </c>
      <c r="P10667" s="20">
        <v>0</v>
      </c>
      <c r="Q10667" s="20">
        <v>0</v>
      </c>
      <c r="S10667" s="20">
        <v>0</v>
      </c>
    </row>
    <row r="10668" spans="1:19" s="20" customFormat="1" x14ac:dyDescent="0.25">
      <c r="A10668" s="20" t="s">
        <v>16736</v>
      </c>
      <c r="B10668" s="20" t="s">
        <v>16737</v>
      </c>
      <c r="C10668" s="20" t="s">
        <v>223</v>
      </c>
      <c r="D10668" s="20" t="s">
        <v>1000</v>
      </c>
      <c r="E10668" s="26">
        <v>43709</v>
      </c>
      <c r="F10668" s="20">
        <v>6</v>
      </c>
      <c r="G10668" s="20">
        <v>6</v>
      </c>
      <c r="I10668" s="20">
        <v>31</v>
      </c>
      <c r="J10668" s="20">
        <v>66</v>
      </c>
      <c r="L10668" s="20">
        <v>66</v>
      </c>
      <c r="N10668" s="20">
        <v>31</v>
      </c>
      <c r="P10668" s="20">
        <v>0</v>
      </c>
      <c r="Q10668" s="20">
        <v>0</v>
      </c>
      <c r="S10668" s="20">
        <v>0</v>
      </c>
    </row>
    <row r="10669" spans="1:19" s="20" customFormat="1" x14ac:dyDescent="0.25">
      <c r="A10669" s="20" t="s">
        <v>17041</v>
      </c>
      <c r="B10669" s="20" t="s">
        <v>17042</v>
      </c>
      <c r="C10669" s="20" t="s">
        <v>346</v>
      </c>
      <c r="D10669" s="20" t="s">
        <v>1000</v>
      </c>
      <c r="E10669" s="26">
        <v>43709</v>
      </c>
      <c r="F10669" s="20">
        <v>0</v>
      </c>
      <c r="G10669" s="20">
        <v>0</v>
      </c>
      <c r="I10669" s="20">
        <v>0</v>
      </c>
      <c r="J10669" s="20">
        <v>0</v>
      </c>
      <c r="L10669" s="20">
        <v>0</v>
      </c>
      <c r="N10669" s="20">
        <v>0</v>
      </c>
      <c r="P10669" s="20">
        <v>0</v>
      </c>
      <c r="Q10669" s="20">
        <v>0</v>
      </c>
      <c r="S10669" s="20">
        <v>0</v>
      </c>
    </row>
    <row r="10670" spans="1:19" s="20" customFormat="1" x14ac:dyDescent="0.25">
      <c r="A10670" s="20" t="s">
        <v>20695</v>
      </c>
      <c r="B10670" s="20" t="s">
        <v>20696</v>
      </c>
      <c r="C10670" s="20" t="s">
        <v>207</v>
      </c>
      <c r="D10670" s="20" t="s">
        <v>1000</v>
      </c>
      <c r="E10670" s="26">
        <v>43709</v>
      </c>
      <c r="F10670" s="20">
        <v>5</v>
      </c>
      <c r="G10670" s="20">
        <v>7</v>
      </c>
      <c r="I10670" s="20">
        <v>17</v>
      </c>
      <c r="J10670" s="20">
        <v>29</v>
      </c>
      <c r="L10670" s="20">
        <v>42</v>
      </c>
      <c r="N10670" s="20">
        <v>14</v>
      </c>
      <c r="P10670" s="20">
        <v>0</v>
      </c>
      <c r="Q10670" s="20">
        <v>0</v>
      </c>
      <c r="S10670" s="20">
        <v>3</v>
      </c>
    </row>
    <row r="10671" spans="1:19" s="20" customFormat="1" x14ac:dyDescent="0.25">
      <c r="A10671" s="20" t="s">
        <v>21613</v>
      </c>
      <c r="B10671" s="20" t="s">
        <v>21614</v>
      </c>
      <c r="C10671" s="20" t="s">
        <v>212</v>
      </c>
      <c r="D10671" s="20" t="s">
        <v>1000</v>
      </c>
      <c r="E10671" s="26">
        <v>43709</v>
      </c>
      <c r="F10671" s="20">
        <v>2</v>
      </c>
      <c r="G10671" s="20">
        <v>1.5</v>
      </c>
      <c r="I10671" s="20">
        <v>6</v>
      </c>
      <c r="J10671" s="20">
        <v>11</v>
      </c>
      <c r="L10671" s="20">
        <v>8</v>
      </c>
      <c r="N10671" s="20">
        <v>5</v>
      </c>
      <c r="P10671" s="20">
        <v>0</v>
      </c>
      <c r="Q10671" s="20">
        <v>0</v>
      </c>
      <c r="S10671" s="20">
        <v>1</v>
      </c>
    </row>
    <row r="10672" spans="1:19" s="20" customFormat="1" x14ac:dyDescent="0.25">
      <c r="A10672" s="20" t="s">
        <v>17155</v>
      </c>
      <c r="B10672" s="20" t="s">
        <v>17156</v>
      </c>
      <c r="C10672" s="20" t="s">
        <v>963</v>
      </c>
      <c r="D10672" s="20" t="s">
        <v>1000</v>
      </c>
      <c r="E10672" s="26">
        <v>43709</v>
      </c>
      <c r="F10672" s="20">
        <v>4</v>
      </c>
      <c r="G10672" s="20">
        <v>3</v>
      </c>
      <c r="I10672" s="20">
        <v>5</v>
      </c>
      <c r="J10672" s="20">
        <v>17</v>
      </c>
      <c r="L10672" s="20">
        <v>12</v>
      </c>
      <c r="N10672" s="20">
        <v>5</v>
      </c>
      <c r="P10672" s="20">
        <v>0</v>
      </c>
      <c r="Q10672" s="20">
        <v>0</v>
      </c>
      <c r="S10672" s="20">
        <v>0</v>
      </c>
    </row>
    <row r="10673" spans="1:19" s="20" customFormat="1" x14ac:dyDescent="0.25">
      <c r="A10673" s="20" t="s">
        <v>17352</v>
      </c>
      <c r="B10673" s="20" t="s">
        <v>17353</v>
      </c>
      <c r="C10673" s="20" t="s">
        <v>225</v>
      </c>
      <c r="D10673" s="20" t="s">
        <v>1000</v>
      </c>
      <c r="E10673" s="26">
        <v>43709</v>
      </c>
      <c r="F10673" s="20">
        <v>7</v>
      </c>
      <c r="G10673" s="20">
        <v>7.5</v>
      </c>
      <c r="I10673" s="20">
        <v>14</v>
      </c>
      <c r="J10673" s="20">
        <v>66</v>
      </c>
      <c r="L10673" s="20">
        <v>73</v>
      </c>
      <c r="N10673" s="20">
        <v>14</v>
      </c>
      <c r="P10673" s="20">
        <v>1</v>
      </c>
      <c r="Q10673" s="20">
        <v>1</v>
      </c>
      <c r="S10673" s="20">
        <v>0</v>
      </c>
    </row>
    <row r="10674" spans="1:19" s="20" customFormat="1" x14ac:dyDescent="0.25">
      <c r="A10674" s="20" t="s">
        <v>17736</v>
      </c>
      <c r="B10674" s="20" t="s">
        <v>17737</v>
      </c>
      <c r="C10674" s="20" t="s">
        <v>232</v>
      </c>
      <c r="D10674" s="20" t="s">
        <v>1000</v>
      </c>
      <c r="E10674" s="26">
        <v>43709</v>
      </c>
      <c r="F10674" s="20">
        <v>16</v>
      </c>
      <c r="G10674" s="20">
        <v>11</v>
      </c>
      <c r="I10674" s="20">
        <v>151</v>
      </c>
      <c r="J10674" s="20">
        <v>152</v>
      </c>
      <c r="L10674" s="20">
        <v>106</v>
      </c>
      <c r="N10674" s="20">
        <v>130</v>
      </c>
      <c r="P10674" s="20">
        <v>7</v>
      </c>
      <c r="Q10674" s="20">
        <v>14</v>
      </c>
      <c r="S10674" s="20">
        <v>21</v>
      </c>
    </row>
    <row r="10675" spans="1:19" s="20" customFormat="1" x14ac:dyDescent="0.25">
      <c r="A10675" s="20" t="s">
        <v>18110</v>
      </c>
      <c r="B10675" s="20" t="s">
        <v>18111</v>
      </c>
      <c r="C10675" s="20" t="s">
        <v>317</v>
      </c>
      <c r="D10675" s="20" t="s">
        <v>1000</v>
      </c>
      <c r="E10675" s="26">
        <v>43709</v>
      </c>
      <c r="F10675" s="20">
        <v>8</v>
      </c>
      <c r="G10675" s="20">
        <v>11.5</v>
      </c>
      <c r="I10675" s="20">
        <v>24</v>
      </c>
      <c r="J10675" s="20">
        <v>46</v>
      </c>
      <c r="L10675" s="20">
        <v>67</v>
      </c>
      <c r="N10675" s="20">
        <v>22</v>
      </c>
      <c r="P10675" s="20">
        <v>0</v>
      </c>
      <c r="Q10675" s="20">
        <v>0</v>
      </c>
      <c r="S10675" s="20">
        <v>2</v>
      </c>
    </row>
    <row r="10676" spans="1:19" s="20" customFormat="1" x14ac:dyDescent="0.25">
      <c r="A10676" s="20" t="s">
        <v>18542</v>
      </c>
      <c r="B10676" s="20" t="s">
        <v>18543</v>
      </c>
      <c r="C10676" s="20" t="s">
        <v>214</v>
      </c>
      <c r="D10676" s="20" t="s">
        <v>1000</v>
      </c>
      <c r="E10676" s="26">
        <v>43709</v>
      </c>
      <c r="F10676" s="20">
        <v>16</v>
      </c>
      <c r="G10676" s="20">
        <v>15.5</v>
      </c>
      <c r="I10676" s="20">
        <v>90</v>
      </c>
      <c r="J10676" s="20">
        <v>136</v>
      </c>
      <c r="L10676" s="20">
        <v>138</v>
      </c>
      <c r="N10676" s="20">
        <v>77</v>
      </c>
      <c r="P10676" s="20">
        <v>11</v>
      </c>
      <c r="Q10676" s="20">
        <v>13</v>
      </c>
      <c r="S10676" s="20">
        <v>13</v>
      </c>
    </row>
    <row r="10677" spans="1:19" s="20" customFormat="1" x14ac:dyDescent="0.25">
      <c r="A10677" s="20" t="s">
        <v>19252</v>
      </c>
      <c r="B10677" s="20" t="s">
        <v>19253</v>
      </c>
      <c r="C10677" s="20" t="s">
        <v>230</v>
      </c>
      <c r="D10677" s="20" t="s">
        <v>1000</v>
      </c>
      <c r="E10677" s="26">
        <v>43709</v>
      </c>
      <c r="F10677" s="20">
        <v>0</v>
      </c>
      <c r="G10677" s="20">
        <v>0</v>
      </c>
      <c r="I10677" s="20">
        <v>0</v>
      </c>
      <c r="J10677" s="20">
        <v>0</v>
      </c>
      <c r="L10677" s="20">
        <v>0</v>
      </c>
      <c r="N10677" s="20">
        <v>0</v>
      </c>
      <c r="P10677" s="20">
        <v>0</v>
      </c>
      <c r="Q10677" s="20">
        <v>0</v>
      </c>
      <c r="S10677" s="20">
        <v>0</v>
      </c>
    </row>
    <row r="10678" spans="1:19" s="20" customFormat="1" x14ac:dyDescent="0.25">
      <c r="A10678" s="20" t="s">
        <v>19431</v>
      </c>
      <c r="B10678" s="20" t="s">
        <v>19432</v>
      </c>
      <c r="C10678" s="20" t="s">
        <v>234</v>
      </c>
      <c r="D10678" s="20" t="s">
        <v>1000</v>
      </c>
      <c r="E10678" s="26">
        <v>43709</v>
      </c>
      <c r="F10678" s="20">
        <v>0</v>
      </c>
      <c r="G10678" s="20">
        <v>0</v>
      </c>
      <c r="I10678" s="20">
        <v>0</v>
      </c>
      <c r="J10678" s="20">
        <v>0</v>
      </c>
      <c r="L10678" s="20">
        <v>0</v>
      </c>
      <c r="N10678" s="20">
        <v>0</v>
      </c>
      <c r="P10678" s="20">
        <v>0</v>
      </c>
      <c r="Q10678" s="20">
        <v>0</v>
      </c>
      <c r="S10678" s="20">
        <v>0</v>
      </c>
    </row>
    <row r="10679" spans="1:19" s="20" customFormat="1" x14ac:dyDescent="0.25">
      <c r="A10679" s="20" t="s">
        <v>21822</v>
      </c>
      <c r="B10679" s="20" t="s">
        <v>21823</v>
      </c>
      <c r="C10679" s="20" t="s">
        <v>217</v>
      </c>
      <c r="D10679" s="20" t="s">
        <v>1000</v>
      </c>
      <c r="E10679" s="26">
        <v>43709</v>
      </c>
      <c r="F10679" s="20">
        <v>0</v>
      </c>
      <c r="G10679" s="20">
        <v>0</v>
      </c>
      <c r="I10679" s="20">
        <v>0</v>
      </c>
      <c r="J10679" s="20">
        <v>0</v>
      </c>
      <c r="L10679" s="20">
        <v>0</v>
      </c>
      <c r="N10679" s="20">
        <v>0</v>
      </c>
      <c r="P10679" s="20">
        <v>0</v>
      </c>
      <c r="Q10679" s="20">
        <v>0</v>
      </c>
      <c r="S10679" s="20">
        <v>0</v>
      </c>
    </row>
    <row r="10680" spans="1:19" s="20" customFormat="1" x14ac:dyDescent="0.25">
      <c r="A10680" s="20" t="s">
        <v>19708</v>
      </c>
      <c r="B10680" s="20" t="s">
        <v>19709</v>
      </c>
      <c r="C10680" s="20" t="s">
        <v>342</v>
      </c>
      <c r="D10680" s="20" t="s">
        <v>1000</v>
      </c>
      <c r="E10680" s="26">
        <v>43709</v>
      </c>
      <c r="F10680" s="20">
        <v>2.5</v>
      </c>
      <c r="G10680" s="20">
        <v>3</v>
      </c>
      <c r="I10680" s="20">
        <v>28</v>
      </c>
      <c r="J10680" s="20">
        <v>29</v>
      </c>
      <c r="L10680" s="20">
        <v>36</v>
      </c>
      <c r="N10680" s="20">
        <v>23</v>
      </c>
      <c r="P10680" s="20">
        <v>0</v>
      </c>
      <c r="Q10680" s="20">
        <v>1</v>
      </c>
      <c r="S10680" s="20">
        <v>5</v>
      </c>
    </row>
    <row r="10681" spans="1:19" s="20" customFormat="1" x14ac:dyDescent="0.25">
      <c r="A10681" s="20" t="s">
        <v>19985</v>
      </c>
      <c r="B10681" s="20" t="s">
        <v>19986</v>
      </c>
      <c r="C10681" s="20" t="s">
        <v>220</v>
      </c>
      <c r="D10681" s="20" t="s">
        <v>1000</v>
      </c>
      <c r="E10681" s="26">
        <v>43709</v>
      </c>
      <c r="F10681" s="20">
        <v>0</v>
      </c>
      <c r="G10681" s="20">
        <v>0</v>
      </c>
      <c r="I10681" s="20">
        <v>0</v>
      </c>
      <c r="J10681" s="20">
        <v>0</v>
      </c>
      <c r="L10681" s="20">
        <v>0</v>
      </c>
      <c r="N10681" s="20">
        <v>0</v>
      </c>
      <c r="P10681" s="20">
        <v>0</v>
      </c>
      <c r="Q10681" s="20">
        <v>0</v>
      </c>
      <c r="S10681" s="20">
        <v>0</v>
      </c>
    </row>
    <row r="10682" spans="1:19" s="20" customFormat="1" x14ac:dyDescent="0.25">
      <c r="A10682" s="20" t="s">
        <v>13018</v>
      </c>
      <c r="B10682" s="20" t="s">
        <v>12868</v>
      </c>
      <c r="C10682" s="20" t="s">
        <v>199</v>
      </c>
      <c r="D10682" s="20" t="s">
        <v>1000</v>
      </c>
      <c r="E10682" s="26">
        <v>43709</v>
      </c>
      <c r="F10682" s="20">
        <v>21</v>
      </c>
      <c r="G10682" s="20">
        <v>9.5</v>
      </c>
      <c r="I10682" s="20">
        <v>107</v>
      </c>
      <c r="J10682" s="20">
        <v>204</v>
      </c>
      <c r="L10682" s="20">
        <v>90</v>
      </c>
      <c r="N10682" s="20">
        <v>92</v>
      </c>
      <c r="P10682" s="20">
        <v>14</v>
      </c>
      <c r="Q10682" s="20">
        <v>38</v>
      </c>
      <c r="S10682" s="20">
        <v>15</v>
      </c>
    </row>
    <row r="10683" spans="1:19" s="20" customFormat="1" x14ac:dyDescent="0.25">
      <c r="A10683" s="20" t="s">
        <v>13019</v>
      </c>
      <c r="B10683" s="20" t="s">
        <v>12869</v>
      </c>
      <c r="C10683" s="20" t="s">
        <v>199</v>
      </c>
      <c r="D10683" s="20" t="s">
        <v>1001</v>
      </c>
      <c r="E10683" s="26">
        <v>43709</v>
      </c>
      <c r="F10683" s="20">
        <v>2</v>
      </c>
      <c r="G10683" s="20">
        <v>4</v>
      </c>
      <c r="I10683" s="20">
        <v>9</v>
      </c>
      <c r="J10683" s="20">
        <v>10</v>
      </c>
      <c r="L10683" s="20">
        <v>23</v>
      </c>
      <c r="N10683" s="20">
        <v>9</v>
      </c>
      <c r="P10683" s="20">
        <v>0</v>
      </c>
      <c r="Q10683" s="20">
        <v>4</v>
      </c>
      <c r="S10683" s="20">
        <v>0</v>
      </c>
    </row>
    <row r="10684" spans="1:19" s="20" customFormat="1" x14ac:dyDescent="0.25">
      <c r="A10684" s="20" t="s">
        <v>13020</v>
      </c>
      <c r="B10684" s="20" t="s">
        <v>12870</v>
      </c>
      <c r="C10684" s="20" t="s">
        <v>901</v>
      </c>
      <c r="D10684" s="20" t="s">
        <v>1000</v>
      </c>
      <c r="E10684" s="26">
        <v>43709</v>
      </c>
      <c r="F10684" s="20">
        <v>3.5</v>
      </c>
      <c r="G10684" s="20">
        <v>3</v>
      </c>
      <c r="I10684" s="20">
        <v>18</v>
      </c>
      <c r="J10684" s="20">
        <v>21</v>
      </c>
      <c r="L10684" s="20">
        <v>18</v>
      </c>
      <c r="N10684" s="20">
        <v>15</v>
      </c>
      <c r="P10684" s="20">
        <v>0</v>
      </c>
      <c r="Q10684" s="20">
        <v>0</v>
      </c>
      <c r="S10684" s="20">
        <v>3</v>
      </c>
    </row>
    <row r="10685" spans="1:19" s="20" customFormat="1" x14ac:dyDescent="0.25">
      <c r="A10685" s="20" t="s">
        <v>13021</v>
      </c>
      <c r="B10685" s="20" t="s">
        <v>12871</v>
      </c>
      <c r="C10685" s="20" t="s">
        <v>901</v>
      </c>
      <c r="D10685" s="20" t="s">
        <v>1001</v>
      </c>
      <c r="E10685" s="26">
        <v>43709</v>
      </c>
      <c r="F10685" s="20">
        <v>3.5</v>
      </c>
      <c r="G10685" s="20">
        <v>4</v>
      </c>
      <c r="I10685" s="20">
        <v>21</v>
      </c>
      <c r="J10685" s="20">
        <v>18</v>
      </c>
      <c r="L10685" s="20">
        <v>22</v>
      </c>
      <c r="N10685" s="20">
        <v>13</v>
      </c>
      <c r="P10685" s="20">
        <v>2</v>
      </c>
      <c r="Q10685" s="20">
        <v>3</v>
      </c>
      <c r="S10685" s="20">
        <v>8</v>
      </c>
    </row>
    <row r="10686" spans="1:19" s="20" customFormat="1" x14ac:dyDescent="0.25">
      <c r="A10686" s="20" t="s">
        <v>13022</v>
      </c>
      <c r="B10686" s="20" t="s">
        <v>12872</v>
      </c>
      <c r="C10686" s="20" t="s">
        <v>903</v>
      </c>
      <c r="D10686" s="20" t="s">
        <v>1000</v>
      </c>
      <c r="E10686" s="26">
        <v>43709</v>
      </c>
      <c r="F10686" s="20">
        <v>6.5</v>
      </c>
      <c r="G10686" s="20">
        <v>6</v>
      </c>
      <c r="I10686" s="20">
        <v>27</v>
      </c>
      <c r="J10686" s="20">
        <v>37</v>
      </c>
      <c r="L10686" s="20">
        <v>34</v>
      </c>
      <c r="N10686" s="20">
        <v>27</v>
      </c>
      <c r="P10686" s="20">
        <v>0</v>
      </c>
      <c r="Q10686" s="20">
        <v>0</v>
      </c>
      <c r="S10686" s="20">
        <v>0</v>
      </c>
    </row>
    <row r="10687" spans="1:19" s="20" customFormat="1" x14ac:dyDescent="0.25">
      <c r="A10687" s="20" t="s">
        <v>13023</v>
      </c>
      <c r="B10687" s="20" t="s">
        <v>12873</v>
      </c>
      <c r="C10687" s="20" t="s">
        <v>903</v>
      </c>
      <c r="D10687" s="20" t="s">
        <v>1001</v>
      </c>
      <c r="E10687" s="26">
        <v>43709</v>
      </c>
      <c r="F10687" s="20">
        <v>0</v>
      </c>
      <c r="G10687" s="20">
        <v>0.5</v>
      </c>
      <c r="I10687" s="20">
        <v>0</v>
      </c>
      <c r="J10687" s="20">
        <v>0</v>
      </c>
      <c r="L10687" s="20">
        <v>3</v>
      </c>
      <c r="N10687" s="20">
        <v>0</v>
      </c>
      <c r="P10687" s="20">
        <v>0</v>
      </c>
      <c r="Q10687" s="20">
        <v>0</v>
      </c>
      <c r="S10687" s="20">
        <v>0</v>
      </c>
    </row>
    <row r="10688" spans="1:19" s="20" customFormat="1" x14ac:dyDescent="0.25">
      <c r="A10688" s="20" t="s">
        <v>13024</v>
      </c>
      <c r="B10688" s="20" t="s">
        <v>12874</v>
      </c>
      <c r="C10688" s="20" t="s">
        <v>198</v>
      </c>
      <c r="D10688" s="20" t="s">
        <v>1002</v>
      </c>
      <c r="E10688" s="26">
        <v>43709</v>
      </c>
      <c r="F10688" s="20">
        <v>0</v>
      </c>
      <c r="G10688" s="20">
        <v>0</v>
      </c>
      <c r="I10688" s="20">
        <v>0</v>
      </c>
      <c r="J10688" s="20">
        <v>0</v>
      </c>
      <c r="L10688" s="20">
        <v>0</v>
      </c>
      <c r="N10688" s="20">
        <v>0</v>
      </c>
      <c r="P10688" s="20">
        <v>0</v>
      </c>
      <c r="Q10688" s="20">
        <v>0</v>
      </c>
      <c r="S10688" s="20">
        <v>0</v>
      </c>
    </row>
    <row r="10689" spans="1:19" s="20" customFormat="1" x14ac:dyDescent="0.25">
      <c r="A10689" s="20" t="s">
        <v>13025</v>
      </c>
      <c r="B10689" s="20" t="s">
        <v>12875</v>
      </c>
      <c r="C10689" s="20" t="s">
        <v>962</v>
      </c>
      <c r="D10689" s="20" t="s">
        <v>1002</v>
      </c>
      <c r="E10689" s="26">
        <v>43709</v>
      </c>
      <c r="F10689" s="20">
        <v>1</v>
      </c>
      <c r="G10689" s="20">
        <v>3</v>
      </c>
      <c r="I10689" s="20">
        <v>0</v>
      </c>
      <c r="J10689" s="20">
        <v>6</v>
      </c>
      <c r="L10689" s="20">
        <v>18</v>
      </c>
      <c r="N10689" s="20">
        <v>0</v>
      </c>
      <c r="P10689" s="20">
        <v>0</v>
      </c>
      <c r="Q10689" s="20">
        <v>1</v>
      </c>
      <c r="S10689" s="20">
        <v>0</v>
      </c>
    </row>
    <row r="10690" spans="1:19" s="20" customFormat="1" x14ac:dyDescent="0.25">
      <c r="A10690" s="20" t="s">
        <v>13026</v>
      </c>
      <c r="B10690" s="20" t="s">
        <v>12876</v>
      </c>
      <c r="C10690" s="20" t="s">
        <v>199</v>
      </c>
      <c r="D10690" s="20" t="s">
        <v>1002</v>
      </c>
      <c r="E10690" s="26">
        <v>43709</v>
      </c>
      <c r="F10690" s="20">
        <v>23</v>
      </c>
      <c r="G10690" s="20">
        <v>13.5</v>
      </c>
      <c r="I10690" s="20">
        <v>116</v>
      </c>
      <c r="J10690" s="20">
        <v>214</v>
      </c>
      <c r="L10690" s="20">
        <v>113</v>
      </c>
      <c r="N10690" s="20">
        <v>101</v>
      </c>
      <c r="P10690" s="20">
        <v>14</v>
      </c>
      <c r="Q10690" s="20">
        <v>42</v>
      </c>
      <c r="S10690" s="20">
        <v>15</v>
      </c>
    </row>
    <row r="10691" spans="1:19" s="20" customFormat="1" x14ac:dyDescent="0.25">
      <c r="A10691" s="20" t="s">
        <v>13027</v>
      </c>
      <c r="B10691" s="20" t="s">
        <v>12877</v>
      </c>
      <c r="C10691" s="20" t="s">
        <v>348</v>
      </c>
      <c r="D10691" s="20" t="s">
        <v>1002</v>
      </c>
      <c r="E10691" s="26">
        <v>43709</v>
      </c>
      <c r="F10691" s="20">
        <v>0</v>
      </c>
      <c r="G10691" s="20">
        <v>0</v>
      </c>
      <c r="I10691" s="20">
        <v>0</v>
      </c>
      <c r="J10691" s="20">
        <v>0</v>
      </c>
      <c r="L10691" s="20">
        <v>0</v>
      </c>
      <c r="N10691" s="20">
        <v>0</v>
      </c>
      <c r="P10691" s="20">
        <v>0</v>
      </c>
      <c r="Q10691" s="20">
        <v>0</v>
      </c>
      <c r="S10691" s="20">
        <v>0</v>
      </c>
    </row>
    <row r="10692" spans="1:19" s="20" customFormat="1" x14ac:dyDescent="0.25">
      <c r="A10692" s="20" t="s">
        <v>13028</v>
      </c>
      <c r="B10692" s="20" t="s">
        <v>12878</v>
      </c>
      <c r="C10692" s="20" t="s">
        <v>357</v>
      </c>
      <c r="D10692" s="20" t="s">
        <v>1002</v>
      </c>
      <c r="E10692" s="26">
        <v>43709</v>
      </c>
      <c r="F10692" s="20">
        <v>0</v>
      </c>
      <c r="G10692" s="20">
        <v>0</v>
      </c>
      <c r="I10692" s="20">
        <v>0</v>
      </c>
      <c r="J10692" s="20">
        <v>0</v>
      </c>
      <c r="L10692" s="20">
        <v>0</v>
      </c>
      <c r="N10692" s="20">
        <v>0</v>
      </c>
      <c r="P10692" s="20">
        <v>0</v>
      </c>
      <c r="Q10692" s="20">
        <v>0</v>
      </c>
      <c r="S10692" s="20">
        <v>0</v>
      </c>
    </row>
    <row r="10693" spans="1:19" s="20" customFormat="1" x14ac:dyDescent="0.25">
      <c r="A10693" s="20" t="s">
        <v>13029</v>
      </c>
      <c r="B10693" s="20" t="s">
        <v>12879</v>
      </c>
      <c r="C10693" s="20" t="s">
        <v>227</v>
      </c>
      <c r="D10693" s="20" t="s">
        <v>1002</v>
      </c>
      <c r="E10693" s="26">
        <v>43709</v>
      </c>
      <c r="F10693" s="20">
        <v>0</v>
      </c>
      <c r="G10693" s="20">
        <v>0</v>
      </c>
      <c r="I10693" s="20">
        <v>0</v>
      </c>
      <c r="J10693" s="20">
        <v>0</v>
      </c>
      <c r="L10693" s="20">
        <v>0</v>
      </c>
      <c r="N10693" s="20">
        <v>0</v>
      </c>
      <c r="P10693" s="20">
        <v>0</v>
      </c>
      <c r="Q10693" s="20">
        <v>0</v>
      </c>
      <c r="S10693" s="20">
        <v>0</v>
      </c>
    </row>
    <row r="10694" spans="1:19" s="20" customFormat="1" x14ac:dyDescent="0.25">
      <c r="A10694" s="20" t="s">
        <v>13030</v>
      </c>
      <c r="B10694" s="20" t="s">
        <v>12880</v>
      </c>
      <c r="C10694" s="20" t="s">
        <v>203</v>
      </c>
      <c r="D10694" s="20" t="s">
        <v>1002</v>
      </c>
      <c r="E10694" s="26">
        <v>43709</v>
      </c>
      <c r="F10694" s="20">
        <v>0</v>
      </c>
      <c r="G10694" s="20">
        <v>0</v>
      </c>
      <c r="I10694" s="20">
        <v>0</v>
      </c>
      <c r="J10694" s="20">
        <v>0</v>
      </c>
      <c r="L10694" s="20">
        <v>0</v>
      </c>
      <c r="N10694" s="20">
        <v>0</v>
      </c>
      <c r="P10694" s="20">
        <v>0</v>
      </c>
      <c r="Q10694" s="20">
        <v>0</v>
      </c>
      <c r="S10694" s="20">
        <v>0</v>
      </c>
    </row>
    <row r="10695" spans="1:19" s="20" customFormat="1" x14ac:dyDescent="0.25">
      <c r="A10695" s="20" t="s">
        <v>13031</v>
      </c>
      <c r="B10695" s="20" t="s">
        <v>12881</v>
      </c>
      <c r="C10695" s="20" t="s">
        <v>387</v>
      </c>
      <c r="D10695" s="20" t="s">
        <v>1002</v>
      </c>
      <c r="E10695" s="26">
        <v>43709</v>
      </c>
      <c r="F10695" s="20">
        <v>0</v>
      </c>
      <c r="G10695" s="20">
        <v>0</v>
      </c>
      <c r="I10695" s="20">
        <v>0</v>
      </c>
      <c r="J10695" s="20">
        <v>0</v>
      </c>
      <c r="L10695" s="20">
        <v>0</v>
      </c>
      <c r="N10695" s="20">
        <v>0</v>
      </c>
      <c r="P10695" s="20">
        <v>0</v>
      </c>
      <c r="Q10695" s="20">
        <v>0</v>
      </c>
      <c r="S10695" s="20">
        <v>0</v>
      </c>
    </row>
    <row r="10696" spans="1:19" s="20" customFormat="1" x14ac:dyDescent="0.25">
      <c r="A10696" s="20" t="s">
        <v>13032</v>
      </c>
      <c r="B10696" s="20" t="s">
        <v>12882</v>
      </c>
      <c r="C10696" s="20" t="s">
        <v>223</v>
      </c>
      <c r="D10696" s="20" t="s">
        <v>1002</v>
      </c>
      <c r="E10696" s="26">
        <v>43709</v>
      </c>
      <c r="F10696" s="20">
        <v>6</v>
      </c>
      <c r="G10696" s="20">
        <v>6</v>
      </c>
      <c r="I10696" s="20">
        <v>31</v>
      </c>
      <c r="J10696" s="20">
        <v>66</v>
      </c>
      <c r="L10696" s="20">
        <v>66</v>
      </c>
      <c r="N10696" s="20">
        <v>31</v>
      </c>
      <c r="P10696" s="20">
        <v>0</v>
      </c>
      <c r="Q10696" s="20">
        <v>0</v>
      </c>
      <c r="S10696" s="20">
        <v>0</v>
      </c>
    </row>
    <row r="10697" spans="1:19" s="20" customFormat="1" x14ac:dyDescent="0.25">
      <c r="A10697" s="20" t="s">
        <v>13033</v>
      </c>
      <c r="B10697" s="20" t="s">
        <v>12883</v>
      </c>
      <c r="C10697" s="20" t="s">
        <v>346</v>
      </c>
      <c r="D10697" s="20" t="s">
        <v>1002</v>
      </c>
      <c r="E10697" s="26">
        <v>43709</v>
      </c>
      <c r="F10697" s="20">
        <v>0</v>
      </c>
      <c r="G10697" s="20">
        <v>0</v>
      </c>
      <c r="I10697" s="20">
        <v>0</v>
      </c>
      <c r="J10697" s="20">
        <v>0</v>
      </c>
      <c r="L10697" s="20">
        <v>0</v>
      </c>
      <c r="N10697" s="20">
        <v>0</v>
      </c>
      <c r="P10697" s="20">
        <v>0</v>
      </c>
      <c r="Q10697" s="20">
        <v>0</v>
      </c>
      <c r="S10697" s="20">
        <v>0</v>
      </c>
    </row>
    <row r="10698" spans="1:19" s="20" customFormat="1" x14ac:dyDescent="0.25">
      <c r="A10698" s="20" t="s">
        <v>13034</v>
      </c>
      <c r="B10698" s="20" t="s">
        <v>12884</v>
      </c>
      <c r="C10698" s="20" t="s">
        <v>207</v>
      </c>
      <c r="D10698" s="20" t="s">
        <v>1002</v>
      </c>
      <c r="E10698" s="26">
        <v>43709</v>
      </c>
      <c r="F10698" s="20">
        <v>5</v>
      </c>
      <c r="G10698" s="20">
        <v>7</v>
      </c>
      <c r="I10698" s="20">
        <v>17</v>
      </c>
      <c r="J10698" s="20">
        <v>29</v>
      </c>
      <c r="L10698" s="20">
        <v>42</v>
      </c>
      <c r="N10698" s="20">
        <v>14</v>
      </c>
      <c r="P10698" s="20">
        <v>0</v>
      </c>
      <c r="Q10698" s="20">
        <v>0</v>
      </c>
      <c r="S10698" s="20">
        <v>3</v>
      </c>
    </row>
    <row r="10699" spans="1:19" s="20" customFormat="1" x14ac:dyDescent="0.25">
      <c r="A10699" s="20" t="s">
        <v>13035</v>
      </c>
      <c r="B10699" s="20" t="s">
        <v>12885</v>
      </c>
      <c r="C10699" s="20" t="s">
        <v>212</v>
      </c>
      <c r="D10699" s="20" t="s">
        <v>1002</v>
      </c>
      <c r="E10699" s="26">
        <v>43709</v>
      </c>
      <c r="F10699" s="20">
        <v>2</v>
      </c>
      <c r="G10699" s="20">
        <v>1.5</v>
      </c>
      <c r="I10699" s="20">
        <v>6</v>
      </c>
      <c r="J10699" s="20">
        <v>11</v>
      </c>
      <c r="L10699" s="20">
        <v>8</v>
      </c>
      <c r="N10699" s="20">
        <v>5</v>
      </c>
      <c r="P10699" s="20">
        <v>0</v>
      </c>
      <c r="Q10699" s="20">
        <v>0</v>
      </c>
      <c r="S10699" s="20">
        <v>1</v>
      </c>
    </row>
    <row r="10700" spans="1:19" s="20" customFormat="1" x14ac:dyDescent="0.25">
      <c r="A10700" s="20" t="s">
        <v>13036</v>
      </c>
      <c r="B10700" s="20" t="s">
        <v>12886</v>
      </c>
      <c r="C10700" s="20" t="s">
        <v>963</v>
      </c>
      <c r="D10700" s="20" t="s">
        <v>1002</v>
      </c>
      <c r="E10700" s="26">
        <v>43709</v>
      </c>
      <c r="F10700" s="20">
        <v>4</v>
      </c>
      <c r="G10700" s="20">
        <v>3</v>
      </c>
      <c r="I10700" s="20">
        <v>5</v>
      </c>
      <c r="J10700" s="20">
        <v>17</v>
      </c>
      <c r="L10700" s="20">
        <v>12</v>
      </c>
      <c r="N10700" s="20">
        <v>5</v>
      </c>
      <c r="P10700" s="20">
        <v>0</v>
      </c>
      <c r="Q10700" s="20">
        <v>0</v>
      </c>
      <c r="S10700" s="20">
        <v>0</v>
      </c>
    </row>
    <row r="10701" spans="1:19" s="20" customFormat="1" x14ac:dyDescent="0.25">
      <c r="A10701" s="20" t="s">
        <v>13037</v>
      </c>
      <c r="B10701" s="20" t="s">
        <v>12887</v>
      </c>
      <c r="C10701" s="20" t="s">
        <v>225</v>
      </c>
      <c r="D10701" s="20" t="s">
        <v>1002</v>
      </c>
      <c r="E10701" s="26">
        <v>43709</v>
      </c>
      <c r="F10701" s="20">
        <v>7</v>
      </c>
      <c r="G10701" s="20">
        <v>7.5</v>
      </c>
      <c r="I10701" s="20">
        <v>14</v>
      </c>
      <c r="J10701" s="20">
        <v>66</v>
      </c>
      <c r="L10701" s="20">
        <v>73</v>
      </c>
      <c r="N10701" s="20">
        <v>14</v>
      </c>
      <c r="P10701" s="20">
        <v>1</v>
      </c>
      <c r="Q10701" s="20">
        <v>1</v>
      </c>
      <c r="S10701" s="20">
        <v>0</v>
      </c>
    </row>
    <row r="10702" spans="1:19" s="20" customFormat="1" x14ac:dyDescent="0.25">
      <c r="A10702" s="20" t="s">
        <v>13038</v>
      </c>
      <c r="B10702" s="20" t="s">
        <v>12888</v>
      </c>
      <c r="C10702" s="20" t="s">
        <v>901</v>
      </c>
      <c r="D10702" s="20" t="s">
        <v>1002</v>
      </c>
      <c r="E10702" s="26">
        <v>43709</v>
      </c>
      <c r="F10702" s="20">
        <v>7</v>
      </c>
      <c r="G10702" s="20">
        <v>7</v>
      </c>
      <c r="I10702" s="20">
        <v>39</v>
      </c>
      <c r="J10702" s="20">
        <v>39</v>
      </c>
      <c r="L10702" s="20">
        <v>40</v>
      </c>
      <c r="N10702" s="20">
        <v>28</v>
      </c>
      <c r="P10702" s="20">
        <v>2</v>
      </c>
      <c r="Q10702" s="20">
        <v>3</v>
      </c>
      <c r="S10702" s="20">
        <v>11</v>
      </c>
    </row>
    <row r="10703" spans="1:19" s="20" customFormat="1" x14ac:dyDescent="0.25">
      <c r="A10703" s="20" t="s">
        <v>13039</v>
      </c>
      <c r="B10703" s="20" t="s">
        <v>12889</v>
      </c>
      <c r="C10703" s="20" t="s">
        <v>232</v>
      </c>
      <c r="D10703" s="20" t="s">
        <v>1002</v>
      </c>
      <c r="E10703" s="26">
        <v>43709</v>
      </c>
      <c r="F10703" s="20">
        <v>16</v>
      </c>
      <c r="G10703" s="20">
        <v>11</v>
      </c>
      <c r="I10703" s="20">
        <v>151</v>
      </c>
      <c r="J10703" s="20">
        <v>152</v>
      </c>
      <c r="L10703" s="20">
        <v>106</v>
      </c>
      <c r="N10703" s="20">
        <v>130</v>
      </c>
      <c r="P10703" s="20">
        <v>7</v>
      </c>
      <c r="Q10703" s="20">
        <v>14</v>
      </c>
      <c r="S10703" s="20">
        <v>21</v>
      </c>
    </row>
    <row r="10704" spans="1:19" s="20" customFormat="1" x14ac:dyDescent="0.25">
      <c r="A10704" s="20" t="s">
        <v>13040</v>
      </c>
      <c r="B10704" s="20" t="s">
        <v>12890</v>
      </c>
      <c r="C10704" s="20" t="s">
        <v>317</v>
      </c>
      <c r="D10704" s="20" t="s">
        <v>1002</v>
      </c>
      <c r="E10704" s="26">
        <v>43709</v>
      </c>
      <c r="F10704" s="20">
        <v>8</v>
      </c>
      <c r="G10704" s="20">
        <v>11.5</v>
      </c>
      <c r="I10704" s="20">
        <v>24</v>
      </c>
      <c r="J10704" s="20">
        <v>46</v>
      </c>
      <c r="L10704" s="20">
        <v>67</v>
      </c>
      <c r="N10704" s="20">
        <v>22</v>
      </c>
      <c r="P10704" s="20">
        <v>0</v>
      </c>
      <c r="Q10704" s="20">
        <v>0</v>
      </c>
      <c r="S10704" s="20">
        <v>2</v>
      </c>
    </row>
    <row r="10705" spans="1:19" s="20" customFormat="1" x14ac:dyDescent="0.25">
      <c r="A10705" s="20" t="s">
        <v>13041</v>
      </c>
      <c r="B10705" s="20" t="s">
        <v>12891</v>
      </c>
      <c r="C10705" s="20" t="s">
        <v>214</v>
      </c>
      <c r="D10705" s="20" t="s">
        <v>1002</v>
      </c>
      <c r="E10705" s="26">
        <v>43709</v>
      </c>
      <c r="F10705" s="20">
        <v>16</v>
      </c>
      <c r="G10705" s="20">
        <v>15.5</v>
      </c>
      <c r="I10705" s="20">
        <v>90</v>
      </c>
      <c r="J10705" s="20">
        <v>136</v>
      </c>
      <c r="L10705" s="20">
        <v>138</v>
      </c>
      <c r="N10705" s="20">
        <v>77</v>
      </c>
      <c r="P10705" s="20">
        <v>11</v>
      </c>
      <c r="Q10705" s="20">
        <v>13</v>
      </c>
      <c r="S10705" s="20">
        <v>13</v>
      </c>
    </row>
    <row r="10706" spans="1:19" s="20" customFormat="1" x14ac:dyDescent="0.25">
      <c r="A10706" s="20" t="s">
        <v>13042</v>
      </c>
      <c r="B10706" s="20" t="s">
        <v>12892</v>
      </c>
      <c r="C10706" s="20" t="s">
        <v>903</v>
      </c>
      <c r="D10706" s="20" t="s">
        <v>1002</v>
      </c>
      <c r="E10706" s="26">
        <v>43709</v>
      </c>
      <c r="F10706" s="20">
        <v>6.5</v>
      </c>
      <c r="G10706" s="20">
        <v>6.5</v>
      </c>
      <c r="I10706" s="20">
        <v>27</v>
      </c>
      <c r="J10706" s="20">
        <v>37</v>
      </c>
      <c r="L10706" s="20">
        <v>37</v>
      </c>
      <c r="N10706" s="20">
        <v>27</v>
      </c>
      <c r="P10706" s="20">
        <v>0</v>
      </c>
      <c r="Q10706" s="20">
        <v>0</v>
      </c>
      <c r="S10706" s="20">
        <v>0</v>
      </c>
    </row>
    <row r="10707" spans="1:19" s="20" customFormat="1" x14ac:dyDescent="0.25">
      <c r="A10707" s="20" t="s">
        <v>13043</v>
      </c>
      <c r="B10707" s="20" t="s">
        <v>12893</v>
      </c>
      <c r="C10707" s="20" t="s">
        <v>230</v>
      </c>
      <c r="D10707" s="20" t="s">
        <v>1002</v>
      </c>
      <c r="E10707" s="26">
        <v>43709</v>
      </c>
      <c r="F10707" s="20">
        <v>0</v>
      </c>
      <c r="G10707" s="20">
        <v>0</v>
      </c>
      <c r="I10707" s="20">
        <v>0</v>
      </c>
      <c r="J10707" s="20">
        <v>0</v>
      </c>
      <c r="L10707" s="20">
        <v>0</v>
      </c>
      <c r="N10707" s="20">
        <v>0</v>
      </c>
      <c r="P10707" s="20">
        <v>0</v>
      </c>
      <c r="Q10707" s="20">
        <v>0</v>
      </c>
      <c r="S10707" s="20">
        <v>0</v>
      </c>
    </row>
    <row r="10708" spans="1:19" s="20" customFormat="1" x14ac:dyDescent="0.25">
      <c r="A10708" s="20" t="s">
        <v>13044</v>
      </c>
      <c r="B10708" s="20" t="s">
        <v>12894</v>
      </c>
      <c r="C10708" s="20" t="s">
        <v>234</v>
      </c>
      <c r="D10708" s="20" t="s">
        <v>1002</v>
      </c>
      <c r="E10708" s="26">
        <v>43709</v>
      </c>
      <c r="F10708" s="20">
        <v>0</v>
      </c>
      <c r="G10708" s="20">
        <v>0</v>
      </c>
      <c r="I10708" s="20">
        <v>0</v>
      </c>
      <c r="J10708" s="20">
        <v>0</v>
      </c>
      <c r="L10708" s="20">
        <v>0</v>
      </c>
      <c r="N10708" s="20">
        <v>0</v>
      </c>
      <c r="P10708" s="20">
        <v>0</v>
      </c>
      <c r="Q10708" s="20">
        <v>0</v>
      </c>
      <c r="S10708" s="20">
        <v>0</v>
      </c>
    </row>
    <row r="10709" spans="1:19" s="20" customFormat="1" x14ac:dyDescent="0.25">
      <c r="A10709" s="20" t="s">
        <v>13045</v>
      </c>
      <c r="B10709" s="20" t="s">
        <v>12895</v>
      </c>
      <c r="C10709" s="20" t="s">
        <v>217</v>
      </c>
      <c r="D10709" s="20" t="s">
        <v>1002</v>
      </c>
      <c r="E10709" s="26">
        <v>43709</v>
      </c>
      <c r="F10709" s="20">
        <v>0</v>
      </c>
      <c r="G10709" s="20">
        <v>0</v>
      </c>
      <c r="I10709" s="20">
        <v>0</v>
      </c>
      <c r="J10709" s="20">
        <v>0</v>
      </c>
      <c r="L10709" s="20">
        <v>0</v>
      </c>
      <c r="N10709" s="20">
        <v>0</v>
      </c>
      <c r="P10709" s="20">
        <v>0</v>
      </c>
      <c r="Q10709" s="20">
        <v>0</v>
      </c>
      <c r="S10709" s="20">
        <v>0</v>
      </c>
    </row>
    <row r="10710" spans="1:19" s="20" customFormat="1" x14ac:dyDescent="0.25">
      <c r="A10710" s="20" t="s">
        <v>13046</v>
      </c>
      <c r="B10710" s="20" t="s">
        <v>12896</v>
      </c>
      <c r="C10710" s="20" t="s">
        <v>342</v>
      </c>
      <c r="D10710" s="20" t="s">
        <v>1002</v>
      </c>
      <c r="E10710" s="26">
        <v>43709</v>
      </c>
      <c r="F10710" s="20">
        <v>2.5</v>
      </c>
      <c r="G10710" s="20">
        <v>3</v>
      </c>
      <c r="I10710" s="20">
        <v>28</v>
      </c>
      <c r="J10710" s="20">
        <v>29</v>
      </c>
      <c r="L10710" s="20">
        <v>36</v>
      </c>
      <c r="N10710" s="20">
        <v>23</v>
      </c>
      <c r="P10710" s="20">
        <v>0</v>
      </c>
      <c r="Q10710" s="20">
        <v>1</v>
      </c>
      <c r="S10710" s="20">
        <v>5</v>
      </c>
    </row>
    <row r="10711" spans="1:19" s="20" customFormat="1" x14ac:dyDescent="0.25">
      <c r="A10711" s="20" t="s">
        <v>13047</v>
      </c>
      <c r="B10711" s="20" t="s">
        <v>12897</v>
      </c>
      <c r="C10711" s="20" t="s">
        <v>220</v>
      </c>
      <c r="D10711" s="20" t="s">
        <v>1002</v>
      </c>
      <c r="E10711" s="26">
        <v>43709</v>
      </c>
      <c r="F10711" s="20">
        <v>0</v>
      </c>
      <c r="G10711" s="20">
        <v>0</v>
      </c>
      <c r="I10711" s="20">
        <v>0</v>
      </c>
      <c r="J10711" s="20">
        <v>0</v>
      </c>
      <c r="L10711" s="20">
        <v>0</v>
      </c>
      <c r="N10711" s="20">
        <v>0</v>
      </c>
      <c r="P10711" s="20">
        <v>0</v>
      </c>
      <c r="Q10711" s="20">
        <v>0</v>
      </c>
      <c r="S10711" s="20">
        <v>0</v>
      </c>
    </row>
    <row r="10712" spans="1:19" s="20" customFormat="1" x14ac:dyDescent="0.25">
      <c r="A10712" s="20" t="s">
        <v>13048</v>
      </c>
      <c r="B10712" s="20" t="s">
        <v>12898</v>
      </c>
      <c r="C10712" s="20" t="s">
        <v>242</v>
      </c>
      <c r="D10712" s="20" t="s">
        <v>1000</v>
      </c>
      <c r="E10712" s="26">
        <v>43709</v>
      </c>
      <c r="F10712" s="20">
        <v>0</v>
      </c>
      <c r="G10712" s="20">
        <v>0</v>
      </c>
      <c r="I10712" s="20">
        <v>0</v>
      </c>
      <c r="J10712" s="20">
        <v>0</v>
      </c>
      <c r="L10712" s="20">
        <v>0</v>
      </c>
      <c r="N10712" s="20">
        <v>0</v>
      </c>
      <c r="P10712" s="20">
        <v>0</v>
      </c>
      <c r="Q10712" s="20">
        <v>0</v>
      </c>
      <c r="S10712" s="20">
        <v>0</v>
      </c>
    </row>
    <row r="10713" spans="1:19" s="20" customFormat="1" x14ac:dyDescent="0.25">
      <c r="A10713" s="20" t="s">
        <v>13049</v>
      </c>
      <c r="B10713" s="20" t="s">
        <v>12899</v>
      </c>
      <c r="C10713" s="20" t="s">
        <v>242</v>
      </c>
      <c r="D10713" s="20" t="s">
        <v>1002</v>
      </c>
      <c r="E10713" s="26">
        <v>43709</v>
      </c>
      <c r="F10713" s="20">
        <v>0</v>
      </c>
      <c r="G10713" s="20">
        <v>0</v>
      </c>
      <c r="I10713" s="20">
        <v>0</v>
      </c>
      <c r="J10713" s="20">
        <v>0</v>
      </c>
      <c r="L10713" s="20">
        <v>0</v>
      </c>
      <c r="N10713" s="20">
        <v>0</v>
      </c>
      <c r="P10713" s="20">
        <v>0</v>
      </c>
      <c r="Q10713" s="20">
        <v>0</v>
      </c>
      <c r="S10713" s="20">
        <v>0</v>
      </c>
    </row>
    <row r="10714" spans="1:19" s="20" customFormat="1" x14ac:dyDescent="0.25">
      <c r="A10714" s="20" t="s">
        <v>13050</v>
      </c>
      <c r="B10714" s="20" t="s">
        <v>12900</v>
      </c>
      <c r="C10714" s="20" t="s">
        <v>2724</v>
      </c>
      <c r="D10714" s="20" t="s">
        <v>1000</v>
      </c>
      <c r="E10714" s="26">
        <v>43709</v>
      </c>
      <c r="F10714" s="20">
        <v>3.5</v>
      </c>
      <c r="G10714" s="20">
        <v>3.5</v>
      </c>
      <c r="I10714" s="20">
        <v>20</v>
      </c>
      <c r="J10714" s="20">
        <v>20</v>
      </c>
      <c r="L10714" s="20">
        <v>20</v>
      </c>
      <c r="N10714" s="20">
        <v>18</v>
      </c>
      <c r="P10714" s="20">
        <v>0</v>
      </c>
      <c r="Q10714" s="20">
        <v>0</v>
      </c>
      <c r="S10714" s="20">
        <v>2</v>
      </c>
    </row>
    <row r="10715" spans="1:19" s="20" customFormat="1" x14ac:dyDescent="0.25">
      <c r="A10715" s="20" t="s">
        <v>13051</v>
      </c>
      <c r="B10715" s="20" t="s">
        <v>12901</v>
      </c>
      <c r="C10715" s="20" t="s">
        <v>2724</v>
      </c>
      <c r="D10715" s="20" t="s">
        <v>1001</v>
      </c>
      <c r="E10715" s="26">
        <v>43709</v>
      </c>
      <c r="F10715" s="20">
        <v>3</v>
      </c>
      <c r="G10715" s="20">
        <v>5</v>
      </c>
      <c r="I10715" s="20">
        <v>17</v>
      </c>
      <c r="J10715" s="20">
        <v>16</v>
      </c>
      <c r="L10715" s="20">
        <v>28</v>
      </c>
      <c r="N10715" s="20">
        <v>13</v>
      </c>
      <c r="P10715" s="20">
        <v>2</v>
      </c>
      <c r="Q10715" s="20">
        <v>3</v>
      </c>
      <c r="S10715" s="20">
        <v>4</v>
      </c>
    </row>
    <row r="10716" spans="1:19" s="20" customFormat="1" x14ac:dyDescent="0.25">
      <c r="A10716" s="20" t="s">
        <v>13052</v>
      </c>
      <c r="B10716" s="20" t="s">
        <v>12902</v>
      </c>
      <c r="C10716" s="20" t="s">
        <v>2724</v>
      </c>
      <c r="D10716" s="20" t="s">
        <v>1002</v>
      </c>
      <c r="E10716" s="26">
        <v>43709</v>
      </c>
      <c r="F10716" s="20">
        <v>6.5</v>
      </c>
      <c r="G10716" s="20">
        <v>8.5</v>
      </c>
      <c r="I10716" s="20">
        <v>37</v>
      </c>
      <c r="J10716" s="20">
        <v>36</v>
      </c>
      <c r="L10716" s="20">
        <v>48</v>
      </c>
      <c r="N10716" s="20">
        <v>31</v>
      </c>
      <c r="P10716" s="20">
        <v>2</v>
      </c>
      <c r="Q10716" s="20">
        <v>3</v>
      </c>
      <c r="S10716" s="20">
        <v>6</v>
      </c>
    </row>
    <row r="10717" spans="1:19" s="20" customFormat="1" x14ac:dyDescent="0.25">
      <c r="A10717" s="20" t="s">
        <v>13053</v>
      </c>
      <c r="B10717" s="20" t="s">
        <v>12903</v>
      </c>
      <c r="C10717" s="20" t="s">
        <v>237</v>
      </c>
      <c r="D10717" s="20" t="s">
        <v>1000</v>
      </c>
      <c r="E10717" s="26">
        <v>43709</v>
      </c>
      <c r="F10717" s="20">
        <v>9.5</v>
      </c>
      <c r="G10717" s="20">
        <v>13</v>
      </c>
      <c r="I10717" s="20">
        <v>41</v>
      </c>
      <c r="J10717" s="20">
        <v>59</v>
      </c>
      <c r="L10717" s="20">
        <v>82</v>
      </c>
      <c r="N10717" s="20">
        <v>32</v>
      </c>
      <c r="P10717" s="20">
        <v>1</v>
      </c>
      <c r="Q10717" s="20">
        <v>2</v>
      </c>
      <c r="S10717" s="20">
        <v>9</v>
      </c>
    </row>
    <row r="10718" spans="1:19" s="20" customFormat="1" x14ac:dyDescent="0.25">
      <c r="A10718" s="20" t="s">
        <v>13054</v>
      </c>
      <c r="B10718" s="20" t="s">
        <v>12904</v>
      </c>
      <c r="C10718" s="20" t="s">
        <v>237</v>
      </c>
      <c r="D10718" s="20" t="s">
        <v>1002</v>
      </c>
      <c r="E10718" s="26">
        <v>43709</v>
      </c>
      <c r="F10718" s="20">
        <v>9.5</v>
      </c>
      <c r="G10718" s="20">
        <v>13</v>
      </c>
      <c r="I10718" s="20">
        <v>41</v>
      </c>
      <c r="J10718" s="20">
        <v>59</v>
      </c>
      <c r="L10718" s="20">
        <v>82</v>
      </c>
      <c r="N10718" s="20">
        <v>32</v>
      </c>
      <c r="P10718" s="20">
        <v>1</v>
      </c>
      <c r="Q10718" s="20">
        <v>2</v>
      </c>
      <c r="S10718" s="20">
        <v>9</v>
      </c>
    </row>
    <row r="10719" spans="1:19" s="20" customFormat="1" x14ac:dyDescent="0.25">
      <c r="A10719" s="20" t="s">
        <v>13055</v>
      </c>
      <c r="B10719" s="20" t="s">
        <v>12905</v>
      </c>
      <c r="C10719" s="20" t="s">
        <v>238</v>
      </c>
      <c r="D10719" s="20" t="s">
        <v>1000</v>
      </c>
      <c r="E10719" s="26">
        <v>43709</v>
      </c>
      <c r="F10719" s="20">
        <v>8</v>
      </c>
      <c r="G10719" s="20">
        <v>6</v>
      </c>
      <c r="I10719" s="20">
        <v>14</v>
      </c>
      <c r="J10719" s="20">
        <v>34</v>
      </c>
      <c r="L10719" s="20">
        <v>27</v>
      </c>
      <c r="N10719" s="20">
        <v>10</v>
      </c>
      <c r="P10719" s="20">
        <v>6</v>
      </c>
      <c r="Q10719" s="20">
        <v>6</v>
      </c>
      <c r="S10719" s="20">
        <v>4</v>
      </c>
    </row>
    <row r="10720" spans="1:19" s="20" customFormat="1" x14ac:dyDescent="0.25">
      <c r="A10720" s="20" t="s">
        <v>13056</v>
      </c>
      <c r="B10720" s="20" t="s">
        <v>12906</v>
      </c>
      <c r="C10720" s="20" t="s">
        <v>238</v>
      </c>
      <c r="D10720" s="20" t="s">
        <v>1002</v>
      </c>
      <c r="E10720" s="26">
        <v>43709</v>
      </c>
      <c r="F10720" s="20">
        <v>8</v>
      </c>
      <c r="G10720" s="20">
        <v>6</v>
      </c>
      <c r="I10720" s="20">
        <v>14</v>
      </c>
      <c r="J10720" s="20">
        <v>34</v>
      </c>
      <c r="L10720" s="20">
        <v>27</v>
      </c>
      <c r="N10720" s="20">
        <v>10</v>
      </c>
      <c r="P10720" s="20">
        <v>6</v>
      </c>
      <c r="Q10720" s="20">
        <v>6</v>
      </c>
      <c r="S10720" s="20">
        <v>4</v>
      </c>
    </row>
    <row r="10721" spans="1:19" s="20" customFormat="1" x14ac:dyDescent="0.25">
      <c r="A10721" s="20" t="s">
        <v>13057</v>
      </c>
      <c r="B10721" s="20" t="s">
        <v>12907</v>
      </c>
      <c r="C10721" s="20" t="s">
        <v>239</v>
      </c>
      <c r="D10721" s="20" t="s">
        <v>1000</v>
      </c>
      <c r="E10721" s="26">
        <v>43709</v>
      </c>
      <c r="F10721" s="20">
        <v>0</v>
      </c>
      <c r="G10721" s="20">
        <v>0</v>
      </c>
      <c r="I10721" s="20">
        <v>0</v>
      </c>
      <c r="J10721" s="20">
        <v>0</v>
      </c>
      <c r="L10721" s="20">
        <v>0</v>
      </c>
      <c r="N10721" s="20">
        <v>0</v>
      </c>
      <c r="P10721" s="20">
        <v>0</v>
      </c>
      <c r="Q10721" s="20">
        <v>0</v>
      </c>
      <c r="S10721" s="20">
        <v>0</v>
      </c>
    </row>
    <row r="10722" spans="1:19" s="20" customFormat="1" x14ac:dyDescent="0.25">
      <c r="A10722" s="20" t="s">
        <v>13058</v>
      </c>
      <c r="B10722" s="20" t="s">
        <v>12908</v>
      </c>
      <c r="C10722" s="20" t="s">
        <v>239</v>
      </c>
      <c r="D10722" s="20" t="s">
        <v>1002</v>
      </c>
      <c r="E10722" s="26">
        <v>43709</v>
      </c>
      <c r="F10722" s="20">
        <v>0</v>
      </c>
      <c r="G10722" s="20">
        <v>0</v>
      </c>
      <c r="I10722" s="20">
        <v>0</v>
      </c>
      <c r="J10722" s="20">
        <v>0</v>
      </c>
      <c r="L10722" s="20">
        <v>0</v>
      </c>
      <c r="N10722" s="20">
        <v>0</v>
      </c>
      <c r="P10722" s="20">
        <v>0</v>
      </c>
      <c r="Q10722" s="20">
        <v>0</v>
      </c>
      <c r="S10722" s="20">
        <v>0</v>
      </c>
    </row>
    <row r="10723" spans="1:19" s="20" customFormat="1" x14ac:dyDescent="0.25">
      <c r="A10723" s="20" t="s">
        <v>13059</v>
      </c>
      <c r="B10723" s="20" t="s">
        <v>12909</v>
      </c>
      <c r="C10723" s="20" t="s">
        <v>1988</v>
      </c>
      <c r="D10723" s="20" t="s">
        <v>1000</v>
      </c>
      <c r="E10723" s="26">
        <v>43709</v>
      </c>
      <c r="F10723" s="20">
        <v>6.5</v>
      </c>
      <c r="G10723" s="20">
        <v>5.5</v>
      </c>
      <c r="I10723" s="20">
        <v>25</v>
      </c>
      <c r="J10723" s="20">
        <v>38</v>
      </c>
      <c r="L10723" s="20">
        <v>32</v>
      </c>
      <c r="N10723" s="20">
        <v>24</v>
      </c>
      <c r="P10723" s="20">
        <v>0</v>
      </c>
      <c r="Q10723" s="20">
        <v>0</v>
      </c>
      <c r="S10723" s="20">
        <v>1</v>
      </c>
    </row>
    <row r="10724" spans="1:19" s="20" customFormat="1" x14ac:dyDescent="0.25">
      <c r="A10724" s="20" t="s">
        <v>13060</v>
      </c>
      <c r="B10724" s="20" t="s">
        <v>12910</v>
      </c>
      <c r="C10724" s="20" t="s">
        <v>1988</v>
      </c>
      <c r="D10724" s="20" t="s">
        <v>1001</v>
      </c>
      <c r="E10724" s="26">
        <v>43709</v>
      </c>
      <c r="F10724" s="20">
        <v>2.5</v>
      </c>
      <c r="G10724" s="20">
        <v>3.5</v>
      </c>
      <c r="I10724" s="20">
        <v>13</v>
      </c>
      <c r="J10724" s="20">
        <v>12</v>
      </c>
      <c r="L10724" s="20">
        <v>20</v>
      </c>
      <c r="N10724" s="20">
        <v>9</v>
      </c>
      <c r="P10724" s="20">
        <v>0</v>
      </c>
      <c r="Q10724" s="20">
        <v>4</v>
      </c>
      <c r="S10724" s="20">
        <v>4</v>
      </c>
    </row>
    <row r="10725" spans="1:19" s="20" customFormat="1" x14ac:dyDescent="0.25">
      <c r="A10725" s="20" t="s">
        <v>13061</v>
      </c>
      <c r="B10725" s="20" t="s">
        <v>12911</v>
      </c>
      <c r="C10725" s="20" t="s">
        <v>1988</v>
      </c>
      <c r="D10725" s="20" t="s">
        <v>1002</v>
      </c>
      <c r="E10725" s="26">
        <v>43709</v>
      </c>
      <c r="F10725" s="20">
        <v>9</v>
      </c>
      <c r="G10725" s="20">
        <v>9</v>
      </c>
      <c r="I10725" s="20">
        <v>38</v>
      </c>
      <c r="J10725" s="20">
        <v>50</v>
      </c>
      <c r="L10725" s="20">
        <v>52</v>
      </c>
      <c r="N10725" s="20">
        <v>33</v>
      </c>
      <c r="P10725" s="20">
        <v>0</v>
      </c>
      <c r="Q10725" s="20">
        <v>4</v>
      </c>
      <c r="S10725" s="20">
        <v>5</v>
      </c>
    </row>
    <row r="10726" spans="1:19" s="20" customFormat="1" x14ac:dyDescent="0.25">
      <c r="A10726" s="20" t="s">
        <v>13062</v>
      </c>
      <c r="B10726" s="20" t="s">
        <v>12912</v>
      </c>
      <c r="C10726" s="20" t="s">
        <v>966</v>
      </c>
      <c r="D10726" s="20" t="s">
        <v>1000</v>
      </c>
      <c r="E10726" s="26">
        <v>43709</v>
      </c>
      <c r="F10726" s="20">
        <v>0</v>
      </c>
      <c r="G10726" s="20">
        <v>0</v>
      </c>
      <c r="I10726" s="20">
        <v>0</v>
      </c>
      <c r="J10726" s="20">
        <v>0</v>
      </c>
      <c r="L10726" s="20">
        <v>0</v>
      </c>
      <c r="N10726" s="20">
        <v>0</v>
      </c>
      <c r="P10726" s="20">
        <v>0</v>
      </c>
      <c r="Q10726" s="20">
        <v>0</v>
      </c>
      <c r="S10726" s="20">
        <v>0</v>
      </c>
    </row>
    <row r="10727" spans="1:19" s="20" customFormat="1" x14ac:dyDescent="0.25">
      <c r="A10727" s="20" t="s">
        <v>13063</v>
      </c>
      <c r="B10727" s="20" t="s">
        <v>12913</v>
      </c>
      <c r="C10727" s="20" t="s">
        <v>966</v>
      </c>
      <c r="D10727" s="20" t="s">
        <v>1002</v>
      </c>
      <c r="E10727" s="26">
        <v>43709</v>
      </c>
      <c r="F10727" s="20">
        <v>0</v>
      </c>
      <c r="G10727" s="20">
        <v>0</v>
      </c>
      <c r="I10727" s="20">
        <v>0</v>
      </c>
      <c r="J10727" s="20">
        <v>0</v>
      </c>
      <c r="L10727" s="20">
        <v>0</v>
      </c>
      <c r="N10727" s="20">
        <v>0</v>
      </c>
      <c r="P10727" s="20">
        <v>0</v>
      </c>
      <c r="Q10727" s="20">
        <v>0</v>
      </c>
      <c r="S10727" s="20">
        <v>0</v>
      </c>
    </row>
    <row r="10728" spans="1:19" s="20" customFormat="1" x14ac:dyDescent="0.25">
      <c r="A10728" s="20" t="s">
        <v>13064</v>
      </c>
      <c r="B10728" s="20" t="s">
        <v>12914</v>
      </c>
      <c r="C10728" s="20" t="s">
        <v>240</v>
      </c>
      <c r="D10728" s="20" t="s">
        <v>1000</v>
      </c>
      <c r="E10728" s="26">
        <v>43709</v>
      </c>
      <c r="F10728" s="20">
        <v>17</v>
      </c>
      <c r="G10728" s="20">
        <v>15.5</v>
      </c>
      <c r="I10728" s="20">
        <v>38</v>
      </c>
      <c r="J10728" s="20">
        <v>97</v>
      </c>
      <c r="L10728" s="20">
        <v>89</v>
      </c>
      <c r="N10728" s="20">
        <v>34</v>
      </c>
      <c r="P10728" s="20">
        <v>3</v>
      </c>
      <c r="Q10728" s="20">
        <v>9</v>
      </c>
      <c r="S10728" s="20">
        <v>4</v>
      </c>
    </row>
    <row r="10729" spans="1:19" s="20" customFormat="1" x14ac:dyDescent="0.25">
      <c r="A10729" s="20" t="s">
        <v>13065</v>
      </c>
      <c r="B10729" s="20" t="s">
        <v>12915</v>
      </c>
      <c r="C10729" s="20" t="s">
        <v>240</v>
      </c>
      <c r="D10729" s="20" t="s">
        <v>1002</v>
      </c>
      <c r="E10729" s="26">
        <v>43709</v>
      </c>
      <c r="F10729" s="20">
        <v>17</v>
      </c>
      <c r="G10729" s="20">
        <v>15.5</v>
      </c>
      <c r="I10729" s="20">
        <v>38</v>
      </c>
      <c r="J10729" s="20">
        <v>97</v>
      </c>
      <c r="L10729" s="20">
        <v>89</v>
      </c>
      <c r="N10729" s="20">
        <v>34</v>
      </c>
      <c r="P10729" s="20">
        <v>3</v>
      </c>
      <c r="Q10729" s="20">
        <v>9</v>
      </c>
      <c r="S10729" s="20">
        <v>4</v>
      </c>
    </row>
    <row r="10730" spans="1:19" s="20" customFormat="1" x14ac:dyDescent="0.25">
      <c r="A10730" s="20" t="s">
        <v>13066</v>
      </c>
      <c r="B10730" s="20" t="s">
        <v>12916</v>
      </c>
      <c r="C10730" s="20" t="s">
        <v>241</v>
      </c>
      <c r="D10730" s="20" t="s">
        <v>1000</v>
      </c>
      <c r="E10730" s="26">
        <v>43709</v>
      </c>
      <c r="F10730" s="20">
        <v>50.5</v>
      </c>
      <c r="G10730" s="20">
        <v>37</v>
      </c>
      <c r="I10730" s="20">
        <v>366</v>
      </c>
      <c r="J10730" s="20">
        <v>552</v>
      </c>
      <c r="L10730" s="20">
        <v>417</v>
      </c>
      <c r="N10730" s="20">
        <v>323</v>
      </c>
      <c r="P10730" s="20">
        <v>23</v>
      </c>
      <c r="Q10730" s="20">
        <v>51</v>
      </c>
      <c r="S10730" s="20">
        <v>43</v>
      </c>
    </row>
    <row r="10731" spans="1:19" s="20" customFormat="1" x14ac:dyDescent="0.25">
      <c r="A10731" s="20" t="s">
        <v>13067</v>
      </c>
      <c r="B10731" s="20" t="s">
        <v>12917</v>
      </c>
      <c r="C10731" s="20" t="s">
        <v>241</v>
      </c>
      <c r="D10731" s="20" t="s">
        <v>1002</v>
      </c>
      <c r="E10731" s="26">
        <v>43709</v>
      </c>
      <c r="F10731" s="20">
        <v>50.5</v>
      </c>
      <c r="G10731" s="20">
        <v>37</v>
      </c>
      <c r="I10731" s="20">
        <v>366</v>
      </c>
      <c r="J10731" s="20">
        <v>552</v>
      </c>
      <c r="L10731" s="20">
        <v>417</v>
      </c>
      <c r="N10731" s="20">
        <v>323</v>
      </c>
      <c r="P10731" s="20">
        <v>23</v>
      </c>
      <c r="Q10731" s="20">
        <v>51</v>
      </c>
      <c r="S10731" s="20">
        <v>43</v>
      </c>
    </row>
    <row r="10732" spans="1:19" s="20" customFormat="1" x14ac:dyDescent="0.25">
      <c r="A10732" s="20" t="s">
        <v>13068</v>
      </c>
      <c r="B10732" s="20" t="s">
        <v>12918</v>
      </c>
      <c r="C10732" s="20" t="s">
        <v>318</v>
      </c>
      <c r="D10732" s="20" t="s">
        <v>1000</v>
      </c>
      <c r="E10732" s="26">
        <v>43709</v>
      </c>
      <c r="F10732" s="20">
        <v>3.5</v>
      </c>
      <c r="G10732" s="20">
        <v>7</v>
      </c>
      <c r="I10732" s="20">
        <v>14</v>
      </c>
      <c r="J10732" s="20">
        <v>20</v>
      </c>
      <c r="L10732" s="20">
        <v>41</v>
      </c>
      <c r="N10732" s="20">
        <v>14</v>
      </c>
      <c r="P10732" s="20">
        <v>0</v>
      </c>
      <c r="Q10732" s="20">
        <v>0</v>
      </c>
      <c r="S10732" s="20">
        <v>0</v>
      </c>
    </row>
    <row r="10733" spans="1:19" s="20" customFormat="1" x14ac:dyDescent="0.25">
      <c r="A10733" s="20" t="s">
        <v>13069</v>
      </c>
      <c r="B10733" s="20" t="s">
        <v>12919</v>
      </c>
      <c r="C10733" s="20" t="s">
        <v>318</v>
      </c>
      <c r="D10733" s="20" t="s">
        <v>1002</v>
      </c>
      <c r="E10733" s="26">
        <v>43709</v>
      </c>
      <c r="F10733" s="20">
        <v>3.5</v>
      </c>
      <c r="G10733" s="20">
        <v>7</v>
      </c>
      <c r="I10733" s="20">
        <v>14</v>
      </c>
      <c r="J10733" s="20">
        <v>20</v>
      </c>
      <c r="L10733" s="20">
        <v>41</v>
      </c>
      <c r="N10733" s="20">
        <v>14</v>
      </c>
      <c r="P10733" s="20">
        <v>0</v>
      </c>
      <c r="Q10733" s="20">
        <v>0</v>
      </c>
      <c r="S10733" s="20">
        <v>0</v>
      </c>
    </row>
    <row r="10734" spans="1:19" s="20" customFormat="1" x14ac:dyDescent="0.25">
      <c r="A10734" s="20" t="s">
        <v>21193</v>
      </c>
      <c r="B10734" s="20" t="s">
        <v>13074</v>
      </c>
      <c r="C10734" s="20" t="s">
        <v>896</v>
      </c>
      <c r="D10734" s="20" t="s">
        <v>1000</v>
      </c>
      <c r="E10734" s="26">
        <v>43709</v>
      </c>
      <c r="F10734" s="20">
        <v>98.5</v>
      </c>
      <c r="G10734" s="20">
        <v>87.5</v>
      </c>
      <c r="I10734" s="20">
        <v>518</v>
      </c>
      <c r="J10734" s="20">
        <v>820</v>
      </c>
      <c r="L10734" s="20">
        <v>708</v>
      </c>
      <c r="N10734" s="20">
        <v>455</v>
      </c>
      <c r="O10734" s="20" t="s">
        <v>904</v>
      </c>
      <c r="P10734" s="20">
        <v>33</v>
      </c>
      <c r="Q10734" s="20">
        <v>68</v>
      </c>
      <c r="S10734" s="20">
        <v>63</v>
      </c>
    </row>
    <row r="10735" spans="1:19" s="20" customFormat="1" x14ac:dyDescent="0.25">
      <c r="A10735" s="20" t="s">
        <v>22402</v>
      </c>
      <c r="B10735" s="20" t="s">
        <v>13073</v>
      </c>
      <c r="C10735" s="20" t="s">
        <v>899</v>
      </c>
      <c r="D10735" s="20" t="s">
        <v>1001</v>
      </c>
      <c r="E10735" s="26">
        <v>43709</v>
      </c>
      <c r="F10735" s="20">
        <v>5.5</v>
      </c>
      <c r="G10735" s="20">
        <v>8.5</v>
      </c>
      <c r="I10735" s="20">
        <v>30</v>
      </c>
      <c r="J10735" s="20">
        <v>28</v>
      </c>
      <c r="L10735" s="20">
        <v>48</v>
      </c>
      <c r="N10735" s="20">
        <v>22</v>
      </c>
      <c r="O10735" s="20" t="s">
        <v>904</v>
      </c>
      <c r="P10735" s="20">
        <v>2</v>
      </c>
      <c r="Q10735" s="20">
        <v>7</v>
      </c>
      <c r="S10735" s="20">
        <v>8</v>
      </c>
    </row>
    <row r="10736" spans="1:19" s="20" customFormat="1" x14ac:dyDescent="0.25">
      <c r="A10736" s="20" t="s">
        <v>13076</v>
      </c>
      <c r="B10736" s="20" t="s">
        <v>13072</v>
      </c>
      <c r="C10736" s="20" t="s">
        <v>1237</v>
      </c>
      <c r="D10736" s="20" t="s">
        <v>1000</v>
      </c>
      <c r="E10736" s="26">
        <v>43709</v>
      </c>
      <c r="F10736" s="20">
        <v>27</v>
      </c>
      <c r="G10736" s="20">
        <v>24.5</v>
      </c>
      <c r="I10736" s="20">
        <v>83</v>
      </c>
      <c r="J10736" s="20">
        <v>155</v>
      </c>
      <c r="L10736" s="20">
        <v>141</v>
      </c>
      <c r="N10736" s="20">
        <v>76</v>
      </c>
      <c r="P10736" s="20">
        <v>3</v>
      </c>
      <c r="Q10736" s="20">
        <v>9</v>
      </c>
      <c r="S10736" s="20">
        <v>7</v>
      </c>
    </row>
    <row r="10737" spans="1:19" s="20" customFormat="1" x14ac:dyDescent="0.25">
      <c r="A10737" s="20" t="s">
        <v>22403</v>
      </c>
      <c r="B10737" s="20" t="s">
        <v>13071</v>
      </c>
      <c r="C10737" s="20" t="s">
        <v>1237</v>
      </c>
      <c r="D10737" s="20" t="s">
        <v>1001</v>
      </c>
      <c r="E10737" s="26">
        <v>43709</v>
      </c>
      <c r="F10737" s="20">
        <v>5.5</v>
      </c>
      <c r="G10737" s="20">
        <v>8.5</v>
      </c>
      <c r="I10737" s="20">
        <v>30</v>
      </c>
      <c r="J10737" s="20">
        <v>28</v>
      </c>
      <c r="L10737" s="20">
        <v>48</v>
      </c>
      <c r="N10737" s="20">
        <v>22</v>
      </c>
      <c r="P10737" s="20">
        <v>2</v>
      </c>
      <c r="Q10737" s="20">
        <v>7</v>
      </c>
      <c r="S10737" s="20">
        <v>8</v>
      </c>
    </row>
    <row r="10738" spans="1:19" s="20" customFormat="1" x14ac:dyDescent="0.25">
      <c r="A10738" s="20" t="s">
        <v>13081</v>
      </c>
      <c r="B10738" s="20" t="s">
        <v>13070</v>
      </c>
      <c r="C10738" s="20" t="s">
        <v>1237</v>
      </c>
      <c r="D10738" s="20" t="s">
        <v>1002</v>
      </c>
      <c r="E10738" s="26">
        <v>43709</v>
      </c>
      <c r="F10738" s="20">
        <v>32.5</v>
      </c>
      <c r="G10738" s="20">
        <v>33</v>
      </c>
      <c r="I10738" s="20">
        <v>113</v>
      </c>
      <c r="J10738" s="20">
        <v>183</v>
      </c>
      <c r="L10738" s="20">
        <v>189</v>
      </c>
      <c r="N10738" s="20">
        <v>98</v>
      </c>
      <c r="P10738" s="20">
        <v>5</v>
      </c>
      <c r="Q10738" s="20">
        <v>16</v>
      </c>
      <c r="S10738" s="20">
        <v>15</v>
      </c>
    </row>
    <row r="10739" spans="1:19" s="20" customFormat="1" x14ac:dyDescent="0.25">
      <c r="A10739" s="20" t="s">
        <v>14522</v>
      </c>
      <c r="B10739" s="20" t="s">
        <v>12921</v>
      </c>
      <c r="C10739" s="20" t="s">
        <v>235</v>
      </c>
      <c r="D10739" s="20" t="s">
        <v>1002</v>
      </c>
      <c r="E10739" s="26">
        <v>43709</v>
      </c>
      <c r="F10739" s="20">
        <v>104</v>
      </c>
      <c r="G10739" s="20">
        <v>96</v>
      </c>
      <c r="I10739" s="20">
        <v>548</v>
      </c>
      <c r="J10739" s="20">
        <v>848</v>
      </c>
      <c r="L10739" s="20">
        <v>756</v>
      </c>
      <c r="N10739" s="20">
        <v>477</v>
      </c>
      <c r="P10739" s="20">
        <v>35</v>
      </c>
      <c r="Q10739" s="20">
        <v>75</v>
      </c>
      <c r="S10739" s="20">
        <v>71</v>
      </c>
    </row>
    <row r="10740" spans="1:19" x14ac:dyDescent="0.25">
      <c r="A10740" s="20" t="s">
        <v>22578</v>
      </c>
      <c r="B10740" t="s">
        <v>22404</v>
      </c>
      <c r="C10740" t="s">
        <v>228</v>
      </c>
      <c r="D10740" s="20" t="s">
        <v>1000</v>
      </c>
      <c r="E10740" s="26">
        <v>43739</v>
      </c>
      <c r="F10740">
        <v>0</v>
      </c>
      <c r="G10740">
        <v>0</v>
      </c>
      <c r="I10740">
        <v>0</v>
      </c>
      <c r="J10740">
        <v>0</v>
      </c>
      <c r="L10740">
        <v>0</v>
      </c>
      <c r="N10740">
        <v>0</v>
      </c>
      <c r="P10740">
        <v>0</v>
      </c>
      <c r="Q10740">
        <v>0</v>
      </c>
      <c r="S10740">
        <v>0</v>
      </c>
    </row>
    <row r="10741" spans="1:19" x14ac:dyDescent="0.25">
      <c r="A10741" s="20" t="s">
        <v>22579</v>
      </c>
      <c r="B10741" t="s">
        <v>22405</v>
      </c>
      <c r="C10741" t="s">
        <v>211</v>
      </c>
      <c r="D10741" s="20" t="s">
        <v>1000</v>
      </c>
      <c r="E10741" s="26">
        <v>43739</v>
      </c>
      <c r="F10741">
        <v>0</v>
      </c>
      <c r="G10741">
        <v>0</v>
      </c>
      <c r="I10741">
        <v>0</v>
      </c>
      <c r="J10741">
        <v>0</v>
      </c>
      <c r="L10741">
        <v>0</v>
      </c>
      <c r="N10741">
        <v>0</v>
      </c>
      <c r="P10741">
        <v>0</v>
      </c>
      <c r="Q10741">
        <v>0</v>
      </c>
      <c r="S10741">
        <v>0</v>
      </c>
    </row>
    <row r="10742" spans="1:19" x14ac:dyDescent="0.25">
      <c r="A10742" s="20" t="s">
        <v>22580</v>
      </c>
      <c r="B10742" t="s">
        <v>22406</v>
      </c>
      <c r="C10742" t="s">
        <v>213</v>
      </c>
      <c r="D10742" s="20" t="s">
        <v>1000</v>
      </c>
      <c r="E10742" s="26">
        <v>43739</v>
      </c>
      <c r="F10742">
        <v>0</v>
      </c>
      <c r="G10742">
        <v>0</v>
      </c>
      <c r="I10742">
        <v>0</v>
      </c>
      <c r="J10742">
        <v>0</v>
      </c>
      <c r="L10742">
        <v>0</v>
      </c>
      <c r="N10742">
        <v>0</v>
      </c>
      <c r="P10742">
        <v>0</v>
      </c>
      <c r="Q10742">
        <v>0</v>
      </c>
      <c r="S10742">
        <v>0</v>
      </c>
    </row>
    <row r="10743" spans="1:19" x14ac:dyDescent="0.25">
      <c r="A10743" s="20" t="s">
        <v>22581</v>
      </c>
      <c r="B10743" t="s">
        <v>22407</v>
      </c>
      <c r="C10743" t="s">
        <v>229</v>
      </c>
      <c r="D10743" s="20" t="s">
        <v>1000</v>
      </c>
      <c r="E10743" s="26">
        <v>43739</v>
      </c>
      <c r="F10743">
        <v>0</v>
      </c>
      <c r="G10743">
        <v>0</v>
      </c>
      <c r="I10743">
        <v>0</v>
      </c>
      <c r="J10743">
        <v>0</v>
      </c>
      <c r="L10743">
        <v>0</v>
      </c>
      <c r="N10743">
        <v>0</v>
      </c>
      <c r="P10743">
        <v>0</v>
      </c>
      <c r="Q10743">
        <v>0</v>
      </c>
      <c r="S10743">
        <v>0</v>
      </c>
    </row>
    <row r="10744" spans="1:19" x14ac:dyDescent="0.25">
      <c r="A10744" s="20" t="s">
        <v>22582</v>
      </c>
      <c r="B10744" t="s">
        <v>22408</v>
      </c>
      <c r="C10744" t="s">
        <v>1051</v>
      </c>
      <c r="D10744" s="20" t="s">
        <v>1000</v>
      </c>
      <c r="E10744" s="26">
        <v>43739</v>
      </c>
      <c r="F10744">
        <v>0</v>
      </c>
      <c r="G10744">
        <v>0</v>
      </c>
      <c r="I10744">
        <v>0</v>
      </c>
      <c r="J10744">
        <v>0</v>
      </c>
      <c r="L10744">
        <v>0</v>
      </c>
      <c r="N10744">
        <v>0</v>
      </c>
      <c r="P10744">
        <v>0</v>
      </c>
      <c r="Q10744">
        <v>0</v>
      </c>
      <c r="S10744">
        <v>0</v>
      </c>
    </row>
    <row r="10745" spans="1:19" x14ac:dyDescent="0.25">
      <c r="A10745" s="20" t="s">
        <v>22583</v>
      </c>
      <c r="B10745" t="s">
        <v>22409</v>
      </c>
      <c r="C10745" t="s">
        <v>1048</v>
      </c>
      <c r="D10745" s="20" t="s">
        <v>1000</v>
      </c>
      <c r="E10745" s="26">
        <v>43739</v>
      </c>
      <c r="F10745">
        <v>0</v>
      </c>
      <c r="G10745">
        <v>0</v>
      </c>
      <c r="I10745">
        <v>0</v>
      </c>
      <c r="J10745">
        <v>0</v>
      </c>
      <c r="L10745">
        <v>0</v>
      </c>
      <c r="N10745">
        <v>0</v>
      </c>
      <c r="P10745">
        <v>0</v>
      </c>
      <c r="Q10745">
        <v>0</v>
      </c>
      <c r="S10745">
        <v>0</v>
      </c>
    </row>
    <row r="10746" spans="1:19" x14ac:dyDescent="0.25">
      <c r="A10746" s="20" t="s">
        <v>22584</v>
      </c>
      <c r="B10746" t="s">
        <v>22410</v>
      </c>
      <c r="C10746" t="s">
        <v>1047</v>
      </c>
      <c r="D10746" s="20" t="s">
        <v>1000</v>
      </c>
      <c r="E10746" s="26">
        <v>43739</v>
      </c>
      <c r="F10746">
        <v>3.5</v>
      </c>
      <c r="G10746">
        <v>3</v>
      </c>
      <c r="I10746">
        <v>18</v>
      </c>
      <c r="J10746">
        <v>20</v>
      </c>
      <c r="L10746">
        <v>16</v>
      </c>
      <c r="N10746">
        <v>18</v>
      </c>
      <c r="P10746">
        <v>0</v>
      </c>
      <c r="Q10746">
        <v>0</v>
      </c>
      <c r="S10746">
        <v>0</v>
      </c>
    </row>
    <row r="10747" spans="1:19" x14ac:dyDescent="0.25">
      <c r="A10747" s="20" t="s">
        <v>22585</v>
      </c>
      <c r="B10747" t="s">
        <v>22411</v>
      </c>
      <c r="C10747" t="s">
        <v>1050</v>
      </c>
      <c r="D10747" s="20" t="s">
        <v>1001</v>
      </c>
      <c r="E10747" s="26">
        <v>43739</v>
      </c>
      <c r="F10747">
        <v>1</v>
      </c>
      <c r="G10747">
        <v>1.5</v>
      </c>
      <c r="I10747">
        <v>3</v>
      </c>
      <c r="J10747">
        <v>5</v>
      </c>
      <c r="L10747">
        <v>8</v>
      </c>
      <c r="N10747">
        <v>3</v>
      </c>
      <c r="P10747">
        <v>0</v>
      </c>
      <c r="Q10747">
        <v>2</v>
      </c>
      <c r="S10747">
        <v>0</v>
      </c>
    </row>
    <row r="10748" spans="1:19" x14ac:dyDescent="0.25">
      <c r="A10748" s="20" t="s">
        <v>22586</v>
      </c>
      <c r="B10748" t="s">
        <v>22412</v>
      </c>
      <c r="C10748" t="s">
        <v>1049</v>
      </c>
      <c r="D10748" s="20" t="s">
        <v>1001</v>
      </c>
      <c r="E10748" s="26">
        <v>43739</v>
      </c>
      <c r="F10748">
        <v>0</v>
      </c>
      <c r="G10748">
        <v>0</v>
      </c>
      <c r="I10748">
        <v>0</v>
      </c>
      <c r="J10748">
        <v>0</v>
      </c>
      <c r="L10748">
        <v>0</v>
      </c>
      <c r="N10748">
        <v>0</v>
      </c>
      <c r="P10748">
        <v>0</v>
      </c>
      <c r="Q10748">
        <v>0</v>
      </c>
      <c r="S10748">
        <v>0</v>
      </c>
    </row>
    <row r="10749" spans="1:19" x14ac:dyDescent="0.25">
      <c r="A10749" s="20" t="s">
        <v>22587</v>
      </c>
      <c r="B10749" t="s">
        <v>22413</v>
      </c>
      <c r="C10749" t="s">
        <v>1048</v>
      </c>
      <c r="D10749" s="20" t="s">
        <v>1001</v>
      </c>
      <c r="E10749" s="26">
        <v>43739</v>
      </c>
      <c r="F10749">
        <v>2</v>
      </c>
      <c r="G10749">
        <v>2</v>
      </c>
      <c r="I10749">
        <v>12</v>
      </c>
      <c r="J10749">
        <v>11</v>
      </c>
      <c r="L10749">
        <v>10</v>
      </c>
      <c r="N10749">
        <v>11</v>
      </c>
      <c r="P10749">
        <v>1</v>
      </c>
      <c r="Q10749">
        <v>3</v>
      </c>
      <c r="S10749">
        <v>1</v>
      </c>
    </row>
    <row r="10750" spans="1:19" x14ac:dyDescent="0.25">
      <c r="A10750" s="20" t="s">
        <v>22588</v>
      </c>
      <c r="B10750" t="s">
        <v>22414</v>
      </c>
      <c r="C10750" t="s">
        <v>1047</v>
      </c>
      <c r="D10750" s="20" t="s">
        <v>1001</v>
      </c>
      <c r="E10750" s="26">
        <v>43739</v>
      </c>
      <c r="F10750">
        <v>0</v>
      </c>
      <c r="G10750">
        <v>0</v>
      </c>
      <c r="I10750">
        <v>0</v>
      </c>
      <c r="J10750">
        <v>0</v>
      </c>
      <c r="L10750">
        <v>0</v>
      </c>
      <c r="N10750">
        <v>0</v>
      </c>
      <c r="P10750">
        <v>0</v>
      </c>
      <c r="Q10750">
        <v>0</v>
      </c>
      <c r="S10750">
        <v>0</v>
      </c>
    </row>
    <row r="10751" spans="1:19" x14ac:dyDescent="0.25">
      <c r="A10751" s="20" t="s">
        <v>22589</v>
      </c>
      <c r="B10751" t="s">
        <v>22415</v>
      </c>
      <c r="C10751" t="s">
        <v>959</v>
      </c>
      <c r="D10751" s="20" t="s">
        <v>1000</v>
      </c>
      <c r="E10751" s="26">
        <v>43739</v>
      </c>
      <c r="F10751">
        <v>0</v>
      </c>
      <c r="G10751">
        <v>0</v>
      </c>
      <c r="I10751">
        <v>0</v>
      </c>
      <c r="J10751">
        <v>0</v>
      </c>
      <c r="L10751">
        <v>0</v>
      </c>
      <c r="N10751">
        <v>0</v>
      </c>
      <c r="P10751">
        <v>0</v>
      </c>
      <c r="Q10751">
        <v>0</v>
      </c>
      <c r="S10751">
        <v>0</v>
      </c>
    </row>
    <row r="10752" spans="1:19" x14ac:dyDescent="0.25">
      <c r="A10752" s="20" t="s">
        <v>22590</v>
      </c>
      <c r="B10752" t="s">
        <v>22416</v>
      </c>
      <c r="C10752" t="s">
        <v>205</v>
      </c>
      <c r="D10752" s="20" t="s">
        <v>1000</v>
      </c>
      <c r="E10752" s="26">
        <v>43739</v>
      </c>
      <c r="F10752">
        <v>0</v>
      </c>
      <c r="G10752">
        <v>0</v>
      </c>
      <c r="I10752">
        <v>0</v>
      </c>
      <c r="J10752">
        <v>0</v>
      </c>
      <c r="L10752">
        <v>0</v>
      </c>
      <c r="N10752">
        <v>0</v>
      </c>
      <c r="P10752">
        <v>0</v>
      </c>
      <c r="Q10752">
        <v>0</v>
      </c>
      <c r="S10752">
        <v>0</v>
      </c>
    </row>
    <row r="10753" spans="1:19" x14ac:dyDescent="0.25">
      <c r="A10753" s="20" t="s">
        <v>22591</v>
      </c>
      <c r="B10753" t="s">
        <v>22417</v>
      </c>
      <c r="C10753" t="s">
        <v>384</v>
      </c>
      <c r="D10753" s="20" t="s">
        <v>1000</v>
      </c>
      <c r="E10753" s="26">
        <v>43739</v>
      </c>
      <c r="F10753">
        <v>0</v>
      </c>
      <c r="G10753">
        <v>0</v>
      </c>
      <c r="I10753">
        <v>0</v>
      </c>
      <c r="J10753">
        <v>0</v>
      </c>
      <c r="L10753">
        <v>0</v>
      </c>
      <c r="N10753">
        <v>0</v>
      </c>
      <c r="P10753">
        <v>0</v>
      </c>
      <c r="Q10753">
        <v>0</v>
      </c>
      <c r="S10753">
        <v>0</v>
      </c>
    </row>
    <row r="10754" spans="1:19" x14ac:dyDescent="0.25">
      <c r="A10754" s="20" t="s">
        <v>22592</v>
      </c>
      <c r="B10754" t="s">
        <v>22418</v>
      </c>
      <c r="C10754" t="s">
        <v>210</v>
      </c>
      <c r="D10754" s="20" t="s">
        <v>1000</v>
      </c>
      <c r="E10754" s="26">
        <v>43739</v>
      </c>
      <c r="F10754">
        <v>2</v>
      </c>
      <c r="G10754">
        <v>4</v>
      </c>
      <c r="I10754">
        <v>3</v>
      </c>
      <c r="J10754">
        <v>12</v>
      </c>
      <c r="L10754">
        <v>24</v>
      </c>
      <c r="N10754">
        <v>3</v>
      </c>
      <c r="O10754">
        <v>1.1299999999999999</v>
      </c>
      <c r="P10754">
        <v>0</v>
      </c>
      <c r="Q10754">
        <v>2</v>
      </c>
      <c r="S10754">
        <v>0</v>
      </c>
    </row>
    <row r="10755" spans="1:19" x14ac:dyDescent="0.25">
      <c r="A10755" s="20" t="s">
        <v>22593</v>
      </c>
      <c r="B10755" t="s">
        <v>22419</v>
      </c>
      <c r="C10755" t="s">
        <v>215</v>
      </c>
      <c r="D10755" s="20" t="s">
        <v>1000</v>
      </c>
      <c r="E10755" s="26">
        <v>43739</v>
      </c>
      <c r="F10755">
        <v>6</v>
      </c>
      <c r="G10755">
        <v>6</v>
      </c>
      <c r="I10755">
        <v>34</v>
      </c>
      <c r="J10755">
        <v>36</v>
      </c>
      <c r="L10755">
        <v>36</v>
      </c>
      <c r="N10755">
        <v>21</v>
      </c>
      <c r="O10755">
        <v>1.1000000000000001</v>
      </c>
      <c r="P10755">
        <v>8</v>
      </c>
      <c r="Q10755">
        <v>9</v>
      </c>
      <c r="S10755">
        <v>13</v>
      </c>
    </row>
    <row r="10756" spans="1:19" x14ac:dyDescent="0.25">
      <c r="A10756" s="20" t="s">
        <v>22594</v>
      </c>
      <c r="B10756" t="s">
        <v>22420</v>
      </c>
      <c r="C10756" t="s">
        <v>960</v>
      </c>
      <c r="D10756" s="20" t="s">
        <v>1000</v>
      </c>
      <c r="E10756" s="26">
        <v>43739</v>
      </c>
      <c r="F10756">
        <v>3</v>
      </c>
      <c r="G10756">
        <v>3</v>
      </c>
      <c r="I10756">
        <v>7</v>
      </c>
      <c r="J10756">
        <v>12</v>
      </c>
      <c r="L10756">
        <v>15</v>
      </c>
      <c r="N10756">
        <v>4</v>
      </c>
      <c r="P10756">
        <v>3</v>
      </c>
      <c r="Q10756">
        <v>3</v>
      </c>
      <c r="S10756">
        <v>3</v>
      </c>
    </row>
    <row r="10757" spans="1:19" x14ac:dyDescent="0.25">
      <c r="A10757" s="20" t="s">
        <v>22595</v>
      </c>
      <c r="B10757" t="s">
        <v>22421</v>
      </c>
      <c r="C10757" t="s">
        <v>961</v>
      </c>
      <c r="D10757" s="20" t="s">
        <v>1000</v>
      </c>
      <c r="E10757" s="26">
        <v>43739</v>
      </c>
      <c r="F10757">
        <v>3</v>
      </c>
      <c r="G10757">
        <v>3</v>
      </c>
      <c r="I10757">
        <v>8</v>
      </c>
      <c r="J10757">
        <v>12</v>
      </c>
      <c r="L10757">
        <v>15</v>
      </c>
      <c r="N10757">
        <v>8</v>
      </c>
      <c r="P10757">
        <v>0</v>
      </c>
      <c r="Q10757">
        <v>0</v>
      </c>
      <c r="S10757">
        <v>0</v>
      </c>
    </row>
    <row r="10758" spans="1:19" x14ac:dyDescent="0.25">
      <c r="A10758" s="20" t="s">
        <v>22596</v>
      </c>
      <c r="B10758" t="s">
        <v>22422</v>
      </c>
      <c r="C10758" t="s">
        <v>221</v>
      </c>
      <c r="D10758" s="20" t="s">
        <v>1000</v>
      </c>
      <c r="E10758" s="26">
        <v>43739</v>
      </c>
      <c r="F10758">
        <v>0</v>
      </c>
      <c r="G10758">
        <v>0</v>
      </c>
      <c r="I10758">
        <v>0</v>
      </c>
      <c r="J10758">
        <v>0</v>
      </c>
      <c r="L10758">
        <v>0</v>
      </c>
      <c r="N10758">
        <v>0</v>
      </c>
      <c r="P10758">
        <v>0</v>
      </c>
      <c r="Q10758">
        <v>0</v>
      </c>
      <c r="S10758">
        <v>0</v>
      </c>
    </row>
    <row r="10759" spans="1:19" x14ac:dyDescent="0.25">
      <c r="A10759" s="20" t="s">
        <v>22597</v>
      </c>
      <c r="B10759" t="s">
        <v>22423</v>
      </c>
      <c r="C10759" t="s">
        <v>222</v>
      </c>
      <c r="D10759" s="20" t="s">
        <v>1000</v>
      </c>
      <c r="E10759" s="26">
        <v>43739</v>
      </c>
      <c r="F10759">
        <v>0</v>
      </c>
      <c r="G10759">
        <v>0</v>
      </c>
      <c r="I10759">
        <v>0</v>
      </c>
      <c r="J10759">
        <v>0</v>
      </c>
      <c r="L10759">
        <v>0</v>
      </c>
      <c r="N10759">
        <v>0</v>
      </c>
      <c r="P10759">
        <v>0</v>
      </c>
      <c r="Q10759">
        <v>0</v>
      </c>
      <c r="S10759">
        <v>0</v>
      </c>
    </row>
    <row r="10760" spans="1:19" x14ac:dyDescent="0.25">
      <c r="A10760" s="20" t="s">
        <v>22598</v>
      </c>
      <c r="B10760" t="s">
        <v>22424</v>
      </c>
      <c r="C10760" t="s">
        <v>1052</v>
      </c>
      <c r="D10760" s="20" t="s">
        <v>1000</v>
      </c>
      <c r="E10760" s="26">
        <v>43739</v>
      </c>
      <c r="F10760">
        <v>3.5</v>
      </c>
      <c r="G10760">
        <v>3</v>
      </c>
      <c r="I10760">
        <v>15</v>
      </c>
      <c r="J10760">
        <v>21</v>
      </c>
      <c r="L10760">
        <v>18</v>
      </c>
      <c r="N10760">
        <v>12</v>
      </c>
      <c r="P10760">
        <v>1</v>
      </c>
      <c r="Q10760">
        <v>4</v>
      </c>
      <c r="S10760">
        <v>3</v>
      </c>
    </row>
    <row r="10761" spans="1:19" x14ac:dyDescent="0.25">
      <c r="A10761" s="20" t="s">
        <v>22599</v>
      </c>
      <c r="B10761" t="s">
        <v>22425</v>
      </c>
      <c r="C10761" t="s">
        <v>1053</v>
      </c>
      <c r="D10761" s="20" t="s">
        <v>1000</v>
      </c>
      <c r="E10761" s="26">
        <v>43739</v>
      </c>
      <c r="F10761">
        <v>3</v>
      </c>
      <c r="G10761">
        <v>2</v>
      </c>
      <c r="I10761">
        <v>12</v>
      </c>
      <c r="J10761">
        <v>17</v>
      </c>
      <c r="L10761">
        <v>11</v>
      </c>
      <c r="N10761">
        <v>6</v>
      </c>
      <c r="P10761">
        <v>0</v>
      </c>
      <c r="Q10761">
        <v>0</v>
      </c>
      <c r="S10761">
        <v>6</v>
      </c>
    </row>
    <row r="10762" spans="1:19" x14ac:dyDescent="0.25">
      <c r="A10762" s="20" t="s">
        <v>22600</v>
      </c>
      <c r="B10762" t="s">
        <v>22426</v>
      </c>
      <c r="C10762" t="s">
        <v>1052</v>
      </c>
      <c r="D10762" s="20" t="s">
        <v>1001</v>
      </c>
      <c r="E10762" s="26">
        <v>43739</v>
      </c>
      <c r="F10762">
        <v>1.5</v>
      </c>
      <c r="G10762">
        <v>1.5</v>
      </c>
      <c r="I10762">
        <v>8</v>
      </c>
      <c r="J10762">
        <v>7</v>
      </c>
      <c r="L10762">
        <v>8</v>
      </c>
      <c r="N10762">
        <v>8</v>
      </c>
      <c r="P10762">
        <v>0</v>
      </c>
      <c r="Q10762">
        <v>1</v>
      </c>
      <c r="S10762">
        <v>0</v>
      </c>
    </row>
    <row r="10763" spans="1:19" x14ac:dyDescent="0.25">
      <c r="A10763" s="20" t="s">
        <v>22601</v>
      </c>
      <c r="B10763" t="s">
        <v>22427</v>
      </c>
      <c r="C10763" t="s">
        <v>1053</v>
      </c>
      <c r="D10763" s="20" t="s">
        <v>1001</v>
      </c>
      <c r="E10763" s="26">
        <v>43739</v>
      </c>
      <c r="F10763">
        <v>0</v>
      </c>
      <c r="G10763">
        <v>0</v>
      </c>
      <c r="I10763">
        <v>0</v>
      </c>
      <c r="J10763">
        <v>0</v>
      </c>
      <c r="L10763">
        <v>0</v>
      </c>
      <c r="N10763">
        <v>0</v>
      </c>
      <c r="P10763">
        <v>0</v>
      </c>
      <c r="Q10763">
        <v>0</v>
      </c>
      <c r="S10763">
        <v>0</v>
      </c>
    </row>
    <row r="10764" spans="1:19" x14ac:dyDescent="0.25">
      <c r="A10764" s="20" t="s">
        <v>22602</v>
      </c>
      <c r="B10764" t="s">
        <v>22428</v>
      </c>
      <c r="C10764" t="s">
        <v>1054</v>
      </c>
      <c r="D10764" s="20" t="s">
        <v>1001</v>
      </c>
      <c r="E10764" s="26">
        <v>43739</v>
      </c>
      <c r="F10764">
        <v>2.5</v>
      </c>
      <c r="G10764">
        <v>2</v>
      </c>
      <c r="I10764">
        <v>6</v>
      </c>
      <c r="J10764">
        <v>14</v>
      </c>
      <c r="L10764">
        <v>11</v>
      </c>
      <c r="N10764">
        <v>3</v>
      </c>
      <c r="P10764">
        <v>0</v>
      </c>
      <c r="Q10764">
        <v>1</v>
      </c>
      <c r="S10764">
        <v>3</v>
      </c>
    </row>
    <row r="10765" spans="1:19" x14ac:dyDescent="0.25">
      <c r="A10765" s="20" t="s">
        <v>22603</v>
      </c>
      <c r="B10765" t="s">
        <v>22429</v>
      </c>
      <c r="C10765" t="s">
        <v>200</v>
      </c>
      <c r="D10765" s="20" t="s">
        <v>1000</v>
      </c>
      <c r="E10765" s="26">
        <v>43739</v>
      </c>
      <c r="F10765">
        <v>3.5</v>
      </c>
      <c r="G10765">
        <v>3.5</v>
      </c>
      <c r="I10765">
        <v>6</v>
      </c>
      <c r="J10765">
        <v>20</v>
      </c>
      <c r="L10765">
        <v>20</v>
      </c>
      <c r="N10765">
        <v>6</v>
      </c>
      <c r="P10765">
        <v>3</v>
      </c>
      <c r="Q10765">
        <v>6</v>
      </c>
      <c r="S10765">
        <v>0</v>
      </c>
    </row>
    <row r="10766" spans="1:19" x14ac:dyDescent="0.25">
      <c r="A10766" s="20" t="s">
        <v>22604</v>
      </c>
      <c r="B10766" t="s">
        <v>22430</v>
      </c>
      <c r="C10766" t="s">
        <v>204</v>
      </c>
      <c r="D10766" s="20" t="s">
        <v>1000</v>
      </c>
      <c r="E10766" s="26">
        <v>43739</v>
      </c>
      <c r="F10766">
        <v>0</v>
      </c>
      <c r="G10766">
        <v>0</v>
      </c>
      <c r="I10766">
        <v>0</v>
      </c>
      <c r="J10766">
        <v>0</v>
      </c>
      <c r="L10766">
        <v>0</v>
      </c>
      <c r="N10766">
        <v>0</v>
      </c>
      <c r="P10766">
        <v>0</v>
      </c>
      <c r="Q10766">
        <v>0</v>
      </c>
      <c r="S10766">
        <v>0</v>
      </c>
    </row>
    <row r="10767" spans="1:19" x14ac:dyDescent="0.25">
      <c r="A10767" s="20" t="s">
        <v>22605</v>
      </c>
      <c r="B10767" t="s">
        <v>22431</v>
      </c>
      <c r="C10767" t="s">
        <v>385</v>
      </c>
      <c r="D10767" s="20" t="s">
        <v>1000</v>
      </c>
      <c r="E10767" s="26">
        <v>43739</v>
      </c>
      <c r="F10767">
        <v>0</v>
      </c>
      <c r="G10767">
        <v>0</v>
      </c>
      <c r="I10767">
        <v>0</v>
      </c>
      <c r="J10767">
        <v>0</v>
      </c>
      <c r="L10767">
        <v>0</v>
      </c>
      <c r="N10767">
        <v>0</v>
      </c>
      <c r="P10767">
        <v>0</v>
      </c>
      <c r="Q10767">
        <v>0</v>
      </c>
      <c r="S10767">
        <v>0</v>
      </c>
    </row>
    <row r="10768" spans="1:19" x14ac:dyDescent="0.25">
      <c r="A10768" s="20" t="s">
        <v>22606</v>
      </c>
      <c r="B10768" t="s">
        <v>22432</v>
      </c>
      <c r="C10768" t="s">
        <v>208</v>
      </c>
      <c r="D10768" s="20" t="s">
        <v>1000</v>
      </c>
      <c r="E10768" s="26">
        <v>43739</v>
      </c>
      <c r="F10768">
        <v>2</v>
      </c>
      <c r="G10768">
        <v>1.5</v>
      </c>
      <c r="I10768">
        <v>0</v>
      </c>
      <c r="J10768">
        <v>11</v>
      </c>
      <c r="L10768">
        <v>9</v>
      </c>
      <c r="N10768">
        <v>0</v>
      </c>
      <c r="P10768">
        <v>0</v>
      </c>
      <c r="Q10768">
        <v>0</v>
      </c>
      <c r="S10768">
        <v>0</v>
      </c>
    </row>
    <row r="10769" spans="1:19" x14ac:dyDescent="0.25">
      <c r="A10769" s="20" t="s">
        <v>22607</v>
      </c>
      <c r="B10769" t="s">
        <v>22433</v>
      </c>
      <c r="C10769" t="s">
        <v>900</v>
      </c>
      <c r="D10769" s="20" t="s">
        <v>1000</v>
      </c>
      <c r="E10769" s="26">
        <v>43739</v>
      </c>
      <c r="F10769">
        <v>2.5</v>
      </c>
      <c r="G10769">
        <v>4</v>
      </c>
      <c r="I10769">
        <v>6</v>
      </c>
      <c r="J10769">
        <v>14</v>
      </c>
      <c r="L10769">
        <v>23</v>
      </c>
      <c r="N10769">
        <v>5</v>
      </c>
      <c r="P10769">
        <v>0</v>
      </c>
      <c r="Q10769">
        <v>1</v>
      </c>
      <c r="S10769">
        <v>1</v>
      </c>
    </row>
    <row r="10770" spans="1:19" x14ac:dyDescent="0.25">
      <c r="A10770" s="20" t="s">
        <v>22608</v>
      </c>
      <c r="B10770" t="s">
        <v>22434</v>
      </c>
      <c r="C10770" t="s">
        <v>905</v>
      </c>
      <c r="D10770" s="20" t="s">
        <v>1000</v>
      </c>
      <c r="E10770" s="26">
        <v>43739</v>
      </c>
      <c r="F10770">
        <v>2</v>
      </c>
      <c r="G10770">
        <v>2</v>
      </c>
      <c r="I10770">
        <v>0</v>
      </c>
      <c r="J10770">
        <v>11</v>
      </c>
      <c r="L10770">
        <v>11</v>
      </c>
      <c r="N10770">
        <v>0</v>
      </c>
      <c r="P10770">
        <v>0</v>
      </c>
      <c r="Q10770">
        <v>1</v>
      </c>
      <c r="S10770">
        <v>0</v>
      </c>
    </row>
    <row r="10771" spans="1:19" x14ac:dyDescent="0.25">
      <c r="A10771" s="20" t="s">
        <v>22609</v>
      </c>
      <c r="B10771" t="s">
        <v>22435</v>
      </c>
      <c r="C10771" t="s">
        <v>316</v>
      </c>
      <c r="D10771" s="20" t="s">
        <v>1000</v>
      </c>
      <c r="E10771" s="26">
        <v>43739</v>
      </c>
      <c r="F10771">
        <v>6</v>
      </c>
      <c r="G10771">
        <v>6.5</v>
      </c>
      <c r="I10771">
        <v>19</v>
      </c>
      <c r="J10771">
        <v>35</v>
      </c>
      <c r="L10771">
        <v>37</v>
      </c>
      <c r="N10771">
        <v>19</v>
      </c>
      <c r="P10771">
        <v>0</v>
      </c>
      <c r="Q10771">
        <v>0</v>
      </c>
      <c r="S10771">
        <v>0</v>
      </c>
    </row>
    <row r="10772" spans="1:19" x14ac:dyDescent="0.25">
      <c r="A10772" s="20" t="s">
        <v>22610</v>
      </c>
      <c r="B10772" t="s">
        <v>22436</v>
      </c>
      <c r="C10772" t="s">
        <v>218</v>
      </c>
      <c r="D10772" s="20" t="s">
        <v>1000</v>
      </c>
      <c r="E10772" s="26">
        <v>43739</v>
      </c>
      <c r="F10772">
        <v>0</v>
      </c>
      <c r="G10772">
        <v>0</v>
      </c>
      <c r="I10772">
        <v>0</v>
      </c>
      <c r="J10772">
        <v>0</v>
      </c>
      <c r="L10772">
        <v>0</v>
      </c>
      <c r="N10772">
        <v>0</v>
      </c>
      <c r="P10772">
        <v>0</v>
      </c>
      <c r="Q10772">
        <v>0</v>
      </c>
      <c r="S10772">
        <v>0</v>
      </c>
    </row>
    <row r="10773" spans="1:19" x14ac:dyDescent="0.25">
      <c r="A10773" s="20" t="s">
        <v>22611</v>
      </c>
      <c r="B10773" t="s">
        <v>22437</v>
      </c>
      <c r="C10773" t="s">
        <v>202</v>
      </c>
      <c r="D10773" s="20" t="s">
        <v>1000</v>
      </c>
      <c r="E10773" s="26">
        <v>43739</v>
      </c>
      <c r="F10773">
        <v>13.5</v>
      </c>
      <c r="G10773">
        <v>15.5</v>
      </c>
      <c r="I10773">
        <v>92</v>
      </c>
      <c r="J10773">
        <v>150</v>
      </c>
      <c r="L10773">
        <v>172</v>
      </c>
      <c r="N10773">
        <v>91</v>
      </c>
      <c r="P10773">
        <v>1</v>
      </c>
      <c r="Q10773">
        <v>4</v>
      </c>
      <c r="S10773">
        <v>1</v>
      </c>
    </row>
    <row r="10774" spans="1:19" x14ac:dyDescent="0.25">
      <c r="A10774" s="20" t="s">
        <v>22612</v>
      </c>
      <c r="B10774" t="s">
        <v>22438</v>
      </c>
      <c r="C10774" t="s">
        <v>347</v>
      </c>
      <c r="D10774" s="20" t="s">
        <v>1000</v>
      </c>
      <c r="E10774" s="26">
        <v>43739</v>
      </c>
      <c r="F10774">
        <v>0</v>
      </c>
      <c r="G10774">
        <v>0</v>
      </c>
      <c r="I10774">
        <v>0</v>
      </c>
      <c r="J10774">
        <v>0</v>
      </c>
      <c r="L10774">
        <v>0</v>
      </c>
      <c r="N10774">
        <v>0</v>
      </c>
      <c r="P10774">
        <v>0</v>
      </c>
      <c r="Q10774">
        <v>0</v>
      </c>
      <c r="S10774">
        <v>0</v>
      </c>
    </row>
    <row r="10775" spans="1:19" x14ac:dyDescent="0.25">
      <c r="A10775" s="20" t="s">
        <v>22613</v>
      </c>
      <c r="B10775" t="s">
        <v>22439</v>
      </c>
      <c r="C10775" t="s">
        <v>224</v>
      </c>
      <c r="D10775" s="20" t="s">
        <v>1000</v>
      </c>
      <c r="E10775" s="26">
        <v>43739</v>
      </c>
      <c r="F10775">
        <v>6</v>
      </c>
      <c r="G10775">
        <v>5</v>
      </c>
      <c r="I10775">
        <v>30</v>
      </c>
      <c r="J10775">
        <v>66</v>
      </c>
      <c r="L10775">
        <v>55</v>
      </c>
      <c r="N10775">
        <v>30</v>
      </c>
      <c r="P10775">
        <v>0</v>
      </c>
      <c r="Q10775">
        <v>0</v>
      </c>
      <c r="S10775">
        <v>0</v>
      </c>
    </row>
    <row r="10776" spans="1:19" x14ac:dyDescent="0.25">
      <c r="A10776" s="20" t="s">
        <v>22614</v>
      </c>
      <c r="B10776" t="s">
        <v>22440</v>
      </c>
      <c r="C10776" t="s">
        <v>345</v>
      </c>
      <c r="D10776" s="20" t="s">
        <v>1000</v>
      </c>
      <c r="E10776" s="26">
        <v>43739</v>
      </c>
      <c r="F10776">
        <v>0</v>
      </c>
      <c r="G10776">
        <v>0</v>
      </c>
      <c r="I10776">
        <v>0</v>
      </c>
      <c r="J10776">
        <v>0</v>
      </c>
      <c r="L10776">
        <v>0</v>
      </c>
      <c r="N10776">
        <v>0</v>
      </c>
      <c r="P10776">
        <v>0</v>
      </c>
      <c r="Q10776">
        <v>0</v>
      </c>
      <c r="S10776">
        <v>0</v>
      </c>
    </row>
    <row r="10777" spans="1:19" x14ac:dyDescent="0.25">
      <c r="A10777" s="20" t="s">
        <v>22615</v>
      </c>
      <c r="B10777" t="s">
        <v>22441</v>
      </c>
      <c r="C10777" t="s">
        <v>226</v>
      </c>
      <c r="D10777" s="20" t="s">
        <v>1000</v>
      </c>
      <c r="E10777" s="26">
        <v>43739</v>
      </c>
      <c r="F10777">
        <v>4</v>
      </c>
      <c r="G10777">
        <v>4</v>
      </c>
      <c r="I10777">
        <v>13</v>
      </c>
      <c r="J10777">
        <v>44</v>
      </c>
      <c r="L10777">
        <v>44</v>
      </c>
      <c r="N10777">
        <v>13</v>
      </c>
      <c r="P10777">
        <v>0</v>
      </c>
      <c r="Q10777">
        <v>0</v>
      </c>
      <c r="S10777">
        <v>0</v>
      </c>
    </row>
    <row r="10778" spans="1:19" x14ac:dyDescent="0.25">
      <c r="A10778" s="20" t="s">
        <v>22616</v>
      </c>
      <c r="B10778" t="s">
        <v>22442</v>
      </c>
      <c r="C10778" t="s">
        <v>231</v>
      </c>
      <c r="D10778" s="20" t="s">
        <v>1000</v>
      </c>
      <c r="E10778" s="26">
        <v>43739</v>
      </c>
      <c r="F10778">
        <v>12</v>
      </c>
      <c r="G10778">
        <v>11.5</v>
      </c>
      <c r="I10778">
        <v>131</v>
      </c>
      <c r="J10778">
        <v>135</v>
      </c>
      <c r="L10778">
        <v>128</v>
      </c>
      <c r="N10778">
        <v>120</v>
      </c>
      <c r="P10778">
        <v>0</v>
      </c>
      <c r="Q10778">
        <v>15</v>
      </c>
      <c r="S10778">
        <v>11</v>
      </c>
    </row>
    <row r="10779" spans="1:19" x14ac:dyDescent="0.25">
      <c r="A10779" s="20" t="s">
        <v>22617</v>
      </c>
      <c r="B10779" t="s">
        <v>22443</v>
      </c>
      <c r="C10779" t="s">
        <v>216</v>
      </c>
      <c r="D10779" s="20" t="s">
        <v>1000</v>
      </c>
      <c r="E10779" s="26">
        <v>43739</v>
      </c>
      <c r="F10779">
        <v>10</v>
      </c>
      <c r="G10779">
        <v>9.5</v>
      </c>
      <c r="I10779">
        <v>57</v>
      </c>
      <c r="J10779">
        <v>97</v>
      </c>
      <c r="L10779">
        <v>95</v>
      </c>
      <c r="N10779">
        <v>44</v>
      </c>
      <c r="P10779">
        <v>11</v>
      </c>
      <c r="Q10779">
        <v>13</v>
      </c>
      <c r="S10779">
        <v>13</v>
      </c>
    </row>
    <row r="10780" spans="1:19" x14ac:dyDescent="0.25">
      <c r="A10780" s="20" t="s">
        <v>22618</v>
      </c>
      <c r="B10780" t="s">
        <v>22444</v>
      </c>
      <c r="C10780" t="s">
        <v>233</v>
      </c>
      <c r="D10780" s="20" t="s">
        <v>1000</v>
      </c>
      <c r="E10780" s="26">
        <v>43739</v>
      </c>
      <c r="F10780">
        <v>0</v>
      </c>
      <c r="G10780">
        <v>0</v>
      </c>
      <c r="I10780">
        <v>0</v>
      </c>
      <c r="J10780">
        <v>0</v>
      </c>
      <c r="L10780">
        <v>0</v>
      </c>
      <c r="N10780">
        <v>0</v>
      </c>
      <c r="P10780">
        <v>0</v>
      </c>
      <c r="Q10780">
        <v>0</v>
      </c>
      <c r="S10780">
        <v>0</v>
      </c>
    </row>
    <row r="10781" spans="1:19" x14ac:dyDescent="0.25">
      <c r="A10781" s="20" t="s">
        <v>22619</v>
      </c>
      <c r="B10781" t="s">
        <v>22445</v>
      </c>
      <c r="C10781" t="s">
        <v>219</v>
      </c>
      <c r="D10781" s="20" t="s">
        <v>1000</v>
      </c>
      <c r="E10781" s="26">
        <v>43739</v>
      </c>
      <c r="F10781">
        <v>0</v>
      </c>
      <c r="G10781">
        <v>0</v>
      </c>
      <c r="I10781">
        <v>0</v>
      </c>
      <c r="J10781">
        <v>0</v>
      </c>
      <c r="L10781">
        <v>0</v>
      </c>
      <c r="N10781">
        <v>0</v>
      </c>
      <c r="P10781">
        <v>0</v>
      </c>
      <c r="Q10781">
        <v>0</v>
      </c>
      <c r="S10781">
        <v>0</v>
      </c>
    </row>
    <row r="10782" spans="1:19" x14ac:dyDescent="0.25">
      <c r="A10782" s="20" t="s">
        <v>22620</v>
      </c>
      <c r="B10782" t="s">
        <v>22446</v>
      </c>
      <c r="C10782" t="s">
        <v>340</v>
      </c>
      <c r="D10782" s="20" t="s">
        <v>1000</v>
      </c>
      <c r="E10782" s="26">
        <v>43739</v>
      </c>
      <c r="F10782">
        <v>2.5</v>
      </c>
      <c r="G10782">
        <v>3</v>
      </c>
      <c r="I10782">
        <v>28</v>
      </c>
      <c r="J10782">
        <v>29</v>
      </c>
      <c r="L10782">
        <v>36</v>
      </c>
      <c r="N10782">
        <v>26</v>
      </c>
      <c r="P10782">
        <v>0</v>
      </c>
      <c r="Q10782">
        <v>1</v>
      </c>
      <c r="S10782">
        <v>2</v>
      </c>
    </row>
    <row r="10783" spans="1:19" x14ac:dyDescent="0.25">
      <c r="A10783" s="20" t="s">
        <v>22621</v>
      </c>
      <c r="B10783" t="s">
        <v>22447</v>
      </c>
      <c r="C10783" t="s">
        <v>350</v>
      </c>
      <c r="D10783" s="20" t="s">
        <v>1000</v>
      </c>
      <c r="E10783" s="26">
        <v>43739</v>
      </c>
      <c r="F10783">
        <v>0</v>
      </c>
      <c r="G10783">
        <v>0</v>
      </c>
      <c r="I10783">
        <v>0</v>
      </c>
      <c r="J10783">
        <v>0</v>
      </c>
      <c r="L10783">
        <v>0</v>
      </c>
      <c r="N10783">
        <v>0</v>
      </c>
      <c r="P10783">
        <v>0</v>
      </c>
      <c r="Q10783">
        <v>0</v>
      </c>
      <c r="S10783">
        <v>0</v>
      </c>
    </row>
    <row r="10784" spans="1:19" x14ac:dyDescent="0.25">
      <c r="A10784" s="20" t="s">
        <v>22622</v>
      </c>
      <c r="B10784" t="s">
        <v>22448</v>
      </c>
      <c r="C10784" t="s">
        <v>351</v>
      </c>
      <c r="D10784" s="20" t="s">
        <v>1000</v>
      </c>
      <c r="E10784" s="26">
        <v>43739</v>
      </c>
      <c r="F10784">
        <v>0</v>
      </c>
      <c r="G10784">
        <v>0</v>
      </c>
      <c r="I10784">
        <v>0</v>
      </c>
      <c r="J10784">
        <v>0</v>
      </c>
      <c r="L10784">
        <v>0</v>
      </c>
      <c r="N10784">
        <v>0</v>
      </c>
      <c r="P10784">
        <v>0</v>
      </c>
      <c r="Q10784">
        <v>0</v>
      </c>
      <c r="S10784">
        <v>0</v>
      </c>
    </row>
    <row r="10785" spans="1:19" x14ac:dyDescent="0.25">
      <c r="A10785" s="20" t="s">
        <v>22623</v>
      </c>
      <c r="B10785" t="s">
        <v>22449</v>
      </c>
      <c r="C10785" t="s">
        <v>352</v>
      </c>
      <c r="D10785" s="20" t="s">
        <v>1000</v>
      </c>
      <c r="E10785" s="26">
        <v>43739</v>
      </c>
      <c r="F10785">
        <v>0</v>
      </c>
      <c r="G10785">
        <v>0</v>
      </c>
      <c r="I10785">
        <v>0</v>
      </c>
      <c r="J10785">
        <v>0</v>
      </c>
      <c r="L10785">
        <v>0</v>
      </c>
      <c r="N10785">
        <v>0</v>
      </c>
      <c r="P10785">
        <v>0</v>
      </c>
      <c r="Q10785">
        <v>0</v>
      </c>
      <c r="S10785">
        <v>0</v>
      </c>
    </row>
    <row r="10786" spans="1:19" x14ac:dyDescent="0.25">
      <c r="A10786" s="20" t="s">
        <v>22624</v>
      </c>
      <c r="B10786" t="s">
        <v>22450</v>
      </c>
      <c r="C10786" t="s">
        <v>353</v>
      </c>
      <c r="D10786" s="20" t="s">
        <v>1000</v>
      </c>
      <c r="E10786" s="26">
        <v>43739</v>
      </c>
      <c r="F10786">
        <v>0</v>
      </c>
      <c r="G10786">
        <v>0</v>
      </c>
      <c r="I10786">
        <v>0</v>
      </c>
      <c r="J10786">
        <v>0</v>
      </c>
      <c r="L10786">
        <v>0</v>
      </c>
      <c r="N10786">
        <v>0</v>
      </c>
      <c r="P10786">
        <v>0</v>
      </c>
      <c r="Q10786">
        <v>0</v>
      </c>
      <c r="S10786">
        <v>0</v>
      </c>
    </row>
    <row r="10787" spans="1:19" x14ac:dyDescent="0.25">
      <c r="A10787" s="20" t="s">
        <v>22625</v>
      </c>
      <c r="B10787" t="s">
        <v>22451</v>
      </c>
      <c r="C10787" t="s">
        <v>386</v>
      </c>
      <c r="D10787" s="20" t="s">
        <v>1000</v>
      </c>
      <c r="E10787" s="26">
        <v>43739</v>
      </c>
      <c r="F10787">
        <v>0</v>
      </c>
      <c r="G10787">
        <v>0</v>
      </c>
      <c r="I10787">
        <v>0</v>
      </c>
      <c r="J10787">
        <v>0</v>
      </c>
      <c r="L10787">
        <v>0</v>
      </c>
      <c r="N10787">
        <v>0</v>
      </c>
      <c r="P10787">
        <v>0</v>
      </c>
      <c r="Q10787">
        <v>0</v>
      </c>
      <c r="S10787">
        <v>0</v>
      </c>
    </row>
    <row r="10788" spans="1:19" x14ac:dyDescent="0.25">
      <c r="A10788" s="20" t="s">
        <v>22626</v>
      </c>
      <c r="B10788" t="s">
        <v>22452</v>
      </c>
      <c r="C10788" t="s">
        <v>354</v>
      </c>
      <c r="D10788" s="20" t="s">
        <v>1000</v>
      </c>
      <c r="E10788" s="26">
        <v>43739</v>
      </c>
      <c r="F10788">
        <v>1.5</v>
      </c>
      <c r="G10788">
        <v>1.5</v>
      </c>
      <c r="I10788">
        <v>9</v>
      </c>
      <c r="J10788">
        <v>9</v>
      </c>
      <c r="L10788">
        <v>9</v>
      </c>
      <c r="N10788">
        <v>9</v>
      </c>
      <c r="P10788">
        <v>0</v>
      </c>
      <c r="Q10788">
        <v>0</v>
      </c>
      <c r="S10788">
        <v>0</v>
      </c>
    </row>
    <row r="10789" spans="1:19" x14ac:dyDescent="0.25">
      <c r="A10789" s="20" t="s">
        <v>22627</v>
      </c>
      <c r="B10789" t="s">
        <v>22453</v>
      </c>
      <c r="C10789" t="s">
        <v>355</v>
      </c>
      <c r="D10789" s="20" t="s">
        <v>1000</v>
      </c>
      <c r="E10789" s="26">
        <v>43739</v>
      </c>
      <c r="F10789">
        <v>2</v>
      </c>
      <c r="G10789">
        <v>1</v>
      </c>
      <c r="I10789">
        <v>5</v>
      </c>
      <c r="J10789">
        <v>11</v>
      </c>
      <c r="L10789">
        <v>6</v>
      </c>
      <c r="N10789">
        <v>5</v>
      </c>
      <c r="P10789">
        <v>0</v>
      </c>
      <c r="Q10789">
        <v>0</v>
      </c>
      <c r="S10789">
        <v>0</v>
      </c>
    </row>
    <row r="10790" spans="1:19" x14ac:dyDescent="0.25">
      <c r="A10790" s="20" t="s">
        <v>22628</v>
      </c>
      <c r="B10790" t="s">
        <v>22454</v>
      </c>
      <c r="C10790" t="s">
        <v>228</v>
      </c>
      <c r="D10790" s="20" t="s">
        <v>1002</v>
      </c>
      <c r="E10790" s="26">
        <v>43739</v>
      </c>
      <c r="F10790">
        <v>0</v>
      </c>
      <c r="G10790">
        <v>0</v>
      </c>
      <c r="I10790">
        <v>0</v>
      </c>
      <c r="J10790">
        <v>0</v>
      </c>
      <c r="L10790">
        <v>0</v>
      </c>
      <c r="N10790">
        <v>0</v>
      </c>
      <c r="P10790">
        <v>0</v>
      </c>
      <c r="Q10790">
        <v>0</v>
      </c>
      <c r="S10790">
        <v>0</v>
      </c>
    </row>
    <row r="10791" spans="1:19" x14ac:dyDescent="0.25">
      <c r="A10791" s="20" t="s">
        <v>22629</v>
      </c>
      <c r="B10791" t="s">
        <v>22455</v>
      </c>
      <c r="C10791" t="s">
        <v>211</v>
      </c>
      <c r="D10791" s="20" t="s">
        <v>1002</v>
      </c>
      <c r="E10791" s="26">
        <v>43739</v>
      </c>
      <c r="F10791">
        <v>0</v>
      </c>
      <c r="G10791">
        <v>0</v>
      </c>
      <c r="I10791">
        <v>0</v>
      </c>
      <c r="J10791">
        <v>0</v>
      </c>
      <c r="L10791">
        <v>0</v>
      </c>
      <c r="N10791">
        <v>0</v>
      </c>
      <c r="P10791">
        <v>0</v>
      </c>
      <c r="Q10791">
        <v>0</v>
      </c>
      <c r="S10791">
        <v>0</v>
      </c>
    </row>
    <row r="10792" spans="1:19" x14ac:dyDescent="0.25">
      <c r="A10792" s="20" t="s">
        <v>22630</v>
      </c>
      <c r="B10792" t="s">
        <v>22456</v>
      </c>
      <c r="C10792" t="s">
        <v>213</v>
      </c>
      <c r="D10792" s="20" t="s">
        <v>1002</v>
      </c>
      <c r="E10792" s="26">
        <v>43739</v>
      </c>
      <c r="F10792">
        <v>0</v>
      </c>
      <c r="G10792">
        <v>0</v>
      </c>
      <c r="I10792">
        <v>0</v>
      </c>
      <c r="J10792">
        <v>0</v>
      </c>
      <c r="L10792">
        <v>0</v>
      </c>
      <c r="N10792">
        <v>0</v>
      </c>
      <c r="P10792">
        <v>0</v>
      </c>
      <c r="Q10792">
        <v>0</v>
      </c>
      <c r="S10792">
        <v>0</v>
      </c>
    </row>
    <row r="10793" spans="1:19" x14ac:dyDescent="0.25">
      <c r="A10793" s="20" t="s">
        <v>22631</v>
      </c>
      <c r="B10793" t="s">
        <v>22457</v>
      </c>
      <c r="C10793" t="s">
        <v>229</v>
      </c>
      <c r="D10793" s="20" t="s">
        <v>1002</v>
      </c>
      <c r="E10793" s="26">
        <v>43739</v>
      </c>
      <c r="F10793">
        <v>0</v>
      </c>
      <c r="G10793">
        <v>0</v>
      </c>
      <c r="I10793">
        <v>0</v>
      </c>
      <c r="J10793">
        <v>0</v>
      </c>
      <c r="L10793">
        <v>0</v>
      </c>
      <c r="N10793">
        <v>0</v>
      </c>
      <c r="P10793">
        <v>0</v>
      </c>
      <c r="Q10793">
        <v>0</v>
      </c>
      <c r="S10793">
        <v>0</v>
      </c>
    </row>
    <row r="10794" spans="1:19" x14ac:dyDescent="0.25">
      <c r="A10794" s="20" t="s">
        <v>22632</v>
      </c>
      <c r="B10794" t="s">
        <v>22458</v>
      </c>
      <c r="C10794" t="s">
        <v>1051</v>
      </c>
      <c r="D10794" s="20" t="s">
        <v>1002</v>
      </c>
      <c r="E10794" s="26">
        <v>43739</v>
      </c>
      <c r="F10794">
        <v>0</v>
      </c>
      <c r="G10794">
        <v>0</v>
      </c>
      <c r="I10794">
        <v>0</v>
      </c>
      <c r="J10794">
        <v>0</v>
      </c>
      <c r="L10794">
        <v>0</v>
      </c>
      <c r="N10794">
        <v>0</v>
      </c>
      <c r="P10794">
        <v>0</v>
      </c>
      <c r="Q10794">
        <v>0</v>
      </c>
      <c r="S10794">
        <v>0</v>
      </c>
    </row>
    <row r="10795" spans="1:19" x14ac:dyDescent="0.25">
      <c r="A10795" s="20" t="s">
        <v>22633</v>
      </c>
      <c r="B10795" t="s">
        <v>22459</v>
      </c>
      <c r="C10795" t="s">
        <v>1049</v>
      </c>
      <c r="D10795" s="20" t="s">
        <v>1002</v>
      </c>
      <c r="E10795" s="26">
        <v>43739</v>
      </c>
      <c r="F10795">
        <v>0</v>
      </c>
      <c r="G10795">
        <v>0</v>
      </c>
      <c r="I10795">
        <v>0</v>
      </c>
      <c r="J10795">
        <v>0</v>
      </c>
      <c r="L10795">
        <v>0</v>
      </c>
      <c r="N10795">
        <v>0</v>
      </c>
      <c r="P10795">
        <v>0</v>
      </c>
      <c r="Q10795">
        <v>0</v>
      </c>
      <c r="S10795">
        <v>0</v>
      </c>
    </row>
    <row r="10796" spans="1:19" x14ac:dyDescent="0.25">
      <c r="A10796" s="20" t="s">
        <v>22634</v>
      </c>
      <c r="B10796" t="s">
        <v>22460</v>
      </c>
      <c r="C10796" t="s">
        <v>959</v>
      </c>
      <c r="D10796" s="20" t="s">
        <v>1002</v>
      </c>
      <c r="E10796" s="26">
        <v>43739</v>
      </c>
      <c r="F10796">
        <v>0</v>
      </c>
      <c r="G10796">
        <v>0</v>
      </c>
      <c r="I10796">
        <v>0</v>
      </c>
      <c r="J10796">
        <v>0</v>
      </c>
      <c r="L10796">
        <v>0</v>
      </c>
      <c r="N10796">
        <v>0</v>
      </c>
      <c r="P10796">
        <v>0</v>
      </c>
      <c r="Q10796">
        <v>0</v>
      </c>
      <c r="S10796">
        <v>0</v>
      </c>
    </row>
    <row r="10797" spans="1:19" x14ac:dyDescent="0.25">
      <c r="A10797" s="20" t="s">
        <v>22635</v>
      </c>
      <c r="B10797" t="s">
        <v>22461</v>
      </c>
      <c r="C10797" t="s">
        <v>205</v>
      </c>
      <c r="D10797" s="20" t="s">
        <v>1002</v>
      </c>
      <c r="E10797" s="26">
        <v>43739</v>
      </c>
      <c r="F10797">
        <v>0</v>
      </c>
      <c r="G10797">
        <v>0</v>
      </c>
      <c r="I10797">
        <v>0</v>
      </c>
      <c r="J10797">
        <v>0</v>
      </c>
      <c r="L10797">
        <v>0</v>
      </c>
      <c r="N10797">
        <v>0</v>
      </c>
      <c r="P10797">
        <v>0</v>
      </c>
      <c r="Q10797">
        <v>0</v>
      </c>
      <c r="S10797">
        <v>0</v>
      </c>
    </row>
    <row r="10798" spans="1:19" x14ac:dyDescent="0.25">
      <c r="A10798" s="20" t="s">
        <v>22636</v>
      </c>
      <c r="B10798" t="s">
        <v>22462</v>
      </c>
      <c r="C10798" t="s">
        <v>384</v>
      </c>
      <c r="D10798" s="20" t="s">
        <v>1002</v>
      </c>
      <c r="E10798" s="26">
        <v>43739</v>
      </c>
      <c r="F10798">
        <v>0</v>
      </c>
      <c r="G10798">
        <v>0</v>
      </c>
      <c r="I10798">
        <v>0</v>
      </c>
      <c r="J10798">
        <v>0</v>
      </c>
      <c r="L10798">
        <v>0</v>
      </c>
      <c r="N10798">
        <v>0</v>
      </c>
      <c r="P10798">
        <v>0</v>
      </c>
      <c r="Q10798">
        <v>0</v>
      </c>
      <c r="S10798">
        <v>0</v>
      </c>
    </row>
    <row r="10799" spans="1:19" x14ac:dyDescent="0.25">
      <c r="A10799" s="20" t="s">
        <v>22637</v>
      </c>
      <c r="B10799" t="s">
        <v>22463</v>
      </c>
      <c r="C10799" t="s">
        <v>210</v>
      </c>
      <c r="D10799" s="20" t="s">
        <v>1002</v>
      </c>
      <c r="E10799" s="26">
        <v>43739</v>
      </c>
      <c r="F10799">
        <v>2</v>
      </c>
      <c r="G10799">
        <v>4</v>
      </c>
      <c r="I10799">
        <v>3</v>
      </c>
      <c r="J10799">
        <v>12</v>
      </c>
      <c r="L10799">
        <v>24</v>
      </c>
      <c r="N10799">
        <v>3</v>
      </c>
      <c r="P10799">
        <v>0</v>
      </c>
      <c r="Q10799">
        <v>2</v>
      </c>
      <c r="S10799">
        <v>0</v>
      </c>
    </row>
    <row r="10800" spans="1:19" x14ac:dyDescent="0.25">
      <c r="A10800" s="20" t="s">
        <v>22638</v>
      </c>
      <c r="B10800" t="s">
        <v>22464</v>
      </c>
      <c r="C10800" t="s">
        <v>215</v>
      </c>
      <c r="D10800" s="20" t="s">
        <v>1002</v>
      </c>
      <c r="E10800" s="26">
        <v>43739</v>
      </c>
      <c r="F10800">
        <v>6</v>
      </c>
      <c r="G10800">
        <v>6</v>
      </c>
      <c r="I10800">
        <v>34</v>
      </c>
      <c r="J10800">
        <v>36</v>
      </c>
      <c r="L10800">
        <v>36</v>
      </c>
      <c r="N10800">
        <v>21</v>
      </c>
      <c r="P10800">
        <v>8</v>
      </c>
      <c r="Q10800">
        <v>9</v>
      </c>
      <c r="S10800">
        <v>13</v>
      </c>
    </row>
    <row r="10801" spans="1:19" x14ac:dyDescent="0.25">
      <c r="A10801" s="20" t="s">
        <v>22639</v>
      </c>
      <c r="B10801" t="s">
        <v>22465</v>
      </c>
      <c r="C10801" t="s">
        <v>960</v>
      </c>
      <c r="D10801" s="20" t="s">
        <v>1002</v>
      </c>
      <c r="E10801" s="26">
        <v>43739</v>
      </c>
      <c r="F10801">
        <v>3</v>
      </c>
      <c r="G10801">
        <v>3</v>
      </c>
      <c r="I10801">
        <v>7</v>
      </c>
      <c r="J10801">
        <v>12</v>
      </c>
      <c r="L10801">
        <v>15</v>
      </c>
      <c r="N10801">
        <v>4</v>
      </c>
      <c r="P10801">
        <v>3</v>
      </c>
      <c r="Q10801">
        <v>3</v>
      </c>
      <c r="S10801">
        <v>3</v>
      </c>
    </row>
    <row r="10802" spans="1:19" x14ac:dyDescent="0.25">
      <c r="A10802" s="20" t="s">
        <v>22640</v>
      </c>
      <c r="B10802" t="s">
        <v>22466</v>
      </c>
      <c r="C10802" t="s">
        <v>961</v>
      </c>
      <c r="D10802" s="20" t="s">
        <v>1002</v>
      </c>
      <c r="E10802" s="26">
        <v>43739</v>
      </c>
      <c r="F10802">
        <v>3</v>
      </c>
      <c r="G10802">
        <v>3</v>
      </c>
      <c r="I10802">
        <v>8</v>
      </c>
      <c r="J10802">
        <v>12</v>
      </c>
      <c r="L10802">
        <v>15</v>
      </c>
      <c r="N10802">
        <v>8</v>
      </c>
      <c r="P10802">
        <v>0</v>
      </c>
      <c r="Q10802">
        <v>0</v>
      </c>
      <c r="S10802">
        <v>0</v>
      </c>
    </row>
    <row r="10803" spans="1:19" x14ac:dyDescent="0.25">
      <c r="A10803" s="20" t="s">
        <v>22641</v>
      </c>
      <c r="B10803" t="s">
        <v>22467</v>
      </c>
      <c r="C10803" t="s">
        <v>221</v>
      </c>
      <c r="D10803" s="20" t="s">
        <v>1002</v>
      </c>
      <c r="E10803" s="26">
        <v>43739</v>
      </c>
      <c r="F10803">
        <v>0</v>
      </c>
      <c r="G10803">
        <v>0</v>
      </c>
      <c r="I10803">
        <v>0</v>
      </c>
      <c r="J10803">
        <v>0</v>
      </c>
      <c r="L10803">
        <v>0</v>
      </c>
      <c r="N10803">
        <v>0</v>
      </c>
      <c r="P10803">
        <v>0</v>
      </c>
      <c r="Q10803">
        <v>0</v>
      </c>
      <c r="S10803">
        <v>0</v>
      </c>
    </row>
    <row r="10804" spans="1:19" x14ac:dyDescent="0.25">
      <c r="A10804" s="20" t="s">
        <v>22642</v>
      </c>
      <c r="B10804" t="s">
        <v>22468</v>
      </c>
      <c r="C10804" t="s">
        <v>222</v>
      </c>
      <c r="D10804" s="20" t="s">
        <v>1002</v>
      </c>
      <c r="E10804" s="26">
        <v>43739</v>
      </c>
      <c r="F10804">
        <v>0</v>
      </c>
      <c r="G10804">
        <v>0</v>
      </c>
      <c r="I10804">
        <v>0</v>
      </c>
      <c r="J10804">
        <v>0</v>
      </c>
      <c r="L10804">
        <v>0</v>
      </c>
      <c r="N10804">
        <v>0</v>
      </c>
      <c r="P10804">
        <v>0</v>
      </c>
      <c r="Q10804">
        <v>0</v>
      </c>
      <c r="S10804">
        <v>0</v>
      </c>
    </row>
    <row r="10805" spans="1:19" x14ac:dyDescent="0.25">
      <c r="A10805" s="20" t="s">
        <v>22643</v>
      </c>
      <c r="B10805" t="s">
        <v>22469</v>
      </c>
      <c r="C10805" t="s">
        <v>200</v>
      </c>
      <c r="D10805" s="20" t="s">
        <v>1002</v>
      </c>
      <c r="E10805" s="26">
        <v>43739</v>
      </c>
      <c r="F10805">
        <v>3.5</v>
      </c>
      <c r="G10805">
        <v>3.5</v>
      </c>
      <c r="I10805">
        <v>6</v>
      </c>
      <c r="J10805">
        <v>20</v>
      </c>
      <c r="L10805">
        <v>20</v>
      </c>
      <c r="N10805">
        <v>6</v>
      </c>
      <c r="P10805">
        <v>3</v>
      </c>
      <c r="Q10805">
        <v>6</v>
      </c>
      <c r="S10805">
        <v>0</v>
      </c>
    </row>
    <row r="10806" spans="1:19" x14ac:dyDescent="0.25">
      <c r="A10806" s="20" t="s">
        <v>22644</v>
      </c>
      <c r="B10806" t="s">
        <v>22470</v>
      </c>
      <c r="C10806" t="s">
        <v>204</v>
      </c>
      <c r="D10806" s="20" t="s">
        <v>1002</v>
      </c>
      <c r="E10806" s="26">
        <v>43739</v>
      </c>
      <c r="F10806">
        <v>0</v>
      </c>
      <c r="G10806">
        <v>0</v>
      </c>
      <c r="I10806">
        <v>0</v>
      </c>
      <c r="J10806">
        <v>0</v>
      </c>
      <c r="L10806">
        <v>0</v>
      </c>
      <c r="N10806">
        <v>0</v>
      </c>
      <c r="P10806">
        <v>0</v>
      </c>
      <c r="Q10806">
        <v>0</v>
      </c>
      <c r="S10806">
        <v>0</v>
      </c>
    </row>
    <row r="10807" spans="1:19" x14ac:dyDescent="0.25">
      <c r="A10807" s="20" t="s">
        <v>22645</v>
      </c>
      <c r="B10807" t="s">
        <v>22471</v>
      </c>
      <c r="C10807" t="s">
        <v>385</v>
      </c>
      <c r="D10807" s="20" t="s">
        <v>1002</v>
      </c>
      <c r="E10807" s="26">
        <v>43739</v>
      </c>
      <c r="F10807">
        <v>0</v>
      </c>
      <c r="G10807">
        <v>0</v>
      </c>
      <c r="I10807">
        <v>0</v>
      </c>
      <c r="J10807">
        <v>0</v>
      </c>
      <c r="L10807">
        <v>0</v>
      </c>
      <c r="N10807">
        <v>0</v>
      </c>
      <c r="P10807">
        <v>0</v>
      </c>
      <c r="Q10807">
        <v>0</v>
      </c>
      <c r="S10807">
        <v>0</v>
      </c>
    </row>
    <row r="10808" spans="1:19" x14ac:dyDescent="0.25">
      <c r="A10808" s="20" t="s">
        <v>22646</v>
      </c>
      <c r="B10808" t="s">
        <v>22472</v>
      </c>
      <c r="C10808" t="s">
        <v>208</v>
      </c>
      <c r="D10808" s="20" t="s">
        <v>1002</v>
      </c>
      <c r="E10808" s="26">
        <v>43739</v>
      </c>
      <c r="F10808">
        <v>2</v>
      </c>
      <c r="G10808">
        <v>1.5</v>
      </c>
      <c r="I10808">
        <v>0</v>
      </c>
      <c r="J10808">
        <v>11</v>
      </c>
      <c r="L10808">
        <v>9</v>
      </c>
      <c r="N10808">
        <v>0</v>
      </c>
      <c r="P10808">
        <v>0</v>
      </c>
      <c r="Q10808">
        <v>0</v>
      </c>
      <c r="S10808">
        <v>0</v>
      </c>
    </row>
    <row r="10809" spans="1:19" x14ac:dyDescent="0.25">
      <c r="A10809" s="20" t="s">
        <v>22647</v>
      </c>
      <c r="B10809" t="s">
        <v>22473</v>
      </c>
      <c r="C10809" t="s">
        <v>900</v>
      </c>
      <c r="D10809" s="20" t="s">
        <v>1002</v>
      </c>
      <c r="E10809" s="26">
        <v>43739</v>
      </c>
      <c r="F10809">
        <v>2.5</v>
      </c>
      <c r="G10809">
        <v>4</v>
      </c>
      <c r="I10809">
        <v>6</v>
      </c>
      <c r="J10809">
        <v>14</v>
      </c>
      <c r="L10809">
        <v>23</v>
      </c>
      <c r="N10809">
        <v>5</v>
      </c>
      <c r="P10809">
        <v>0</v>
      </c>
      <c r="Q10809">
        <v>1</v>
      </c>
      <c r="S10809">
        <v>1</v>
      </c>
    </row>
    <row r="10810" spans="1:19" x14ac:dyDescent="0.25">
      <c r="A10810" s="20" t="s">
        <v>22648</v>
      </c>
      <c r="B10810" t="s">
        <v>22474</v>
      </c>
      <c r="C10810" t="s">
        <v>905</v>
      </c>
      <c r="D10810" s="20" t="s">
        <v>1002</v>
      </c>
      <c r="E10810" s="26">
        <v>43739</v>
      </c>
      <c r="F10810">
        <v>2</v>
      </c>
      <c r="G10810">
        <v>2</v>
      </c>
      <c r="I10810">
        <v>0</v>
      </c>
      <c r="J10810">
        <v>11</v>
      </c>
      <c r="L10810">
        <v>11</v>
      </c>
      <c r="N10810">
        <v>0</v>
      </c>
      <c r="P10810">
        <v>0</v>
      </c>
      <c r="Q10810">
        <v>1</v>
      </c>
      <c r="S10810">
        <v>0</v>
      </c>
    </row>
    <row r="10811" spans="1:19" x14ac:dyDescent="0.25">
      <c r="A10811" s="20" t="s">
        <v>22649</v>
      </c>
      <c r="B10811" t="s">
        <v>22475</v>
      </c>
      <c r="C10811" t="s">
        <v>316</v>
      </c>
      <c r="D10811" s="20" t="s">
        <v>1002</v>
      </c>
      <c r="E10811" s="26">
        <v>43739</v>
      </c>
      <c r="F10811">
        <v>6</v>
      </c>
      <c r="G10811">
        <v>6.5</v>
      </c>
      <c r="I10811">
        <v>19</v>
      </c>
      <c r="J10811">
        <v>35</v>
      </c>
      <c r="L10811">
        <v>37</v>
      </c>
      <c r="N10811">
        <v>19</v>
      </c>
      <c r="P10811">
        <v>0</v>
      </c>
      <c r="Q10811">
        <v>0</v>
      </c>
      <c r="S10811">
        <v>0</v>
      </c>
    </row>
    <row r="10812" spans="1:19" x14ac:dyDescent="0.25">
      <c r="A10812" s="20" t="s">
        <v>22650</v>
      </c>
      <c r="B10812" t="s">
        <v>22476</v>
      </c>
      <c r="C10812" t="s">
        <v>218</v>
      </c>
      <c r="D10812" s="20" t="s">
        <v>1002</v>
      </c>
      <c r="E10812" s="26">
        <v>43739</v>
      </c>
      <c r="F10812">
        <v>0</v>
      </c>
      <c r="G10812">
        <v>0</v>
      </c>
      <c r="I10812">
        <v>0</v>
      </c>
      <c r="J10812">
        <v>0</v>
      </c>
      <c r="L10812">
        <v>0</v>
      </c>
      <c r="N10812">
        <v>0</v>
      </c>
      <c r="P10812">
        <v>0</v>
      </c>
      <c r="Q10812">
        <v>0</v>
      </c>
      <c r="S10812">
        <v>0</v>
      </c>
    </row>
    <row r="10813" spans="1:19" x14ac:dyDescent="0.25">
      <c r="A10813" s="20" t="s">
        <v>22651</v>
      </c>
      <c r="B10813" t="s">
        <v>22477</v>
      </c>
      <c r="C10813" t="s">
        <v>202</v>
      </c>
      <c r="D10813" s="20" t="s">
        <v>1002</v>
      </c>
      <c r="E10813" s="26">
        <v>43739</v>
      </c>
      <c r="F10813">
        <v>13.5</v>
      </c>
      <c r="G10813">
        <v>15.5</v>
      </c>
      <c r="I10813">
        <v>92</v>
      </c>
      <c r="J10813">
        <v>150</v>
      </c>
      <c r="L10813">
        <v>172</v>
      </c>
      <c r="N10813">
        <v>91</v>
      </c>
      <c r="P10813">
        <v>1</v>
      </c>
      <c r="Q10813">
        <v>4</v>
      </c>
      <c r="S10813">
        <v>1</v>
      </c>
    </row>
    <row r="10814" spans="1:19" x14ac:dyDescent="0.25">
      <c r="A10814" s="20" t="s">
        <v>22652</v>
      </c>
      <c r="B10814" t="s">
        <v>22478</v>
      </c>
      <c r="C10814" t="s">
        <v>347</v>
      </c>
      <c r="D10814" s="20" t="s">
        <v>1002</v>
      </c>
      <c r="E10814" s="26">
        <v>43739</v>
      </c>
      <c r="F10814">
        <v>0</v>
      </c>
      <c r="G10814">
        <v>0</v>
      </c>
      <c r="I10814">
        <v>0</v>
      </c>
      <c r="J10814">
        <v>0</v>
      </c>
      <c r="L10814">
        <v>0</v>
      </c>
      <c r="N10814">
        <v>0</v>
      </c>
      <c r="P10814">
        <v>0</v>
      </c>
      <c r="Q10814">
        <v>0</v>
      </c>
      <c r="S10814">
        <v>0</v>
      </c>
    </row>
    <row r="10815" spans="1:19" x14ac:dyDescent="0.25">
      <c r="A10815" s="20" t="s">
        <v>22653</v>
      </c>
      <c r="B10815" t="s">
        <v>22479</v>
      </c>
      <c r="C10815" t="s">
        <v>224</v>
      </c>
      <c r="D10815" s="20" t="s">
        <v>1002</v>
      </c>
      <c r="E10815" s="26">
        <v>43739</v>
      </c>
      <c r="F10815">
        <v>6</v>
      </c>
      <c r="G10815">
        <v>5</v>
      </c>
      <c r="I10815">
        <v>30</v>
      </c>
      <c r="J10815">
        <v>66</v>
      </c>
      <c r="L10815">
        <v>55</v>
      </c>
      <c r="N10815">
        <v>30</v>
      </c>
      <c r="P10815">
        <v>0</v>
      </c>
      <c r="Q10815">
        <v>0</v>
      </c>
      <c r="S10815">
        <v>0</v>
      </c>
    </row>
    <row r="10816" spans="1:19" x14ac:dyDescent="0.25">
      <c r="A10816" s="20" t="s">
        <v>22654</v>
      </c>
      <c r="B10816" t="s">
        <v>22480</v>
      </c>
      <c r="C10816" t="s">
        <v>345</v>
      </c>
      <c r="D10816" s="20" t="s">
        <v>1002</v>
      </c>
      <c r="E10816" s="26">
        <v>43739</v>
      </c>
      <c r="F10816">
        <v>0</v>
      </c>
      <c r="G10816">
        <v>0</v>
      </c>
      <c r="I10816">
        <v>0</v>
      </c>
      <c r="J10816">
        <v>0</v>
      </c>
      <c r="L10816">
        <v>0</v>
      </c>
      <c r="N10816">
        <v>0</v>
      </c>
      <c r="P10816">
        <v>0</v>
      </c>
      <c r="Q10816">
        <v>0</v>
      </c>
      <c r="S10816">
        <v>0</v>
      </c>
    </row>
    <row r="10817" spans="1:19" x14ac:dyDescent="0.25">
      <c r="A10817" s="20" t="s">
        <v>22655</v>
      </c>
      <c r="B10817" t="s">
        <v>22481</v>
      </c>
      <c r="C10817" t="s">
        <v>226</v>
      </c>
      <c r="D10817" s="20" t="s">
        <v>1002</v>
      </c>
      <c r="E10817" s="26">
        <v>43739</v>
      </c>
      <c r="F10817">
        <v>4</v>
      </c>
      <c r="G10817">
        <v>4</v>
      </c>
      <c r="I10817">
        <v>13</v>
      </c>
      <c r="J10817">
        <v>44</v>
      </c>
      <c r="L10817">
        <v>44</v>
      </c>
      <c r="N10817">
        <v>13</v>
      </c>
      <c r="P10817">
        <v>0</v>
      </c>
      <c r="Q10817">
        <v>0</v>
      </c>
      <c r="S10817">
        <v>0</v>
      </c>
    </row>
    <row r="10818" spans="1:19" x14ac:dyDescent="0.25">
      <c r="A10818" s="20" t="s">
        <v>22656</v>
      </c>
      <c r="B10818" t="s">
        <v>22482</v>
      </c>
      <c r="C10818" t="s">
        <v>231</v>
      </c>
      <c r="D10818" s="20" t="s">
        <v>1002</v>
      </c>
      <c r="E10818" s="26">
        <v>43739</v>
      </c>
      <c r="F10818">
        <v>12</v>
      </c>
      <c r="G10818">
        <v>11.5</v>
      </c>
      <c r="I10818">
        <v>131</v>
      </c>
      <c r="J10818">
        <v>135</v>
      </c>
      <c r="L10818">
        <v>128</v>
      </c>
      <c r="N10818">
        <v>120</v>
      </c>
      <c r="P10818">
        <v>0</v>
      </c>
      <c r="Q10818">
        <v>15</v>
      </c>
      <c r="S10818">
        <v>11</v>
      </c>
    </row>
    <row r="10819" spans="1:19" x14ac:dyDescent="0.25">
      <c r="A10819" s="20" t="s">
        <v>22657</v>
      </c>
      <c r="B10819" t="s">
        <v>22483</v>
      </c>
      <c r="C10819" t="s">
        <v>216</v>
      </c>
      <c r="D10819" s="20" t="s">
        <v>1002</v>
      </c>
      <c r="E10819" s="26">
        <v>43739</v>
      </c>
      <c r="F10819">
        <v>10</v>
      </c>
      <c r="G10819">
        <v>9.5</v>
      </c>
      <c r="I10819">
        <v>57</v>
      </c>
      <c r="J10819">
        <v>97</v>
      </c>
      <c r="L10819">
        <v>95</v>
      </c>
      <c r="N10819">
        <v>44</v>
      </c>
      <c r="P10819">
        <v>11</v>
      </c>
      <c r="Q10819">
        <v>13</v>
      </c>
      <c r="S10819">
        <v>13</v>
      </c>
    </row>
    <row r="10820" spans="1:19" x14ac:dyDescent="0.25">
      <c r="A10820" s="20" t="s">
        <v>22658</v>
      </c>
      <c r="B10820" t="s">
        <v>22484</v>
      </c>
      <c r="C10820" t="s">
        <v>233</v>
      </c>
      <c r="D10820" s="20" t="s">
        <v>1002</v>
      </c>
      <c r="E10820" s="26">
        <v>43739</v>
      </c>
      <c r="F10820">
        <v>0</v>
      </c>
      <c r="G10820">
        <v>0</v>
      </c>
      <c r="I10820">
        <v>0</v>
      </c>
      <c r="J10820">
        <v>0</v>
      </c>
      <c r="L10820">
        <v>0</v>
      </c>
      <c r="N10820">
        <v>0</v>
      </c>
      <c r="P10820">
        <v>0</v>
      </c>
      <c r="Q10820">
        <v>0</v>
      </c>
      <c r="S10820">
        <v>0</v>
      </c>
    </row>
    <row r="10821" spans="1:19" x14ac:dyDescent="0.25">
      <c r="A10821" s="20" t="s">
        <v>22659</v>
      </c>
      <c r="B10821" t="s">
        <v>22485</v>
      </c>
      <c r="C10821" t="s">
        <v>219</v>
      </c>
      <c r="D10821" s="20" t="s">
        <v>1002</v>
      </c>
      <c r="E10821" s="26">
        <v>43739</v>
      </c>
      <c r="F10821">
        <v>0</v>
      </c>
      <c r="G10821">
        <v>0</v>
      </c>
      <c r="I10821">
        <v>0</v>
      </c>
      <c r="J10821">
        <v>0</v>
      </c>
      <c r="L10821">
        <v>0</v>
      </c>
      <c r="N10821">
        <v>0</v>
      </c>
      <c r="P10821">
        <v>0</v>
      </c>
      <c r="Q10821">
        <v>0</v>
      </c>
      <c r="S10821">
        <v>0</v>
      </c>
    </row>
    <row r="10822" spans="1:19" x14ac:dyDescent="0.25">
      <c r="A10822" s="20" t="s">
        <v>22660</v>
      </c>
      <c r="B10822" t="s">
        <v>22486</v>
      </c>
      <c r="C10822" t="s">
        <v>340</v>
      </c>
      <c r="D10822" s="20" t="s">
        <v>1002</v>
      </c>
      <c r="E10822" s="26">
        <v>43739</v>
      </c>
      <c r="F10822">
        <v>2.5</v>
      </c>
      <c r="G10822">
        <v>3</v>
      </c>
      <c r="I10822">
        <v>28</v>
      </c>
      <c r="J10822">
        <v>29</v>
      </c>
      <c r="L10822">
        <v>36</v>
      </c>
      <c r="N10822">
        <v>26</v>
      </c>
      <c r="P10822">
        <v>0</v>
      </c>
      <c r="Q10822">
        <v>1</v>
      </c>
      <c r="S10822">
        <v>2</v>
      </c>
    </row>
    <row r="10823" spans="1:19" x14ac:dyDescent="0.25">
      <c r="A10823" s="20" t="s">
        <v>22661</v>
      </c>
      <c r="B10823" t="s">
        <v>22487</v>
      </c>
      <c r="C10823" t="s">
        <v>350</v>
      </c>
      <c r="D10823" s="20" t="s">
        <v>1002</v>
      </c>
      <c r="E10823" s="26">
        <v>43739</v>
      </c>
      <c r="F10823">
        <v>0</v>
      </c>
      <c r="G10823">
        <v>0</v>
      </c>
      <c r="I10823">
        <v>0</v>
      </c>
      <c r="J10823">
        <v>0</v>
      </c>
      <c r="L10823">
        <v>0</v>
      </c>
      <c r="N10823">
        <v>0</v>
      </c>
      <c r="P10823">
        <v>0</v>
      </c>
      <c r="Q10823">
        <v>0</v>
      </c>
      <c r="S10823">
        <v>0</v>
      </c>
    </row>
    <row r="10824" spans="1:19" x14ac:dyDescent="0.25">
      <c r="A10824" s="20" t="s">
        <v>22662</v>
      </c>
      <c r="B10824" t="s">
        <v>22488</v>
      </c>
      <c r="C10824" t="s">
        <v>351</v>
      </c>
      <c r="D10824" s="20" t="s">
        <v>1002</v>
      </c>
      <c r="E10824" s="26">
        <v>43739</v>
      </c>
      <c r="F10824">
        <v>0</v>
      </c>
      <c r="G10824">
        <v>0</v>
      </c>
      <c r="I10824">
        <v>0</v>
      </c>
      <c r="J10824">
        <v>0</v>
      </c>
      <c r="L10824">
        <v>0</v>
      </c>
      <c r="N10824">
        <v>0</v>
      </c>
      <c r="P10824">
        <v>0</v>
      </c>
      <c r="Q10824">
        <v>0</v>
      </c>
      <c r="S10824">
        <v>0</v>
      </c>
    </row>
    <row r="10825" spans="1:19" x14ac:dyDescent="0.25">
      <c r="A10825" s="20" t="s">
        <v>22663</v>
      </c>
      <c r="B10825" t="s">
        <v>22489</v>
      </c>
      <c r="C10825" t="s">
        <v>352</v>
      </c>
      <c r="D10825" s="20" t="s">
        <v>1002</v>
      </c>
      <c r="E10825" s="26">
        <v>43739</v>
      </c>
      <c r="F10825">
        <v>0</v>
      </c>
      <c r="G10825">
        <v>0</v>
      </c>
      <c r="I10825">
        <v>0</v>
      </c>
      <c r="J10825">
        <v>0</v>
      </c>
      <c r="L10825">
        <v>0</v>
      </c>
      <c r="N10825">
        <v>0</v>
      </c>
      <c r="P10825">
        <v>0</v>
      </c>
      <c r="Q10825">
        <v>0</v>
      </c>
      <c r="S10825">
        <v>0</v>
      </c>
    </row>
    <row r="10826" spans="1:19" x14ac:dyDescent="0.25">
      <c r="A10826" s="20" t="s">
        <v>22664</v>
      </c>
      <c r="B10826" t="s">
        <v>22490</v>
      </c>
      <c r="C10826" t="s">
        <v>353</v>
      </c>
      <c r="D10826" s="20" t="s">
        <v>1002</v>
      </c>
      <c r="E10826" s="26">
        <v>43739</v>
      </c>
      <c r="F10826">
        <v>0</v>
      </c>
      <c r="G10826">
        <v>0</v>
      </c>
      <c r="I10826">
        <v>0</v>
      </c>
      <c r="J10826">
        <v>0</v>
      </c>
      <c r="L10826">
        <v>0</v>
      </c>
      <c r="N10826">
        <v>0</v>
      </c>
      <c r="P10826">
        <v>0</v>
      </c>
      <c r="Q10826">
        <v>0</v>
      </c>
      <c r="S10826">
        <v>0</v>
      </c>
    </row>
    <row r="10827" spans="1:19" x14ac:dyDescent="0.25">
      <c r="A10827" s="20" t="s">
        <v>22665</v>
      </c>
      <c r="B10827" t="s">
        <v>22491</v>
      </c>
      <c r="C10827" t="s">
        <v>386</v>
      </c>
      <c r="D10827" s="20" t="s">
        <v>1002</v>
      </c>
      <c r="E10827" s="26">
        <v>43739</v>
      </c>
      <c r="F10827">
        <v>0</v>
      </c>
      <c r="G10827">
        <v>0</v>
      </c>
      <c r="I10827">
        <v>0</v>
      </c>
      <c r="J10827">
        <v>0</v>
      </c>
      <c r="L10827">
        <v>0</v>
      </c>
      <c r="N10827">
        <v>0</v>
      </c>
      <c r="P10827">
        <v>0</v>
      </c>
      <c r="Q10827">
        <v>0</v>
      </c>
      <c r="S10827">
        <v>0</v>
      </c>
    </row>
    <row r="10828" spans="1:19" x14ac:dyDescent="0.25">
      <c r="A10828" s="20" t="s">
        <v>22666</v>
      </c>
      <c r="B10828" t="s">
        <v>22492</v>
      </c>
      <c r="C10828" t="s">
        <v>354</v>
      </c>
      <c r="D10828" s="20" t="s">
        <v>1002</v>
      </c>
      <c r="E10828" s="26">
        <v>43739</v>
      </c>
      <c r="F10828">
        <v>1.5</v>
      </c>
      <c r="G10828">
        <v>1.5</v>
      </c>
      <c r="I10828">
        <v>9</v>
      </c>
      <c r="J10828">
        <v>9</v>
      </c>
      <c r="L10828">
        <v>9</v>
      </c>
      <c r="N10828">
        <v>9</v>
      </c>
      <c r="P10828">
        <v>0</v>
      </c>
      <c r="Q10828">
        <v>0</v>
      </c>
      <c r="S10828">
        <v>0</v>
      </c>
    </row>
    <row r="10829" spans="1:19" x14ac:dyDescent="0.25">
      <c r="A10829" s="20" t="s">
        <v>22667</v>
      </c>
      <c r="B10829" t="s">
        <v>22493</v>
      </c>
      <c r="C10829" t="s">
        <v>355</v>
      </c>
      <c r="D10829" s="20" t="s">
        <v>1002</v>
      </c>
      <c r="E10829" s="26">
        <v>43739</v>
      </c>
      <c r="F10829">
        <v>2</v>
      </c>
      <c r="G10829">
        <v>1</v>
      </c>
      <c r="I10829">
        <v>5</v>
      </c>
      <c r="J10829">
        <v>11</v>
      </c>
      <c r="L10829">
        <v>6</v>
      </c>
      <c r="N10829">
        <v>5</v>
      </c>
      <c r="P10829">
        <v>0</v>
      </c>
      <c r="Q10829">
        <v>0</v>
      </c>
      <c r="S10829">
        <v>0</v>
      </c>
    </row>
    <row r="10830" spans="1:19" x14ac:dyDescent="0.25">
      <c r="A10830" s="20" t="s">
        <v>22668</v>
      </c>
      <c r="B10830" t="s">
        <v>22494</v>
      </c>
      <c r="C10830" t="s">
        <v>1048</v>
      </c>
      <c r="D10830" s="20" t="s">
        <v>1002</v>
      </c>
      <c r="E10830" s="26">
        <v>43739</v>
      </c>
      <c r="F10830">
        <v>2</v>
      </c>
      <c r="G10830">
        <v>2</v>
      </c>
      <c r="I10830">
        <v>12</v>
      </c>
      <c r="J10830">
        <v>11</v>
      </c>
      <c r="L10830">
        <v>10</v>
      </c>
      <c r="N10830">
        <v>11</v>
      </c>
      <c r="P10830">
        <v>1</v>
      </c>
      <c r="Q10830">
        <v>3</v>
      </c>
      <c r="S10830">
        <v>1</v>
      </c>
    </row>
    <row r="10831" spans="1:19" x14ac:dyDescent="0.25">
      <c r="A10831" s="20" t="s">
        <v>22669</v>
      </c>
      <c r="B10831" t="s">
        <v>22495</v>
      </c>
      <c r="C10831" t="s">
        <v>1047</v>
      </c>
      <c r="D10831" s="20" t="s">
        <v>1002</v>
      </c>
      <c r="E10831" s="26">
        <v>43739</v>
      </c>
      <c r="F10831">
        <v>3.5</v>
      </c>
      <c r="G10831">
        <v>3</v>
      </c>
      <c r="I10831">
        <v>18</v>
      </c>
      <c r="J10831">
        <v>20</v>
      </c>
      <c r="L10831">
        <v>16</v>
      </c>
      <c r="N10831">
        <v>18</v>
      </c>
      <c r="P10831">
        <v>0</v>
      </c>
      <c r="Q10831">
        <v>0</v>
      </c>
      <c r="S10831">
        <v>0</v>
      </c>
    </row>
    <row r="10832" spans="1:19" x14ac:dyDescent="0.25">
      <c r="A10832" s="20" t="s">
        <v>22670</v>
      </c>
      <c r="B10832" t="s">
        <v>22496</v>
      </c>
      <c r="C10832" t="s">
        <v>1050</v>
      </c>
      <c r="D10832" s="20" t="s">
        <v>1002</v>
      </c>
      <c r="E10832" s="26">
        <v>43739</v>
      </c>
      <c r="F10832">
        <v>1</v>
      </c>
      <c r="G10832">
        <v>1.5</v>
      </c>
      <c r="I10832">
        <v>3</v>
      </c>
      <c r="J10832">
        <v>5</v>
      </c>
      <c r="L10832">
        <v>8</v>
      </c>
      <c r="N10832">
        <v>3</v>
      </c>
      <c r="P10832">
        <v>0</v>
      </c>
      <c r="Q10832">
        <v>2</v>
      </c>
      <c r="S10832">
        <v>0</v>
      </c>
    </row>
    <row r="10833" spans="1:19" x14ac:dyDescent="0.25">
      <c r="A10833" s="20" t="s">
        <v>22671</v>
      </c>
      <c r="B10833" t="s">
        <v>22497</v>
      </c>
      <c r="C10833" t="s">
        <v>1054</v>
      </c>
      <c r="D10833" s="20" t="s">
        <v>1002</v>
      </c>
      <c r="E10833" s="26">
        <v>43739</v>
      </c>
      <c r="F10833">
        <v>2.5</v>
      </c>
      <c r="G10833">
        <v>2</v>
      </c>
      <c r="I10833">
        <v>6</v>
      </c>
      <c r="J10833">
        <v>14</v>
      </c>
      <c r="L10833">
        <v>11</v>
      </c>
      <c r="N10833">
        <v>3</v>
      </c>
      <c r="P10833">
        <v>0</v>
      </c>
      <c r="Q10833">
        <v>1</v>
      </c>
      <c r="S10833">
        <v>3</v>
      </c>
    </row>
    <row r="10834" spans="1:19" x14ac:dyDescent="0.25">
      <c r="A10834" s="20" t="s">
        <v>22672</v>
      </c>
      <c r="B10834" t="s">
        <v>22498</v>
      </c>
      <c r="C10834" t="s">
        <v>1052</v>
      </c>
      <c r="D10834" s="20" t="s">
        <v>1002</v>
      </c>
      <c r="E10834" s="26">
        <v>43739</v>
      </c>
      <c r="F10834">
        <v>5</v>
      </c>
      <c r="G10834">
        <v>4.5</v>
      </c>
      <c r="I10834">
        <v>23</v>
      </c>
      <c r="J10834">
        <v>28</v>
      </c>
      <c r="L10834">
        <v>26</v>
      </c>
      <c r="N10834">
        <v>20</v>
      </c>
      <c r="P10834">
        <v>1</v>
      </c>
      <c r="Q10834">
        <v>5</v>
      </c>
      <c r="S10834">
        <v>3</v>
      </c>
    </row>
    <row r="10835" spans="1:19" x14ac:dyDescent="0.25">
      <c r="A10835" s="20" t="s">
        <v>22673</v>
      </c>
      <c r="B10835" t="s">
        <v>22499</v>
      </c>
      <c r="C10835" t="s">
        <v>1053</v>
      </c>
      <c r="D10835" s="20" t="s">
        <v>1002</v>
      </c>
      <c r="E10835" s="26">
        <v>43739</v>
      </c>
      <c r="F10835">
        <v>3</v>
      </c>
      <c r="G10835">
        <v>2</v>
      </c>
      <c r="I10835">
        <v>12</v>
      </c>
      <c r="J10835">
        <v>17</v>
      </c>
      <c r="L10835">
        <v>11</v>
      </c>
      <c r="N10835">
        <v>6</v>
      </c>
      <c r="P10835">
        <v>0</v>
      </c>
      <c r="Q10835">
        <v>0</v>
      </c>
      <c r="S10835">
        <v>6</v>
      </c>
    </row>
    <row r="10836" spans="1:19" x14ac:dyDescent="0.25">
      <c r="A10836" s="20" t="s">
        <v>22674</v>
      </c>
      <c r="B10836" t="s">
        <v>22500</v>
      </c>
      <c r="C10836" t="s">
        <v>962</v>
      </c>
      <c r="D10836" s="20" t="s">
        <v>1000</v>
      </c>
      <c r="E10836" s="26">
        <v>43739</v>
      </c>
      <c r="F10836">
        <v>0</v>
      </c>
      <c r="G10836">
        <v>0</v>
      </c>
      <c r="I10836">
        <v>0</v>
      </c>
      <c r="J10836">
        <v>0</v>
      </c>
      <c r="L10836">
        <v>0</v>
      </c>
      <c r="N10836">
        <v>0</v>
      </c>
      <c r="P10836">
        <v>0</v>
      </c>
      <c r="Q10836">
        <v>0</v>
      </c>
      <c r="S10836">
        <v>0</v>
      </c>
    </row>
    <row r="10837" spans="1:19" x14ac:dyDescent="0.25">
      <c r="A10837" s="20" t="s">
        <v>22675</v>
      </c>
      <c r="B10837" t="s">
        <v>22501</v>
      </c>
      <c r="C10837" t="s">
        <v>348</v>
      </c>
      <c r="D10837" s="20" t="s">
        <v>1000</v>
      </c>
      <c r="E10837" s="26">
        <v>43739</v>
      </c>
      <c r="F10837">
        <v>0</v>
      </c>
      <c r="G10837">
        <v>0</v>
      </c>
      <c r="I10837">
        <v>0</v>
      </c>
      <c r="J10837">
        <v>0</v>
      </c>
      <c r="L10837">
        <v>0</v>
      </c>
      <c r="N10837">
        <v>0</v>
      </c>
      <c r="P10837">
        <v>0</v>
      </c>
      <c r="Q10837">
        <v>0</v>
      </c>
      <c r="S10837">
        <v>0</v>
      </c>
    </row>
    <row r="10838" spans="1:19" x14ac:dyDescent="0.25">
      <c r="A10838" s="20" t="s">
        <v>22676</v>
      </c>
      <c r="B10838" t="s">
        <v>22502</v>
      </c>
      <c r="C10838" t="s">
        <v>357</v>
      </c>
      <c r="D10838" s="20" t="s">
        <v>1000</v>
      </c>
      <c r="E10838" s="26">
        <v>43739</v>
      </c>
      <c r="F10838">
        <v>0</v>
      </c>
      <c r="G10838">
        <v>0</v>
      </c>
      <c r="I10838">
        <v>0</v>
      </c>
      <c r="J10838">
        <v>0</v>
      </c>
      <c r="L10838">
        <v>0</v>
      </c>
      <c r="N10838">
        <v>0</v>
      </c>
      <c r="P10838">
        <v>0</v>
      </c>
      <c r="Q10838">
        <v>0</v>
      </c>
      <c r="S10838">
        <v>0</v>
      </c>
    </row>
    <row r="10839" spans="1:19" x14ac:dyDescent="0.25">
      <c r="A10839" s="20" t="s">
        <v>22677</v>
      </c>
      <c r="B10839" t="s">
        <v>22503</v>
      </c>
      <c r="C10839" t="s">
        <v>22399</v>
      </c>
      <c r="D10839" s="20" t="s">
        <v>1000</v>
      </c>
      <c r="E10839" s="26">
        <v>43739</v>
      </c>
      <c r="F10839">
        <v>0</v>
      </c>
      <c r="G10839">
        <v>0</v>
      </c>
      <c r="I10839">
        <v>0</v>
      </c>
      <c r="J10839">
        <v>0</v>
      </c>
      <c r="L10839">
        <v>0</v>
      </c>
      <c r="N10839">
        <v>0</v>
      </c>
      <c r="P10839">
        <v>0</v>
      </c>
      <c r="Q10839">
        <v>0</v>
      </c>
      <c r="S10839">
        <v>0</v>
      </c>
    </row>
    <row r="10840" spans="1:19" x14ac:dyDescent="0.25">
      <c r="A10840" s="20" t="s">
        <v>22678</v>
      </c>
      <c r="B10840" t="s">
        <v>22504</v>
      </c>
      <c r="C10840" t="s">
        <v>203</v>
      </c>
      <c r="D10840" s="20" t="s">
        <v>1000</v>
      </c>
      <c r="E10840" s="26">
        <v>43739</v>
      </c>
      <c r="F10840">
        <v>0</v>
      </c>
      <c r="G10840">
        <v>0</v>
      </c>
      <c r="I10840">
        <v>0</v>
      </c>
      <c r="J10840">
        <v>0</v>
      </c>
      <c r="L10840">
        <v>0</v>
      </c>
      <c r="N10840">
        <v>0</v>
      </c>
      <c r="P10840">
        <v>0</v>
      </c>
      <c r="Q10840">
        <v>0</v>
      </c>
      <c r="S10840">
        <v>0</v>
      </c>
    </row>
    <row r="10841" spans="1:19" x14ac:dyDescent="0.25">
      <c r="A10841" s="20" t="s">
        <v>22679</v>
      </c>
      <c r="B10841" t="s">
        <v>22505</v>
      </c>
      <c r="C10841" t="s">
        <v>387</v>
      </c>
      <c r="D10841" s="20" t="s">
        <v>1000</v>
      </c>
      <c r="E10841" s="26">
        <v>43739</v>
      </c>
      <c r="F10841">
        <v>0</v>
      </c>
      <c r="G10841">
        <v>0</v>
      </c>
      <c r="I10841">
        <v>0</v>
      </c>
      <c r="J10841">
        <v>0</v>
      </c>
      <c r="L10841">
        <v>0</v>
      </c>
      <c r="N10841">
        <v>0</v>
      </c>
      <c r="P10841">
        <v>0</v>
      </c>
      <c r="Q10841">
        <v>0</v>
      </c>
      <c r="S10841">
        <v>0</v>
      </c>
    </row>
    <row r="10842" spans="1:19" x14ac:dyDescent="0.25">
      <c r="A10842" s="20" t="s">
        <v>22680</v>
      </c>
      <c r="B10842" t="s">
        <v>22506</v>
      </c>
      <c r="C10842" t="s">
        <v>223</v>
      </c>
      <c r="D10842" s="20" t="s">
        <v>1000</v>
      </c>
      <c r="E10842" s="26">
        <v>43739</v>
      </c>
      <c r="F10842">
        <v>6</v>
      </c>
      <c r="G10842">
        <v>5</v>
      </c>
      <c r="I10842">
        <v>30</v>
      </c>
      <c r="J10842">
        <v>66</v>
      </c>
      <c r="L10842">
        <v>55</v>
      </c>
      <c r="N10842">
        <v>30</v>
      </c>
      <c r="P10842">
        <v>0</v>
      </c>
      <c r="Q10842">
        <v>0</v>
      </c>
      <c r="S10842">
        <v>0</v>
      </c>
    </row>
    <row r="10843" spans="1:19" x14ac:dyDescent="0.25">
      <c r="A10843" s="20" t="s">
        <v>22681</v>
      </c>
      <c r="B10843" t="s">
        <v>22507</v>
      </c>
      <c r="C10843" t="s">
        <v>346</v>
      </c>
      <c r="D10843" s="20" t="s">
        <v>1000</v>
      </c>
      <c r="E10843" s="26">
        <v>43739</v>
      </c>
      <c r="F10843">
        <v>0</v>
      </c>
      <c r="G10843">
        <v>0</v>
      </c>
      <c r="I10843">
        <v>0</v>
      </c>
      <c r="J10843">
        <v>0</v>
      </c>
      <c r="L10843">
        <v>0</v>
      </c>
      <c r="N10843">
        <v>0</v>
      </c>
      <c r="P10843">
        <v>0</v>
      </c>
      <c r="Q10843">
        <v>0</v>
      </c>
      <c r="S10843">
        <v>0</v>
      </c>
    </row>
    <row r="10844" spans="1:19" x14ac:dyDescent="0.25">
      <c r="A10844" s="20" t="s">
        <v>22682</v>
      </c>
      <c r="B10844" t="s">
        <v>22508</v>
      </c>
      <c r="C10844" t="s">
        <v>207</v>
      </c>
      <c r="D10844" s="20" t="s">
        <v>1000</v>
      </c>
      <c r="E10844" s="26">
        <v>43739</v>
      </c>
      <c r="F10844">
        <v>5.5</v>
      </c>
      <c r="G10844">
        <v>7</v>
      </c>
      <c r="I10844">
        <v>12</v>
      </c>
      <c r="J10844">
        <v>32</v>
      </c>
      <c r="L10844">
        <v>42</v>
      </c>
      <c r="N10844">
        <v>12</v>
      </c>
      <c r="P10844">
        <v>0</v>
      </c>
      <c r="Q10844">
        <v>2</v>
      </c>
      <c r="S10844">
        <v>0</v>
      </c>
    </row>
    <row r="10845" spans="1:19" x14ac:dyDescent="0.25">
      <c r="A10845" s="20" t="s">
        <v>22683</v>
      </c>
      <c r="B10845" t="s">
        <v>22509</v>
      </c>
      <c r="C10845" t="s">
        <v>212</v>
      </c>
      <c r="D10845" s="20" t="s">
        <v>1000</v>
      </c>
      <c r="E10845" s="26">
        <v>43739</v>
      </c>
      <c r="F10845">
        <v>2.5</v>
      </c>
      <c r="G10845">
        <v>4</v>
      </c>
      <c r="I10845">
        <v>6</v>
      </c>
      <c r="J10845">
        <v>14</v>
      </c>
      <c r="L10845">
        <v>23</v>
      </c>
      <c r="N10845">
        <v>5</v>
      </c>
      <c r="P10845">
        <v>0</v>
      </c>
      <c r="Q10845">
        <v>1</v>
      </c>
      <c r="S10845">
        <v>1</v>
      </c>
    </row>
    <row r="10846" spans="1:19" x14ac:dyDescent="0.25">
      <c r="A10846" s="20" t="s">
        <v>22684</v>
      </c>
      <c r="B10846" t="s">
        <v>22510</v>
      </c>
      <c r="C10846" t="s">
        <v>963</v>
      </c>
      <c r="D10846" s="20" t="s">
        <v>1000</v>
      </c>
      <c r="E10846" s="26">
        <v>43739</v>
      </c>
      <c r="F10846">
        <v>3</v>
      </c>
      <c r="G10846">
        <v>3</v>
      </c>
      <c r="I10846">
        <v>7</v>
      </c>
      <c r="J10846">
        <v>12</v>
      </c>
      <c r="L10846">
        <v>15</v>
      </c>
      <c r="N10846">
        <v>4</v>
      </c>
      <c r="P10846">
        <v>3</v>
      </c>
      <c r="Q10846">
        <v>3</v>
      </c>
      <c r="S10846">
        <v>3</v>
      </c>
    </row>
    <row r="10847" spans="1:19" x14ac:dyDescent="0.25">
      <c r="A10847" s="20" t="s">
        <v>22685</v>
      </c>
      <c r="B10847" t="s">
        <v>22511</v>
      </c>
      <c r="C10847" t="s">
        <v>225</v>
      </c>
      <c r="D10847" s="20" t="s">
        <v>1000</v>
      </c>
      <c r="E10847" s="26">
        <v>43739</v>
      </c>
      <c r="F10847">
        <v>6</v>
      </c>
      <c r="G10847">
        <v>6</v>
      </c>
      <c r="I10847">
        <v>13</v>
      </c>
      <c r="J10847">
        <v>55</v>
      </c>
      <c r="L10847">
        <v>55</v>
      </c>
      <c r="N10847">
        <v>13</v>
      </c>
      <c r="P10847">
        <v>0</v>
      </c>
      <c r="Q10847">
        <v>1</v>
      </c>
      <c r="S10847">
        <v>0</v>
      </c>
    </row>
    <row r="10848" spans="1:19" x14ac:dyDescent="0.25">
      <c r="A10848" s="20" t="s">
        <v>22686</v>
      </c>
      <c r="B10848" t="s">
        <v>22512</v>
      </c>
      <c r="C10848" t="s">
        <v>232</v>
      </c>
      <c r="D10848" s="20" t="s">
        <v>1000</v>
      </c>
      <c r="E10848" s="26">
        <v>43739</v>
      </c>
      <c r="F10848">
        <v>15</v>
      </c>
      <c r="G10848">
        <v>14.5</v>
      </c>
      <c r="I10848">
        <v>139</v>
      </c>
      <c r="J10848">
        <v>147</v>
      </c>
      <c r="L10848">
        <v>143</v>
      </c>
      <c r="N10848">
        <v>128</v>
      </c>
      <c r="P10848">
        <v>0</v>
      </c>
      <c r="Q10848">
        <v>15</v>
      </c>
      <c r="S10848">
        <v>11</v>
      </c>
    </row>
    <row r="10849" spans="1:19" x14ac:dyDescent="0.25">
      <c r="A10849" s="20" t="s">
        <v>22687</v>
      </c>
      <c r="B10849" t="s">
        <v>22513</v>
      </c>
      <c r="C10849" t="s">
        <v>317</v>
      </c>
      <c r="D10849" s="20" t="s">
        <v>1000</v>
      </c>
      <c r="E10849" s="26">
        <v>43739</v>
      </c>
      <c r="F10849">
        <v>8</v>
      </c>
      <c r="G10849">
        <v>7.5</v>
      </c>
      <c r="I10849">
        <v>24</v>
      </c>
      <c r="J10849">
        <v>46</v>
      </c>
      <c r="L10849">
        <v>43</v>
      </c>
      <c r="N10849">
        <v>24</v>
      </c>
      <c r="P10849">
        <v>0</v>
      </c>
      <c r="Q10849">
        <v>0</v>
      </c>
      <c r="S10849">
        <v>0</v>
      </c>
    </row>
    <row r="10850" spans="1:19" x14ac:dyDescent="0.25">
      <c r="A10850" s="20" t="s">
        <v>22688</v>
      </c>
      <c r="B10850" t="s">
        <v>22514</v>
      </c>
      <c r="C10850" t="s">
        <v>214</v>
      </c>
      <c r="D10850" s="20" t="s">
        <v>1000</v>
      </c>
      <c r="E10850" s="26">
        <v>43739</v>
      </c>
      <c r="F10850">
        <v>16</v>
      </c>
      <c r="G10850">
        <v>15.5</v>
      </c>
      <c r="I10850">
        <v>91</v>
      </c>
      <c r="J10850">
        <v>133</v>
      </c>
      <c r="L10850">
        <v>131</v>
      </c>
      <c r="N10850">
        <v>65</v>
      </c>
      <c r="P10850">
        <v>19</v>
      </c>
      <c r="Q10850">
        <v>22</v>
      </c>
      <c r="S10850">
        <v>26</v>
      </c>
    </row>
    <row r="10851" spans="1:19" x14ac:dyDescent="0.25">
      <c r="A10851" s="20" t="s">
        <v>22689</v>
      </c>
      <c r="B10851" t="s">
        <v>22515</v>
      </c>
      <c r="C10851" t="s">
        <v>230</v>
      </c>
      <c r="D10851" s="20" t="s">
        <v>1000</v>
      </c>
      <c r="E10851" s="26">
        <v>43739</v>
      </c>
      <c r="F10851">
        <v>0</v>
      </c>
      <c r="G10851">
        <v>0</v>
      </c>
      <c r="I10851">
        <v>0</v>
      </c>
      <c r="J10851">
        <v>0</v>
      </c>
      <c r="L10851">
        <v>0</v>
      </c>
      <c r="N10851">
        <v>0</v>
      </c>
      <c r="P10851">
        <v>0</v>
      </c>
      <c r="Q10851">
        <v>0</v>
      </c>
      <c r="S10851">
        <v>0</v>
      </c>
    </row>
    <row r="10852" spans="1:19" x14ac:dyDescent="0.25">
      <c r="A10852" s="20" t="s">
        <v>22690</v>
      </c>
      <c r="B10852" t="s">
        <v>22516</v>
      </c>
      <c r="C10852" t="s">
        <v>234</v>
      </c>
      <c r="D10852" s="20" t="s">
        <v>1000</v>
      </c>
      <c r="E10852" s="26">
        <v>43739</v>
      </c>
      <c r="F10852">
        <v>0</v>
      </c>
      <c r="G10852">
        <v>0</v>
      </c>
      <c r="I10852">
        <v>0</v>
      </c>
      <c r="J10852">
        <v>0</v>
      </c>
      <c r="L10852">
        <v>0</v>
      </c>
      <c r="N10852">
        <v>0</v>
      </c>
      <c r="P10852">
        <v>0</v>
      </c>
      <c r="Q10852">
        <v>0</v>
      </c>
      <c r="S10852">
        <v>0</v>
      </c>
    </row>
    <row r="10853" spans="1:19" x14ac:dyDescent="0.25">
      <c r="A10853" s="20" t="s">
        <v>22691</v>
      </c>
      <c r="B10853" t="s">
        <v>22517</v>
      </c>
      <c r="C10853" t="s">
        <v>217</v>
      </c>
      <c r="D10853" s="20" t="s">
        <v>1000</v>
      </c>
      <c r="E10853" s="26">
        <v>43739</v>
      </c>
      <c r="F10853">
        <v>0</v>
      </c>
      <c r="G10853">
        <v>0</v>
      </c>
      <c r="I10853">
        <v>0</v>
      </c>
      <c r="J10853">
        <v>0</v>
      </c>
      <c r="L10853">
        <v>0</v>
      </c>
      <c r="N10853">
        <v>0</v>
      </c>
      <c r="P10853">
        <v>0</v>
      </c>
      <c r="Q10853">
        <v>0</v>
      </c>
      <c r="S10853">
        <v>0</v>
      </c>
    </row>
    <row r="10854" spans="1:19" x14ac:dyDescent="0.25">
      <c r="A10854" s="20" t="s">
        <v>22692</v>
      </c>
      <c r="B10854" t="s">
        <v>22518</v>
      </c>
      <c r="C10854" t="s">
        <v>342</v>
      </c>
      <c r="D10854" s="20" t="s">
        <v>1000</v>
      </c>
      <c r="E10854" s="26">
        <v>43739</v>
      </c>
      <c r="F10854">
        <v>2.5</v>
      </c>
      <c r="G10854">
        <v>3</v>
      </c>
      <c r="I10854">
        <v>28</v>
      </c>
      <c r="J10854">
        <v>29</v>
      </c>
      <c r="L10854">
        <v>36</v>
      </c>
      <c r="N10854">
        <v>26</v>
      </c>
      <c r="P10854">
        <v>0</v>
      </c>
      <c r="Q10854">
        <v>1</v>
      </c>
      <c r="S10854">
        <v>2</v>
      </c>
    </row>
    <row r="10855" spans="1:19" x14ac:dyDescent="0.25">
      <c r="A10855" s="20" t="s">
        <v>22693</v>
      </c>
      <c r="B10855" t="s">
        <v>22519</v>
      </c>
      <c r="C10855" t="s">
        <v>220</v>
      </c>
      <c r="D10855" s="20" t="s">
        <v>1000</v>
      </c>
      <c r="E10855" s="26">
        <v>43739</v>
      </c>
      <c r="F10855">
        <v>0</v>
      </c>
      <c r="G10855">
        <v>0</v>
      </c>
      <c r="I10855">
        <v>0</v>
      </c>
      <c r="J10855">
        <v>0</v>
      </c>
      <c r="L10855">
        <v>0</v>
      </c>
      <c r="N10855">
        <v>0</v>
      </c>
      <c r="P10855">
        <v>0</v>
      </c>
      <c r="Q10855">
        <v>0</v>
      </c>
      <c r="S10855">
        <v>0</v>
      </c>
    </row>
    <row r="10856" spans="1:19" x14ac:dyDescent="0.25">
      <c r="A10856" s="20" t="s">
        <v>22694</v>
      </c>
      <c r="B10856" t="s">
        <v>22520</v>
      </c>
      <c r="C10856" t="s">
        <v>199</v>
      </c>
      <c r="D10856" s="20" t="s">
        <v>1000</v>
      </c>
      <c r="E10856" s="26">
        <v>43739</v>
      </c>
      <c r="F10856">
        <v>17</v>
      </c>
      <c r="G10856">
        <v>19</v>
      </c>
      <c r="I10856">
        <v>98</v>
      </c>
      <c r="J10856">
        <v>170</v>
      </c>
      <c r="L10856">
        <v>192</v>
      </c>
      <c r="N10856">
        <v>97</v>
      </c>
      <c r="P10856">
        <v>4</v>
      </c>
      <c r="Q10856">
        <v>10</v>
      </c>
      <c r="S10856">
        <v>1</v>
      </c>
    </row>
    <row r="10857" spans="1:19" x14ac:dyDescent="0.25">
      <c r="A10857" s="20" t="s">
        <v>22695</v>
      </c>
      <c r="B10857" t="s">
        <v>22521</v>
      </c>
      <c r="C10857" t="s">
        <v>199</v>
      </c>
      <c r="D10857" s="20" t="s">
        <v>1001</v>
      </c>
      <c r="E10857" s="26">
        <v>43739</v>
      </c>
      <c r="F10857">
        <v>3.5</v>
      </c>
      <c r="G10857">
        <v>3.5</v>
      </c>
      <c r="I10857">
        <v>9</v>
      </c>
      <c r="J10857">
        <v>19</v>
      </c>
      <c r="L10857">
        <v>19</v>
      </c>
      <c r="N10857">
        <v>6</v>
      </c>
      <c r="P10857">
        <v>0</v>
      </c>
      <c r="Q10857">
        <v>3</v>
      </c>
      <c r="S10857">
        <v>3</v>
      </c>
    </row>
    <row r="10858" spans="1:19" x14ac:dyDescent="0.25">
      <c r="A10858" s="20" t="s">
        <v>22696</v>
      </c>
      <c r="B10858" t="s">
        <v>22522</v>
      </c>
      <c r="C10858" t="s">
        <v>901</v>
      </c>
      <c r="D10858" s="20" t="s">
        <v>1000</v>
      </c>
      <c r="E10858" s="26">
        <v>43739</v>
      </c>
      <c r="F10858">
        <v>3.5</v>
      </c>
      <c r="G10858">
        <v>3</v>
      </c>
      <c r="I10858">
        <v>15</v>
      </c>
      <c r="J10858">
        <v>21</v>
      </c>
      <c r="L10858">
        <v>18</v>
      </c>
      <c r="N10858">
        <v>12</v>
      </c>
      <c r="P10858">
        <v>1</v>
      </c>
      <c r="Q10858">
        <v>4</v>
      </c>
      <c r="S10858">
        <v>3</v>
      </c>
    </row>
    <row r="10859" spans="1:19" x14ac:dyDescent="0.25">
      <c r="A10859" s="20" t="s">
        <v>22697</v>
      </c>
      <c r="B10859" t="s">
        <v>22523</v>
      </c>
      <c r="C10859" t="s">
        <v>901</v>
      </c>
      <c r="D10859" s="20" t="s">
        <v>1001</v>
      </c>
      <c r="E10859" s="26">
        <v>43739</v>
      </c>
      <c r="F10859">
        <v>3.5</v>
      </c>
      <c r="G10859">
        <v>3.5</v>
      </c>
      <c r="I10859">
        <v>20</v>
      </c>
      <c r="J10859">
        <v>18</v>
      </c>
      <c r="L10859">
        <v>18</v>
      </c>
      <c r="N10859">
        <v>19</v>
      </c>
      <c r="P10859">
        <v>1</v>
      </c>
      <c r="Q10859">
        <v>4</v>
      </c>
      <c r="S10859">
        <v>1</v>
      </c>
    </row>
    <row r="10860" spans="1:19" x14ac:dyDescent="0.25">
      <c r="A10860" s="20" t="s">
        <v>22698</v>
      </c>
      <c r="B10860" t="s">
        <v>22524</v>
      </c>
      <c r="C10860" t="s">
        <v>903</v>
      </c>
      <c r="D10860" s="20" t="s">
        <v>1000</v>
      </c>
      <c r="E10860" s="26">
        <v>43739</v>
      </c>
      <c r="F10860">
        <v>6.5</v>
      </c>
      <c r="G10860">
        <v>5</v>
      </c>
      <c r="I10860">
        <v>30</v>
      </c>
      <c r="J10860">
        <v>37</v>
      </c>
      <c r="L10860">
        <v>27</v>
      </c>
      <c r="N10860">
        <v>24</v>
      </c>
      <c r="P10860">
        <v>0</v>
      </c>
      <c r="Q10860">
        <v>0</v>
      </c>
      <c r="S10860">
        <v>6</v>
      </c>
    </row>
    <row r="10861" spans="1:19" x14ac:dyDescent="0.25">
      <c r="A10861" s="20" t="s">
        <v>22699</v>
      </c>
      <c r="B10861" t="s">
        <v>22525</v>
      </c>
      <c r="C10861" t="s">
        <v>903</v>
      </c>
      <c r="D10861" s="20" t="s">
        <v>1001</v>
      </c>
      <c r="E10861" s="26">
        <v>43739</v>
      </c>
      <c r="F10861">
        <v>0</v>
      </c>
      <c r="G10861">
        <v>0</v>
      </c>
      <c r="I10861">
        <v>0</v>
      </c>
      <c r="J10861">
        <v>0</v>
      </c>
      <c r="L10861">
        <v>0</v>
      </c>
      <c r="N10861">
        <v>0</v>
      </c>
      <c r="P10861">
        <v>0</v>
      </c>
      <c r="Q10861">
        <v>0</v>
      </c>
      <c r="S10861">
        <v>0</v>
      </c>
    </row>
    <row r="10862" spans="1:19" x14ac:dyDescent="0.25">
      <c r="A10862" s="20" t="s">
        <v>22700</v>
      </c>
      <c r="B10862" t="s">
        <v>22526</v>
      </c>
      <c r="C10862" t="s">
        <v>198</v>
      </c>
      <c r="D10862" s="20" t="s">
        <v>1002</v>
      </c>
      <c r="E10862" s="26">
        <v>43739</v>
      </c>
      <c r="F10862">
        <v>0</v>
      </c>
      <c r="G10862">
        <v>0</v>
      </c>
      <c r="I10862">
        <v>0</v>
      </c>
      <c r="J10862">
        <v>0</v>
      </c>
      <c r="L10862">
        <v>0</v>
      </c>
      <c r="N10862">
        <v>0</v>
      </c>
      <c r="P10862">
        <v>0</v>
      </c>
      <c r="Q10862">
        <v>0</v>
      </c>
      <c r="S10862">
        <v>0</v>
      </c>
    </row>
    <row r="10863" spans="1:19" x14ac:dyDescent="0.25">
      <c r="A10863" s="20" t="s">
        <v>22701</v>
      </c>
      <c r="B10863" t="s">
        <v>22527</v>
      </c>
      <c r="C10863" t="s">
        <v>962</v>
      </c>
      <c r="D10863" s="20" t="s">
        <v>1002</v>
      </c>
      <c r="E10863" s="26">
        <v>43739</v>
      </c>
      <c r="F10863">
        <v>0</v>
      </c>
      <c r="G10863">
        <v>0</v>
      </c>
      <c r="I10863">
        <v>0</v>
      </c>
      <c r="J10863">
        <v>0</v>
      </c>
      <c r="L10863">
        <v>0</v>
      </c>
      <c r="N10863">
        <v>0</v>
      </c>
      <c r="P10863">
        <v>0</v>
      </c>
      <c r="Q10863">
        <v>0</v>
      </c>
      <c r="S10863">
        <v>0</v>
      </c>
    </row>
    <row r="10864" spans="1:19" x14ac:dyDescent="0.25">
      <c r="A10864" s="20" t="s">
        <v>22702</v>
      </c>
      <c r="B10864" t="s">
        <v>22528</v>
      </c>
      <c r="C10864" t="s">
        <v>199</v>
      </c>
      <c r="D10864" s="20" t="s">
        <v>1002</v>
      </c>
      <c r="E10864" s="26">
        <v>43739</v>
      </c>
      <c r="F10864">
        <v>20.5</v>
      </c>
      <c r="G10864">
        <v>22.5</v>
      </c>
      <c r="I10864">
        <v>107</v>
      </c>
      <c r="J10864">
        <v>189</v>
      </c>
      <c r="L10864">
        <v>211</v>
      </c>
      <c r="N10864">
        <v>103</v>
      </c>
      <c r="P10864">
        <v>4</v>
      </c>
      <c r="Q10864">
        <v>13</v>
      </c>
      <c r="S10864">
        <v>4</v>
      </c>
    </row>
    <row r="10865" spans="1:19" x14ac:dyDescent="0.25">
      <c r="A10865" s="20" t="s">
        <v>22703</v>
      </c>
      <c r="B10865" t="s">
        <v>22529</v>
      </c>
      <c r="C10865" t="s">
        <v>348</v>
      </c>
      <c r="D10865" s="20" t="s">
        <v>1002</v>
      </c>
      <c r="E10865" s="26">
        <v>43739</v>
      </c>
      <c r="F10865">
        <v>0</v>
      </c>
      <c r="G10865">
        <v>0</v>
      </c>
      <c r="I10865">
        <v>0</v>
      </c>
      <c r="J10865">
        <v>0</v>
      </c>
      <c r="L10865">
        <v>0</v>
      </c>
      <c r="N10865">
        <v>0</v>
      </c>
      <c r="P10865">
        <v>0</v>
      </c>
      <c r="Q10865">
        <v>0</v>
      </c>
      <c r="S10865">
        <v>0</v>
      </c>
    </row>
    <row r="10866" spans="1:19" x14ac:dyDescent="0.25">
      <c r="A10866" s="20" t="s">
        <v>22704</v>
      </c>
      <c r="B10866" t="s">
        <v>22530</v>
      </c>
      <c r="C10866" t="s">
        <v>357</v>
      </c>
      <c r="D10866" s="20" t="s">
        <v>1002</v>
      </c>
      <c r="E10866" s="26">
        <v>43739</v>
      </c>
      <c r="F10866">
        <v>0</v>
      </c>
      <c r="G10866">
        <v>0</v>
      </c>
      <c r="I10866">
        <v>0</v>
      </c>
      <c r="J10866">
        <v>0</v>
      </c>
      <c r="L10866">
        <v>0</v>
      </c>
      <c r="N10866">
        <v>0</v>
      </c>
      <c r="P10866">
        <v>0</v>
      </c>
      <c r="Q10866">
        <v>0</v>
      </c>
      <c r="S10866">
        <v>0</v>
      </c>
    </row>
    <row r="10867" spans="1:19" x14ac:dyDescent="0.25">
      <c r="A10867" s="20" t="s">
        <v>22705</v>
      </c>
      <c r="B10867" t="s">
        <v>22531</v>
      </c>
      <c r="C10867" t="s">
        <v>227</v>
      </c>
      <c r="D10867" s="20" t="s">
        <v>1002</v>
      </c>
      <c r="E10867" s="26">
        <v>43739</v>
      </c>
      <c r="F10867">
        <v>0</v>
      </c>
      <c r="G10867">
        <v>0</v>
      </c>
      <c r="I10867">
        <v>0</v>
      </c>
      <c r="J10867">
        <v>0</v>
      </c>
      <c r="L10867">
        <v>0</v>
      </c>
      <c r="N10867">
        <v>0</v>
      </c>
      <c r="P10867">
        <v>0</v>
      </c>
      <c r="Q10867">
        <v>0</v>
      </c>
      <c r="S10867">
        <v>0</v>
      </c>
    </row>
    <row r="10868" spans="1:19" x14ac:dyDescent="0.25">
      <c r="A10868" s="20" t="s">
        <v>22706</v>
      </c>
      <c r="B10868" t="s">
        <v>22532</v>
      </c>
      <c r="C10868" t="s">
        <v>203</v>
      </c>
      <c r="D10868" s="20" t="s">
        <v>1002</v>
      </c>
      <c r="E10868" s="26">
        <v>43739</v>
      </c>
      <c r="F10868">
        <v>0</v>
      </c>
      <c r="G10868">
        <v>0</v>
      </c>
      <c r="I10868">
        <v>0</v>
      </c>
      <c r="J10868">
        <v>0</v>
      </c>
      <c r="L10868">
        <v>0</v>
      </c>
      <c r="N10868">
        <v>0</v>
      </c>
      <c r="P10868">
        <v>0</v>
      </c>
      <c r="Q10868">
        <v>0</v>
      </c>
      <c r="S10868">
        <v>0</v>
      </c>
    </row>
    <row r="10869" spans="1:19" x14ac:dyDescent="0.25">
      <c r="A10869" s="20" t="s">
        <v>22707</v>
      </c>
      <c r="B10869" t="s">
        <v>22533</v>
      </c>
      <c r="C10869" t="s">
        <v>387</v>
      </c>
      <c r="D10869" s="20" t="s">
        <v>1002</v>
      </c>
      <c r="E10869" s="26">
        <v>43739</v>
      </c>
      <c r="F10869">
        <v>0</v>
      </c>
      <c r="G10869">
        <v>0</v>
      </c>
      <c r="I10869">
        <v>0</v>
      </c>
      <c r="J10869">
        <v>0</v>
      </c>
      <c r="L10869">
        <v>0</v>
      </c>
      <c r="N10869">
        <v>0</v>
      </c>
      <c r="P10869">
        <v>0</v>
      </c>
      <c r="Q10869">
        <v>0</v>
      </c>
      <c r="S10869">
        <v>0</v>
      </c>
    </row>
    <row r="10870" spans="1:19" x14ac:dyDescent="0.25">
      <c r="A10870" s="20" t="s">
        <v>22708</v>
      </c>
      <c r="B10870" t="s">
        <v>22534</v>
      </c>
      <c r="C10870" t="s">
        <v>223</v>
      </c>
      <c r="D10870" s="20" t="s">
        <v>1002</v>
      </c>
      <c r="E10870" s="26">
        <v>43739</v>
      </c>
      <c r="F10870">
        <v>6</v>
      </c>
      <c r="G10870">
        <v>5</v>
      </c>
      <c r="I10870">
        <v>30</v>
      </c>
      <c r="J10870">
        <v>66</v>
      </c>
      <c r="L10870">
        <v>55</v>
      </c>
      <c r="N10870">
        <v>30</v>
      </c>
      <c r="P10870">
        <v>0</v>
      </c>
      <c r="Q10870">
        <v>0</v>
      </c>
      <c r="S10870">
        <v>0</v>
      </c>
    </row>
    <row r="10871" spans="1:19" x14ac:dyDescent="0.25">
      <c r="A10871" s="20" t="s">
        <v>22709</v>
      </c>
      <c r="B10871" t="s">
        <v>22535</v>
      </c>
      <c r="C10871" t="s">
        <v>346</v>
      </c>
      <c r="D10871" s="20" t="s">
        <v>1002</v>
      </c>
      <c r="E10871" s="26">
        <v>43739</v>
      </c>
      <c r="F10871">
        <v>0</v>
      </c>
      <c r="G10871">
        <v>0</v>
      </c>
      <c r="I10871">
        <v>0</v>
      </c>
      <c r="J10871">
        <v>0</v>
      </c>
      <c r="L10871">
        <v>0</v>
      </c>
      <c r="N10871">
        <v>0</v>
      </c>
      <c r="P10871">
        <v>0</v>
      </c>
      <c r="Q10871">
        <v>0</v>
      </c>
      <c r="S10871">
        <v>0</v>
      </c>
    </row>
    <row r="10872" spans="1:19" x14ac:dyDescent="0.25">
      <c r="A10872" s="20" t="s">
        <v>22710</v>
      </c>
      <c r="B10872" t="s">
        <v>22536</v>
      </c>
      <c r="C10872" t="s">
        <v>207</v>
      </c>
      <c r="D10872" s="20" t="s">
        <v>1002</v>
      </c>
      <c r="E10872" s="26">
        <v>43739</v>
      </c>
      <c r="F10872">
        <v>5.5</v>
      </c>
      <c r="G10872">
        <v>7</v>
      </c>
      <c r="I10872">
        <v>12</v>
      </c>
      <c r="J10872">
        <v>32</v>
      </c>
      <c r="L10872">
        <v>42</v>
      </c>
      <c r="N10872">
        <v>12</v>
      </c>
      <c r="P10872">
        <v>0</v>
      </c>
      <c r="Q10872">
        <v>2</v>
      </c>
      <c r="S10872">
        <v>0</v>
      </c>
    </row>
    <row r="10873" spans="1:19" x14ac:dyDescent="0.25">
      <c r="A10873" s="20" t="s">
        <v>22711</v>
      </c>
      <c r="B10873" t="s">
        <v>22537</v>
      </c>
      <c r="C10873" t="s">
        <v>212</v>
      </c>
      <c r="D10873" s="20" t="s">
        <v>1002</v>
      </c>
      <c r="E10873" s="26">
        <v>43739</v>
      </c>
      <c r="F10873">
        <v>2.5</v>
      </c>
      <c r="G10873">
        <v>4</v>
      </c>
      <c r="I10873">
        <v>6</v>
      </c>
      <c r="J10873">
        <v>14</v>
      </c>
      <c r="L10873">
        <v>23</v>
      </c>
      <c r="N10873">
        <v>5</v>
      </c>
      <c r="P10873">
        <v>0</v>
      </c>
      <c r="Q10873">
        <v>1</v>
      </c>
      <c r="S10873">
        <v>1</v>
      </c>
    </row>
    <row r="10874" spans="1:19" x14ac:dyDescent="0.25">
      <c r="A10874" s="20" t="s">
        <v>22712</v>
      </c>
      <c r="B10874" t="s">
        <v>22538</v>
      </c>
      <c r="C10874" t="s">
        <v>963</v>
      </c>
      <c r="D10874" s="20" t="s">
        <v>1002</v>
      </c>
      <c r="E10874" s="26">
        <v>43739</v>
      </c>
      <c r="F10874">
        <v>3</v>
      </c>
      <c r="G10874">
        <v>3</v>
      </c>
      <c r="I10874">
        <v>7</v>
      </c>
      <c r="J10874">
        <v>12</v>
      </c>
      <c r="L10874">
        <v>15</v>
      </c>
      <c r="N10874">
        <v>4</v>
      </c>
      <c r="P10874">
        <v>3</v>
      </c>
      <c r="Q10874">
        <v>3</v>
      </c>
      <c r="S10874">
        <v>3</v>
      </c>
    </row>
    <row r="10875" spans="1:19" x14ac:dyDescent="0.25">
      <c r="A10875" s="20" t="s">
        <v>22713</v>
      </c>
      <c r="B10875" t="s">
        <v>22539</v>
      </c>
      <c r="C10875" t="s">
        <v>225</v>
      </c>
      <c r="D10875" s="20" t="s">
        <v>1002</v>
      </c>
      <c r="E10875" s="26">
        <v>43739</v>
      </c>
      <c r="F10875">
        <v>6</v>
      </c>
      <c r="G10875">
        <v>6</v>
      </c>
      <c r="I10875">
        <v>13</v>
      </c>
      <c r="J10875">
        <v>55</v>
      </c>
      <c r="L10875">
        <v>55</v>
      </c>
      <c r="N10875">
        <v>13</v>
      </c>
      <c r="P10875">
        <v>0</v>
      </c>
      <c r="Q10875">
        <v>1</v>
      </c>
      <c r="S10875">
        <v>0</v>
      </c>
    </row>
    <row r="10876" spans="1:19" x14ac:dyDescent="0.25">
      <c r="A10876" s="20" t="s">
        <v>22714</v>
      </c>
      <c r="B10876" t="s">
        <v>22540</v>
      </c>
      <c r="C10876" t="s">
        <v>901</v>
      </c>
      <c r="D10876" s="20" t="s">
        <v>1002</v>
      </c>
      <c r="E10876" s="26">
        <v>43739</v>
      </c>
      <c r="F10876">
        <v>7</v>
      </c>
      <c r="G10876">
        <v>6.5</v>
      </c>
      <c r="I10876">
        <v>35</v>
      </c>
      <c r="J10876">
        <v>39</v>
      </c>
      <c r="L10876">
        <v>36</v>
      </c>
      <c r="N10876">
        <v>31</v>
      </c>
      <c r="P10876">
        <v>2</v>
      </c>
      <c r="Q10876">
        <v>8</v>
      </c>
      <c r="S10876">
        <v>4</v>
      </c>
    </row>
    <row r="10877" spans="1:19" x14ac:dyDescent="0.25">
      <c r="A10877" s="20" t="s">
        <v>22715</v>
      </c>
      <c r="B10877" t="s">
        <v>22541</v>
      </c>
      <c r="C10877" t="s">
        <v>232</v>
      </c>
      <c r="D10877" s="20" t="s">
        <v>1002</v>
      </c>
      <c r="E10877" s="26">
        <v>43739</v>
      </c>
      <c r="F10877">
        <v>15</v>
      </c>
      <c r="G10877">
        <v>14.5</v>
      </c>
      <c r="I10877">
        <v>139</v>
      </c>
      <c r="J10877">
        <v>147</v>
      </c>
      <c r="L10877">
        <v>143</v>
      </c>
      <c r="N10877">
        <v>128</v>
      </c>
      <c r="P10877">
        <v>0</v>
      </c>
      <c r="Q10877">
        <v>15</v>
      </c>
      <c r="S10877">
        <v>11</v>
      </c>
    </row>
    <row r="10878" spans="1:19" x14ac:dyDescent="0.25">
      <c r="A10878" s="20" t="s">
        <v>22716</v>
      </c>
      <c r="B10878" t="s">
        <v>22542</v>
      </c>
      <c r="C10878" t="s">
        <v>317</v>
      </c>
      <c r="D10878" s="20" t="s">
        <v>1002</v>
      </c>
      <c r="E10878" s="26">
        <v>43739</v>
      </c>
      <c r="F10878">
        <v>8</v>
      </c>
      <c r="G10878">
        <v>7.5</v>
      </c>
      <c r="I10878">
        <v>24</v>
      </c>
      <c r="J10878">
        <v>46</v>
      </c>
      <c r="L10878">
        <v>43</v>
      </c>
      <c r="N10878">
        <v>24</v>
      </c>
      <c r="P10878">
        <v>0</v>
      </c>
      <c r="Q10878">
        <v>0</v>
      </c>
      <c r="S10878">
        <v>0</v>
      </c>
    </row>
    <row r="10879" spans="1:19" x14ac:dyDescent="0.25">
      <c r="A10879" s="20" t="s">
        <v>22717</v>
      </c>
      <c r="B10879" t="s">
        <v>22543</v>
      </c>
      <c r="C10879" t="s">
        <v>214</v>
      </c>
      <c r="D10879" s="20" t="s">
        <v>1002</v>
      </c>
      <c r="E10879" s="26">
        <v>43739</v>
      </c>
      <c r="F10879">
        <v>16</v>
      </c>
      <c r="G10879">
        <v>15.5</v>
      </c>
      <c r="I10879">
        <v>91</v>
      </c>
      <c r="J10879">
        <v>133</v>
      </c>
      <c r="L10879">
        <v>131</v>
      </c>
      <c r="N10879">
        <v>65</v>
      </c>
      <c r="P10879">
        <v>19</v>
      </c>
      <c r="Q10879">
        <v>22</v>
      </c>
      <c r="S10879">
        <v>26</v>
      </c>
    </row>
    <row r="10880" spans="1:19" x14ac:dyDescent="0.25">
      <c r="A10880" s="20" t="s">
        <v>22718</v>
      </c>
      <c r="B10880" t="s">
        <v>22544</v>
      </c>
      <c r="C10880" t="s">
        <v>903</v>
      </c>
      <c r="D10880" s="20" t="s">
        <v>1002</v>
      </c>
      <c r="E10880" s="26">
        <v>43739</v>
      </c>
      <c r="F10880">
        <v>6.5</v>
      </c>
      <c r="G10880">
        <v>5</v>
      </c>
      <c r="I10880">
        <v>30</v>
      </c>
      <c r="J10880">
        <v>37</v>
      </c>
      <c r="L10880">
        <v>27</v>
      </c>
      <c r="N10880">
        <v>24</v>
      </c>
      <c r="P10880">
        <v>0</v>
      </c>
      <c r="Q10880">
        <v>0</v>
      </c>
      <c r="S10880">
        <v>6</v>
      </c>
    </row>
    <row r="10881" spans="1:19" x14ac:dyDescent="0.25">
      <c r="A10881" s="20" t="s">
        <v>22719</v>
      </c>
      <c r="B10881" t="s">
        <v>22545</v>
      </c>
      <c r="C10881" t="s">
        <v>230</v>
      </c>
      <c r="D10881" s="20" t="s">
        <v>1002</v>
      </c>
      <c r="E10881" s="26">
        <v>43739</v>
      </c>
      <c r="F10881">
        <v>0</v>
      </c>
      <c r="G10881">
        <v>0</v>
      </c>
      <c r="I10881">
        <v>0</v>
      </c>
      <c r="J10881">
        <v>0</v>
      </c>
      <c r="L10881">
        <v>0</v>
      </c>
      <c r="N10881">
        <v>0</v>
      </c>
      <c r="P10881">
        <v>0</v>
      </c>
      <c r="Q10881">
        <v>0</v>
      </c>
      <c r="S10881">
        <v>0</v>
      </c>
    </row>
    <row r="10882" spans="1:19" x14ac:dyDescent="0.25">
      <c r="A10882" s="20" t="s">
        <v>22720</v>
      </c>
      <c r="B10882" t="s">
        <v>22546</v>
      </c>
      <c r="C10882" t="s">
        <v>234</v>
      </c>
      <c r="D10882" s="20" t="s">
        <v>1002</v>
      </c>
      <c r="E10882" s="26">
        <v>43739</v>
      </c>
      <c r="F10882">
        <v>0</v>
      </c>
      <c r="G10882">
        <v>0</v>
      </c>
      <c r="I10882">
        <v>0</v>
      </c>
      <c r="J10882">
        <v>0</v>
      </c>
      <c r="L10882">
        <v>0</v>
      </c>
      <c r="N10882">
        <v>0</v>
      </c>
      <c r="P10882">
        <v>0</v>
      </c>
      <c r="Q10882">
        <v>0</v>
      </c>
      <c r="S10882">
        <v>0</v>
      </c>
    </row>
    <row r="10883" spans="1:19" x14ac:dyDescent="0.25">
      <c r="A10883" s="20" t="s">
        <v>22721</v>
      </c>
      <c r="B10883" t="s">
        <v>22547</v>
      </c>
      <c r="C10883" t="s">
        <v>217</v>
      </c>
      <c r="D10883" s="20" t="s">
        <v>1002</v>
      </c>
      <c r="E10883" s="26">
        <v>43739</v>
      </c>
      <c r="F10883">
        <v>0</v>
      </c>
      <c r="G10883">
        <v>0</v>
      </c>
      <c r="I10883">
        <v>0</v>
      </c>
      <c r="J10883">
        <v>0</v>
      </c>
      <c r="L10883">
        <v>0</v>
      </c>
      <c r="N10883">
        <v>0</v>
      </c>
      <c r="P10883">
        <v>0</v>
      </c>
      <c r="Q10883">
        <v>0</v>
      </c>
      <c r="S10883">
        <v>0</v>
      </c>
    </row>
    <row r="10884" spans="1:19" x14ac:dyDescent="0.25">
      <c r="A10884" s="20" t="s">
        <v>22722</v>
      </c>
      <c r="B10884" t="s">
        <v>22548</v>
      </c>
      <c r="C10884" t="s">
        <v>342</v>
      </c>
      <c r="D10884" s="20" t="s">
        <v>1002</v>
      </c>
      <c r="E10884" s="26">
        <v>43739</v>
      </c>
      <c r="F10884">
        <v>2.5</v>
      </c>
      <c r="G10884">
        <v>3</v>
      </c>
      <c r="I10884">
        <v>28</v>
      </c>
      <c r="J10884">
        <v>29</v>
      </c>
      <c r="L10884">
        <v>36</v>
      </c>
      <c r="N10884">
        <v>26</v>
      </c>
      <c r="P10884">
        <v>0</v>
      </c>
      <c r="Q10884">
        <v>1</v>
      </c>
      <c r="S10884">
        <v>2</v>
      </c>
    </row>
    <row r="10885" spans="1:19" x14ac:dyDescent="0.25">
      <c r="A10885" s="20" t="s">
        <v>22723</v>
      </c>
      <c r="B10885" t="s">
        <v>22549</v>
      </c>
      <c r="C10885" t="s">
        <v>220</v>
      </c>
      <c r="D10885" s="20" t="s">
        <v>1002</v>
      </c>
      <c r="E10885" s="26">
        <v>43739</v>
      </c>
      <c r="F10885">
        <v>0</v>
      </c>
      <c r="G10885">
        <v>0</v>
      </c>
      <c r="I10885">
        <v>0</v>
      </c>
      <c r="J10885">
        <v>0</v>
      </c>
      <c r="L10885">
        <v>0</v>
      </c>
      <c r="N10885">
        <v>0</v>
      </c>
      <c r="P10885">
        <v>0</v>
      </c>
      <c r="Q10885">
        <v>0</v>
      </c>
      <c r="S10885">
        <v>0</v>
      </c>
    </row>
    <row r="10886" spans="1:19" x14ac:dyDescent="0.25">
      <c r="A10886" s="20" t="s">
        <v>22724</v>
      </c>
      <c r="B10886" t="s">
        <v>22550</v>
      </c>
      <c r="C10886" t="s">
        <v>242</v>
      </c>
      <c r="D10886" s="20" t="s">
        <v>1000</v>
      </c>
      <c r="E10886" s="26">
        <v>43739</v>
      </c>
      <c r="F10886">
        <v>0</v>
      </c>
      <c r="G10886">
        <v>0</v>
      </c>
      <c r="I10886">
        <v>0</v>
      </c>
      <c r="J10886">
        <v>0</v>
      </c>
      <c r="L10886">
        <v>0</v>
      </c>
      <c r="N10886">
        <v>0</v>
      </c>
      <c r="P10886">
        <v>0</v>
      </c>
      <c r="Q10886">
        <v>0</v>
      </c>
      <c r="S10886">
        <v>0</v>
      </c>
    </row>
    <row r="10887" spans="1:19" x14ac:dyDescent="0.25">
      <c r="A10887" s="20" t="s">
        <v>22725</v>
      </c>
      <c r="B10887" t="s">
        <v>22551</v>
      </c>
      <c r="C10887" t="s">
        <v>242</v>
      </c>
      <c r="D10887" s="20" t="s">
        <v>1002</v>
      </c>
      <c r="E10887" s="26">
        <v>43739</v>
      </c>
      <c r="F10887">
        <v>0</v>
      </c>
      <c r="G10887">
        <v>0</v>
      </c>
      <c r="I10887">
        <v>0</v>
      </c>
      <c r="J10887">
        <v>0</v>
      </c>
      <c r="L10887">
        <v>0</v>
      </c>
      <c r="N10887">
        <v>0</v>
      </c>
      <c r="P10887">
        <v>0</v>
      </c>
      <c r="Q10887">
        <v>0</v>
      </c>
      <c r="S10887">
        <v>0</v>
      </c>
    </row>
    <row r="10888" spans="1:19" x14ac:dyDescent="0.25">
      <c r="A10888" s="20" t="s">
        <v>22726</v>
      </c>
      <c r="B10888" t="s">
        <v>22552</v>
      </c>
      <c r="C10888" t="s">
        <v>2724</v>
      </c>
      <c r="D10888" s="20" t="s">
        <v>1000</v>
      </c>
      <c r="E10888" s="26">
        <v>43739</v>
      </c>
      <c r="F10888">
        <v>3.5</v>
      </c>
      <c r="G10888">
        <v>3</v>
      </c>
      <c r="I10888">
        <v>18</v>
      </c>
      <c r="J10888">
        <v>20</v>
      </c>
      <c r="L10888">
        <v>16</v>
      </c>
      <c r="N10888">
        <v>18</v>
      </c>
      <c r="P10888">
        <v>0</v>
      </c>
      <c r="Q10888">
        <v>0</v>
      </c>
      <c r="S10888">
        <v>0</v>
      </c>
    </row>
    <row r="10889" spans="1:19" x14ac:dyDescent="0.25">
      <c r="A10889" s="20" t="s">
        <v>22727</v>
      </c>
      <c r="B10889" t="s">
        <v>22553</v>
      </c>
      <c r="C10889" t="s">
        <v>2724</v>
      </c>
      <c r="D10889" s="20" t="s">
        <v>1001</v>
      </c>
      <c r="E10889" s="26">
        <v>43739</v>
      </c>
      <c r="F10889">
        <v>3</v>
      </c>
      <c r="G10889">
        <v>3.5</v>
      </c>
      <c r="I10889">
        <v>15</v>
      </c>
      <c r="J10889">
        <v>16</v>
      </c>
      <c r="L10889">
        <v>18</v>
      </c>
      <c r="N10889">
        <v>14</v>
      </c>
      <c r="P10889">
        <v>1</v>
      </c>
      <c r="Q10889">
        <v>5</v>
      </c>
      <c r="S10889">
        <v>1</v>
      </c>
    </row>
    <row r="10890" spans="1:19" x14ac:dyDescent="0.25">
      <c r="A10890" s="20" t="s">
        <v>22728</v>
      </c>
      <c r="B10890" t="s">
        <v>22554</v>
      </c>
      <c r="C10890" t="s">
        <v>2724</v>
      </c>
      <c r="D10890" s="20" t="s">
        <v>1002</v>
      </c>
      <c r="E10890" s="26">
        <v>43739</v>
      </c>
      <c r="F10890">
        <v>6.5</v>
      </c>
      <c r="G10890">
        <v>6.5</v>
      </c>
      <c r="I10890">
        <v>33</v>
      </c>
      <c r="J10890">
        <v>36</v>
      </c>
      <c r="L10890">
        <v>34</v>
      </c>
      <c r="N10890">
        <v>32</v>
      </c>
      <c r="P10890">
        <v>1</v>
      </c>
      <c r="Q10890">
        <v>5</v>
      </c>
      <c r="S10890">
        <v>1</v>
      </c>
    </row>
    <row r="10891" spans="1:19" x14ac:dyDescent="0.25">
      <c r="A10891" s="20" t="s">
        <v>22729</v>
      </c>
      <c r="B10891" t="s">
        <v>22555</v>
      </c>
      <c r="C10891" t="s">
        <v>237</v>
      </c>
      <c r="D10891" s="20" t="s">
        <v>1000</v>
      </c>
      <c r="E10891" s="26">
        <v>43739</v>
      </c>
      <c r="F10891">
        <v>8</v>
      </c>
      <c r="G10891">
        <v>10</v>
      </c>
      <c r="I10891">
        <v>37</v>
      </c>
      <c r="J10891">
        <v>48</v>
      </c>
      <c r="L10891">
        <v>60</v>
      </c>
      <c r="N10891">
        <v>24</v>
      </c>
      <c r="P10891">
        <v>8</v>
      </c>
      <c r="Q10891">
        <v>11</v>
      </c>
      <c r="S10891">
        <v>13</v>
      </c>
    </row>
    <row r="10892" spans="1:19" x14ac:dyDescent="0.25">
      <c r="A10892" s="20" t="s">
        <v>22730</v>
      </c>
      <c r="B10892" t="s">
        <v>22556</v>
      </c>
      <c r="C10892" t="s">
        <v>237</v>
      </c>
      <c r="D10892" s="20" t="s">
        <v>1002</v>
      </c>
      <c r="E10892" s="26">
        <v>43739</v>
      </c>
      <c r="F10892">
        <v>8</v>
      </c>
      <c r="G10892">
        <v>10</v>
      </c>
      <c r="I10892">
        <v>37</v>
      </c>
      <c r="J10892">
        <v>48</v>
      </c>
      <c r="L10892">
        <v>60</v>
      </c>
      <c r="N10892">
        <v>24</v>
      </c>
      <c r="P10892">
        <v>8</v>
      </c>
      <c r="Q10892">
        <v>11</v>
      </c>
      <c r="S10892">
        <v>13</v>
      </c>
    </row>
    <row r="10893" spans="1:19" x14ac:dyDescent="0.25">
      <c r="A10893" s="20" t="s">
        <v>22731</v>
      </c>
      <c r="B10893" t="s">
        <v>22557</v>
      </c>
      <c r="C10893" t="s">
        <v>238</v>
      </c>
      <c r="D10893" s="20" t="s">
        <v>1000</v>
      </c>
      <c r="E10893" s="26">
        <v>43739</v>
      </c>
      <c r="F10893">
        <v>6</v>
      </c>
      <c r="G10893">
        <v>6</v>
      </c>
      <c r="I10893">
        <v>15</v>
      </c>
      <c r="J10893">
        <v>24</v>
      </c>
      <c r="L10893">
        <v>30</v>
      </c>
      <c r="N10893">
        <v>12</v>
      </c>
      <c r="P10893">
        <v>3</v>
      </c>
      <c r="Q10893">
        <v>3</v>
      </c>
      <c r="S10893">
        <v>3</v>
      </c>
    </row>
    <row r="10894" spans="1:19" x14ac:dyDescent="0.25">
      <c r="A10894" s="20" t="s">
        <v>22732</v>
      </c>
      <c r="B10894" t="s">
        <v>22558</v>
      </c>
      <c r="C10894" t="s">
        <v>238</v>
      </c>
      <c r="D10894" s="20" t="s">
        <v>1002</v>
      </c>
      <c r="E10894" s="26">
        <v>43739</v>
      </c>
      <c r="F10894">
        <v>6</v>
      </c>
      <c r="G10894">
        <v>6</v>
      </c>
      <c r="I10894">
        <v>15</v>
      </c>
      <c r="J10894">
        <v>24</v>
      </c>
      <c r="L10894">
        <v>30</v>
      </c>
      <c r="N10894">
        <v>12</v>
      </c>
      <c r="P10894">
        <v>3</v>
      </c>
      <c r="Q10894">
        <v>3</v>
      </c>
      <c r="S10894">
        <v>3</v>
      </c>
    </row>
    <row r="10895" spans="1:19" x14ac:dyDescent="0.25">
      <c r="A10895" s="20" t="s">
        <v>22733</v>
      </c>
      <c r="B10895" t="s">
        <v>22559</v>
      </c>
      <c r="C10895" t="s">
        <v>239</v>
      </c>
      <c r="D10895" s="20" t="s">
        <v>1000</v>
      </c>
      <c r="E10895" s="26">
        <v>43739</v>
      </c>
      <c r="F10895">
        <v>0</v>
      </c>
      <c r="G10895">
        <v>0</v>
      </c>
      <c r="I10895">
        <v>0</v>
      </c>
      <c r="J10895">
        <v>0</v>
      </c>
      <c r="L10895">
        <v>0</v>
      </c>
      <c r="N10895">
        <v>0</v>
      </c>
      <c r="P10895">
        <v>0</v>
      </c>
      <c r="Q10895">
        <v>0</v>
      </c>
      <c r="S10895">
        <v>0</v>
      </c>
    </row>
    <row r="10896" spans="1:19" x14ac:dyDescent="0.25">
      <c r="A10896" s="20" t="s">
        <v>22734</v>
      </c>
      <c r="B10896" t="s">
        <v>22560</v>
      </c>
      <c r="C10896" t="s">
        <v>239</v>
      </c>
      <c r="D10896" s="20" t="s">
        <v>1002</v>
      </c>
      <c r="E10896" s="26">
        <v>43739</v>
      </c>
      <c r="F10896">
        <v>0</v>
      </c>
      <c r="G10896">
        <v>0</v>
      </c>
      <c r="I10896">
        <v>0</v>
      </c>
      <c r="J10896">
        <v>0</v>
      </c>
      <c r="L10896">
        <v>0</v>
      </c>
      <c r="N10896">
        <v>0</v>
      </c>
      <c r="P10896">
        <v>0</v>
      </c>
      <c r="Q10896">
        <v>0</v>
      </c>
      <c r="S10896">
        <v>0</v>
      </c>
    </row>
    <row r="10897" spans="1:19" x14ac:dyDescent="0.25">
      <c r="A10897" s="20" t="s">
        <v>22735</v>
      </c>
      <c r="B10897" t="s">
        <v>22561</v>
      </c>
      <c r="C10897" t="s">
        <v>1988</v>
      </c>
      <c r="D10897" s="20" t="s">
        <v>1000</v>
      </c>
      <c r="E10897" s="26">
        <v>43739</v>
      </c>
      <c r="F10897">
        <v>6.5</v>
      </c>
      <c r="G10897">
        <v>5</v>
      </c>
      <c r="I10897">
        <v>27</v>
      </c>
      <c r="J10897">
        <v>38</v>
      </c>
      <c r="L10897">
        <v>29</v>
      </c>
      <c r="N10897">
        <v>18</v>
      </c>
      <c r="P10897">
        <v>1</v>
      </c>
      <c r="Q10897">
        <v>4</v>
      </c>
      <c r="S10897">
        <v>9</v>
      </c>
    </row>
    <row r="10898" spans="1:19" x14ac:dyDescent="0.25">
      <c r="A10898" s="20" t="s">
        <v>22736</v>
      </c>
      <c r="B10898" t="s">
        <v>22562</v>
      </c>
      <c r="C10898" t="s">
        <v>1988</v>
      </c>
      <c r="D10898" s="20" t="s">
        <v>1001</v>
      </c>
      <c r="E10898" s="26">
        <v>43739</v>
      </c>
      <c r="F10898">
        <v>4</v>
      </c>
      <c r="G10898">
        <v>3.5</v>
      </c>
      <c r="I10898">
        <v>14</v>
      </c>
      <c r="J10898">
        <v>21</v>
      </c>
      <c r="L10898">
        <v>19</v>
      </c>
      <c r="N10898">
        <v>11</v>
      </c>
      <c r="P10898">
        <v>0</v>
      </c>
      <c r="Q10898">
        <v>2</v>
      </c>
      <c r="S10898">
        <v>3</v>
      </c>
    </row>
    <row r="10899" spans="1:19" x14ac:dyDescent="0.25">
      <c r="A10899" s="20" t="s">
        <v>22737</v>
      </c>
      <c r="B10899" t="s">
        <v>22563</v>
      </c>
      <c r="C10899" t="s">
        <v>1988</v>
      </c>
      <c r="D10899" s="20" t="s">
        <v>1002</v>
      </c>
      <c r="E10899" s="26">
        <v>43739</v>
      </c>
      <c r="F10899">
        <v>10.5</v>
      </c>
      <c r="G10899">
        <v>8.5</v>
      </c>
      <c r="I10899">
        <v>41</v>
      </c>
      <c r="J10899">
        <v>59</v>
      </c>
      <c r="L10899">
        <v>48</v>
      </c>
      <c r="N10899">
        <v>29</v>
      </c>
      <c r="P10899">
        <v>1</v>
      </c>
      <c r="Q10899">
        <v>6</v>
      </c>
      <c r="S10899">
        <v>12</v>
      </c>
    </row>
    <row r="10900" spans="1:19" x14ac:dyDescent="0.25">
      <c r="A10900" s="20" t="s">
        <v>22738</v>
      </c>
      <c r="B10900" t="s">
        <v>22564</v>
      </c>
      <c r="C10900" t="s">
        <v>966</v>
      </c>
      <c r="D10900" s="20" t="s">
        <v>1000</v>
      </c>
      <c r="E10900" s="26">
        <v>43739</v>
      </c>
      <c r="F10900">
        <v>0</v>
      </c>
      <c r="G10900">
        <v>0</v>
      </c>
      <c r="I10900">
        <v>0</v>
      </c>
      <c r="J10900">
        <v>0</v>
      </c>
      <c r="L10900">
        <v>0</v>
      </c>
      <c r="N10900">
        <v>0</v>
      </c>
      <c r="P10900">
        <v>0</v>
      </c>
      <c r="Q10900">
        <v>0</v>
      </c>
      <c r="S10900">
        <v>0</v>
      </c>
    </row>
    <row r="10901" spans="1:19" x14ac:dyDescent="0.25">
      <c r="A10901" s="20" t="s">
        <v>22739</v>
      </c>
      <c r="B10901" t="s">
        <v>22565</v>
      </c>
      <c r="C10901" t="s">
        <v>966</v>
      </c>
      <c r="D10901" s="20" t="s">
        <v>1002</v>
      </c>
      <c r="E10901" s="26">
        <v>43739</v>
      </c>
      <c r="F10901">
        <v>0</v>
      </c>
      <c r="G10901">
        <v>0</v>
      </c>
      <c r="I10901">
        <v>0</v>
      </c>
      <c r="J10901">
        <v>0</v>
      </c>
      <c r="L10901">
        <v>0</v>
      </c>
      <c r="N10901">
        <v>0</v>
      </c>
      <c r="P10901">
        <v>0</v>
      </c>
      <c r="Q10901">
        <v>0</v>
      </c>
      <c r="S10901">
        <v>0</v>
      </c>
    </row>
    <row r="10902" spans="1:19" x14ac:dyDescent="0.25">
      <c r="A10902" s="20" t="s">
        <v>22740</v>
      </c>
      <c r="B10902" t="s">
        <v>22566</v>
      </c>
      <c r="C10902" t="s">
        <v>240</v>
      </c>
      <c r="D10902" s="20" t="s">
        <v>1000</v>
      </c>
      <c r="E10902" s="26">
        <v>43739</v>
      </c>
      <c r="F10902">
        <v>16</v>
      </c>
      <c r="G10902">
        <v>17.5</v>
      </c>
      <c r="I10902">
        <v>31</v>
      </c>
      <c r="J10902">
        <v>91</v>
      </c>
      <c r="L10902">
        <v>100</v>
      </c>
      <c r="N10902">
        <v>30</v>
      </c>
      <c r="P10902">
        <v>3</v>
      </c>
      <c r="Q10902">
        <v>8</v>
      </c>
      <c r="S10902">
        <v>1</v>
      </c>
    </row>
    <row r="10903" spans="1:19" x14ac:dyDescent="0.25">
      <c r="A10903" s="20" t="s">
        <v>22741</v>
      </c>
      <c r="B10903" t="s">
        <v>22567</v>
      </c>
      <c r="C10903" t="s">
        <v>240</v>
      </c>
      <c r="D10903" s="20" t="s">
        <v>1002</v>
      </c>
      <c r="E10903" s="26">
        <v>43739</v>
      </c>
      <c r="F10903">
        <v>16</v>
      </c>
      <c r="G10903">
        <v>17.5</v>
      </c>
      <c r="I10903">
        <v>31</v>
      </c>
      <c r="J10903">
        <v>91</v>
      </c>
      <c r="L10903">
        <v>100</v>
      </c>
      <c r="N10903">
        <v>30</v>
      </c>
      <c r="P10903">
        <v>3</v>
      </c>
      <c r="Q10903">
        <v>8</v>
      </c>
      <c r="S10903">
        <v>1</v>
      </c>
    </row>
    <row r="10904" spans="1:19" x14ac:dyDescent="0.25">
      <c r="A10904" s="20" t="s">
        <v>22742</v>
      </c>
      <c r="B10904" t="s">
        <v>22568</v>
      </c>
      <c r="C10904" t="s">
        <v>241</v>
      </c>
      <c r="D10904" s="20" t="s">
        <v>1000</v>
      </c>
      <c r="E10904" s="26">
        <v>43739</v>
      </c>
      <c r="F10904">
        <v>48</v>
      </c>
      <c r="G10904">
        <v>48.5</v>
      </c>
      <c r="I10904">
        <v>351</v>
      </c>
      <c r="J10904">
        <v>521</v>
      </c>
      <c r="L10904">
        <v>530</v>
      </c>
      <c r="N10904">
        <v>324</v>
      </c>
      <c r="P10904">
        <v>12</v>
      </c>
      <c r="Q10904">
        <v>33</v>
      </c>
      <c r="S10904">
        <v>27</v>
      </c>
    </row>
    <row r="10905" spans="1:19" x14ac:dyDescent="0.25">
      <c r="A10905" s="20" t="s">
        <v>22743</v>
      </c>
      <c r="B10905" t="s">
        <v>22569</v>
      </c>
      <c r="C10905" t="s">
        <v>241</v>
      </c>
      <c r="D10905" s="20" t="s">
        <v>1002</v>
      </c>
      <c r="E10905" s="26">
        <v>43739</v>
      </c>
      <c r="F10905">
        <v>48</v>
      </c>
      <c r="G10905">
        <v>48.5</v>
      </c>
      <c r="I10905">
        <v>351</v>
      </c>
      <c r="J10905">
        <v>521</v>
      </c>
      <c r="L10905">
        <v>530</v>
      </c>
      <c r="N10905">
        <v>324</v>
      </c>
      <c r="P10905">
        <v>12</v>
      </c>
      <c r="Q10905">
        <v>33</v>
      </c>
      <c r="S10905">
        <v>27</v>
      </c>
    </row>
    <row r="10906" spans="1:19" x14ac:dyDescent="0.25">
      <c r="A10906" s="20" t="s">
        <v>22744</v>
      </c>
      <c r="B10906" t="s">
        <v>22570</v>
      </c>
      <c r="C10906" t="s">
        <v>318</v>
      </c>
      <c r="D10906" s="20" t="s">
        <v>1000</v>
      </c>
      <c r="E10906" s="26">
        <v>43739</v>
      </c>
      <c r="F10906">
        <v>3.5</v>
      </c>
      <c r="G10906">
        <v>2.5</v>
      </c>
      <c r="I10906">
        <v>14</v>
      </c>
      <c r="J10906">
        <v>20</v>
      </c>
      <c r="L10906">
        <v>15</v>
      </c>
      <c r="N10906">
        <v>14</v>
      </c>
      <c r="P10906">
        <v>0</v>
      </c>
      <c r="Q10906">
        <v>0</v>
      </c>
      <c r="S10906">
        <v>0</v>
      </c>
    </row>
    <row r="10907" spans="1:19" x14ac:dyDescent="0.25">
      <c r="A10907" s="20" t="s">
        <v>22745</v>
      </c>
      <c r="B10907" t="s">
        <v>22571</v>
      </c>
      <c r="C10907" t="s">
        <v>318</v>
      </c>
      <c r="D10907" s="20" t="s">
        <v>1002</v>
      </c>
      <c r="E10907" s="26">
        <v>43739</v>
      </c>
      <c r="F10907">
        <v>3.5</v>
      </c>
      <c r="G10907">
        <v>2.5</v>
      </c>
      <c r="I10907">
        <v>14</v>
      </c>
      <c r="J10907">
        <v>20</v>
      </c>
      <c r="L10907">
        <v>15</v>
      </c>
      <c r="N10907">
        <v>14</v>
      </c>
      <c r="P10907">
        <v>0</v>
      </c>
      <c r="Q10907">
        <v>0</v>
      </c>
      <c r="S10907">
        <v>0</v>
      </c>
    </row>
    <row r="10908" spans="1:19" x14ac:dyDescent="0.25">
      <c r="A10908" s="20" t="s">
        <v>22746</v>
      </c>
      <c r="B10908" t="s">
        <v>22572</v>
      </c>
      <c r="C10908" t="s">
        <v>896</v>
      </c>
      <c r="D10908" s="20" t="s">
        <v>1000</v>
      </c>
      <c r="E10908" s="26">
        <v>43739</v>
      </c>
      <c r="F10908">
        <v>91.5</v>
      </c>
      <c r="G10908">
        <v>92.5</v>
      </c>
      <c r="I10908">
        <v>493</v>
      </c>
      <c r="J10908">
        <v>762</v>
      </c>
      <c r="L10908">
        <v>780</v>
      </c>
      <c r="N10908">
        <v>440</v>
      </c>
      <c r="O10908" t="s">
        <v>904</v>
      </c>
      <c r="P10908">
        <v>27</v>
      </c>
      <c r="Q10908">
        <v>59</v>
      </c>
      <c r="S10908">
        <v>53</v>
      </c>
    </row>
    <row r="10909" spans="1:19" x14ac:dyDescent="0.25">
      <c r="A10909" s="20" t="s">
        <v>22747</v>
      </c>
      <c r="B10909" t="s">
        <v>22573</v>
      </c>
      <c r="C10909" t="s">
        <v>899</v>
      </c>
      <c r="D10909" s="20" t="s">
        <v>1001</v>
      </c>
      <c r="E10909" s="26">
        <v>43739</v>
      </c>
      <c r="F10909">
        <v>7</v>
      </c>
      <c r="G10909">
        <v>7</v>
      </c>
      <c r="I10909">
        <v>29</v>
      </c>
      <c r="J10909">
        <v>37</v>
      </c>
      <c r="L10909">
        <v>37</v>
      </c>
      <c r="N10909">
        <v>25</v>
      </c>
      <c r="O10909" t="s">
        <v>904</v>
      </c>
      <c r="P10909">
        <v>1</v>
      </c>
      <c r="Q10909">
        <v>7</v>
      </c>
      <c r="S10909">
        <v>4</v>
      </c>
    </row>
    <row r="10910" spans="1:19" x14ac:dyDescent="0.25">
      <c r="A10910" s="20" t="s">
        <v>22748</v>
      </c>
      <c r="B10910" t="s">
        <v>22574</v>
      </c>
      <c r="C10910" t="s">
        <v>1237</v>
      </c>
      <c r="D10910" s="20" t="s">
        <v>1000</v>
      </c>
      <c r="E10910" s="26">
        <v>43739</v>
      </c>
      <c r="F10910">
        <v>26</v>
      </c>
      <c r="G10910">
        <v>25.5</v>
      </c>
      <c r="I10910">
        <v>76</v>
      </c>
      <c r="J10910">
        <v>149</v>
      </c>
      <c r="L10910">
        <v>145</v>
      </c>
      <c r="N10910">
        <v>66</v>
      </c>
      <c r="P10910">
        <v>4</v>
      </c>
      <c r="Q10910">
        <v>12</v>
      </c>
      <c r="S10910">
        <v>10</v>
      </c>
    </row>
    <row r="10911" spans="1:19" x14ac:dyDescent="0.25">
      <c r="A10911" s="20" t="s">
        <v>22749</v>
      </c>
      <c r="B10911" t="s">
        <v>22575</v>
      </c>
      <c r="C10911" t="s">
        <v>1237</v>
      </c>
      <c r="D10911" s="20" t="s">
        <v>1001</v>
      </c>
      <c r="E10911" s="26">
        <v>43739</v>
      </c>
      <c r="F10911">
        <v>7</v>
      </c>
      <c r="G10911">
        <v>7</v>
      </c>
      <c r="I10911">
        <v>29</v>
      </c>
      <c r="J10911">
        <v>37</v>
      </c>
      <c r="L10911">
        <v>37</v>
      </c>
      <c r="N10911">
        <v>25</v>
      </c>
      <c r="P10911">
        <v>1</v>
      </c>
      <c r="Q10911">
        <v>7</v>
      </c>
      <c r="S10911">
        <v>4</v>
      </c>
    </row>
    <row r="10912" spans="1:19" x14ac:dyDescent="0.25">
      <c r="A10912" s="20" t="s">
        <v>22750</v>
      </c>
      <c r="B10912" t="s">
        <v>22576</v>
      </c>
      <c r="C10912" t="s">
        <v>1237</v>
      </c>
      <c r="D10912" s="20" t="s">
        <v>1002</v>
      </c>
      <c r="E10912" s="26">
        <v>43739</v>
      </c>
      <c r="F10912">
        <v>33</v>
      </c>
      <c r="G10912">
        <v>32.5</v>
      </c>
      <c r="I10912">
        <v>105</v>
      </c>
      <c r="J10912">
        <v>186</v>
      </c>
      <c r="L10912">
        <v>182</v>
      </c>
      <c r="N10912">
        <v>91</v>
      </c>
      <c r="P10912">
        <v>5</v>
      </c>
      <c r="Q10912">
        <v>19</v>
      </c>
      <c r="S10912">
        <v>14</v>
      </c>
    </row>
    <row r="10913" spans="1:19" x14ac:dyDescent="0.25">
      <c r="A10913" s="20" t="s">
        <v>22751</v>
      </c>
      <c r="B10913" t="s">
        <v>22577</v>
      </c>
      <c r="C10913" t="s">
        <v>235</v>
      </c>
      <c r="D10913" s="20" t="s">
        <v>1002</v>
      </c>
      <c r="E10913" s="26">
        <v>43739</v>
      </c>
      <c r="F10913">
        <v>98.5</v>
      </c>
      <c r="G10913">
        <v>99.5</v>
      </c>
      <c r="I10913">
        <v>522</v>
      </c>
      <c r="J10913">
        <v>799</v>
      </c>
      <c r="L10913">
        <v>817</v>
      </c>
      <c r="N10913">
        <v>465</v>
      </c>
      <c r="P10913">
        <v>28</v>
      </c>
      <c r="Q10913">
        <v>66</v>
      </c>
      <c r="S10913">
        <v>57</v>
      </c>
    </row>
    <row r="10914" spans="1:19" x14ac:dyDescent="0.25">
      <c r="A10914" s="20" t="s">
        <v>22926</v>
      </c>
      <c r="B10914" t="s">
        <v>22752</v>
      </c>
      <c r="C10914" t="s">
        <v>228</v>
      </c>
      <c r="D10914" s="20" t="s">
        <v>1000</v>
      </c>
      <c r="E10914" s="26">
        <v>43770</v>
      </c>
      <c r="F10914">
        <v>0</v>
      </c>
      <c r="G10914">
        <v>0</v>
      </c>
      <c r="I10914">
        <v>0</v>
      </c>
      <c r="J10914">
        <v>0</v>
      </c>
      <c r="L10914">
        <v>0</v>
      </c>
      <c r="N10914">
        <v>0</v>
      </c>
      <c r="P10914">
        <v>0</v>
      </c>
      <c r="Q10914">
        <v>0</v>
      </c>
      <c r="S10914">
        <v>0</v>
      </c>
    </row>
    <row r="10915" spans="1:19" x14ac:dyDescent="0.25">
      <c r="A10915" s="20" t="s">
        <v>22927</v>
      </c>
      <c r="B10915" t="s">
        <v>22753</v>
      </c>
      <c r="C10915" t="s">
        <v>211</v>
      </c>
      <c r="D10915" s="20" t="s">
        <v>1000</v>
      </c>
      <c r="E10915" s="26">
        <v>43770</v>
      </c>
      <c r="F10915">
        <v>0</v>
      </c>
      <c r="G10915">
        <v>0</v>
      </c>
      <c r="I10915">
        <v>0</v>
      </c>
      <c r="J10915">
        <v>0</v>
      </c>
      <c r="L10915">
        <v>0</v>
      </c>
      <c r="N10915">
        <v>0</v>
      </c>
      <c r="P10915">
        <v>0</v>
      </c>
      <c r="Q10915">
        <v>0</v>
      </c>
      <c r="S10915">
        <v>0</v>
      </c>
    </row>
    <row r="10916" spans="1:19" x14ac:dyDescent="0.25">
      <c r="A10916" s="20" t="s">
        <v>22928</v>
      </c>
      <c r="B10916" t="s">
        <v>22754</v>
      </c>
      <c r="C10916" t="s">
        <v>213</v>
      </c>
      <c r="D10916" s="20" t="s">
        <v>1000</v>
      </c>
      <c r="E10916" s="26">
        <v>43770</v>
      </c>
      <c r="F10916">
        <v>0</v>
      </c>
      <c r="G10916">
        <v>0</v>
      </c>
      <c r="I10916">
        <v>0</v>
      </c>
      <c r="J10916">
        <v>0</v>
      </c>
      <c r="L10916">
        <v>0</v>
      </c>
      <c r="N10916">
        <v>0</v>
      </c>
      <c r="P10916">
        <v>0</v>
      </c>
      <c r="Q10916">
        <v>0</v>
      </c>
      <c r="S10916">
        <v>0</v>
      </c>
    </row>
    <row r="10917" spans="1:19" x14ac:dyDescent="0.25">
      <c r="A10917" s="20" t="s">
        <v>22929</v>
      </c>
      <c r="B10917" t="s">
        <v>22755</v>
      </c>
      <c r="C10917" t="s">
        <v>229</v>
      </c>
      <c r="D10917" s="20" t="s">
        <v>1000</v>
      </c>
      <c r="E10917" s="26">
        <v>43770</v>
      </c>
      <c r="F10917">
        <v>0</v>
      </c>
      <c r="G10917">
        <v>0</v>
      </c>
      <c r="I10917">
        <v>0</v>
      </c>
      <c r="J10917">
        <v>0</v>
      </c>
      <c r="L10917">
        <v>0</v>
      </c>
      <c r="N10917">
        <v>0</v>
      </c>
      <c r="P10917">
        <v>0</v>
      </c>
      <c r="Q10917">
        <v>0</v>
      </c>
      <c r="S10917">
        <v>0</v>
      </c>
    </row>
    <row r="10918" spans="1:19" x14ac:dyDescent="0.25">
      <c r="A10918" s="20" t="s">
        <v>22930</v>
      </c>
      <c r="B10918" t="s">
        <v>22756</v>
      </c>
      <c r="C10918" t="s">
        <v>1051</v>
      </c>
      <c r="D10918" s="20" t="s">
        <v>1000</v>
      </c>
      <c r="E10918" s="26">
        <v>43770</v>
      </c>
      <c r="F10918">
        <v>0</v>
      </c>
      <c r="G10918">
        <v>0</v>
      </c>
      <c r="I10918">
        <v>0</v>
      </c>
      <c r="J10918">
        <v>0</v>
      </c>
      <c r="L10918">
        <v>0</v>
      </c>
      <c r="N10918">
        <v>0</v>
      </c>
      <c r="P10918">
        <v>0</v>
      </c>
      <c r="Q10918">
        <v>0</v>
      </c>
      <c r="S10918">
        <v>0</v>
      </c>
    </row>
    <row r="10919" spans="1:19" x14ac:dyDescent="0.25">
      <c r="A10919" s="20" t="s">
        <v>22931</v>
      </c>
      <c r="B10919" t="s">
        <v>22757</v>
      </c>
      <c r="C10919" t="s">
        <v>1048</v>
      </c>
      <c r="D10919" s="20" t="s">
        <v>1000</v>
      </c>
      <c r="E10919" s="26">
        <v>43770</v>
      </c>
      <c r="F10919">
        <v>0</v>
      </c>
      <c r="G10919">
        <v>0</v>
      </c>
      <c r="I10919">
        <v>0</v>
      </c>
      <c r="J10919">
        <v>0</v>
      </c>
      <c r="L10919">
        <v>0</v>
      </c>
      <c r="N10919">
        <v>0</v>
      </c>
      <c r="P10919">
        <v>0</v>
      </c>
      <c r="Q10919">
        <v>0</v>
      </c>
      <c r="S10919">
        <v>0</v>
      </c>
    </row>
    <row r="10920" spans="1:19" x14ac:dyDescent="0.25">
      <c r="A10920" s="20" t="s">
        <v>22932</v>
      </c>
      <c r="B10920" t="s">
        <v>22758</v>
      </c>
      <c r="C10920" t="s">
        <v>1047</v>
      </c>
      <c r="D10920" s="20" t="s">
        <v>1000</v>
      </c>
      <c r="E10920" s="26">
        <v>43770</v>
      </c>
      <c r="F10920">
        <v>3.5</v>
      </c>
      <c r="G10920">
        <v>3</v>
      </c>
      <c r="I10920">
        <v>15</v>
      </c>
      <c r="J10920">
        <v>20</v>
      </c>
      <c r="L10920">
        <v>16</v>
      </c>
      <c r="N10920">
        <v>15</v>
      </c>
      <c r="P10920">
        <v>1</v>
      </c>
      <c r="Q10920">
        <v>1</v>
      </c>
      <c r="S10920">
        <v>0</v>
      </c>
    </row>
    <row r="10921" spans="1:19" x14ac:dyDescent="0.25">
      <c r="A10921" s="20" t="s">
        <v>22933</v>
      </c>
      <c r="B10921" t="s">
        <v>22759</v>
      </c>
      <c r="C10921" t="s">
        <v>1050</v>
      </c>
      <c r="D10921" s="20" t="s">
        <v>1001</v>
      </c>
      <c r="E10921" s="26">
        <v>43770</v>
      </c>
      <c r="F10921">
        <v>1.5</v>
      </c>
      <c r="G10921">
        <v>1.5</v>
      </c>
      <c r="I10921">
        <v>3</v>
      </c>
      <c r="J10921">
        <v>8</v>
      </c>
      <c r="L10921">
        <v>8</v>
      </c>
      <c r="N10921">
        <v>3</v>
      </c>
      <c r="P10921">
        <v>0</v>
      </c>
      <c r="Q10921">
        <v>0</v>
      </c>
      <c r="S10921">
        <v>0</v>
      </c>
    </row>
    <row r="10922" spans="1:19" x14ac:dyDescent="0.25">
      <c r="A10922" s="20" t="s">
        <v>22934</v>
      </c>
      <c r="B10922" t="s">
        <v>22760</v>
      </c>
      <c r="C10922" t="s">
        <v>1049</v>
      </c>
      <c r="D10922" s="20" t="s">
        <v>1001</v>
      </c>
      <c r="E10922" s="26">
        <v>43770</v>
      </c>
      <c r="F10922">
        <v>0</v>
      </c>
      <c r="G10922">
        <v>0</v>
      </c>
      <c r="I10922">
        <v>0</v>
      </c>
      <c r="J10922">
        <v>0</v>
      </c>
      <c r="L10922">
        <v>0</v>
      </c>
      <c r="N10922">
        <v>0</v>
      </c>
      <c r="P10922">
        <v>0</v>
      </c>
      <c r="Q10922">
        <v>0</v>
      </c>
      <c r="S10922">
        <v>0</v>
      </c>
    </row>
    <row r="10923" spans="1:19" x14ac:dyDescent="0.25">
      <c r="A10923" s="20" t="s">
        <v>22935</v>
      </c>
      <c r="B10923" t="s">
        <v>22761</v>
      </c>
      <c r="C10923" t="s">
        <v>1048</v>
      </c>
      <c r="D10923" s="20" t="s">
        <v>1001</v>
      </c>
      <c r="E10923" s="26">
        <v>43770</v>
      </c>
      <c r="F10923">
        <v>2</v>
      </c>
      <c r="G10923">
        <v>2</v>
      </c>
      <c r="I10923">
        <v>14</v>
      </c>
      <c r="J10923">
        <v>11</v>
      </c>
      <c r="L10923">
        <v>10</v>
      </c>
      <c r="N10923">
        <v>12</v>
      </c>
      <c r="P10923">
        <v>0</v>
      </c>
      <c r="Q10923">
        <v>0</v>
      </c>
      <c r="S10923">
        <v>2</v>
      </c>
    </row>
    <row r="10924" spans="1:19" x14ac:dyDescent="0.25">
      <c r="A10924" s="20" t="s">
        <v>22936</v>
      </c>
      <c r="B10924" t="s">
        <v>22762</v>
      </c>
      <c r="C10924" t="s">
        <v>1047</v>
      </c>
      <c r="D10924" s="20" t="s">
        <v>1001</v>
      </c>
      <c r="E10924" s="26">
        <v>43770</v>
      </c>
      <c r="F10924">
        <v>0</v>
      </c>
      <c r="G10924">
        <v>0</v>
      </c>
      <c r="I10924">
        <v>0</v>
      </c>
      <c r="J10924">
        <v>0</v>
      </c>
      <c r="L10924">
        <v>0</v>
      </c>
      <c r="N10924">
        <v>0</v>
      </c>
      <c r="P10924">
        <v>0</v>
      </c>
      <c r="Q10924">
        <v>0</v>
      </c>
      <c r="S10924">
        <v>0</v>
      </c>
    </row>
    <row r="10925" spans="1:19" x14ac:dyDescent="0.25">
      <c r="A10925" s="20" t="s">
        <v>22937</v>
      </c>
      <c r="B10925" t="s">
        <v>22763</v>
      </c>
      <c r="C10925" t="s">
        <v>959</v>
      </c>
      <c r="D10925" s="20" t="s">
        <v>1000</v>
      </c>
      <c r="E10925" s="26">
        <v>43770</v>
      </c>
      <c r="F10925">
        <v>0</v>
      </c>
      <c r="G10925">
        <v>0</v>
      </c>
      <c r="I10925">
        <v>0</v>
      </c>
      <c r="J10925">
        <v>0</v>
      </c>
      <c r="L10925">
        <v>0</v>
      </c>
      <c r="N10925">
        <v>0</v>
      </c>
      <c r="P10925">
        <v>0</v>
      </c>
      <c r="Q10925">
        <v>0</v>
      </c>
      <c r="S10925">
        <v>0</v>
      </c>
    </row>
    <row r="10926" spans="1:19" x14ac:dyDescent="0.25">
      <c r="A10926" s="20" t="s">
        <v>22938</v>
      </c>
      <c r="B10926" t="s">
        <v>22764</v>
      </c>
      <c r="C10926" t="s">
        <v>205</v>
      </c>
      <c r="D10926" s="20" t="s">
        <v>1000</v>
      </c>
      <c r="E10926" s="26">
        <v>43770</v>
      </c>
      <c r="F10926">
        <v>0</v>
      </c>
      <c r="G10926">
        <v>0</v>
      </c>
      <c r="I10926">
        <v>0</v>
      </c>
      <c r="J10926">
        <v>0</v>
      </c>
      <c r="L10926">
        <v>0</v>
      </c>
      <c r="N10926">
        <v>0</v>
      </c>
      <c r="P10926">
        <v>0</v>
      </c>
      <c r="Q10926">
        <v>0</v>
      </c>
      <c r="S10926">
        <v>0</v>
      </c>
    </row>
    <row r="10927" spans="1:19" x14ac:dyDescent="0.25">
      <c r="A10927" s="20" t="s">
        <v>22939</v>
      </c>
      <c r="B10927" t="s">
        <v>22765</v>
      </c>
      <c r="C10927" t="s">
        <v>384</v>
      </c>
      <c r="D10927" s="20" t="s">
        <v>1000</v>
      </c>
      <c r="E10927" s="26">
        <v>43770</v>
      </c>
      <c r="F10927">
        <v>0</v>
      </c>
      <c r="G10927">
        <v>0</v>
      </c>
      <c r="I10927">
        <v>0</v>
      </c>
      <c r="J10927">
        <v>0</v>
      </c>
      <c r="L10927">
        <v>0</v>
      </c>
      <c r="N10927">
        <v>0</v>
      </c>
      <c r="P10927">
        <v>0</v>
      </c>
      <c r="Q10927">
        <v>0</v>
      </c>
      <c r="S10927">
        <v>0</v>
      </c>
    </row>
    <row r="10928" spans="1:19" x14ac:dyDescent="0.25">
      <c r="A10928" s="20" t="s">
        <v>22940</v>
      </c>
      <c r="B10928" t="s">
        <v>22766</v>
      </c>
      <c r="C10928" t="s">
        <v>210</v>
      </c>
      <c r="D10928" s="20" t="s">
        <v>1000</v>
      </c>
      <c r="E10928" s="26">
        <v>43770</v>
      </c>
      <c r="F10928">
        <v>2</v>
      </c>
      <c r="G10928">
        <v>4</v>
      </c>
      <c r="I10928">
        <v>3</v>
      </c>
      <c r="J10928">
        <v>12</v>
      </c>
      <c r="L10928">
        <v>24</v>
      </c>
      <c r="N10928">
        <v>3</v>
      </c>
      <c r="O10928">
        <v>1.25</v>
      </c>
      <c r="P10928">
        <v>0</v>
      </c>
      <c r="Q10928">
        <v>0</v>
      </c>
      <c r="S10928">
        <v>0</v>
      </c>
    </row>
    <row r="10929" spans="1:19" x14ac:dyDescent="0.25">
      <c r="A10929" s="20" t="s">
        <v>22941</v>
      </c>
      <c r="B10929" t="s">
        <v>22767</v>
      </c>
      <c r="C10929" t="s">
        <v>215</v>
      </c>
      <c r="D10929" s="20" t="s">
        <v>1000</v>
      </c>
      <c r="E10929" s="26">
        <v>43770</v>
      </c>
      <c r="F10929">
        <v>6</v>
      </c>
      <c r="G10929">
        <v>6</v>
      </c>
      <c r="I10929">
        <v>34</v>
      </c>
      <c r="J10929">
        <v>36</v>
      </c>
      <c r="L10929">
        <v>36</v>
      </c>
      <c r="N10929">
        <v>21</v>
      </c>
      <c r="O10929">
        <v>1.25</v>
      </c>
      <c r="P10929">
        <v>8</v>
      </c>
      <c r="Q10929">
        <v>10</v>
      </c>
      <c r="S10929">
        <v>13</v>
      </c>
    </row>
    <row r="10930" spans="1:19" x14ac:dyDescent="0.25">
      <c r="A10930" s="20" t="s">
        <v>22942</v>
      </c>
      <c r="B10930" t="s">
        <v>22768</v>
      </c>
      <c r="C10930" t="s">
        <v>960</v>
      </c>
      <c r="D10930" s="20" t="s">
        <v>1000</v>
      </c>
      <c r="E10930" s="26">
        <v>43770</v>
      </c>
      <c r="F10930">
        <v>3</v>
      </c>
      <c r="G10930">
        <v>3</v>
      </c>
      <c r="I10930">
        <v>4</v>
      </c>
      <c r="J10930">
        <v>12</v>
      </c>
      <c r="L10930">
        <v>15</v>
      </c>
      <c r="N10930">
        <v>3</v>
      </c>
      <c r="P10930">
        <v>1</v>
      </c>
      <c r="Q10930">
        <v>3</v>
      </c>
      <c r="S10930">
        <v>1</v>
      </c>
    </row>
    <row r="10931" spans="1:19" x14ac:dyDescent="0.25">
      <c r="A10931" s="20" t="s">
        <v>22943</v>
      </c>
      <c r="B10931" t="s">
        <v>22769</v>
      </c>
      <c r="C10931" t="s">
        <v>961</v>
      </c>
      <c r="D10931" s="20" t="s">
        <v>1000</v>
      </c>
      <c r="E10931" s="26">
        <v>43770</v>
      </c>
      <c r="F10931">
        <v>3</v>
      </c>
      <c r="G10931">
        <v>3</v>
      </c>
      <c r="I10931">
        <v>8</v>
      </c>
      <c r="J10931">
        <v>12</v>
      </c>
      <c r="L10931">
        <v>15</v>
      </c>
      <c r="N10931">
        <v>7</v>
      </c>
      <c r="P10931">
        <v>1</v>
      </c>
      <c r="Q10931">
        <v>2</v>
      </c>
      <c r="S10931">
        <v>1</v>
      </c>
    </row>
    <row r="10932" spans="1:19" x14ac:dyDescent="0.25">
      <c r="A10932" s="20" t="s">
        <v>22944</v>
      </c>
      <c r="B10932" t="s">
        <v>22770</v>
      </c>
      <c r="C10932" t="s">
        <v>221</v>
      </c>
      <c r="D10932" s="20" t="s">
        <v>1000</v>
      </c>
      <c r="E10932" s="26">
        <v>43770</v>
      </c>
      <c r="F10932">
        <v>0</v>
      </c>
      <c r="G10932">
        <v>0</v>
      </c>
      <c r="I10932">
        <v>0</v>
      </c>
      <c r="J10932">
        <v>0</v>
      </c>
      <c r="L10932">
        <v>0</v>
      </c>
      <c r="N10932">
        <v>0</v>
      </c>
      <c r="P10932">
        <v>0</v>
      </c>
      <c r="Q10932">
        <v>0</v>
      </c>
      <c r="S10932">
        <v>0</v>
      </c>
    </row>
    <row r="10933" spans="1:19" x14ac:dyDescent="0.25">
      <c r="A10933" s="20" t="s">
        <v>22945</v>
      </c>
      <c r="B10933" t="s">
        <v>22771</v>
      </c>
      <c r="C10933" t="s">
        <v>222</v>
      </c>
      <c r="D10933" s="20" t="s">
        <v>1000</v>
      </c>
      <c r="E10933" s="26">
        <v>43770</v>
      </c>
      <c r="F10933">
        <v>0</v>
      </c>
      <c r="G10933">
        <v>0</v>
      </c>
      <c r="I10933">
        <v>0</v>
      </c>
      <c r="J10933">
        <v>0</v>
      </c>
      <c r="L10933">
        <v>0</v>
      </c>
      <c r="N10933">
        <v>0</v>
      </c>
      <c r="P10933">
        <v>0</v>
      </c>
      <c r="Q10933">
        <v>0</v>
      </c>
      <c r="S10933">
        <v>0</v>
      </c>
    </row>
    <row r="10934" spans="1:19" x14ac:dyDescent="0.25">
      <c r="A10934" s="20" t="s">
        <v>22946</v>
      </c>
      <c r="B10934" t="s">
        <v>22772</v>
      </c>
      <c r="C10934" t="s">
        <v>1052</v>
      </c>
      <c r="D10934" s="20" t="s">
        <v>1000</v>
      </c>
      <c r="E10934" s="26">
        <v>43770</v>
      </c>
      <c r="F10934">
        <v>3.5</v>
      </c>
      <c r="G10934">
        <v>3</v>
      </c>
      <c r="I10934">
        <v>12</v>
      </c>
      <c r="J10934">
        <v>21</v>
      </c>
      <c r="L10934">
        <v>18</v>
      </c>
      <c r="N10934">
        <v>11</v>
      </c>
      <c r="P10934">
        <v>4</v>
      </c>
      <c r="Q10934">
        <v>4</v>
      </c>
      <c r="S10934">
        <v>1</v>
      </c>
    </row>
    <row r="10935" spans="1:19" x14ac:dyDescent="0.25">
      <c r="A10935" s="20" t="s">
        <v>22947</v>
      </c>
      <c r="B10935" t="s">
        <v>22773</v>
      </c>
      <c r="C10935" t="s">
        <v>1053</v>
      </c>
      <c r="D10935" s="20" t="s">
        <v>1000</v>
      </c>
      <c r="E10935" s="26">
        <v>43770</v>
      </c>
      <c r="F10935">
        <v>3</v>
      </c>
      <c r="G10935">
        <v>2</v>
      </c>
      <c r="I10935">
        <v>11</v>
      </c>
      <c r="J10935">
        <v>17</v>
      </c>
      <c r="L10935">
        <v>11</v>
      </c>
      <c r="N10935">
        <v>10</v>
      </c>
      <c r="P10935">
        <v>0</v>
      </c>
      <c r="Q10935">
        <v>0</v>
      </c>
      <c r="S10935">
        <v>1</v>
      </c>
    </row>
    <row r="10936" spans="1:19" x14ac:dyDescent="0.25">
      <c r="A10936" s="20" t="s">
        <v>22948</v>
      </c>
      <c r="B10936" t="s">
        <v>22774</v>
      </c>
      <c r="C10936" t="s">
        <v>1052</v>
      </c>
      <c r="D10936" s="20" t="s">
        <v>1001</v>
      </c>
      <c r="E10936" s="26">
        <v>43770</v>
      </c>
      <c r="F10936">
        <v>1.5</v>
      </c>
      <c r="G10936">
        <v>1.5</v>
      </c>
      <c r="I10936">
        <v>9</v>
      </c>
      <c r="J10936">
        <v>7</v>
      </c>
      <c r="L10936">
        <v>8</v>
      </c>
      <c r="N10936">
        <v>8</v>
      </c>
      <c r="P10936">
        <v>0</v>
      </c>
      <c r="Q10936">
        <v>0</v>
      </c>
      <c r="S10936">
        <v>1</v>
      </c>
    </row>
    <row r="10937" spans="1:19" x14ac:dyDescent="0.25">
      <c r="A10937" s="20" t="s">
        <v>22949</v>
      </c>
      <c r="B10937" t="s">
        <v>22775</v>
      </c>
      <c r="C10937" t="s">
        <v>1053</v>
      </c>
      <c r="D10937" s="20" t="s">
        <v>1001</v>
      </c>
      <c r="E10937" s="26">
        <v>43770</v>
      </c>
      <c r="F10937">
        <v>0</v>
      </c>
      <c r="G10937">
        <v>0</v>
      </c>
      <c r="I10937">
        <v>0</v>
      </c>
      <c r="J10937">
        <v>0</v>
      </c>
      <c r="L10937">
        <v>0</v>
      </c>
      <c r="N10937">
        <v>0</v>
      </c>
      <c r="P10937">
        <v>0</v>
      </c>
      <c r="Q10937">
        <v>0</v>
      </c>
      <c r="S10937">
        <v>0</v>
      </c>
    </row>
    <row r="10938" spans="1:19" x14ac:dyDescent="0.25">
      <c r="A10938" s="20" t="s">
        <v>22950</v>
      </c>
      <c r="B10938" t="s">
        <v>22776</v>
      </c>
      <c r="C10938" t="s">
        <v>1054</v>
      </c>
      <c r="D10938" s="20" t="s">
        <v>1001</v>
      </c>
      <c r="E10938" s="26">
        <v>43770</v>
      </c>
      <c r="F10938">
        <v>2</v>
      </c>
      <c r="G10938">
        <v>2</v>
      </c>
      <c r="I10938">
        <v>4</v>
      </c>
      <c r="J10938">
        <v>11</v>
      </c>
      <c r="L10938">
        <v>11</v>
      </c>
      <c r="N10938">
        <v>4</v>
      </c>
      <c r="P10938">
        <v>0</v>
      </c>
      <c r="Q10938">
        <v>2</v>
      </c>
      <c r="S10938">
        <v>0</v>
      </c>
    </row>
    <row r="10939" spans="1:19" x14ac:dyDescent="0.25">
      <c r="A10939" s="20" t="s">
        <v>22951</v>
      </c>
      <c r="B10939" t="s">
        <v>22777</v>
      </c>
      <c r="C10939" t="s">
        <v>200</v>
      </c>
      <c r="D10939" s="20" t="s">
        <v>1000</v>
      </c>
      <c r="E10939" s="26">
        <v>43770</v>
      </c>
      <c r="F10939">
        <v>2.5</v>
      </c>
      <c r="G10939">
        <v>3.5</v>
      </c>
      <c r="I10939">
        <v>4</v>
      </c>
      <c r="J10939">
        <v>14</v>
      </c>
      <c r="L10939">
        <v>20</v>
      </c>
      <c r="N10939">
        <v>4</v>
      </c>
      <c r="P10939">
        <v>1</v>
      </c>
      <c r="Q10939">
        <v>2</v>
      </c>
      <c r="S10939">
        <v>0</v>
      </c>
    </row>
    <row r="10940" spans="1:19" x14ac:dyDescent="0.25">
      <c r="A10940" s="20" t="s">
        <v>22952</v>
      </c>
      <c r="B10940" t="s">
        <v>22778</v>
      </c>
      <c r="C10940" t="s">
        <v>204</v>
      </c>
      <c r="D10940" s="20" t="s">
        <v>1000</v>
      </c>
      <c r="E10940" s="26">
        <v>43770</v>
      </c>
      <c r="F10940">
        <v>0</v>
      </c>
      <c r="G10940">
        <v>0</v>
      </c>
      <c r="I10940">
        <v>0</v>
      </c>
      <c r="J10940">
        <v>0</v>
      </c>
      <c r="L10940">
        <v>0</v>
      </c>
      <c r="N10940">
        <v>0</v>
      </c>
      <c r="P10940">
        <v>0</v>
      </c>
      <c r="Q10940">
        <v>0</v>
      </c>
      <c r="S10940">
        <v>0</v>
      </c>
    </row>
    <row r="10941" spans="1:19" x14ac:dyDescent="0.25">
      <c r="A10941" s="20" t="s">
        <v>22953</v>
      </c>
      <c r="B10941" t="s">
        <v>22779</v>
      </c>
      <c r="C10941" t="s">
        <v>385</v>
      </c>
      <c r="D10941" s="20" t="s">
        <v>1000</v>
      </c>
      <c r="E10941" s="26">
        <v>43770</v>
      </c>
      <c r="F10941">
        <v>0</v>
      </c>
      <c r="G10941">
        <v>0</v>
      </c>
      <c r="I10941">
        <v>0</v>
      </c>
      <c r="J10941">
        <v>0</v>
      </c>
      <c r="L10941">
        <v>0</v>
      </c>
      <c r="N10941">
        <v>0</v>
      </c>
      <c r="P10941">
        <v>0</v>
      </c>
      <c r="Q10941">
        <v>0</v>
      </c>
      <c r="S10941">
        <v>0</v>
      </c>
    </row>
    <row r="10942" spans="1:19" x14ac:dyDescent="0.25">
      <c r="A10942" s="20" t="s">
        <v>22954</v>
      </c>
      <c r="B10942" t="s">
        <v>22780</v>
      </c>
      <c r="C10942" t="s">
        <v>208</v>
      </c>
      <c r="D10942" s="20" t="s">
        <v>1000</v>
      </c>
      <c r="E10942" s="26">
        <v>43770</v>
      </c>
      <c r="F10942">
        <v>2</v>
      </c>
      <c r="G10942">
        <v>1.5</v>
      </c>
      <c r="I10942">
        <v>0</v>
      </c>
      <c r="J10942">
        <v>11</v>
      </c>
      <c r="L10942">
        <v>9</v>
      </c>
      <c r="N10942">
        <v>0</v>
      </c>
      <c r="P10942">
        <v>0</v>
      </c>
      <c r="Q10942">
        <v>0</v>
      </c>
      <c r="S10942">
        <v>0</v>
      </c>
    </row>
    <row r="10943" spans="1:19" x14ac:dyDescent="0.25">
      <c r="A10943" s="20" t="s">
        <v>22955</v>
      </c>
      <c r="B10943" t="s">
        <v>22781</v>
      </c>
      <c r="C10943" t="s">
        <v>900</v>
      </c>
      <c r="D10943" s="20" t="s">
        <v>1000</v>
      </c>
      <c r="E10943" s="26">
        <v>43770</v>
      </c>
      <c r="F10943">
        <v>2.5</v>
      </c>
      <c r="G10943">
        <v>4</v>
      </c>
      <c r="I10943">
        <v>8</v>
      </c>
      <c r="J10943">
        <v>14</v>
      </c>
      <c r="L10943">
        <v>23</v>
      </c>
      <c r="N10943">
        <v>5</v>
      </c>
      <c r="P10943">
        <v>1</v>
      </c>
      <c r="Q10943">
        <v>1</v>
      </c>
      <c r="S10943">
        <v>3</v>
      </c>
    </row>
    <row r="10944" spans="1:19" x14ac:dyDescent="0.25">
      <c r="A10944" s="20" t="s">
        <v>22956</v>
      </c>
      <c r="B10944" t="s">
        <v>22782</v>
      </c>
      <c r="C10944" t="s">
        <v>905</v>
      </c>
      <c r="D10944" s="20" t="s">
        <v>1000</v>
      </c>
      <c r="E10944" s="26">
        <v>43770</v>
      </c>
      <c r="F10944">
        <v>2</v>
      </c>
      <c r="G10944">
        <v>2</v>
      </c>
      <c r="I10944">
        <v>0</v>
      </c>
      <c r="J10944">
        <v>11</v>
      </c>
      <c r="L10944">
        <v>11</v>
      </c>
      <c r="N10944">
        <v>0</v>
      </c>
      <c r="P10944">
        <v>0</v>
      </c>
      <c r="Q10944">
        <v>0</v>
      </c>
      <c r="S10944">
        <v>0</v>
      </c>
    </row>
    <row r="10945" spans="1:19" x14ac:dyDescent="0.25">
      <c r="A10945" s="20" t="s">
        <v>22957</v>
      </c>
      <c r="B10945" t="s">
        <v>22783</v>
      </c>
      <c r="C10945" t="s">
        <v>316</v>
      </c>
      <c r="D10945" s="20" t="s">
        <v>1000</v>
      </c>
      <c r="E10945" s="26">
        <v>43770</v>
      </c>
      <c r="F10945">
        <v>6</v>
      </c>
      <c r="G10945">
        <v>6.5</v>
      </c>
      <c r="I10945">
        <v>19</v>
      </c>
      <c r="J10945">
        <v>35</v>
      </c>
      <c r="L10945">
        <v>37</v>
      </c>
      <c r="N10945">
        <v>19</v>
      </c>
      <c r="P10945">
        <v>0</v>
      </c>
      <c r="Q10945">
        <v>0</v>
      </c>
      <c r="S10945">
        <v>0</v>
      </c>
    </row>
    <row r="10946" spans="1:19" x14ac:dyDescent="0.25">
      <c r="A10946" s="20" t="s">
        <v>22958</v>
      </c>
      <c r="B10946" t="s">
        <v>22784</v>
      </c>
      <c r="C10946" t="s">
        <v>218</v>
      </c>
      <c r="D10946" s="20" t="s">
        <v>1000</v>
      </c>
      <c r="E10946" s="26">
        <v>43770</v>
      </c>
      <c r="F10946">
        <v>0</v>
      </c>
      <c r="G10946">
        <v>0</v>
      </c>
      <c r="I10946">
        <v>0</v>
      </c>
      <c r="J10946">
        <v>0</v>
      </c>
      <c r="L10946">
        <v>0</v>
      </c>
      <c r="N10946">
        <v>0</v>
      </c>
      <c r="P10946">
        <v>0</v>
      </c>
      <c r="Q10946">
        <v>0</v>
      </c>
      <c r="S10946">
        <v>0</v>
      </c>
    </row>
    <row r="10947" spans="1:19" x14ac:dyDescent="0.25">
      <c r="A10947" s="20" t="s">
        <v>22959</v>
      </c>
      <c r="B10947" t="s">
        <v>22785</v>
      </c>
      <c r="C10947" t="s">
        <v>202</v>
      </c>
      <c r="D10947" s="20" t="s">
        <v>1000</v>
      </c>
      <c r="E10947" s="26">
        <v>43770</v>
      </c>
      <c r="F10947">
        <v>14.5</v>
      </c>
      <c r="G10947">
        <v>15.5</v>
      </c>
      <c r="I10947">
        <v>100</v>
      </c>
      <c r="J10947">
        <v>161</v>
      </c>
      <c r="L10947">
        <v>172</v>
      </c>
      <c r="N10947">
        <v>92</v>
      </c>
      <c r="P10947">
        <v>0</v>
      </c>
      <c r="Q10947">
        <v>0</v>
      </c>
      <c r="S10947">
        <v>8</v>
      </c>
    </row>
    <row r="10948" spans="1:19" x14ac:dyDescent="0.25">
      <c r="A10948" s="20" t="s">
        <v>22960</v>
      </c>
      <c r="B10948" t="s">
        <v>22786</v>
      </c>
      <c r="C10948" t="s">
        <v>347</v>
      </c>
      <c r="D10948" s="20" t="s">
        <v>1000</v>
      </c>
      <c r="E10948" s="26">
        <v>43770</v>
      </c>
      <c r="F10948">
        <v>0</v>
      </c>
      <c r="G10948">
        <v>0</v>
      </c>
      <c r="I10948">
        <v>0</v>
      </c>
      <c r="J10948">
        <v>0</v>
      </c>
      <c r="L10948">
        <v>0</v>
      </c>
      <c r="N10948">
        <v>0</v>
      </c>
      <c r="P10948">
        <v>0</v>
      </c>
      <c r="Q10948">
        <v>0</v>
      </c>
      <c r="S10948">
        <v>0</v>
      </c>
    </row>
    <row r="10949" spans="1:19" x14ac:dyDescent="0.25">
      <c r="A10949" s="20" t="s">
        <v>22961</v>
      </c>
      <c r="B10949" t="s">
        <v>22787</v>
      </c>
      <c r="C10949" t="s">
        <v>224</v>
      </c>
      <c r="D10949" s="20" t="s">
        <v>1000</v>
      </c>
      <c r="E10949" s="26">
        <v>43770</v>
      </c>
      <c r="F10949">
        <v>6</v>
      </c>
      <c r="G10949">
        <v>5</v>
      </c>
      <c r="I10949">
        <v>30</v>
      </c>
      <c r="J10949">
        <v>66</v>
      </c>
      <c r="L10949">
        <v>55</v>
      </c>
      <c r="N10949">
        <v>30</v>
      </c>
      <c r="P10949">
        <v>0</v>
      </c>
      <c r="Q10949">
        <v>0</v>
      </c>
      <c r="S10949">
        <v>0</v>
      </c>
    </row>
    <row r="10950" spans="1:19" x14ac:dyDescent="0.25">
      <c r="A10950" s="20" t="s">
        <v>22962</v>
      </c>
      <c r="B10950" t="s">
        <v>22788</v>
      </c>
      <c r="C10950" t="s">
        <v>345</v>
      </c>
      <c r="D10950" s="20" t="s">
        <v>1000</v>
      </c>
      <c r="E10950" s="26">
        <v>43770</v>
      </c>
      <c r="F10950">
        <v>0</v>
      </c>
      <c r="G10950">
        <v>0</v>
      </c>
      <c r="I10950">
        <v>0</v>
      </c>
      <c r="J10950">
        <v>0</v>
      </c>
      <c r="L10950">
        <v>0</v>
      </c>
      <c r="N10950">
        <v>0</v>
      </c>
      <c r="P10950">
        <v>0</v>
      </c>
      <c r="Q10950">
        <v>0</v>
      </c>
      <c r="S10950">
        <v>0</v>
      </c>
    </row>
    <row r="10951" spans="1:19" x14ac:dyDescent="0.25">
      <c r="A10951" s="20" t="s">
        <v>22963</v>
      </c>
      <c r="B10951" t="s">
        <v>22789</v>
      </c>
      <c r="C10951" t="s">
        <v>226</v>
      </c>
      <c r="D10951" s="20" t="s">
        <v>1000</v>
      </c>
      <c r="E10951" s="26">
        <v>43770</v>
      </c>
      <c r="F10951">
        <v>3</v>
      </c>
      <c r="G10951">
        <v>4</v>
      </c>
      <c r="I10951">
        <v>0</v>
      </c>
      <c r="J10951">
        <v>33</v>
      </c>
      <c r="L10951">
        <v>44</v>
      </c>
      <c r="N10951">
        <v>0</v>
      </c>
      <c r="P10951">
        <v>0</v>
      </c>
      <c r="Q10951">
        <v>13</v>
      </c>
      <c r="S10951">
        <v>0</v>
      </c>
    </row>
    <row r="10952" spans="1:19" x14ac:dyDescent="0.25">
      <c r="A10952" s="20" t="s">
        <v>22964</v>
      </c>
      <c r="B10952" t="s">
        <v>22790</v>
      </c>
      <c r="C10952" t="s">
        <v>231</v>
      </c>
      <c r="D10952" s="20" t="s">
        <v>1000</v>
      </c>
      <c r="E10952" s="26">
        <v>43770</v>
      </c>
      <c r="F10952">
        <v>12</v>
      </c>
      <c r="G10952">
        <v>11.5</v>
      </c>
      <c r="I10952">
        <v>146</v>
      </c>
      <c r="J10952">
        <v>135</v>
      </c>
      <c r="L10952">
        <v>128</v>
      </c>
      <c r="N10952">
        <v>129</v>
      </c>
      <c r="P10952">
        <v>0</v>
      </c>
      <c r="Q10952">
        <v>2</v>
      </c>
      <c r="S10952">
        <v>17</v>
      </c>
    </row>
    <row r="10953" spans="1:19" x14ac:dyDescent="0.25">
      <c r="A10953" s="20" t="s">
        <v>22965</v>
      </c>
      <c r="B10953" t="s">
        <v>22791</v>
      </c>
      <c r="C10953" t="s">
        <v>216</v>
      </c>
      <c r="D10953" s="20" t="s">
        <v>1000</v>
      </c>
      <c r="E10953" s="26">
        <v>43770</v>
      </c>
      <c r="F10953">
        <v>9</v>
      </c>
      <c r="G10953">
        <v>9.5</v>
      </c>
      <c r="I10953">
        <v>64</v>
      </c>
      <c r="J10953">
        <v>90</v>
      </c>
      <c r="L10953">
        <v>95</v>
      </c>
      <c r="N10953">
        <v>50</v>
      </c>
      <c r="P10953">
        <v>5</v>
      </c>
      <c r="Q10953">
        <v>7</v>
      </c>
      <c r="S10953">
        <v>14</v>
      </c>
    </row>
    <row r="10954" spans="1:19" x14ac:dyDescent="0.25">
      <c r="A10954" s="20" t="s">
        <v>22966</v>
      </c>
      <c r="B10954" t="s">
        <v>22792</v>
      </c>
      <c r="C10954" t="s">
        <v>233</v>
      </c>
      <c r="D10954" s="20" t="s">
        <v>1000</v>
      </c>
      <c r="E10954" s="26">
        <v>43770</v>
      </c>
      <c r="F10954">
        <v>0</v>
      </c>
      <c r="G10954">
        <v>0</v>
      </c>
      <c r="I10954">
        <v>0</v>
      </c>
      <c r="J10954">
        <v>0</v>
      </c>
      <c r="L10954">
        <v>0</v>
      </c>
      <c r="N10954">
        <v>0</v>
      </c>
      <c r="P10954">
        <v>0</v>
      </c>
      <c r="Q10954">
        <v>0</v>
      </c>
      <c r="S10954">
        <v>0</v>
      </c>
    </row>
    <row r="10955" spans="1:19" x14ac:dyDescent="0.25">
      <c r="A10955" s="20" t="s">
        <v>22967</v>
      </c>
      <c r="B10955" t="s">
        <v>22793</v>
      </c>
      <c r="C10955" t="s">
        <v>219</v>
      </c>
      <c r="D10955" s="20" t="s">
        <v>1000</v>
      </c>
      <c r="E10955" s="26">
        <v>43770</v>
      </c>
      <c r="F10955">
        <v>0</v>
      </c>
      <c r="G10955">
        <v>0</v>
      </c>
      <c r="I10955">
        <v>0</v>
      </c>
      <c r="J10955">
        <v>0</v>
      </c>
      <c r="L10955">
        <v>0</v>
      </c>
      <c r="N10955">
        <v>0</v>
      </c>
      <c r="P10955">
        <v>0</v>
      </c>
      <c r="Q10955">
        <v>0</v>
      </c>
      <c r="S10955">
        <v>0</v>
      </c>
    </row>
    <row r="10956" spans="1:19" x14ac:dyDescent="0.25">
      <c r="A10956" s="20" t="s">
        <v>22968</v>
      </c>
      <c r="B10956" t="s">
        <v>22794</v>
      </c>
      <c r="C10956" t="s">
        <v>340</v>
      </c>
      <c r="D10956" s="20" t="s">
        <v>1000</v>
      </c>
      <c r="E10956" s="26">
        <v>43770</v>
      </c>
      <c r="F10956">
        <v>2.5</v>
      </c>
      <c r="G10956">
        <v>3</v>
      </c>
      <c r="I10956">
        <v>27</v>
      </c>
      <c r="J10956">
        <v>29</v>
      </c>
      <c r="L10956">
        <v>36</v>
      </c>
      <c r="N10956">
        <v>24</v>
      </c>
      <c r="P10956">
        <v>2</v>
      </c>
      <c r="Q10956">
        <v>4</v>
      </c>
      <c r="S10956">
        <v>3</v>
      </c>
    </row>
    <row r="10957" spans="1:19" x14ac:dyDescent="0.25">
      <c r="A10957" s="20" t="s">
        <v>22969</v>
      </c>
      <c r="B10957" t="s">
        <v>22795</v>
      </c>
      <c r="C10957" t="s">
        <v>350</v>
      </c>
      <c r="D10957" s="20" t="s">
        <v>1000</v>
      </c>
      <c r="E10957" s="26">
        <v>43770</v>
      </c>
      <c r="F10957">
        <v>0</v>
      </c>
      <c r="G10957">
        <v>0</v>
      </c>
      <c r="I10957">
        <v>0</v>
      </c>
      <c r="J10957">
        <v>0</v>
      </c>
      <c r="L10957">
        <v>0</v>
      </c>
      <c r="N10957">
        <v>0</v>
      </c>
      <c r="P10957">
        <v>0</v>
      </c>
      <c r="Q10957">
        <v>0</v>
      </c>
      <c r="S10957">
        <v>0</v>
      </c>
    </row>
    <row r="10958" spans="1:19" x14ac:dyDescent="0.25">
      <c r="A10958" s="20" t="s">
        <v>22970</v>
      </c>
      <c r="B10958" t="s">
        <v>22796</v>
      </c>
      <c r="C10958" t="s">
        <v>351</v>
      </c>
      <c r="D10958" s="20" t="s">
        <v>1000</v>
      </c>
      <c r="E10958" s="26">
        <v>43770</v>
      </c>
      <c r="F10958">
        <v>0</v>
      </c>
      <c r="G10958">
        <v>0</v>
      </c>
      <c r="I10958">
        <v>0</v>
      </c>
      <c r="J10958">
        <v>0</v>
      </c>
      <c r="L10958">
        <v>0</v>
      </c>
      <c r="N10958">
        <v>0</v>
      </c>
      <c r="P10958">
        <v>0</v>
      </c>
      <c r="Q10958">
        <v>0</v>
      </c>
      <c r="S10958">
        <v>0</v>
      </c>
    </row>
    <row r="10959" spans="1:19" x14ac:dyDescent="0.25">
      <c r="A10959" s="20" t="s">
        <v>22971</v>
      </c>
      <c r="B10959" t="s">
        <v>22797</v>
      </c>
      <c r="C10959" t="s">
        <v>352</v>
      </c>
      <c r="D10959" s="20" t="s">
        <v>1000</v>
      </c>
      <c r="E10959" s="26">
        <v>43770</v>
      </c>
      <c r="F10959">
        <v>0</v>
      </c>
      <c r="G10959">
        <v>0</v>
      </c>
      <c r="I10959">
        <v>0</v>
      </c>
      <c r="J10959">
        <v>0</v>
      </c>
      <c r="L10959">
        <v>0</v>
      </c>
      <c r="N10959">
        <v>0</v>
      </c>
      <c r="P10959">
        <v>0</v>
      </c>
      <c r="Q10959">
        <v>0</v>
      </c>
      <c r="S10959">
        <v>0</v>
      </c>
    </row>
    <row r="10960" spans="1:19" x14ac:dyDescent="0.25">
      <c r="A10960" s="20" t="s">
        <v>22972</v>
      </c>
      <c r="B10960" t="s">
        <v>22798</v>
      </c>
      <c r="C10960" t="s">
        <v>353</v>
      </c>
      <c r="D10960" s="20" t="s">
        <v>1000</v>
      </c>
      <c r="E10960" s="26">
        <v>43770</v>
      </c>
      <c r="F10960">
        <v>0</v>
      </c>
      <c r="G10960">
        <v>0</v>
      </c>
      <c r="I10960">
        <v>0</v>
      </c>
      <c r="J10960">
        <v>0</v>
      </c>
      <c r="L10960">
        <v>0</v>
      </c>
      <c r="N10960">
        <v>0</v>
      </c>
      <c r="P10960">
        <v>0</v>
      </c>
      <c r="Q10960">
        <v>0</v>
      </c>
      <c r="S10960">
        <v>0</v>
      </c>
    </row>
    <row r="10961" spans="1:19" x14ac:dyDescent="0.25">
      <c r="A10961" s="20" t="s">
        <v>22973</v>
      </c>
      <c r="B10961" t="s">
        <v>22799</v>
      </c>
      <c r="C10961" t="s">
        <v>386</v>
      </c>
      <c r="D10961" s="20" t="s">
        <v>1000</v>
      </c>
      <c r="E10961" s="26">
        <v>43770</v>
      </c>
      <c r="F10961">
        <v>0</v>
      </c>
      <c r="G10961">
        <v>0</v>
      </c>
      <c r="I10961">
        <v>0</v>
      </c>
      <c r="J10961">
        <v>0</v>
      </c>
      <c r="L10961">
        <v>0</v>
      </c>
      <c r="N10961">
        <v>0</v>
      </c>
      <c r="P10961">
        <v>0</v>
      </c>
      <c r="Q10961">
        <v>0</v>
      </c>
      <c r="S10961">
        <v>0</v>
      </c>
    </row>
    <row r="10962" spans="1:19" x14ac:dyDescent="0.25">
      <c r="A10962" s="20" t="s">
        <v>22974</v>
      </c>
      <c r="B10962" t="s">
        <v>22800</v>
      </c>
      <c r="C10962" t="s">
        <v>354</v>
      </c>
      <c r="D10962" s="20" t="s">
        <v>1000</v>
      </c>
      <c r="E10962" s="26">
        <v>43770</v>
      </c>
      <c r="F10962">
        <v>1.5</v>
      </c>
      <c r="G10962">
        <v>1.5</v>
      </c>
      <c r="I10962">
        <v>9</v>
      </c>
      <c r="J10962">
        <v>9</v>
      </c>
      <c r="L10962">
        <v>9</v>
      </c>
      <c r="N10962">
        <v>9</v>
      </c>
      <c r="P10962">
        <v>0</v>
      </c>
      <c r="Q10962">
        <v>0</v>
      </c>
      <c r="S10962">
        <v>0</v>
      </c>
    </row>
    <row r="10963" spans="1:19" x14ac:dyDescent="0.25">
      <c r="A10963" s="20" t="s">
        <v>22975</v>
      </c>
      <c r="B10963" t="s">
        <v>22801</v>
      </c>
      <c r="C10963" t="s">
        <v>355</v>
      </c>
      <c r="D10963" s="20" t="s">
        <v>1000</v>
      </c>
      <c r="E10963" s="26">
        <v>43770</v>
      </c>
      <c r="F10963">
        <v>2</v>
      </c>
      <c r="G10963">
        <v>1</v>
      </c>
      <c r="I10963">
        <v>5</v>
      </c>
      <c r="J10963">
        <v>11</v>
      </c>
      <c r="L10963">
        <v>6</v>
      </c>
      <c r="N10963">
        <v>5</v>
      </c>
      <c r="P10963">
        <v>0</v>
      </c>
      <c r="Q10963">
        <v>0</v>
      </c>
      <c r="S10963">
        <v>0</v>
      </c>
    </row>
    <row r="10964" spans="1:19" x14ac:dyDescent="0.25">
      <c r="A10964" s="20" t="s">
        <v>22976</v>
      </c>
      <c r="B10964" t="s">
        <v>22802</v>
      </c>
      <c r="C10964" t="s">
        <v>228</v>
      </c>
      <c r="D10964" s="20" t="s">
        <v>1002</v>
      </c>
      <c r="E10964" s="26">
        <v>43770</v>
      </c>
      <c r="F10964">
        <v>0</v>
      </c>
      <c r="G10964">
        <v>0</v>
      </c>
      <c r="I10964">
        <v>0</v>
      </c>
      <c r="J10964">
        <v>0</v>
      </c>
      <c r="L10964">
        <v>0</v>
      </c>
      <c r="N10964">
        <v>0</v>
      </c>
      <c r="P10964">
        <v>0</v>
      </c>
      <c r="Q10964">
        <v>0</v>
      </c>
      <c r="S10964">
        <v>0</v>
      </c>
    </row>
    <row r="10965" spans="1:19" x14ac:dyDescent="0.25">
      <c r="A10965" s="20" t="s">
        <v>22977</v>
      </c>
      <c r="B10965" t="s">
        <v>22803</v>
      </c>
      <c r="C10965" t="s">
        <v>211</v>
      </c>
      <c r="D10965" s="20" t="s">
        <v>1002</v>
      </c>
      <c r="E10965" s="26">
        <v>43770</v>
      </c>
      <c r="F10965">
        <v>0</v>
      </c>
      <c r="G10965">
        <v>0</v>
      </c>
      <c r="I10965">
        <v>0</v>
      </c>
      <c r="J10965">
        <v>0</v>
      </c>
      <c r="L10965">
        <v>0</v>
      </c>
      <c r="N10965">
        <v>0</v>
      </c>
      <c r="P10965">
        <v>0</v>
      </c>
      <c r="Q10965">
        <v>0</v>
      </c>
      <c r="S10965">
        <v>0</v>
      </c>
    </row>
    <row r="10966" spans="1:19" x14ac:dyDescent="0.25">
      <c r="A10966" s="20" t="s">
        <v>22978</v>
      </c>
      <c r="B10966" t="s">
        <v>22804</v>
      </c>
      <c r="C10966" t="s">
        <v>213</v>
      </c>
      <c r="D10966" s="20" t="s">
        <v>1002</v>
      </c>
      <c r="E10966" s="26">
        <v>43770</v>
      </c>
      <c r="F10966">
        <v>0</v>
      </c>
      <c r="G10966">
        <v>0</v>
      </c>
      <c r="I10966">
        <v>0</v>
      </c>
      <c r="J10966">
        <v>0</v>
      </c>
      <c r="L10966">
        <v>0</v>
      </c>
      <c r="N10966">
        <v>0</v>
      </c>
      <c r="P10966">
        <v>0</v>
      </c>
      <c r="Q10966">
        <v>0</v>
      </c>
      <c r="S10966">
        <v>0</v>
      </c>
    </row>
    <row r="10967" spans="1:19" x14ac:dyDescent="0.25">
      <c r="A10967" s="20" t="s">
        <v>22979</v>
      </c>
      <c r="B10967" t="s">
        <v>22805</v>
      </c>
      <c r="C10967" t="s">
        <v>229</v>
      </c>
      <c r="D10967" s="20" t="s">
        <v>1002</v>
      </c>
      <c r="E10967" s="26">
        <v>43770</v>
      </c>
      <c r="F10967">
        <v>0</v>
      </c>
      <c r="G10967">
        <v>0</v>
      </c>
      <c r="I10967">
        <v>0</v>
      </c>
      <c r="J10967">
        <v>0</v>
      </c>
      <c r="L10967">
        <v>0</v>
      </c>
      <c r="N10967">
        <v>0</v>
      </c>
      <c r="P10967">
        <v>0</v>
      </c>
      <c r="Q10967">
        <v>0</v>
      </c>
      <c r="S10967">
        <v>0</v>
      </c>
    </row>
    <row r="10968" spans="1:19" x14ac:dyDescent="0.25">
      <c r="A10968" s="20" t="s">
        <v>22980</v>
      </c>
      <c r="B10968" t="s">
        <v>22806</v>
      </c>
      <c r="C10968" t="s">
        <v>1051</v>
      </c>
      <c r="D10968" s="20" t="s">
        <v>1002</v>
      </c>
      <c r="E10968" s="26">
        <v>43770</v>
      </c>
      <c r="F10968">
        <v>0</v>
      </c>
      <c r="G10968">
        <v>0</v>
      </c>
      <c r="I10968">
        <v>0</v>
      </c>
      <c r="J10968">
        <v>0</v>
      </c>
      <c r="L10968">
        <v>0</v>
      </c>
      <c r="N10968">
        <v>0</v>
      </c>
      <c r="P10968">
        <v>0</v>
      </c>
      <c r="Q10968">
        <v>0</v>
      </c>
      <c r="S10968">
        <v>0</v>
      </c>
    </row>
    <row r="10969" spans="1:19" x14ac:dyDescent="0.25">
      <c r="A10969" s="20" t="s">
        <v>22981</v>
      </c>
      <c r="B10969" t="s">
        <v>22807</v>
      </c>
      <c r="C10969" t="s">
        <v>1049</v>
      </c>
      <c r="D10969" s="20" t="s">
        <v>1002</v>
      </c>
      <c r="E10969" s="26">
        <v>43770</v>
      </c>
      <c r="F10969">
        <v>0</v>
      </c>
      <c r="G10969">
        <v>0</v>
      </c>
      <c r="I10969">
        <v>0</v>
      </c>
      <c r="J10969">
        <v>0</v>
      </c>
      <c r="L10969">
        <v>0</v>
      </c>
      <c r="N10969">
        <v>0</v>
      </c>
      <c r="P10969">
        <v>0</v>
      </c>
      <c r="Q10969">
        <v>0</v>
      </c>
      <c r="S10969">
        <v>0</v>
      </c>
    </row>
    <row r="10970" spans="1:19" x14ac:dyDescent="0.25">
      <c r="A10970" s="20" t="s">
        <v>22982</v>
      </c>
      <c r="B10970" t="s">
        <v>22808</v>
      </c>
      <c r="C10970" t="s">
        <v>959</v>
      </c>
      <c r="D10970" s="20" t="s">
        <v>1002</v>
      </c>
      <c r="E10970" s="26">
        <v>43770</v>
      </c>
      <c r="F10970">
        <v>0</v>
      </c>
      <c r="G10970">
        <v>0</v>
      </c>
      <c r="I10970">
        <v>0</v>
      </c>
      <c r="J10970">
        <v>0</v>
      </c>
      <c r="L10970">
        <v>0</v>
      </c>
      <c r="N10970">
        <v>0</v>
      </c>
      <c r="P10970">
        <v>0</v>
      </c>
      <c r="Q10970">
        <v>0</v>
      </c>
      <c r="S10970">
        <v>0</v>
      </c>
    </row>
    <row r="10971" spans="1:19" x14ac:dyDescent="0.25">
      <c r="A10971" s="20" t="s">
        <v>22983</v>
      </c>
      <c r="B10971" t="s">
        <v>22809</v>
      </c>
      <c r="C10971" t="s">
        <v>205</v>
      </c>
      <c r="D10971" s="20" t="s">
        <v>1002</v>
      </c>
      <c r="E10971" s="26">
        <v>43770</v>
      </c>
      <c r="F10971">
        <v>0</v>
      </c>
      <c r="G10971">
        <v>0</v>
      </c>
      <c r="I10971">
        <v>0</v>
      </c>
      <c r="J10971">
        <v>0</v>
      </c>
      <c r="L10971">
        <v>0</v>
      </c>
      <c r="N10971">
        <v>0</v>
      </c>
      <c r="P10971">
        <v>0</v>
      </c>
      <c r="Q10971">
        <v>0</v>
      </c>
      <c r="S10971">
        <v>0</v>
      </c>
    </row>
    <row r="10972" spans="1:19" x14ac:dyDescent="0.25">
      <c r="A10972" s="20" t="s">
        <v>22984</v>
      </c>
      <c r="B10972" t="s">
        <v>22810</v>
      </c>
      <c r="C10972" t="s">
        <v>384</v>
      </c>
      <c r="D10972" s="20" t="s">
        <v>1002</v>
      </c>
      <c r="E10972" s="26">
        <v>43770</v>
      </c>
      <c r="F10972">
        <v>0</v>
      </c>
      <c r="G10972">
        <v>0</v>
      </c>
      <c r="I10972">
        <v>0</v>
      </c>
      <c r="J10972">
        <v>0</v>
      </c>
      <c r="L10972">
        <v>0</v>
      </c>
      <c r="N10972">
        <v>0</v>
      </c>
      <c r="P10972">
        <v>0</v>
      </c>
      <c r="Q10972">
        <v>0</v>
      </c>
      <c r="S10972">
        <v>0</v>
      </c>
    </row>
    <row r="10973" spans="1:19" x14ac:dyDescent="0.25">
      <c r="A10973" s="20" t="s">
        <v>22985</v>
      </c>
      <c r="B10973" t="s">
        <v>22811</v>
      </c>
      <c r="C10973" t="s">
        <v>210</v>
      </c>
      <c r="D10973" s="20" t="s">
        <v>1002</v>
      </c>
      <c r="E10973" s="26">
        <v>43770</v>
      </c>
      <c r="F10973">
        <v>2</v>
      </c>
      <c r="G10973">
        <v>4</v>
      </c>
      <c r="I10973">
        <v>3</v>
      </c>
      <c r="J10973">
        <v>12</v>
      </c>
      <c r="L10973">
        <v>24</v>
      </c>
      <c r="N10973">
        <v>3</v>
      </c>
      <c r="P10973">
        <v>0</v>
      </c>
      <c r="Q10973">
        <v>0</v>
      </c>
      <c r="S10973">
        <v>0</v>
      </c>
    </row>
    <row r="10974" spans="1:19" x14ac:dyDescent="0.25">
      <c r="A10974" s="20" t="s">
        <v>22986</v>
      </c>
      <c r="B10974" t="s">
        <v>22812</v>
      </c>
      <c r="C10974" t="s">
        <v>215</v>
      </c>
      <c r="D10974" s="20" t="s">
        <v>1002</v>
      </c>
      <c r="E10974" s="26">
        <v>43770</v>
      </c>
      <c r="F10974">
        <v>6</v>
      </c>
      <c r="G10974">
        <v>6</v>
      </c>
      <c r="I10974">
        <v>34</v>
      </c>
      <c r="J10974">
        <v>36</v>
      </c>
      <c r="L10974">
        <v>36</v>
      </c>
      <c r="N10974">
        <v>21</v>
      </c>
      <c r="P10974">
        <v>8</v>
      </c>
      <c r="Q10974">
        <v>10</v>
      </c>
      <c r="S10974">
        <v>13</v>
      </c>
    </row>
    <row r="10975" spans="1:19" x14ac:dyDescent="0.25">
      <c r="A10975" s="20" t="s">
        <v>22987</v>
      </c>
      <c r="B10975" t="s">
        <v>22813</v>
      </c>
      <c r="C10975" t="s">
        <v>960</v>
      </c>
      <c r="D10975" s="20" t="s">
        <v>1002</v>
      </c>
      <c r="E10975" s="26">
        <v>43770</v>
      </c>
      <c r="F10975">
        <v>3</v>
      </c>
      <c r="G10975">
        <v>3</v>
      </c>
      <c r="I10975">
        <v>4</v>
      </c>
      <c r="J10975">
        <v>12</v>
      </c>
      <c r="L10975">
        <v>15</v>
      </c>
      <c r="N10975">
        <v>3</v>
      </c>
      <c r="P10975">
        <v>1</v>
      </c>
      <c r="Q10975">
        <v>3</v>
      </c>
      <c r="S10975">
        <v>1</v>
      </c>
    </row>
    <row r="10976" spans="1:19" x14ac:dyDescent="0.25">
      <c r="A10976" s="20" t="s">
        <v>22988</v>
      </c>
      <c r="B10976" t="s">
        <v>22814</v>
      </c>
      <c r="C10976" t="s">
        <v>961</v>
      </c>
      <c r="D10976" s="20" t="s">
        <v>1002</v>
      </c>
      <c r="E10976" s="26">
        <v>43770</v>
      </c>
      <c r="F10976">
        <v>3</v>
      </c>
      <c r="G10976">
        <v>3</v>
      </c>
      <c r="I10976">
        <v>8</v>
      </c>
      <c r="J10976">
        <v>12</v>
      </c>
      <c r="L10976">
        <v>15</v>
      </c>
      <c r="N10976">
        <v>7</v>
      </c>
      <c r="P10976">
        <v>1</v>
      </c>
      <c r="Q10976">
        <v>2</v>
      </c>
      <c r="S10976">
        <v>1</v>
      </c>
    </row>
    <row r="10977" spans="1:19" x14ac:dyDescent="0.25">
      <c r="A10977" s="20" t="s">
        <v>22989</v>
      </c>
      <c r="B10977" t="s">
        <v>22815</v>
      </c>
      <c r="C10977" t="s">
        <v>221</v>
      </c>
      <c r="D10977" s="20" t="s">
        <v>1002</v>
      </c>
      <c r="E10977" s="26">
        <v>43770</v>
      </c>
      <c r="F10977">
        <v>0</v>
      </c>
      <c r="G10977">
        <v>0</v>
      </c>
      <c r="I10977">
        <v>0</v>
      </c>
      <c r="J10977">
        <v>0</v>
      </c>
      <c r="L10977">
        <v>0</v>
      </c>
      <c r="N10977">
        <v>0</v>
      </c>
      <c r="P10977">
        <v>0</v>
      </c>
      <c r="Q10977">
        <v>0</v>
      </c>
      <c r="S10977">
        <v>0</v>
      </c>
    </row>
    <row r="10978" spans="1:19" x14ac:dyDescent="0.25">
      <c r="A10978" s="20" t="s">
        <v>22990</v>
      </c>
      <c r="B10978" t="s">
        <v>22816</v>
      </c>
      <c r="C10978" t="s">
        <v>222</v>
      </c>
      <c r="D10978" s="20" t="s">
        <v>1002</v>
      </c>
      <c r="E10978" s="26">
        <v>43770</v>
      </c>
      <c r="F10978">
        <v>0</v>
      </c>
      <c r="G10978">
        <v>0</v>
      </c>
      <c r="I10978">
        <v>0</v>
      </c>
      <c r="J10978">
        <v>0</v>
      </c>
      <c r="L10978">
        <v>0</v>
      </c>
      <c r="N10978">
        <v>0</v>
      </c>
      <c r="P10978">
        <v>0</v>
      </c>
      <c r="Q10978">
        <v>0</v>
      </c>
      <c r="S10978">
        <v>0</v>
      </c>
    </row>
    <row r="10979" spans="1:19" x14ac:dyDescent="0.25">
      <c r="A10979" s="20" t="s">
        <v>22991</v>
      </c>
      <c r="B10979" t="s">
        <v>22817</v>
      </c>
      <c r="C10979" t="s">
        <v>200</v>
      </c>
      <c r="D10979" s="20" t="s">
        <v>1002</v>
      </c>
      <c r="E10979" s="26">
        <v>43770</v>
      </c>
      <c r="F10979">
        <v>2.5</v>
      </c>
      <c r="G10979">
        <v>3.5</v>
      </c>
      <c r="I10979">
        <v>4</v>
      </c>
      <c r="J10979">
        <v>14</v>
      </c>
      <c r="L10979">
        <v>20</v>
      </c>
      <c r="N10979">
        <v>4</v>
      </c>
      <c r="P10979">
        <v>1</v>
      </c>
      <c r="Q10979">
        <v>2</v>
      </c>
      <c r="S10979">
        <v>0</v>
      </c>
    </row>
    <row r="10980" spans="1:19" x14ac:dyDescent="0.25">
      <c r="A10980" s="20" t="s">
        <v>22992</v>
      </c>
      <c r="B10980" t="s">
        <v>22818</v>
      </c>
      <c r="C10980" t="s">
        <v>204</v>
      </c>
      <c r="D10980" s="20" t="s">
        <v>1002</v>
      </c>
      <c r="E10980" s="26">
        <v>43770</v>
      </c>
      <c r="F10980">
        <v>0</v>
      </c>
      <c r="G10980">
        <v>0</v>
      </c>
      <c r="I10980">
        <v>0</v>
      </c>
      <c r="J10980">
        <v>0</v>
      </c>
      <c r="L10980">
        <v>0</v>
      </c>
      <c r="N10980">
        <v>0</v>
      </c>
      <c r="P10980">
        <v>0</v>
      </c>
      <c r="Q10980">
        <v>0</v>
      </c>
      <c r="S10980">
        <v>0</v>
      </c>
    </row>
    <row r="10981" spans="1:19" x14ac:dyDescent="0.25">
      <c r="A10981" s="20" t="s">
        <v>22993</v>
      </c>
      <c r="B10981" t="s">
        <v>22819</v>
      </c>
      <c r="C10981" t="s">
        <v>385</v>
      </c>
      <c r="D10981" s="20" t="s">
        <v>1002</v>
      </c>
      <c r="E10981" s="26">
        <v>43770</v>
      </c>
      <c r="F10981">
        <v>0</v>
      </c>
      <c r="G10981">
        <v>0</v>
      </c>
      <c r="I10981">
        <v>0</v>
      </c>
      <c r="J10981">
        <v>0</v>
      </c>
      <c r="L10981">
        <v>0</v>
      </c>
      <c r="N10981">
        <v>0</v>
      </c>
      <c r="P10981">
        <v>0</v>
      </c>
      <c r="Q10981">
        <v>0</v>
      </c>
      <c r="S10981">
        <v>0</v>
      </c>
    </row>
    <row r="10982" spans="1:19" x14ac:dyDescent="0.25">
      <c r="A10982" s="20" t="s">
        <v>22994</v>
      </c>
      <c r="B10982" t="s">
        <v>22820</v>
      </c>
      <c r="C10982" t="s">
        <v>208</v>
      </c>
      <c r="D10982" s="20" t="s">
        <v>1002</v>
      </c>
      <c r="E10982" s="26">
        <v>43770</v>
      </c>
      <c r="F10982">
        <v>2</v>
      </c>
      <c r="G10982">
        <v>1.5</v>
      </c>
      <c r="I10982">
        <v>0</v>
      </c>
      <c r="J10982">
        <v>11</v>
      </c>
      <c r="L10982">
        <v>9</v>
      </c>
      <c r="N10982">
        <v>0</v>
      </c>
      <c r="P10982">
        <v>0</v>
      </c>
      <c r="Q10982">
        <v>0</v>
      </c>
      <c r="S10982">
        <v>0</v>
      </c>
    </row>
    <row r="10983" spans="1:19" x14ac:dyDescent="0.25">
      <c r="A10983" s="20" t="s">
        <v>22995</v>
      </c>
      <c r="B10983" t="s">
        <v>22821</v>
      </c>
      <c r="C10983" t="s">
        <v>900</v>
      </c>
      <c r="D10983" s="20" t="s">
        <v>1002</v>
      </c>
      <c r="E10983" s="26">
        <v>43770</v>
      </c>
      <c r="F10983">
        <v>2.5</v>
      </c>
      <c r="G10983">
        <v>4</v>
      </c>
      <c r="I10983">
        <v>8</v>
      </c>
      <c r="J10983">
        <v>14</v>
      </c>
      <c r="L10983">
        <v>23</v>
      </c>
      <c r="N10983">
        <v>5</v>
      </c>
      <c r="P10983">
        <v>1</v>
      </c>
      <c r="Q10983">
        <v>1</v>
      </c>
      <c r="S10983">
        <v>3</v>
      </c>
    </row>
    <row r="10984" spans="1:19" x14ac:dyDescent="0.25">
      <c r="A10984" s="20" t="s">
        <v>22996</v>
      </c>
      <c r="B10984" t="s">
        <v>22822</v>
      </c>
      <c r="C10984" t="s">
        <v>905</v>
      </c>
      <c r="D10984" s="20" t="s">
        <v>1002</v>
      </c>
      <c r="E10984" s="26">
        <v>43770</v>
      </c>
      <c r="F10984">
        <v>2</v>
      </c>
      <c r="G10984">
        <v>2</v>
      </c>
      <c r="I10984">
        <v>0</v>
      </c>
      <c r="J10984">
        <v>11</v>
      </c>
      <c r="L10984">
        <v>11</v>
      </c>
      <c r="N10984">
        <v>0</v>
      </c>
      <c r="P10984">
        <v>0</v>
      </c>
      <c r="Q10984">
        <v>0</v>
      </c>
      <c r="S10984">
        <v>0</v>
      </c>
    </row>
    <row r="10985" spans="1:19" x14ac:dyDescent="0.25">
      <c r="A10985" s="20" t="s">
        <v>22997</v>
      </c>
      <c r="B10985" t="s">
        <v>22823</v>
      </c>
      <c r="C10985" t="s">
        <v>316</v>
      </c>
      <c r="D10985" s="20" t="s">
        <v>1002</v>
      </c>
      <c r="E10985" s="26">
        <v>43770</v>
      </c>
      <c r="F10985">
        <v>6</v>
      </c>
      <c r="G10985">
        <v>6.5</v>
      </c>
      <c r="I10985">
        <v>19</v>
      </c>
      <c r="J10985">
        <v>35</v>
      </c>
      <c r="L10985">
        <v>37</v>
      </c>
      <c r="N10985">
        <v>19</v>
      </c>
      <c r="P10985">
        <v>0</v>
      </c>
      <c r="Q10985">
        <v>0</v>
      </c>
      <c r="S10985">
        <v>0</v>
      </c>
    </row>
    <row r="10986" spans="1:19" x14ac:dyDescent="0.25">
      <c r="A10986" s="20" t="s">
        <v>22998</v>
      </c>
      <c r="B10986" t="s">
        <v>22824</v>
      </c>
      <c r="C10986" t="s">
        <v>218</v>
      </c>
      <c r="D10986" s="20" t="s">
        <v>1002</v>
      </c>
      <c r="E10986" s="26">
        <v>43770</v>
      </c>
      <c r="F10986">
        <v>0</v>
      </c>
      <c r="G10986">
        <v>0</v>
      </c>
      <c r="I10986">
        <v>0</v>
      </c>
      <c r="J10986">
        <v>0</v>
      </c>
      <c r="L10986">
        <v>0</v>
      </c>
      <c r="N10986">
        <v>0</v>
      </c>
      <c r="P10986">
        <v>0</v>
      </c>
      <c r="Q10986">
        <v>0</v>
      </c>
      <c r="S10986">
        <v>0</v>
      </c>
    </row>
    <row r="10987" spans="1:19" x14ac:dyDescent="0.25">
      <c r="A10987" s="20" t="s">
        <v>22999</v>
      </c>
      <c r="B10987" t="s">
        <v>22825</v>
      </c>
      <c r="C10987" t="s">
        <v>202</v>
      </c>
      <c r="D10987" s="20" t="s">
        <v>1002</v>
      </c>
      <c r="E10987" s="26">
        <v>43770</v>
      </c>
      <c r="F10987">
        <v>14.5</v>
      </c>
      <c r="G10987">
        <v>15.5</v>
      </c>
      <c r="I10987">
        <v>100</v>
      </c>
      <c r="J10987">
        <v>161</v>
      </c>
      <c r="L10987">
        <v>172</v>
      </c>
      <c r="N10987">
        <v>92</v>
      </c>
      <c r="P10987">
        <v>0</v>
      </c>
      <c r="Q10987">
        <v>0</v>
      </c>
      <c r="S10987">
        <v>8</v>
      </c>
    </row>
    <row r="10988" spans="1:19" x14ac:dyDescent="0.25">
      <c r="A10988" s="20" t="s">
        <v>23000</v>
      </c>
      <c r="B10988" t="s">
        <v>22826</v>
      </c>
      <c r="C10988" t="s">
        <v>347</v>
      </c>
      <c r="D10988" s="20" t="s">
        <v>1002</v>
      </c>
      <c r="E10988" s="26">
        <v>43770</v>
      </c>
      <c r="F10988">
        <v>0</v>
      </c>
      <c r="G10988">
        <v>0</v>
      </c>
      <c r="I10988">
        <v>0</v>
      </c>
      <c r="J10988">
        <v>0</v>
      </c>
      <c r="L10988">
        <v>0</v>
      </c>
      <c r="N10988">
        <v>0</v>
      </c>
      <c r="P10988">
        <v>0</v>
      </c>
      <c r="Q10988">
        <v>0</v>
      </c>
      <c r="S10988">
        <v>0</v>
      </c>
    </row>
    <row r="10989" spans="1:19" x14ac:dyDescent="0.25">
      <c r="A10989" s="20" t="s">
        <v>23001</v>
      </c>
      <c r="B10989" t="s">
        <v>22827</v>
      </c>
      <c r="C10989" t="s">
        <v>224</v>
      </c>
      <c r="D10989" s="20" t="s">
        <v>1002</v>
      </c>
      <c r="E10989" s="26">
        <v>43770</v>
      </c>
      <c r="F10989">
        <v>6</v>
      </c>
      <c r="G10989">
        <v>5</v>
      </c>
      <c r="I10989">
        <v>30</v>
      </c>
      <c r="J10989">
        <v>66</v>
      </c>
      <c r="L10989">
        <v>55</v>
      </c>
      <c r="N10989">
        <v>30</v>
      </c>
      <c r="P10989">
        <v>0</v>
      </c>
      <c r="Q10989">
        <v>0</v>
      </c>
      <c r="S10989">
        <v>0</v>
      </c>
    </row>
    <row r="10990" spans="1:19" x14ac:dyDescent="0.25">
      <c r="A10990" s="20" t="s">
        <v>23002</v>
      </c>
      <c r="B10990" t="s">
        <v>22828</v>
      </c>
      <c r="C10990" t="s">
        <v>345</v>
      </c>
      <c r="D10990" s="20" t="s">
        <v>1002</v>
      </c>
      <c r="E10990" s="26">
        <v>43770</v>
      </c>
      <c r="F10990">
        <v>0</v>
      </c>
      <c r="G10990">
        <v>0</v>
      </c>
      <c r="I10990">
        <v>0</v>
      </c>
      <c r="J10990">
        <v>0</v>
      </c>
      <c r="L10990">
        <v>0</v>
      </c>
      <c r="N10990">
        <v>0</v>
      </c>
      <c r="P10990">
        <v>0</v>
      </c>
      <c r="Q10990">
        <v>0</v>
      </c>
      <c r="S10990">
        <v>0</v>
      </c>
    </row>
    <row r="10991" spans="1:19" x14ac:dyDescent="0.25">
      <c r="A10991" s="20" t="s">
        <v>23003</v>
      </c>
      <c r="B10991" t="s">
        <v>22829</v>
      </c>
      <c r="C10991" t="s">
        <v>226</v>
      </c>
      <c r="D10991" s="20" t="s">
        <v>1002</v>
      </c>
      <c r="E10991" s="26">
        <v>43770</v>
      </c>
      <c r="F10991">
        <v>3</v>
      </c>
      <c r="G10991">
        <v>4</v>
      </c>
      <c r="I10991">
        <v>0</v>
      </c>
      <c r="J10991">
        <v>33</v>
      </c>
      <c r="L10991">
        <v>44</v>
      </c>
      <c r="N10991">
        <v>0</v>
      </c>
      <c r="P10991">
        <v>0</v>
      </c>
      <c r="Q10991">
        <v>13</v>
      </c>
      <c r="S10991">
        <v>0</v>
      </c>
    </row>
    <row r="10992" spans="1:19" x14ac:dyDescent="0.25">
      <c r="A10992" s="20" t="s">
        <v>23004</v>
      </c>
      <c r="B10992" t="s">
        <v>22830</v>
      </c>
      <c r="C10992" t="s">
        <v>231</v>
      </c>
      <c r="D10992" s="20" t="s">
        <v>1002</v>
      </c>
      <c r="E10992" s="26">
        <v>43770</v>
      </c>
      <c r="F10992">
        <v>12</v>
      </c>
      <c r="G10992">
        <v>11.5</v>
      </c>
      <c r="I10992">
        <v>146</v>
      </c>
      <c r="J10992">
        <v>135</v>
      </c>
      <c r="L10992">
        <v>128</v>
      </c>
      <c r="N10992">
        <v>129</v>
      </c>
      <c r="P10992">
        <v>0</v>
      </c>
      <c r="Q10992">
        <v>2</v>
      </c>
      <c r="S10992">
        <v>17</v>
      </c>
    </row>
    <row r="10993" spans="1:19" x14ac:dyDescent="0.25">
      <c r="A10993" s="20" t="s">
        <v>23005</v>
      </c>
      <c r="B10993" t="s">
        <v>22831</v>
      </c>
      <c r="C10993" t="s">
        <v>216</v>
      </c>
      <c r="D10993" s="20" t="s">
        <v>1002</v>
      </c>
      <c r="E10993" s="26">
        <v>43770</v>
      </c>
      <c r="F10993">
        <v>9</v>
      </c>
      <c r="G10993">
        <v>9.5</v>
      </c>
      <c r="I10993">
        <v>64</v>
      </c>
      <c r="J10993">
        <v>90</v>
      </c>
      <c r="L10993">
        <v>95</v>
      </c>
      <c r="N10993">
        <v>50</v>
      </c>
      <c r="P10993">
        <v>5</v>
      </c>
      <c r="Q10993">
        <v>7</v>
      </c>
      <c r="S10993">
        <v>14</v>
      </c>
    </row>
    <row r="10994" spans="1:19" x14ac:dyDescent="0.25">
      <c r="A10994" s="20" t="s">
        <v>23006</v>
      </c>
      <c r="B10994" t="s">
        <v>22832</v>
      </c>
      <c r="C10994" t="s">
        <v>233</v>
      </c>
      <c r="D10994" s="20" t="s">
        <v>1002</v>
      </c>
      <c r="E10994" s="26">
        <v>43770</v>
      </c>
      <c r="F10994">
        <v>0</v>
      </c>
      <c r="G10994">
        <v>0</v>
      </c>
      <c r="I10994">
        <v>0</v>
      </c>
      <c r="J10994">
        <v>0</v>
      </c>
      <c r="L10994">
        <v>0</v>
      </c>
      <c r="N10994">
        <v>0</v>
      </c>
      <c r="P10994">
        <v>0</v>
      </c>
      <c r="Q10994">
        <v>0</v>
      </c>
      <c r="S10994">
        <v>0</v>
      </c>
    </row>
    <row r="10995" spans="1:19" x14ac:dyDescent="0.25">
      <c r="A10995" s="20" t="s">
        <v>23007</v>
      </c>
      <c r="B10995" t="s">
        <v>22833</v>
      </c>
      <c r="C10995" t="s">
        <v>219</v>
      </c>
      <c r="D10995" s="20" t="s">
        <v>1002</v>
      </c>
      <c r="E10995" s="26">
        <v>43770</v>
      </c>
      <c r="F10995">
        <v>0</v>
      </c>
      <c r="G10995">
        <v>0</v>
      </c>
      <c r="I10995">
        <v>0</v>
      </c>
      <c r="J10995">
        <v>0</v>
      </c>
      <c r="L10995">
        <v>0</v>
      </c>
      <c r="N10995">
        <v>0</v>
      </c>
      <c r="P10995">
        <v>0</v>
      </c>
      <c r="Q10995">
        <v>0</v>
      </c>
      <c r="S10995">
        <v>0</v>
      </c>
    </row>
    <row r="10996" spans="1:19" x14ac:dyDescent="0.25">
      <c r="A10996" s="20" t="s">
        <v>23008</v>
      </c>
      <c r="B10996" t="s">
        <v>22834</v>
      </c>
      <c r="C10996" t="s">
        <v>340</v>
      </c>
      <c r="D10996" s="20" t="s">
        <v>1002</v>
      </c>
      <c r="E10996" s="26">
        <v>43770</v>
      </c>
      <c r="F10996">
        <v>2.5</v>
      </c>
      <c r="G10996">
        <v>3</v>
      </c>
      <c r="I10996">
        <v>27</v>
      </c>
      <c r="J10996">
        <v>29</v>
      </c>
      <c r="L10996">
        <v>36</v>
      </c>
      <c r="N10996">
        <v>24</v>
      </c>
      <c r="P10996">
        <v>2</v>
      </c>
      <c r="Q10996">
        <v>4</v>
      </c>
      <c r="S10996">
        <v>3</v>
      </c>
    </row>
    <row r="10997" spans="1:19" x14ac:dyDescent="0.25">
      <c r="A10997" s="20" t="s">
        <v>23009</v>
      </c>
      <c r="B10997" t="s">
        <v>22835</v>
      </c>
      <c r="C10997" t="s">
        <v>350</v>
      </c>
      <c r="D10997" s="20" t="s">
        <v>1002</v>
      </c>
      <c r="E10997" s="26">
        <v>43770</v>
      </c>
      <c r="F10997">
        <v>0</v>
      </c>
      <c r="G10997">
        <v>0</v>
      </c>
      <c r="I10997">
        <v>0</v>
      </c>
      <c r="J10997">
        <v>0</v>
      </c>
      <c r="L10997">
        <v>0</v>
      </c>
      <c r="N10997">
        <v>0</v>
      </c>
      <c r="P10997">
        <v>0</v>
      </c>
      <c r="Q10997">
        <v>0</v>
      </c>
      <c r="S10997">
        <v>0</v>
      </c>
    </row>
    <row r="10998" spans="1:19" x14ac:dyDescent="0.25">
      <c r="A10998" s="20" t="s">
        <v>23010</v>
      </c>
      <c r="B10998" t="s">
        <v>22836</v>
      </c>
      <c r="C10998" t="s">
        <v>351</v>
      </c>
      <c r="D10998" s="20" t="s">
        <v>1002</v>
      </c>
      <c r="E10998" s="26">
        <v>43770</v>
      </c>
      <c r="F10998">
        <v>0</v>
      </c>
      <c r="G10998">
        <v>0</v>
      </c>
      <c r="I10998">
        <v>0</v>
      </c>
      <c r="J10998">
        <v>0</v>
      </c>
      <c r="L10998">
        <v>0</v>
      </c>
      <c r="N10998">
        <v>0</v>
      </c>
      <c r="P10998">
        <v>0</v>
      </c>
      <c r="Q10998">
        <v>0</v>
      </c>
      <c r="S10998">
        <v>0</v>
      </c>
    </row>
    <row r="10999" spans="1:19" x14ac:dyDescent="0.25">
      <c r="A10999" s="20" t="s">
        <v>23011</v>
      </c>
      <c r="B10999" t="s">
        <v>22837</v>
      </c>
      <c r="C10999" t="s">
        <v>352</v>
      </c>
      <c r="D10999" s="20" t="s">
        <v>1002</v>
      </c>
      <c r="E10999" s="26">
        <v>43770</v>
      </c>
      <c r="F10999">
        <v>0</v>
      </c>
      <c r="G10999">
        <v>0</v>
      </c>
      <c r="I10999">
        <v>0</v>
      </c>
      <c r="J10999">
        <v>0</v>
      </c>
      <c r="L10999">
        <v>0</v>
      </c>
      <c r="N10999">
        <v>0</v>
      </c>
      <c r="P10999">
        <v>0</v>
      </c>
      <c r="Q10999">
        <v>0</v>
      </c>
      <c r="S10999">
        <v>0</v>
      </c>
    </row>
    <row r="11000" spans="1:19" x14ac:dyDescent="0.25">
      <c r="A11000" s="20" t="s">
        <v>23012</v>
      </c>
      <c r="B11000" t="s">
        <v>22838</v>
      </c>
      <c r="C11000" t="s">
        <v>353</v>
      </c>
      <c r="D11000" s="20" t="s">
        <v>1002</v>
      </c>
      <c r="E11000" s="26">
        <v>43770</v>
      </c>
      <c r="F11000">
        <v>0</v>
      </c>
      <c r="G11000">
        <v>0</v>
      </c>
      <c r="I11000">
        <v>0</v>
      </c>
      <c r="J11000">
        <v>0</v>
      </c>
      <c r="L11000">
        <v>0</v>
      </c>
      <c r="N11000">
        <v>0</v>
      </c>
      <c r="P11000">
        <v>0</v>
      </c>
      <c r="Q11000">
        <v>0</v>
      </c>
      <c r="S11000">
        <v>0</v>
      </c>
    </row>
    <row r="11001" spans="1:19" x14ac:dyDescent="0.25">
      <c r="A11001" s="20" t="s">
        <v>23013</v>
      </c>
      <c r="B11001" t="s">
        <v>22839</v>
      </c>
      <c r="C11001" t="s">
        <v>386</v>
      </c>
      <c r="D11001" s="20" t="s">
        <v>1002</v>
      </c>
      <c r="E11001" s="26">
        <v>43770</v>
      </c>
      <c r="F11001">
        <v>0</v>
      </c>
      <c r="G11001">
        <v>0</v>
      </c>
      <c r="I11001">
        <v>0</v>
      </c>
      <c r="J11001">
        <v>0</v>
      </c>
      <c r="L11001">
        <v>0</v>
      </c>
      <c r="N11001">
        <v>0</v>
      </c>
      <c r="P11001">
        <v>0</v>
      </c>
      <c r="Q11001">
        <v>0</v>
      </c>
      <c r="S11001">
        <v>0</v>
      </c>
    </row>
    <row r="11002" spans="1:19" x14ac:dyDescent="0.25">
      <c r="A11002" s="20" t="s">
        <v>23014</v>
      </c>
      <c r="B11002" t="s">
        <v>22840</v>
      </c>
      <c r="C11002" t="s">
        <v>354</v>
      </c>
      <c r="D11002" s="20" t="s">
        <v>1002</v>
      </c>
      <c r="E11002" s="26">
        <v>43770</v>
      </c>
      <c r="F11002">
        <v>1.5</v>
      </c>
      <c r="G11002">
        <v>1.5</v>
      </c>
      <c r="I11002">
        <v>9</v>
      </c>
      <c r="J11002">
        <v>9</v>
      </c>
      <c r="L11002">
        <v>9</v>
      </c>
      <c r="N11002">
        <v>9</v>
      </c>
      <c r="P11002">
        <v>0</v>
      </c>
      <c r="Q11002">
        <v>0</v>
      </c>
      <c r="S11002">
        <v>0</v>
      </c>
    </row>
    <row r="11003" spans="1:19" x14ac:dyDescent="0.25">
      <c r="A11003" s="20" t="s">
        <v>23015</v>
      </c>
      <c r="B11003" t="s">
        <v>22841</v>
      </c>
      <c r="C11003" t="s">
        <v>355</v>
      </c>
      <c r="D11003" s="20" t="s">
        <v>1002</v>
      </c>
      <c r="E11003" s="26">
        <v>43770</v>
      </c>
      <c r="F11003">
        <v>2</v>
      </c>
      <c r="G11003">
        <v>1</v>
      </c>
      <c r="I11003">
        <v>5</v>
      </c>
      <c r="J11003">
        <v>11</v>
      </c>
      <c r="L11003">
        <v>6</v>
      </c>
      <c r="N11003">
        <v>5</v>
      </c>
      <c r="P11003">
        <v>0</v>
      </c>
      <c r="Q11003">
        <v>0</v>
      </c>
      <c r="S11003">
        <v>0</v>
      </c>
    </row>
    <row r="11004" spans="1:19" x14ac:dyDescent="0.25">
      <c r="A11004" s="20" t="s">
        <v>23016</v>
      </c>
      <c r="B11004" t="s">
        <v>22842</v>
      </c>
      <c r="C11004" t="s">
        <v>1048</v>
      </c>
      <c r="D11004" s="20" t="s">
        <v>1002</v>
      </c>
      <c r="E11004" s="26">
        <v>43770</v>
      </c>
      <c r="F11004">
        <v>2</v>
      </c>
      <c r="G11004">
        <v>2</v>
      </c>
      <c r="I11004">
        <v>14</v>
      </c>
      <c r="J11004">
        <v>11</v>
      </c>
      <c r="L11004">
        <v>10</v>
      </c>
      <c r="N11004">
        <v>12</v>
      </c>
      <c r="P11004">
        <v>0</v>
      </c>
      <c r="Q11004">
        <v>0</v>
      </c>
      <c r="S11004">
        <v>2</v>
      </c>
    </row>
    <row r="11005" spans="1:19" x14ac:dyDescent="0.25">
      <c r="A11005" s="20" t="s">
        <v>23017</v>
      </c>
      <c r="B11005" t="s">
        <v>22843</v>
      </c>
      <c r="C11005" t="s">
        <v>1047</v>
      </c>
      <c r="D11005" s="20" t="s">
        <v>1002</v>
      </c>
      <c r="E11005" s="26">
        <v>43770</v>
      </c>
      <c r="F11005">
        <v>3.5</v>
      </c>
      <c r="G11005">
        <v>3</v>
      </c>
      <c r="I11005">
        <v>15</v>
      </c>
      <c r="J11005">
        <v>20</v>
      </c>
      <c r="L11005">
        <v>16</v>
      </c>
      <c r="N11005">
        <v>15</v>
      </c>
      <c r="P11005">
        <v>1</v>
      </c>
      <c r="Q11005">
        <v>1</v>
      </c>
      <c r="S11005">
        <v>0</v>
      </c>
    </row>
    <row r="11006" spans="1:19" x14ac:dyDescent="0.25">
      <c r="A11006" s="20" t="s">
        <v>23018</v>
      </c>
      <c r="B11006" t="s">
        <v>22844</v>
      </c>
      <c r="C11006" t="s">
        <v>1050</v>
      </c>
      <c r="D11006" s="20" t="s">
        <v>1002</v>
      </c>
      <c r="E11006" s="26">
        <v>43770</v>
      </c>
      <c r="F11006">
        <v>1.5</v>
      </c>
      <c r="G11006">
        <v>1.5</v>
      </c>
      <c r="I11006">
        <v>3</v>
      </c>
      <c r="J11006">
        <v>8</v>
      </c>
      <c r="L11006">
        <v>8</v>
      </c>
      <c r="N11006">
        <v>3</v>
      </c>
      <c r="P11006">
        <v>0</v>
      </c>
      <c r="Q11006">
        <v>0</v>
      </c>
      <c r="S11006">
        <v>0</v>
      </c>
    </row>
    <row r="11007" spans="1:19" x14ac:dyDescent="0.25">
      <c r="A11007" s="20" t="s">
        <v>23019</v>
      </c>
      <c r="B11007" t="s">
        <v>22845</v>
      </c>
      <c r="C11007" t="s">
        <v>1054</v>
      </c>
      <c r="D11007" s="20" t="s">
        <v>1002</v>
      </c>
      <c r="E11007" s="26">
        <v>43770</v>
      </c>
      <c r="F11007">
        <v>2</v>
      </c>
      <c r="G11007">
        <v>2</v>
      </c>
      <c r="I11007">
        <v>4</v>
      </c>
      <c r="J11007">
        <v>11</v>
      </c>
      <c r="L11007">
        <v>11</v>
      </c>
      <c r="N11007">
        <v>4</v>
      </c>
      <c r="P11007">
        <v>0</v>
      </c>
      <c r="Q11007">
        <v>2</v>
      </c>
      <c r="S11007">
        <v>0</v>
      </c>
    </row>
    <row r="11008" spans="1:19" x14ac:dyDescent="0.25">
      <c r="A11008" s="20" t="s">
        <v>23020</v>
      </c>
      <c r="B11008" t="s">
        <v>22846</v>
      </c>
      <c r="C11008" t="s">
        <v>1052</v>
      </c>
      <c r="D11008" s="20" t="s">
        <v>1002</v>
      </c>
      <c r="E11008" s="26">
        <v>43770</v>
      </c>
      <c r="F11008">
        <v>5</v>
      </c>
      <c r="G11008">
        <v>4.5</v>
      </c>
      <c r="I11008">
        <v>21</v>
      </c>
      <c r="J11008">
        <v>28</v>
      </c>
      <c r="L11008">
        <v>26</v>
      </c>
      <c r="N11008">
        <v>19</v>
      </c>
      <c r="P11008">
        <v>4</v>
      </c>
      <c r="Q11008">
        <v>4</v>
      </c>
      <c r="S11008">
        <v>2</v>
      </c>
    </row>
    <row r="11009" spans="1:19" x14ac:dyDescent="0.25">
      <c r="A11009" s="20" t="s">
        <v>23021</v>
      </c>
      <c r="B11009" t="s">
        <v>22847</v>
      </c>
      <c r="C11009" t="s">
        <v>1053</v>
      </c>
      <c r="D11009" s="20" t="s">
        <v>1002</v>
      </c>
      <c r="E11009" s="26">
        <v>43770</v>
      </c>
      <c r="F11009">
        <v>3</v>
      </c>
      <c r="G11009">
        <v>2</v>
      </c>
      <c r="I11009">
        <v>11</v>
      </c>
      <c r="J11009">
        <v>17</v>
      </c>
      <c r="L11009">
        <v>11</v>
      </c>
      <c r="N11009">
        <v>10</v>
      </c>
      <c r="P11009">
        <v>0</v>
      </c>
      <c r="Q11009">
        <v>0</v>
      </c>
      <c r="S11009">
        <v>1</v>
      </c>
    </row>
    <row r="11010" spans="1:19" x14ac:dyDescent="0.25">
      <c r="A11010" s="20" t="s">
        <v>23022</v>
      </c>
      <c r="B11010" t="s">
        <v>22848</v>
      </c>
      <c r="C11010" t="s">
        <v>962</v>
      </c>
      <c r="D11010" s="20" t="s">
        <v>1000</v>
      </c>
      <c r="E11010" s="26">
        <v>43770</v>
      </c>
      <c r="F11010">
        <v>0</v>
      </c>
      <c r="G11010">
        <v>0</v>
      </c>
      <c r="I11010">
        <v>0</v>
      </c>
      <c r="J11010">
        <v>0</v>
      </c>
      <c r="L11010">
        <v>0</v>
      </c>
      <c r="N11010">
        <v>0</v>
      </c>
      <c r="P11010">
        <v>0</v>
      </c>
      <c r="Q11010">
        <v>0</v>
      </c>
      <c r="S11010">
        <v>0</v>
      </c>
    </row>
    <row r="11011" spans="1:19" x14ac:dyDescent="0.25">
      <c r="A11011" s="20" t="s">
        <v>23023</v>
      </c>
      <c r="B11011" t="s">
        <v>22849</v>
      </c>
      <c r="C11011" t="s">
        <v>348</v>
      </c>
      <c r="D11011" s="20" t="s">
        <v>1000</v>
      </c>
      <c r="E11011" s="26">
        <v>43770</v>
      </c>
      <c r="F11011">
        <v>0</v>
      </c>
      <c r="G11011">
        <v>0</v>
      </c>
      <c r="I11011">
        <v>0</v>
      </c>
      <c r="J11011">
        <v>0</v>
      </c>
      <c r="L11011">
        <v>0</v>
      </c>
      <c r="N11011">
        <v>0</v>
      </c>
      <c r="P11011">
        <v>0</v>
      </c>
      <c r="Q11011">
        <v>0</v>
      </c>
      <c r="S11011">
        <v>0</v>
      </c>
    </row>
    <row r="11012" spans="1:19" x14ac:dyDescent="0.25">
      <c r="A11012" s="20" t="s">
        <v>23024</v>
      </c>
      <c r="B11012" t="s">
        <v>22850</v>
      </c>
      <c r="C11012" t="s">
        <v>357</v>
      </c>
      <c r="D11012" s="20" t="s">
        <v>1000</v>
      </c>
      <c r="E11012" s="26">
        <v>43770</v>
      </c>
      <c r="F11012">
        <v>0</v>
      </c>
      <c r="G11012">
        <v>0</v>
      </c>
      <c r="I11012">
        <v>0</v>
      </c>
      <c r="J11012">
        <v>0</v>
      </c>
      <c r="L11012">
        <v>0</v>
      </c>
      <c r="N11012">
        <v>0</v>
      </c>
      <c r="P11012">
        <v>0</v>
      </c>
      <c r="Q11012">
        <v>0</v>
      </c>
      <c r="S11012">
        <v>0</v>
      </c>
    </row>
    <row r="11013" spans="1:19" x14ac:dyDescent="0.25">
      <c r="A11013" s="20" t="s">
        <v>23025</v>
      </c>
      <c r="B11013" t="s">
        <v>22851</v>
      </c>
      <c r="C11013" t="s">
        <v>22399</v>
      </c>
      <c r="D11013" s="20" t="s">
        <v>1000</v>
      </c>
      <c r="E11013" s="26">
        <v>43770</v>
      </c>
      <c r="F11013">
        <v>0</v>
      </c>
      <c r="G11013">
        <v>0</v>
      </c>
      <c r="I11013">
        <v>0</v>
      </c>
      <c r="J11013">
        <v>0</v>
      </c>
      <c r="L11013">
        <v>0</v>
      </c>
      <c r="N11013">
        <v>0</v>
      </c>
      <c r="P11013">
        <v>0</v>
      </c>
      <c r="Q11013">
        <v>0</v>
      </c>
      <c r="S11013">
        <v>0</v>
      </c>
    </row>
    <row r="11014" spans="1:19" x14ac:dyDescent="0.25">
      <c r="A11014" s="20" t="s">
        <v>23026</v>
      </c>
      <c r="B11014" t="s">
        <v>22852</v>
      </c>
      <c r="C11014" t="s">
        <v>203</v>
      </c>
      <c r="D11014" s="20" t="s">
        <v>1000</v>
      </c>
      <c r="E11014" s="26">
        <v>43770</v>
      </c>
      <c r="F11014">
        <v>0</v>
      </c>
      <c r="G11014">
        <v>0</v>
      </c>
      <c r="I11014">
        <v>0</v>
      </c>
      <c r="J11014">
        <v>0</v>
      </c>
      <c r="L11014">
        <v>0</v>
      </c>
      <c r="N11014">
        <v>0</v>
      </c>
      <c r="P11014">
        <v>0</v>
      </c>
      <c r="Q11014">
        <v>0</v>
      </c>
      <c r="S11014">
        <v>0</v>
      </c>
    </row>
    <row r="11015" spans="1:19" x14ac:dyDescent="0.25">
      <c r="A11015" s="20" t="s">
        <v>23027</v>
      </c>
      <c r="B11015" t="s">
        <v>22853</v>
      </c>
      <c r="C11015" t="s">
        <v>387</v>
      </c>
      <c r="D11015" s="20" t="s">
        <v>1000</v>
      </c>
      <c r="E11015" s="26">
        <v>43770</v>
      </c>
      <c r="F11015">
        <v>0</v>
      </c>
      <c r="G11015">
        <v>0</v>
      </c>
      <c r="I11015">
        <v>0</v>
      </c>
      <c r="J11015">
        <v>0</v>
      </c>
      <c r="L11015">
        <v>0</v>
      </c>
      <c r="N11015">
        <v>0</v>
      </c>
      <c r="P11015">
        <v>0</v>
      </c>
      <c r="Q11015">
        <v>0</v>
      </c>
      <c r="S11015">
        <v>0</v>
      </c>
    </row>
    <row r="11016" spans="1:19" x14ac:dyDescent="0.25">
      <c r="A11016" s="20" t="s">
        <v>23028</v>
      </c>
      <c r="B11016" t="s">
        <v>22854</v>
      </c>
      <c r="C11016" t="s">
        <v>223</v>
      </c>
      <c r="D11016" s="20" t="s">
        <v>1000</v>
      </c>
      <c r="E11016" s="26">
        <v>43770</v>
      </c>
      <c r="F11016">
        <v>6</v>
      </c>
      <c r="G11016">
        <v>5</v>
      </c>
      <c r="I11016">
        <v>30</v>
      </c>
      <c r="J11016">
        <v>66</v>
      </c>
      <c r="L11016">
        <v>55</v>
      </c>
      <c r="N11016">
        <v>30</v>
      </c>
      <c r="P11016">
        <v>0</v>
      </c>
      <c r="Q11016">
        <v>0</v>
      </c>
      <c r="S11016">
        <v>0</v>
      </c>
    </row>
    <row r="11017" spans="1:19" x14ac:dyDescent="0.25">
      <c r="A11017" s="20" t="s">
        <v>23029</v>
      </c>
      <c r="B11017" t="s">
        <v>22855</v>
      </c>
      <c r="C11017" t="s">
        <v>346</v>
      </c>
      <c r="D11017" s="20" t="s">
        <v>1000</v>
      </c>
      <c r="E11017" s="26">
        <v>43770</v>
      </c>
      <c r="F11017">
        <v>0</v>
      </c>
      <c r="G11017">
        <v>0</v>
      </c>
      <c r="I11017">
        <v>0</v>
      </c>
      <c r="J11017">
        <v>0</v>
      </c>
      <c r="L11017">
        <v>0</v>
      </c>
      <c r="N11017">
        <v>0</v>
      </c>
      <c r="P11017">
        <v>0</v>
      </c>
      <c r="Q11017">
        <v>0</v>
      </c>
      <c r="S11017">
        <v>0</v>
      </c>
    </row>
    <row r="11018" spans="1:19" x14ac:dyDescent="0.25">
      <c r="A11018" s="20" t="s">
        <v>23030</v>
      </c>
      <c r="B11018" t="s">
        <v>22856</v>
      </c>
      <c r="C11018" t="s">
        <v>207</v>
      </c>
      <c r="D11018" s="20" t="s">
        <v>1000</v>
      </c>
      <c r="E11018" s="26">
        <v>43770</v>
      </c>
      <c r="F11018">
        <v>5.5</v>
      </c>
      <c r="G11018">
        <v>7</v>
      </c>
      <c r="I11018">
        <v>12</v>
      </c>
      <c r="J11018">
        <v>32</v>
      </c>
      <c r="L11018">
        <v>42</v>
      </c>
      <c r="N11018">
        <v>12</v>
      </c>
      <c r="P11018">
        <v>0</v>
      </c>
      <c r="Q11018">
        <v>0</v>
      </c>
      <c r="S11018">
        <v>0</v>
      </c>
    </row>
    <row r="11019" spans="1:19" x14ac:dyDescent="0.25">
      <c r="A11019" s="20" t="s">
        <v>23031</v>
      </c>
      <c r="B11019" t="s">
        <v>22857</v>
      </c>
      <c r="C11019" t="s">
        <v>212</v>
      </c>
      <c r="D11019" s="20" t="s">
        <v>1000</v>
      </c>
      <c r="E11019" s="26">
        <v>43770</v>
      </c>
      <c r="F11019">
        <v>2.5</v>
      </c>
      <c r="G11019">
        <v>4</v>
      </c>
      <c r="I11019">
        <v>8</v>
      </c>
      <c r="J11019">
        <v>14</v>
      </c>
      <c r="L11019">
        <v>23</v>
      </c>
      <c r="N11019">
        <v>5</v>
      </c>
      <c r="P11019">
        <v>1</v>
      </c>
      <c r="Q11019">
        <v>1</v>
      </c>
      <c r="S11019">
        <v>3</v>
      </c>
    </row>
    <row r="11020" spans="1:19" x14ac:dyDescent="0.25">
      <c r="A11020" s="20" t="s">
        <v>23032</v>
      </c>
      <c r="B11020" t="s">
        <v>22858</v>
      </c>
      <c r="C11020" t="s">
        <v>963</v>
      </c>
      <c r="D11020" s="20" t="s">
        <v>1000</v>
      </c>
      <c r="E11020" s="26">
        <v>43770</v>
      </c>
      <c r="F11020">
        <v>3</v>
      </c>
      <c r="G11020">
        <v>3</v>
      </c>
      <c r="I11020">
        <v>4</v>
      </c>
      <c r="J11020">
        <v>12</v>
      </c>
      <c r="L11020">
        <v>15</v>
      </c>
      <c r="N11020">
        <v>3</v>
      </c>
      <c r="P11020">
        <v>1</v>
      </c>
      <c r="Q11020">
        <v>3</v>
      </c>
      <c r="S11020">
        <v>1</v>
      </c>
    </row>
    <row r="11021" spans="1:19" x14ac:dyDescent="0.25">
      <c r="A11021" s="20" t="s">
        <v>23033</v>
      </c>
      <c r="B11021" t="s">
        <v>22859</v>
      </c>
      <c r="C11021" t="s">
        <v>225</v>
      </c>
      <c r="D11021" s="20" t="s">
        <v>1000</v>
      </c>
      <c r="E11021" s="26">
        <v>43770</v>
      </c>
      <c r="F11021">
        <v>5</v>
      </c>
      <c r="G11021">
        <v>6</v>
      </c>
      <c r="I11021">
        <v>0</v>
      </c>
      <c r="J11021">
        <v>44</v>
      </c>
      <c r="L11021">
        <v>55</v>
      </c>
      <c r="N11021">
        <v>0</v>
      </c>
      <c r="P11021">
        <v>0</v>
      </c>
      <c r="Q11021">
        <v>13</v>
      </c>
      <c r="S11021">
        <v>0</v>
      </c>
    </row>
    <row r="11022" spans="1:19" x14ac:dyDescent="0.25">
      <c r="A11022" s="20" t="s">
        <v>23034</v>
      </c>
      <c r="B11022" t="s">
        <v>22860</v>
      </c>
      <c r="C11022" t="s">
        <v>232</v>
      </c>
      <c r="D11022" s="20" t="s">
        <v>1000</v>
      </c>
      <c r="E11022" s="26">
        <v>43770</v>
      </c>
      <c r="F11022">
        <v>15</v>
      </c>
      <c r="G11022">
        <v>14.5</v>
      </c>
      <c r="I11022">
        <v>154</v>
      </c>
      <c r="J11022">
        <v>147</v>
      </c>
      <c r="L11022">
        <v>143</v>
      </c>
      <c r="N11022">
        <v>136</v>
      </c>
      <c r="P11022">
        <v>1</v>
      </c>
      <c r="Q11022">
        <v>4</v>
      </c>
      <c r="S11022">
        <v>18</v>
      </c>
    </row>
    <row r="11023" spans="1:19" x14ac:dyDescent="0.25">
      <c r="A11023" s="20" t="s">
        <v>23035</v>
      </c>
      <c r="B11023" t="s">
        <v>22861</v>
      </c>
      <c r="C11023" t="s">
        <v>317</v>
      </c>
      <c r="D11023" s="20" t="s">
        <v>1000</v>
      </c>
      <c r="E11023" s="26">
        <v>43770</v>
      </c>
      <c r="F11023">
        <v>8</v>
      </c>
      <c r="G11023">
        <v>7.5</v>
      </c>
      <c r="I11023">
        <v>24</v>
      </c>
      <c r="J11023">
        <v>46</v>
      </c>
      <c r="L11023">
        <v>43</v>
      </c>
      <c r="N11023">
        <v>24</v>
      </c>
      <c r="P11023">
        <v>0</v>
      </c>
      <c r="Q11023">
        <v>0</v>
      </c>
      <c r="S11023">
        <v>0</v>
      </c>
    </row>
    <row r="11024" spans="1:19" x14ac:dyDescent="0.25">
      <c r="A11024" s="20" t="s">
        <v>23036</v>
      </c>
      <c r="B11024" t="s">
        <v>22862</v>
      </c>
      <c r="C11024" t="s">
        <v>214</v>
      </c>
      <c r="D11024" s="20" t="s">
        <v>1000</v>
      </c>
      <c r="E11024" s="26">
        <v>43770</v>
      </c>
      <c r="F11024">
        <v>15</v>
      </c>
      <c r="G11024">
        <v>15.5</v>
      </c>
      <c r="I11024">
        <v>98</v>
      </c>
      <c r="J11024">
        <v>126</v>
      </c>
      <c r="L11024">
        <v>131</v>
      </c>
      <c r="N11024">
        <v>71</v>
      </c>
      <c r="P11024">
        <v>13</v>
      </c>
      <c r="Q11024">
        <v>17</v>
      </c>
      <c r="S11024">
        <v>27</v>
      </c>
    </row>
    <row r="11025" spans="1:19" x14ac:dyDescent="0.25">
      <c r="A11025" s="20" t="s">
        <v>23037</v>
      </c>
      <c r="B11025" t="s">
        <v>22863</v>
      </c>
      <c r="C11025" t="s">
        <v>230</v>
      </c>
      <c r="D11025" s="20" t="s">
        <v>1000</v>
      </c>
      <c r="E11025" s="26">
        <v>43770</v>
      </c>
      <c r="F11025">
        <v>0</v>
      </c>
      <c r="G11025">
        <v>0</v>
      </c>
      <c r="I11025">
        <v>0</v>
      </c>
      <c r="J11025">
        <v>0</v>
      </c>
      <c r="L11025">
        <v>0</v>
      </c>
      <c r="N11025">
        <v>0</v>
      </c>
      <c r="P11025">
        <v>0</v>
      </c>
      <c r="Q11025">
        <v>0</v>
      </c>
      <c r="S11025">
        <v>0</v>
      </c>
    </row>
    <row r="11026" spans="1:19" x14ac:dyDescent="0.25">
      <c r="A11026" s="20" t="s">
        <v>23038</v>
      </c>
      <c r="B11026" t="s">
        <v>22864</v>
      </c>
      <c r="C11026" t="s">
        <v>234</v>
      </c>
      <c r="D11026" s="20" t="s">
        <v>1000</v>
      </c>
      <c r="E11026" s="26">
        <v>43770</v>
      </c>
      <c r="F11026">
        <v>0</v>
      </c>
      <c r="G11026">
        <v>0</v>
      </c>
      <c r="I11026">
        <v>0</v>
      </c>
      <c r="J11026">
        <v>0</v>
      </c>
      <c r="L11026">
        <v>0</v>
      </c>
      <c r="N11026">
        <v>0</v>
      </c>
      <c r="P11026">
        <v>0</v>
      </c>
      <c r="Q11026">
        <v>0</v>
      </c>
      <c r="S11026">
        <v>0</v>
      </c>
    </row>
    <row r="11027" spans="1:19" x14ac:dyDescent="0.25">
      <c r="A11027" s="20" t="s">
        <v>23039</v>
      </c>
      <c r="B11027" t="s">
        <v>22865</v>
      </c>
      <c r="C11027" t="s">
        <v>217</v>
      </c>
      <c r="D11027" s="20" t="s">
        <v>1000</v>
      </c>
      <c r="E11027" s="26">
        <v>43770</v>
      </c>
      <c r="F11027">
        <v>0</v>
      </c>
      <c r="G11027">
        <v>0</v>
      </c>
      <c r="I11027">
        <v>0</v>
      </c>
      <c r="J11027">
        <v>0</v>
      </c>
      <c r="L11027">
        <v>0</v>
      </c>
      <c r="N11027">
        <v>0</v>
      </c>
      <c r="P11027">
        <v>0</v>
      </c>
      <c r="Q11027">
        <v>0</v>
      </c>
      <c r="S11027">
        <v>0</v>
      </c>
    </row>
    <row r="11028" spans="1:19" x14ac:dyDescent="0.25">
      <c r="A11028" s="20" t="s">
        <v>23040</v>
      </c>
      <c r="B11028" t="s">
        <v>22866</v>
      </c>
      <c r="C11028" t="s">
        <v>342</v>
      </c>
      <c r="D11028" s="20" t="s">
        <v>1000</v>
      </c>
      <c r="E11028" s="26">
        <v>43770</v>
      </c>
      <c r="F11028">
        <v>2.5</v>
      </c>
      <c r="G11028">
        <v>3</v>
      </c>
      <c r="I11028">
        <v>27</v>
      </c>
      <c r="J11028">
        <v>29</v>
      </c>
      <c r="L11028">
        <v>36</v>
      </c>
      <c r="N11028">
        <v>24</v>
      </c>
      <c r="P11028">
        <v>2</v>
      </c>
      <c r="Q11028">
        <v>4</v>
      </c>
      <c r="S11028">
        <v>3</v>
      </c>
    </row>
    <row r="11029" spans="1:19" x14ac:dyDescent="0.25">
      <c r="A11029" s="20" t="s">
        <v>23041</v>
      </c>
      <c r="B11029" t="s">
        <v>22867</v>
      </c>
      <c r="C11029" t="s">
        <v>220</v>
      </c>
      <c r="D11029" s="20" t="s">
        <v>1000</v>
      </c>
      <c r="E11029" s="26">
        <v>43770</v>
      </c>
      <c r="F11029">
        <v>0</v>
      </c>
      <c r="G11029">
        <v>0</v>
      </c>
      <c r="I11029">
        <v>0</v>
      </c>
      <c r="J11029">
        <v>0</v>
      </c>
      <c r="L11029">
        <v>0</v>
      </c>
      <c r="N11029">
        <v>0</v>
      </c>
      <c r="P11029">
        <v>0</v>
      </c>
      <c r="Q11029">
        <v>0</v>
      </c>
      <c r="S11029">
        <v>0</v>
      </c>
    </row>
    <row r="11030" spans="1:19" x14ac:dyDescent="0.25">
      <c r="A11030" s="20" t="s">
        <v>23042</v>
      </c>
      <c r="B11030" t="s">
        <v>22868</v>
      </c>
      <c r="C11030" t="s">
        <v>199</v>
      </c>
      <c r="D11030" s="20" t="s">
        <v>1000</v>
      </c>
      <c r="E11030" s="26">
        <v>43770</v>
      </c>
      <c r="F11030">
        <v>17</v>
      </c>
      <c r="G11030">
        <v>19</v>
      </c>
      <c r="I11030">
        <v>104</v>
      </c>
      <c r="J11030">
        <v>175</v>
      </c>
      <c r="L11030">
        <v>192</v>
      </c>
      <c r="N11030">
        <v>96</v>
      </c>
      <c r="P11030">
        <v>1</v>
      </c>
      <c r="Q11030">
        <v>2</v>
      </c>
      <c r="S11030">
        <v>8</v>
      </c>
    </row>
    <row r="11031" spans="1:19" x14ac:dyDescent="0.25">
      <c r="A11031" s="20" t="s">
        <v>23043</v>
      </c>
      <c r="B11031" t="s">
        <v>22869</v>
      </c>
      <c r="C11031" t="s">
        <v>199</v>
      </c>
      <c r="D11031" s="20" t="s">
        <v>1001</v>
      </c>
      <c r="E11031" s="26">
        <v>43770</v>
      </c>
      <c r="F11031">
        <v>3.5</v>
      </c>
      <c r="G11031">
        <v>3.5</v>
      </c>
      <c r="I11031">
        <v>7</v>
      </c>
      <c r="J11031">
        <v>19</v>
      </c>
      <c r="L11031">
        <v>19</v>
      </c>
      <c r="N11031">
        <v>7</v>
      </c>
      <c r="P11031">
        <v>0</v>
      </c>
      <c r="Q11031">
        <v>2</v>
      </c>
      <c r="S11031">
        <v>0</v>
      </c>
    </row>
    <row r="11032" spans="1:19" x14ac:dyDescent="0.25">
      <c r="A11032" s="20" t="s">
        <v>23044</v>
      </c>
      <c r="B11032" t="s">
        <v>22870</v>
      </c>
      <c r="C11032" t="s">
        <v>901</v>
      </c>
      <c r="D11032" s="20" t="s">
        <v>1000</v>
      </c>
      <c r="E11032" s="26">
        <v>43770</v>
      </c>
      <c r="F11032">
        <v>3.5</v>
      </c>
      <c r="G11032">
        <v>3</v>
      </c>
      <c r="I11032">
        <v>12</v>
      </c>
      <c r="J11032">
        <v>21</v>
      </c>
      <c r="L11032">
        <v>18</v>
      </c>
      <c r="N11032">
        <v>11</v>
      </c>
      <c r="P11032">
        <v>4</v>
      </c>
      <c r="Q11032">
        <v>4</v>
      </c>
      <c r="S11032">
        <v>1</v>
      </c>
    </row>
    <row r="11033" spans="1:19" x14ac:dyDescent="0.25">
      <c r="A11033" s="20" t="s">
        <v>23045</v>
      </c>
      <c r="B11033" t="s">
        <v>22871</v>
      </c>
      <c r="C11033" t="s">
        <v>901</v>
      </c>
      <c r="D11033" s="20" t="s">
        <v>1001</v>
      </c>
      <c r="E11033" s="26">
        <v>43770</v>
      </c>
      <c r="F11033">
        <v>3.5</v>
      </c>
      <c r="G11033">
        <v>3.5</v>
      </c>
      <c r="I11033">
        <v>23</v>
      </c>
      <c r="J11033">
        <v>18</v>
      </c>
      <c r="L11033">
        <v>18</v>
      </c>
      <c r="N11033">
        <v>20</v>
      </c>
      <c r="P11033">
        <v>0</v>
      </c>
      <c r="Q11033">
        <v>0</v>
      </c>
      <c r="S11033">
        <v>3</v>
      </c>
    </row>
    <row r="11034" spans="1:19" x14ac:dyDescent="0.25">
      <c r="A11034" s="20" t="s">
        <v>23046</v>
      </c>
      <c r="B11034" t="s">
        <v>22872</v>
      </c>
      <c r="C11034" t="s">
        <v>903</v>
      </c>
      <c r="D11034" s="20" t="s">
        <v>1000</v>
      </c>
      <c r="E11034" s="26">
        <v>43770</v>
      </c>
      <c r="F11034">
        <v>6.5</v>
      </c>
      <c r="G11034">
        <v>5</v>
      </c>
      <c r="I11034">
        <v>26</v>
      </c>
      <c r="J11034">
        <v>37</v>
      </c>
      <c r="L11034">
        <v>27</v>
      </c>
      <c r="N11034">
        <v>25</v>
      </c>
      <c r="P11034">
        <v>1</v>
      </c>
      <c r="Q11034">
        <v>1</v>
      </c>
      <c r="S11034">
        <v>1</v>
      </c>
    </row>
    <row r="11035" spans="1:19" x14ac:dyDescent="0.25">
      <c r="A11035" s="20" t="s">
        <v>23047</v>
      </c>
      <c r="B11035" t="s">
        <v>22873</v>
      </c>
      <c r="C11035" t="s">
        <v>903</v>
      </c>
      <c r="D11035" s="20" t="s">
        <v>1001</v>
      </c>
      <c r="E11035" s="26">
        <v>43770</v>
      </c>
      <c r="F11035">
        <v>0</v>
      </c>
      <c r="G11035">
        <v>0</v>
      </c>
      <c r="I11035">
        <v>0</v>
      </c>
      <c r="J11035">
        <v>0</v>
      </c>
      <c r="L11035">
        <v>0</v>
      </c>
      <c r="N11035">
        <v>0</v>
      </c>
      <c r="P11035">
        <v>0</v>
      </c>
      <c r="Q11035">
        <v>0</v>
      </c>
      <c r="S11035">
        <v>0</v>
      </c>
    </row>
    <row r="11036" spans="1:19" x14ac:dyDescent="0.25">
      <c r="A11036" s="20" t="s">
        <v>23048</v>
      </c>
      <c r="B11036" t="s">
        <v>22874</v>
      </c>
      <c r="C11036" t="s">
        <v>198</v>
      </c>
      <c r="D11036" s="20" t="s">
        <v>1002</v>
      </c>
      <c r="E11036" s="26">
        <v>43770</v>
      </c>
      <c r="F11036">
        <v>0</v>
      </c>
      <c r="G11036">
        <v>0</v>
      </c>
      <c r="I11036">
        <v>0</v>
      </c>
      <c r="J11036">
        <v>0</v>
      </c>
      <c r="L11036">
        <v>0</v>
      </c>
      <c r="N11036">
        <v>0</v>
      </c>
      <c r="P11036">
        <v>0</v>
      </c>
      <c r="Q11036">
        <v>0</v>
      </c>
      <c r="S11036">
        <v>0</v>
      </c>
    </row>
    <row r="11037" spans="1:19" x14ac:dyDescent="0.25">
      <c r="A11037" s="20" t="s">
        <v>23049</v>
      </c>
      <c r="B11037" t="s">
        <v>22875</v>
      </c>
      <c r="C11037" t="s">
        <v>962</v>
      </c>
      <c r="D11037" s="20" t="s">
        <v>1002</v>
      </c>
      <c r="E11037" s="26">
        <v>43770</v>
      </c>
      <c r="F11037">
        <v>0</v>
      </c>
      <c r="G11037">
        <v>0</v>
      </c>
      <c r="I11037">
        <v>0</v>
      </c>
      <c r="J11037">
        <v>0</v>
      </c>
      <c r="L11037">
        <v>0</v>
      </c>
      <c r="N11037">
        <v>0</v>
      </c>
      <c r="P11037">
        <v>0</v>
      </c>
      <c r="Q11037">
        <v>0</v>
      </c>
      <c r="S11037">
        <v>0</v>
      </c>
    </row>
    <row r="11038" spans="1:19" x14ac:dyDescent="0.25">
      <c r="A11038" s="20" t="s">
        <v>23050</v>
      </c>
      <c r="B11038" t="s">
        <v>22876</v>
      </c>
      <c r="C11038" t="s">
        <v>199</v>
      </c>
      <c r="D11038" s="20" t="s">
        <v>1002</v>
      </c>
      <c r="E11038" s="26">
        <v>43770</v>
      </c>
      <c r="F11038">
        <v>20.5</v>
      </c>
      <c r="G11038">
        <v>22.5</v>
      </c>
      <c r="I11038">
        <v>111</v>
      </c>
      <c r="J11038">
        <v>194</v>
      </c>
      <c r="L11038">
        <v>211</v>
      </c>
      <c r="N11038">
        <v>103</v>
      </c>
      <c r="P11038">
        <v>1</v>
      </c>
      <c r="Q11038">
        <v>4</v>
      </c>
      <c r="S11038">
        <v>8</v>
      </c>
    </row>
    <row r="11039" spans="1:19" x14ac:dyDescent="0.25">
      <c r="A11039" s="20" t="s">
        <v>23051</v>
      </c>
      <c r="B11039" t="s">
        <v>22877</v>
      </c>
      <c r="C11039" t="s">
        <v>348</v>
      </c>
      <c r="D11039" s="20" t="s">
        <v>1002</v>
      </c>
      <c r="E11039" s="26">
        <v>43770</v>
      </c>
      <c r="F11039">
        <v>0</v>
      </c>
      <c r="G11039">
        <v>0</v>
      </c>
      <c r="I11039">
        <v>0</v>
      </c>
      <c r="J11039">
        <v>0</v>
      </c>
      <c r="L11039">
        <v>0</v>
      </c>
      <c r="N11039">
        <v>0</v>
      </c>
      <c r="P11039">
        <v>0</v>
      </c>
      <c r="Q11039">
        <v>0</v>
      </c>
      <c r="S11039">
        <v>0</v>
      </c>
    </row>
    <row r="11040" spans="1:19" x14ac:dyDescent="0.25">
      <c r="A11040" s="20" t="s">
        <v>23052</v>
      </c>
      <c r="B11040" t="s">
        <v>22878</v>
      </c>
      <c r="C11040" t="s">
        <v>357</v>
      </c>
      <c r="D11040" s="20" t="s">
        <v>1002</v>
      </c>
      <c r="E11040" s="26">
        <v>43770</v>
      </c>
      <c r="F11040">
        <v>0</v>
      </c>
      <c r="G11040">
        <v>0</v>
      </c>
      <c r="I11040">
        <v>0</v>
      </c>
      <c r="J11040">
        <v>0</v>
      </c>
      <c r="L11040">
        <v>0</v>
      </c>
      <c r="N11040">
        <v>0</v>
      </c>
      <c r="P11040">
        <v>0</v>
      </c>
      <c r="Q11040">
        <v>0</v>
      </c>
      <c r="S11040">
        <v>0</v>
      </c>
    </row>
    <row r="11041" spans="1:19" x14ac:dyDescent="0.25">
      <c r="A11041" s="20" t="s">
        <v>23053</v>
      </c>
      <c r="B11041" t="s">
        <v>22879</v>
      </c>
      <c r="C11041" t="s">
        <v>227</v>
      </c>
      <c r="D11041" s="20" t="s">
        <v>1002</v>
      </c>
      <c r="E11041" s="26">
        <v>43770</v>
      </c>
      <c r="F11041">
        <v>0</v>
      </c>
      <c r="G11041">
        <v>0</v>
      </c>
      <c r="I11041">
        <v>0</v>
      </c>
      <c r="J11041">
        <v>0</v>
      </c>
      <c r="L11041">
        <v>0</v>
      </c>
      <c r="N11041">
        <v>0</v>
      </c>
      <c r="P11041">
        <v>0</v>
      </c>
      <c r="Q11041">
        <v>0</v>
      </c>
      <c r="S11041">
        <v>0</v>
      </c>
    </row>
    <row r="11042" spans="1:19" x14ac:dyDescent="0.25">
      <c r="A11042" s="20" t="s">
        <v>23054</v>
      </c>
      <c r="B11042" t="s">
        <v>22880</v>
      </c>
      <c r="C11042" t="s">
        <v>203</v>
      </c>
      <c r="D11042" s="20" t="s">
        <v>1002</v>
      </c>
      <c r="E11042" s="26">
        <v>43770</v>
      </c>
      <c r="F11042">
        <v>0</v>
      </c>
      <c r="G11042">
        <v>0</v>
      </c>
      <c r="I11042">
        <v>0</v>
      </c>
      <c r="J11042">
        <v>0</v>
      </c>
      <c r="L11042">
        <v>0</v>
      </c>
      <c r="N11042">
        <v>0</v>
      </c>
      <c r="P11042">
        <v>0</v>
      </c>
      <c r="Q11042">
        <v>0</v>
      </c>
      <c r="S11042">
        <v>0</v>
      </c>
    </row>
    <row r="11043" spans="1:19" x14ac:dyDescent="0.25">
      <c r="A11043" s="20" t="s">
        <v>23055</v>
      </c>
      <c r="B11043" t="s">
        <v>22881</v>
      </c>
      <c r="C11043" t="s">
        <v>387</v>
      </c>
      <c r="D11043" s="20" t="s">
        <v>1002</v>
      </c>
      <c r="E11043" s="26">
        <v>43770</v>
      </c>
      <c r="F11043">
        <v>0</v>
      </c>
      <c r="G11043">
        <v>0</v>
      </c>
      <c r="I11043">
        <v>0</v>
      </c>
      <c r="J11043">
        <v>0</v>
      </c>
      <c r="L11043">
        <v>0</v>
      </c>
      <c r="N11043">
        <v>0</v>
      </c>
      <c r="P11043">
        <v>0</v>
      </c>
      <c r="Q11043">
        <v>0</v>
      </c>
      <c r="S11043">
        <v>0</v>
      </c>
    </row>
    <row r="11044" spans="1:19" x14ac:dyDescent="0.25">
      <c r="A11044" s="20" t="s">
        <v>23056</v>
      </c>
      <c r="B11044" t="s">
        <v>22882</v>
      </c>
      <c r="C11044" t="s">
        <v>223</v>
      </c>
      <c r="D11044" s="20" t="s">
        <v>1002</v>
      </c>
      <c r="E11044" s="26">
        <v>43770</v>
      </c>
      <c r="F11044">
        <v>6</v>
      </c>
      <c r="G11044">
        <v>5</v>
      </c>
      <c r="I11044">
        <v>30</v>
      </c>
      <c r="J11044">
        <v>66</v>
      </c>
      <c r="L11044">
        <v>55</v>
      </c>
      <c r="N11044">
        <v>30</v>
      </c>
      <c r="P11044">
        <v>0</v>
      </c>
      <c r="Q11044">
        <v>0</v>
      </c>
      <c r="S11044">
        <v>0</v>
      </c>
    </row>
    <row r="11045" spans="1:19" x14ac:dyDescent="0.25">
      <c r="A11045" s="20" t="s">
        <v>23057</v>
      </c>
      <c r="B11045" t="s">
        <v>22883</v>
      </c>
      <c r="C11045" t="s">
        <v>346</v>
      </c>
      <c r="D11045" s="20" t="s">
        <v>1002</v>
      </c>
      <c r="E11045" s="26">
        <v>43770</v>
      </c>
      <c r="F11045">
        <v>0</v>
      </c>
      <c r="G11045">
        <v>0</v>
      </c>
      <c r="I11045">
        <v>0</v>
      </c>
      <c r="J11045">
        <v>0</v>
      </c>
      <c r="L11045">
        <v>0</v>
      </c>
      <c r="N11045">
        <v>0</v>
      </c>
      <c r="P11045">
        <v>0</v>
      </c>
      <c r="Q11045">
        <v>0</v>
      </c>
      <c r="S11045">
        <v>0</v>
      </c>
    </row>
    <row r="11046" spans="1:19" x14ac:dyDescent="0.25">
      <c r="A11046" s="20" t="s">
        <v>23058</v>
      </c>
      <c r="B11046" t="s">
        <v>22884</v>
      </c>
      <c r="C11046" t="s">
        <v>207</v>
      </c>
      <c r="D11046" s="20" t="s">
        <v>1002</v>
      </c>
      <c r="E11046" s="26">
        <v>43770</v>
      </c>
      <c r="F11046">
        <v>5.5</v>
      </c>
      <c r="G11046">
        <v>7</v>
      </c>
      <c r="I11046">
        <v>12</v>
      </c>
      <c r="J11046">
        <v>32</v>
      </c>
      <c r="L11046">
        <v>42</v>
      </c>
      <c r="N11046">
        <v>12</v>
      </c>
      <c r="P11046">
        <v>0</v>
      </c>
      <c r="Q11046">
        <v>0</v>
      </c>
      <c r="S11046">
        <v>0</v>
      </c>
    </row>
    <row r="11047" spans="1:19" x14ac:dyDescent="0.25">
      <c r="A11047" s="20" t="s">
        <v>23059</v>
      </c>
      <c r="B11047" t="s">
        <v>22885</v>
      </c>
      <c r="C11047" t="s">
        <v>212</v>
      </c>
      <c r="D11047" s="20" t="s">
        <v>1002</v>
      </c>
      <c r="E11047" s="26">
        <v>43770</v>
      </c>
      <c r="F11047">
        <v>2.5</v>
      </c>
      <c r="G11047">
        <v>4</v>
      </c>
      <c r="I11047">
        <v>8</v>
      </c>
      <c r="J11047">
        <v>14</v>
      </c>
      <c r="L11047">
        <v>23</v>
      </c>
      <c r="N11047">
        <v>5</v>
      </c>
      <c r="P11047">
        <v>1</v>
      </c>
      <c r="Q11047">
        <v>1</v>
      </c>
      <c r="S11047">
        <v>3</v>
      </c>
    </row>
    <row r="11048" spans="1:19" x14ac:dyDescent="0.25">
      <c r="A11048" s="20" t="s">
        <v>23060</v>
      </c>
      <c r="B11048" t="s">
        <v>22886</v>
      </c>
      <c r="C11048" t="s">
        <v>963</v>
      </c>
      <c r="D11048" s="20" t="s">
        <v>1002</v>
      </c>
      <c r="E11048" s="26">
        <v>43770</v>
      </c>
      <c r="F11048">
        <v>3</v>
      </c>
      <c r="G11048">
        <v>3</v>
      </c>
      <c r="I11048">
        <v>4</v>
      </c>
      <c r="J11048">
        <v>12</v>
      </c>
      <c r="L11048">
        <v>15</v>
      </c>
      <c r="N11048">
        <v>3</v>
      </c>
      <c r="P11048">
        <v>1</v>
      </c>
      <c r="Q11048">
        <v>3</v>
      </c>
      <c r="S11048">
        <v>1</v>
      </c>
    </row>
    <row r="11049" spans="1:19" x14ac:dyDescent="0.25">
      <c r="A11049" s="20" t="s">
        <v>23061</v>
      </c>
      <c r="B11049" t="s">
        <v>22887</v>
      </c>
      <c r="C11049" t="s">
        <v>225</v>
      </c>
      <c r="D11049" s="20" t="s">
        <v>1002</v>
      </c>
      <c r="E11049" s="26">
        <v>43770</v>
      </c>
      <c r="F11049">
        <v>5</v>
      </c>
      <c r="G11049">
        <v>6</v>
      </c>
      <c r="I11049">
        <v>0</v>
      </c>
      <c r="J11049">
        <v>44</v>
      </c>
      <c r="L11049">
        <v>55</v>
      </c>
      <c r="N11049">
        <v>0</v>
      </c>
      <c r="P11049">
        <v>0</v>
      </c>
      <c r="Q11049">
        <v>13</v>
      </c>
      <c r="S11049">
        <v>0</v>
      </c>
    </row>
    <row r="11050" spans="1:19" x14ac:dyDescent="0.25">
      <c r="A11050" s="20" t="s">
        <v>23062</v>
      </c>
      <c r="B11050" t="s">
        <v>22888</v>
      </c>
      <c r="C11050" t="s">
        <v>901</v>
      </c>
      <c r="D11050" s="20" t="s">
        <v>1002</v>
      </c>
      <c r="E11050" s="26">
        <v>43770</v>
      </c>
      <c r="F11050">
        <v>7</v>
      </c>
      <c r="G11050">
        <v>6.5</v>
      </c>
      <c r="I11050">
        <v>35</v>
      </c>
      <c r="J11050">
        <v>39</v>
      </c>
      <c r="L11050">
        <v>36</v>
      </c>
      <c r="N11050">
        <v>31</v>
      </c>
      <c r="P11050">
        <v>4</v>
      </c>
      <c r="Q11050">
        <v>4</v>
      </c>
      <c r="S11050">
        <v>4</v>
      </c>
    </row>
    <row r="11051" spans="1:19" x14ac:dyDescent="0.25">
      <c r="A11051" s="20" t="s">
        <v>23063</v>
      </c>
      <c r="B11051" t="s">
        <v>22889</v>
      </c>
      <c r="C11051" t="s">
        <v>232</v>
      </c>
      <c r="D11051" s="20" t="s">
        <v>1002</v>
      </c>
      <c r="E11051" s="26">
        <v>43770</v>
      </c>
      <c r="F11051">
        <v>15</v>
      </c>
      <c r="G11051">
        <v>14.5</v>
      </c>
      <c r="I11051">
        <v>154</v>
      </c>
      <c r="J11051">
        <v>147</v>
      </c>
      <c r="L11051">
        <v>143</v>
      </c>
      <c r="N11051">
        <v>136</v>
      </c>
      <c r="P11051">
        <v>1</v>
      </c>
      <c r="Q11051">
        <v>4</v>
      </c>
      <c r="S11051">
        <v>18</v>
      </c>
    </row>
    <row r="11052" spans="1:19" x14ac:dyDescent="0.25">
      <c r="A11052" s="20" t="s">
        <v>23064</v>
      </c>
      <c r="B11052" t="s">
        <v>22890</v>
      </c>
      <c r="C11052" t="s">
        <v>317</v>
      </c>
      <c r="D11052" s="20" t="s">
        <v>1002</v>
      </c>
      <c r="E11052" s="26">
        <v>43770</v>
      </c>
      <c r="F11052">
        <v>8</v>
      </c>
      <c r="G11052">
        <v>7.5</v>
      </c>
      <c r="I11052">
        <v>24</v>
      </c>
      <c r="J11052">
        <v>46</v>
      </c>
      <c r="L11052">
        <v>43</v>
      </c>
      <c r="N11052">
        <v>24</v>
      </c>
      <c r="P11052">
        <v>0</v>
      </c>
      <c r="Q11052">
        <v>0</v>
      </c>
      <c r="S11052">
        <v>0</v>
      </c>
    </row>
    <row r="11053" spans="1:19" x14ac:dyDescent="0.25">
      <c r="A11053" s="20" t="s">
        <v>23065</v>
      </c>
      <c r="B11053" t="s">
        <v>22891</v>
      </c>
      <c r="C11053" t="s">
        <v>214</v>
      </c>
      <c r="D11053" s="20" t="s">
        <v>1002</v>
      </c>
      <c r="E11053" s="26">
        <v>43770</v>
      </c>
      <c r="F11053">
        <v>15</v>
      </c>
      <c r="G11053">
        <v>15.5</v>
      </c>
      <c r="I11053">
        <v>98</v>
      </c>
      <c r="J11053">
        <v>126</v>
      </c>
      <c r="L11053">
        <v>131</v>
      </c>
      <c r="N11053">
        <v>71</v>
      </c>
      <c r="P11053">
        <v>13</v>
      </c>
      <c r="Q11053">
        <v>17</v>
      </c>
      <c r="S11053">
        <v>27</v>
      </c>
    </row>
    <row r="11054" spans="1:19" x14ac:dyDescent="0.25">
      <c r="A11054" s="20" t="s">
        <v>23066</v>
      </c>
      <c r="B11054" t="s">
        <v>22892</v>
      </c>
      <c r="C11054" t="s">
        <v>903</v>
      </c>
      <c r="D11054" s="20" t="s">
        <v>1002</v>
      </c>
      <c r="E11054" s="26">
        <v>43770</v>
      </c>
      <c r="F11054">
        <v>6.5</v>
      </c>
      <c r="G11054">
        <v>5</v>
      </c>
      <c r="I11054">
        <v>26</v>
      </c>
      <c r="J11054">
        <v>37</v>
      </c>
      <c r="L11054">
        <v>27</v>
      </c>
      <c r="N11054">
        <v>25</v>
      </c>
      <c r="P11054">
        <v>1</v>
      </c>
      <c r="Q11054">
        <v>1</v>
      </c>
      <c r="S11054">
        <v>1</v>
      </c>
    </row>
    <row r="11055" spans="1:19" x14ac:dyDescent="0.25">
      <c r="A11055" s="20" t="s">
        <v>23067</v>
      </c>
      <c r="B11055" t="s">
        <v>22893</v>
      </c>
      <c r="C11055" t="s">
        <v>230</v>
      </c>
      <c r="D11055" s="20" t="s">
        <v>1002</v>
      </c>
      <c r="E11055" s="26">
        <v>43770</v>
      </c>
      <c r="F11055">
        <v>0</v>
      </c>
      <c r="G11055">
        <v>0</v>
      </c>
      <c r="I11055">
        <v>0</v>
      </c>
      <c r="J11055">
        <v>0</v>
      </c>
      <c r="L11055">
        <v>0</v>
      </c>
      <c r="N11055">
        <v>0</v>
      </c>
      <c r="P11055">
        <v>0</v>
      </c>
      <c r="Q11055">
        <v>0</v>
      </c>
      <c r="S11055">
        <v>0</v>
      </c>
    </row>
    <row r="11056" spans="1:19" x14ac:dyDescent="0.25">
      <c r="A11056" s="20" t="s">
        <v>23068</v>
      </c>
      <c r="B11056" t="s">
        <v>22894</v>
      </c>
      <c r="C11056" t="s">
        <v>234</v>
      </c>
      <c r="D11056" s="20" t="s">
        <v>1002</v>
      </c>
      <c r="E11056" s="26">
        <v>43770</v>
      </c>
      <c r="F11056">
        <v>0</v>
      </c>
      <c r="G11056">
        <v>0</v>
      </c>
      <c r="I11056">
        <v>0</v>
      </c>
      <c r="J11056">
        <v>0</v>
      </c>
      <c r="L11056">
        <v>0</v>
      </c>
      <c r="N11056">
        <v>0</v>
      </c>
      <c r="P11056">
        <v>0</v>
      </c>
      <c r="Q11056">
        <v>0</v>
      </c>
      <c r="S11056">
        <v>0</v>
      </c>
    </row>
    <row r="11057" spans="1:19" x14ac:dyDescent="0.25">
      <c r="A11057" s="20" t="s">
        <v>23069</v>
      </c>
      <c r="B11057" t="s">
        <v>22895</v>
      </c>
      <c r="C11057" t="s">
        <v>217</v>
      </c>
      <c r="D11057" s="20" t="s">
        <v>1002</v>
      </c>
      <c r="E11057" s="26">
        <v>43770</v>
      </c>
      <c r="F11057">
        <v>0</v>
      </c>
      <c r="G11057">
        <v>0</v>
      </c>
      <c r="I11057">
        <v>0</v>
      </c>
      <c r="J11057">
        <v>0</v>
      </c>
      <c r="L11057">
        <v>0</v>
      </c>
      <c r="N11057">
        <v>0</v>
      </c>
      <c r="P11057">
        <v>0</v>
      </c>
      <c r="Q11057">
        <v>0</v>
      </c>
      <c r="S11057">
        <v>0</v>
      </c>
    </row>
    <row r="11058" spans="1:19" x14ac:dyDescent="0.25">
      <c r="A11058" s="20" t="s">
        <v>23070</v>
      </c>
      <c r="B11058" t="s">
        <v>22896</v>
      </c>
      <c r="C11058" t="s">
        <v>342</v>
      </c>
      <c r="D11058" s="20" t="s">
        <v>1002</v>
      </c>
      <c r="E11058" s="26">
        <v>43770</v>
      </c>
      <c r="F11058">
        <v>2.5</v>
      </c>
      <c r="G11058">
        <v>3</v>
      </c>
      <c r="I11058">
        <v>27</v>
      </c>
      <c r="J11058">
        <v>29</v>
      </c>
      <c r="L11058">
        <v>36</v>
      </c>
      <c r="N11058">
        <v>24</v>
      </c>
      <c r="P11058">
        <v>2</v>
      </c>
      <c r="Q11058">
        <v>4</v>
      </c>
      <c r="S11058">
        <v>3</v>
      </c>
    </row>
    <row r="11059" spans="1:19" x14ac:dyDescent="0.25">
      <c r="A11059" s="20" t="s">
        <v>23071</v>
      </c>
      <c r="B11059" t="s">
        <v>22897</v>
      </c>
      <c r="C11059" t="s">
        <v>220</v>
      </c>
      <c r="D11059" s="20" t="s">
        <v>1002</v>
      </c>
      <c r="E11059" s="26">
        <v>43770</v>
      </c>
      <c r="F11059">
        <v>0</v>
      </c>
      <c r="G11059">
        <v>0</v>
      </c>
      <c r="I11059">
        <v>0</v>
      </c>
      <c r="J11059">
        <v>0</v>
      </c>
      <c r="L11059">
        <v>0</v>
      </c>
      <c r="N11059">
        <v>0</v>
      </c>
      <c r="P11059">
        <v>0</v>
      </c>
      <c r="Q11059">
        <v>0</v>
      </c>
      <c r="S11059">
        <v>0</v>
      </c>
    </row>
    <row r="11060" spans="1:19" x14ac:dyDescent="0.25">
      <c r="A11060" s="20" t="s">
        <v>23072</v>
      </c>
      <c r="B11060" t="s">
        <v>22898</v>
      </c>
      <c r="C11060" t="s">
        <v>242</v>
      </c>
      <c r="D11060" s="20" t="s">
        <v>1000</v>
      </c>
      <c r="E11060" s="26">
        <v>43770</v>
      </c>
      <c r="F11060">
        <v>0</v>
      </c>
      <c r="G11060">
        <v>0</v>
      </c>
      <c r="I11060">
        <v>0</v>
      </c>
      <c r="J11060">
        <v>0</v>
      </c>
      <c r="L11060">
        <v>0</v>
      </c>
      <c r="N11060">
        <v>0</v>
      </c>
      <c r="P11060">
        <v>0</v>
      </c>
      <c r="Q11060">
        <v>0</v>
      </c>
      <c r="S11060">
        <v>0</v>
      </c>
    </row>
    <row r="11061" spans="1:19" x14ac:dyDescent="0.25">
      <c r="A11061" s="20" t="s">
        <v>23073</v>
      </c>
      <c r="B11061" t="s">
        <v>22899</v>
      </c>
      <c r="C11061" t="s">
        <v>242</v>
      </c>
      <c r="D11061" s="20" t="s">
        <v>1002</v>
      </c>
      <c r="E11061" s="26">
        <v>43770</v>
      </c>
      <c r="F11061">
        <v>0</v>
      </c>
      <c r="G11061">
        <v>0</v>
      </c>
      <c r="I11061">
        <v>0</v>
      </c>
      <c r="J11061">
        <v>0</v>
      </c>
      <c r="L11061">
        <v>0</v>
      </c>
      <c r="N11061">
        <v>0</v>
      </c>
      <c r="P11061">
        <v>0</v>
      </c>
      <c r="Q11061">
        <v>0</v>
      </c>
      <c r="S11061">
        <v>0</v>
      </c>
    </row>
    <row r="11062" spans="1:19" x14ac:dyDescent="0.25">
      <c r="A11062" s="20" t="s">
        <v>23074</v>
      </c>
      <c r="B11062" t="s">
        <v>22900</v>
      </c>
      <c r="C11062" t="s">
        <v>2724</v>
      </c>
      <c r="D11062" s="20" t="s">
        <v>1000</v>
      </c>
      <c r="E11062" s="26">
        <v>43770</v>
      </c>
      <c r="F11062">
        <v>3.5</v>
      </c>
      <c r="G11062">
        <v>3</v>
      </c>
      <c r="I11062">
        <v>15</v>
      </c>
      <c r="J11062">
        <v>20</v>
      </c>
      <c r="L11062">
        <v>16</v>
      </c>
      <c r="N11062">
        <v>15</v>
      </c>
      <c r="P11062">
        <v>1</v>
      </c>
      <c r="Q11062">
        <v>1</v>
      </c>
      <c r="S11062">
        <v>0</v>
      </c>
    </row>
    <row r="11063" spans="1:19" x14ac:dyDescent="0.25">
      <c r="A11063" s="20" t="s">
        <v>23075</v>
      </c>
      <c r="B11063" t="s">
        <v>22901</v>
      </c>
      <c r="C11063" t="s">
        <v>2724</v>
      </c>
      <c r="D11063" s="20" t="s">
        <v>1001</v>
      </c>
      <c r="E11063" s="26">
        <v>43770</v>
      </c>
      <c r="F11063">
        <v>3.5</v>
      </c>
      <c r="G11063">
        <v>3.5</v>
      </c>
      <c r="I11063">
        <v>17</v>
      </c>
      <c r="J11063">
        <v>19</v>
      </c>
      <c r="L11063">
        <v>18</v>
      </c>
      <c r="N11063">
        <v>15</v>
      </c>
      <c r="P11063">
        <v>0</v>
      </c>
      <c r="Q11063">
        <v>0</v>
      </c>
      <c r="S11063">
        <v>2</v>
      </c>
    </row>
    <row r="11064" spans="1:19" x14ac:dyDescent="0.25">
      <c r="A11064" s="20" t="s">
        <v>23076</v>
      </c>
      <c r="B11064" t="s">
        <v>22902</v>
      </c>
      <c r="C11064" t="s">
        <v>2724</v>
      </c>
      <c r="D11064" s="20" t="s">
        <v>1002</v>
      </c>
      <c r="E11064" s="26">
        <v>43770</v>
      </c>
      <c r="F11064">
        <v>7</v>
      </c>
      <c r="G11064">
        <v>6.5</v>
      </c>
      <c r="I11064">
        <v>32</v>
      </c>
      <c r="J11064">
        <v>39</v>
      </c>
      <c r="L11064">
        <v>34</v>
      </c>
      <c r="N11064">
        <v>30</v>
      </c>
      <c r="P11064">
        <v>1</v>
      </c>
      <c r="Q11064">
        <v>1</v>
      </c>
      <c r="S11064">
        <v>2</v>
      </c>
    </row>
    <row r="11065" spans="1:19" x14ac:dyDescent="0.25">
      <c r="A11065" s="20" t="s">
        <v>23077</v>
      </c>
      <c r="B11065" t="s">
        <v>22903</v>
      </c>
      <c r="C11065" t="s">
        <v>237</v>
      </c>
      <c r="D11065" s="20" t="s">
        <v>1000</v>
      </c>
      <c r="E11065" s="26">
        <v>43770</v>
      </c>
      <c r="F11065">
        <v>8</v>
      </c>
      <c r="G11065">
        <v>10</v>
      </c>
      <c r="I11065">
        <v>37</v>
      </c>
      <c r="J11065">
        <v>48</v>
      </c>
      <c r="L11065">
        <v>60</v>
      </c>
      <c r="N11065">
        <v>24</v>
      </c>
      <c r="P11065">
        <v>8</v>
      </c>
      <c r="Q11065">
        <v>10</v>
      </c>
      <c r="S11065">
        <v>13</v>
      </c>
    </row>
    <row r="11066" spans="1:19" x14ac:dyDescent="0.25">
      <c r="A11066" s="20" t="s">
        <v>23078</v>
      </c>
      <c r="B11066" t="s">
        <v>22904</v>
      </c>
      <c r="C11066" t="s">
        <v>237</v>
      </c>
      <c r="D11066" s="20" t="s">
        <v>1002</v>
      </c>
      <c r="E11066" s="26">
        <v>43770</v>
      </c>
      <c r="F11066">
        <v>8</v>
      </c>
      <c r="G11066">
        <v>10</v>
      </c>
      <c r="I11066">
        <v>37</v>
      </c>
      <c r="J11066">
        <v>48</v>
      </c>
      <c r="L11066">
        <v>60</v>
      </c>
      <c r="N11066">
        <v>24</v>
      </c>
      <c r="P11066">
        <v>8</v>
      </c>
      <c r="Q11066">
        <v>10</v>
      </c>
      <c r="S11066">
        <v>13</v>
      </c>
    </row>
    <row r="11067" spans="1:19" x14ac:dyDescent="0.25">
      <c r="A11067" s="20" t="s">
        <v>23079</v>
      </c>
      <c r="B11067" t="s">
        <v>22905</v>
      </c>
      <c r="C11067" t="s">
        <v>238</v>
      </c>
      <c r="D11067" s="20" t="s">
        <v>1000</v>
      </c>
      <c r="E11067" s="26">
        <v>43770</v>
      </c>
      <c r="F11067">
        <v>6</v>
      </c>
      <c r="G11067">
        <v>6</v>
      </c>
      <c r="I11067">
        <v>12</v>
      </c>
      <c r="J11067">
        <v>24</v>
      </c>
      <c r="L11067">
        <v>30</v>
      </c>
      <c r="N11067">
        <v>10</v>
      </c>
      <c r="P11067">
        <v>2</v>
      </c>
      <c r="Q11067">
        <v>5</v>
      </c>
      <c r="S11067">
        <v>2</v>
      </c>
    </row>
    <row r="11068" spans="1:19" x14ac:dyDescent="0.25">
      <c r="A11068" s="20" t="s">
        <v>23080</v>
      </c>
      <c r="B11068" t="s">
        <v>22906</v>
      </c>
      <c r="C11068" t="s">
        <v>238</v>
      </c>
      <c r="D11068" s="20" t="s">
        <v>1002</v>
      </c>
      <c r="E11068" s="26">
        <v>43770</v>
      </c>
      <c r="F11068">
        <v>6</v>
      </c>
      <c r="G11068">
        <v>6</v>
      </c>
      <c r="I11068">
        <v>12</v>
      </c>
      <c r="J11068">
        <v>24</v>
      </c>
      <c r="L11068">
        <v>30</v>
      </c>
      <c r="N11068">
        <v>10</v>
      </c>
      <c r="P11068">
        <v>2</v>
      </c>
      <c r="Q11068">
        <v>5</v>
      </c>
      <c r="S11068">
        <v>2</v>
      </c>
    </row>
    <row r="11069" spans="1:19" x14ac:dyDescent="0.25">
      <c r="A11069" s="20" t="s">
        <v>23081</v>
      </c>
      <c r="B11069" t="s">
        <v>22907</v>
      </c>
      <c r="C11069" t="s">
        <v>239</v>
      </c>
      <c r="D11069" s="20" t="s">
        <v>1000</v>
      </c>
      <c r="E11069" s="26">
        <v>43770</v>
      </c>
      <c r="F11069">
        <v>0</v>
      </c>
      <c r="G11069">
        <v>0</v>
      </c>
      <c r="I11069">
        <v>0</v>
      </c>
      <c r="J11069">
        <v>0</v>
      </c>
      <c r="L11069">
        <v>0</v>
      </c>
      <c r="N11069">
        <v>0</v>
      </c>
      <c r="P11069">
        <v>0</v>
      </c>
      <c r="Q11069">
        <v>0</v>
      </c>
      <c r="S11069">
        <v>0</v>
      </c>
    </row>
    <row r="11070" spans="1:19" x14ac:dyDescent="0.25">
      <c r="A11070" s="20" t="s">
        <v>23082</v>
      </c>
      <c r="B11070" t="s">
        <v>22908</v>
      </c>
      <c r="C11070" t="s">
        <v>239</v>
      </c>
      <c r="D11070" s="20" t="s">
        <v>1002</v>
      </c>
      <c r="E11070" s="26">
        <v>43770</v>
      </c>
      <c r="F11070">
        <v>0</v>
      </c>
      <c r="G11070">
        <v>0</v>
      </c>
      <c r="I11070">
        <v>0</v>
      </c>
      <c r="J11070">
        <v>0</v>
      </c>
      <c r="L11070">
        <v>0</v>
      </c>
      <c r="N11070">
        <v>0</v>
      </c>
      <c r="P11070">
        <v>0</v>
      </c>
      <c r="Q11070">
        <v>0</v>
      </c>
      <c r="S11070">
        <v>0</v>
      </c>
    </row>
    <row r="11071" spans="1:19" x14ac:dyDescent="0.25">
      <c r="A11071" s="20" t="s">
        <v>23083</v>
      </c>
      <c r="B11071" t="s">
        <v>22909</v>
      </c>
      <c r="C11071" t="s">
        <v>1988</v>
      </c>
      <c r="D11071" s="20" t="s">
        <v>1000</v>
      </c>
      <c r="E11071" s="26">
        <v>43770</v>
      </c>
      <c r="F11071">
        <v>6.5</v>
      </c>
      <c r="G11071">
        <v>5</v>
      </c>
      <c r="I11071">
        <v>23</v>
      </c>
      <c r="J11071">
        <v>38</v>
      </c>
      <c r="L11071">
        <v>29</v>
      </c>
      <c r="N11071">
        <v>21</v>
      </c>
      <c r="P11071">
        <v>4</v>
      </c>
      <c r="Q11071">
        <v>4</v>
      </c>
      <c r="S11071">
        <v>2</v>
      </c>
    </row>
    <row r="11072" spans="1:19" x14ac:dyDescent="0.25">
      <c r="A11072" s="20" t="s">
        <v>23084</v>
      </c>
      <c r="B11072" t="s">
        <v>22910</v>
      </c>
      <c r="C11072" t="s">
        <v>1988</v>
      </c>
      <c r="D11072" s="20" t="s">
        <v>1001</v>
      </c>
      <c r="E11072" s="26">
        <v>43770</v>
      </c>
      <c r="F11072">
        <v>3.5</v>
      </c>
      <c r="G11072">
        <v>3.5</v>
      </c>
      <c r="I11072">
        <v>13</v>
      </c>
      <c r="J11072">
        <v>18</v>
      </c>
      <c r="L11072">
        <v>19</v>
      </c>
      <c r="N11072">
        <v>12</v>
      </c>
      <c r="P11072">
        <v>0</v>
      </c>
      <c r="Q11072">
        <v>2</v>
      </c>
      <c r="S11072">
        <v>1</v>
      </c>
    </row>
    <row r="11073" spans="1:19" x14ac:dyDescent="0.25">
      <c r="A11073" s="20" t="s">
        <v>23085</v>
      </c>
      <c r="B11073" t="s">
        <v>22911</v>
      </c>
      <c r="C11073" t="s">
        <v>1988</v>
      </c>
      <c r="D11073" s="20" t="s">
        <v>1002</v>
      </c>
      <c r="E11073" s="26">
        <v>43770</v>
      </c>
      <c r="F11073">
        <v>10</v>
      </c>
      <c r="G11073">
        <v>8.5</v>
      </c>
      <c r="I11073">
        <v>36</v>
      </c>
      <c r="J11073">
        <v>56</v>
      </c>
      <c r="L11073">
        <v>48</v>
      </c>
      <c r="N11073">
        <v>33</v>
      </c>
      <c r="P11073">
        <v>4</v>
      </c>
      <c r="Q11073">
        <v>6</v>
      </c>
      <c r="S11073">
        <v>3</v>
      </c>
    </row>
    <row r="11074" spans="1:19" x14ac:dyDescent="0.25">
      <c r="A11074" s="20" t="s">
        <v>23086</v>
      </c>
      <c r="B11074" t="s">
        <v>22912</v>
      </c>
      <c r="C11074" t="s">
        <v>966</v>
      </c>
      <c r="D11074" s="20" t="s">
        <v>1000</v>
      </c>
      <c r="E11074" s="26">
        <v>43770</v>
      </c>
      <c r="F11074">
        <v>0</v>
      </c>
      <c r="G11074">
        <v>0</v>
      </c>
      <c r="I11074">
        <v>0</v>
      </c>
      <c r="J11074">
        <v>0</v>
      </c>
      <c r="L11074">
        <v>0</v>
      </c>
      <c r="N11074">
        <v>0</v>
      </c>
      <c r="P11074">
        <v>0</v>
      </c>
      <c r="Q11074">
        <v>0</v>
      </c>
      <c r="S11074">
        <v>0</v>
      </c>
    </row>
    <row r="11075" spans="1:19" x14ac:dyDescent="0.25">
      <c r="A11075" s="20" t="s">
        <v>23087</v>
      </c>
      <c r="B11075" t="s">
        <v>22913</v>
      </c>
      <c r="C11075" t="s">
        <v>966</v>
      </c>
      <c r="D11075" s="20" t="s">
        <v>1002</v>
      </c>
      <c r="E11075" s="26">
        <v>43770</v>
      </c>
      <c r="F11075">
        <v>0</v>
      </c>
      <c r="G11075">
        <v>0</v>
      </c>
      <c r="I11075">
        <v>0</v>
      </c>
      <c r="J11075">
        <v>0</v>
      </c>
      <c r="L11075">
        <v>0</v>
      </c>
      <c r="N11075">
        <v>0</v>
      </c>
      <c r="P11075">
        <v>0</v>
      </c>
      <c r="Q11075">
        <v>0</v>
      </c>
      <c r="S11075">
        <v>0</v>
      </c>
    </row>
    <row r="11076" spans="1:19" x14ac:dyDescent="0.25">
      <c r="A11076" s="20" t="s">
        <v>23088</v>
      </c>
      <c r="B11076" t="s">
        <v>22914</v>
      </c>
      <c r="C11076" t="s">
        <v>240</v>
      </c>
      <c r="D11076" s="20" t="s">
        <v>1000</v>
      </c>
      <c r="E11076" s="26">
        <v>43770</v>
      </c>
      <c r="F11076">
        <v>15</v>
      </c>
      <c r="G11076">
        <v>17.5</v>
      </c>
      <c r="I11076">
        <v>31</v>
      </c>
      <c r="J11076">
        <v>85</v>
      </c>
      <c r="L11076">
        <v>100</v>
      </c>
      <c r="N11076">
        <v>28</v>
      </c>
      <c r="P11076">
        <v>2</v>
      </c>
      <c r="Q11076">
        <v>3</v>
      </c>
      <c r="S11076">
        <v>3</v>
      </c>
    </row>
    <row r="11077" spans="1:19" x14ac:dyDescent="0.25">
      <c r="A11077" s="20" t="s">
        <v>23089</v>
      </c>
      <c r="B11077" t="s">
        <v>22915</v>
      </c>
      <c r="C11077" t="s">
        <v>240</v>
      </c>
      <c r="D11077" s="20" t="s">
        <v>1002</v>
      </c>
      <c r="E11077" s="26">
        <v>43770</v>
      </c>
      <c r="F11077">
        <v>15</v>
      </c>
      <c r="G11077">
        <v>17.5</v>
      </c>
      <c r="I11077">
        <v>31</v>
      </c>
      <c r="J11077">
        <v>85</v>
      </c>
      <c r="L11077">
        <v>100</v>
      </c>
      <c r="N11077">
        <v>28</v>
      </c>
      <c r="P11077">
        <v>2</v>
      </c>
      <c r="Q11077">
        <v>3</v>
      </c>
      <c r="S11077">
        <v>3</v>
      </c>
    </row>
    <row r="11078" spans="1:19" x14ac:dyDescent="0.25">
      <c r="A11078" s="20" t="s">
        <v>23090</v>
      </c>
      <c r="B11078" t="s">
        <v>22916</v>
      </c>
      <c r="C11078" t="s">
        <v>241</v>
      </c>
      <c r="D11078" s="20" t="s">
        <v>1000</v>
      </c>
      <c r="E11078" s="26">
        <v>43770</v>
      </c>
      <c r="F11078">
        <v>47</v>
      </c>
      <c r="G11078">
        <v>48.5</v>
      </c>
      <c r="I11078">
        <v>367</v>
      </c>
      <c r="J11078">
        <v>514</v>
      </c>
      <c r="L11078">
        <v>530</v>
      </c>
      <c r="N11078">
        <v>325</v>
      </c>
      <c r="P11078">
        <v>7</v>
      </c>
      <c r="Q11078">
        <v>26</v>
      </c>
      <c r="S11078">
        <v>42</v>
      </c>
    </row>
    <row r="11079" spans="1:19" x14ac:dyDescent="0.25">
      <c r="A11079" s="20" t="s">
        <v>23091</v>
      </c>
      <c r="B11079" t="s">
        <v>22917</v>
      </c>
      <c r="C11079" t="s">
        <v>241</v>
      </c>
      <c r="D11079" s="20" t="s">
        <v>1002</v>
      </c>
      <c r="E11079" s="26">
        <v>43770</v>
      </c>
      <c r="F11079">
        <v>47</v>
      </c>
      <c r="G11079">
        <v>48.5</v>
      </c>
      <c r="I11079">
        <v>367</v>
      </c>
      <c r="J11079">
        <v>514</v>
      </c>
      <c r="L11079">
        <v>530</v>
      </c>
      <c r="N11079">
        <v>325</v>
      </c>
      <c r="P11079">
        <v>7</v>
      </c>
      <c r="Q11079">
        <v>26</v>
      </c>
      <c r="S11079">
        <v>42</v>
      </c>
    </row>
    <row r="11080" spans="1:19" x14ac:dyDescent="0.25">
      <c r="A11080" s="20" t="s">
        <v>23092</v>
      </c>
      <c r="B11080" t="s">
        <v>22918</v>
      </c>
      <c r="C11080" t="s">
        <v>318</v>
      </c>
      <c r="D11080" s="20" t="s">
        <v>1000</v>
      </c>
      <c r="E11080" s="26">
        <v>43770</v>
      </c>
      <c r="F11080">
        <v>3.5</v>
      </c>
      <c r="G11080">
        <v>2.5</v>
      </c>
      <c r="I11080">
        <v>14</v>
      </c>
      <c r="J11080">
        <v>20</v>
      </c>
      <c r="L11080">
        <v>15</v>
      </c>
      <c r="N11080">
        <v>14</v>
      </c>
      <c r="P11080">
        <v>0</v>
      </c>
      <c r="Q11080">
        <v>0</v>
      </c>
      <c r="S11080">
        <v>0</v>
      </c>
    </row>
    <row r="11081" spans="1:19" x14ac:dyDescent="0.25">
      <c r="A11081" s="20" t="s">
        <v>23093</v>
      </c>
      <c r="B11081" t="s">
        <v>22919</v>
      </c>
      <c r="C11081" t="s">
        <v>318</v>
      </c>
      <c r="D11081" s="20" t="s">
        <v>1002</v>
      </c>
      <c r="E11081" s="26">
        <v>43770</v>
      </c>
      <c r="F11081">
        <v>3.5</v>
      </c>
      <c r="G11081">
        <v>2.5</v>
      </c>
      <c r="I11081">
        <v>14</v>
      </c>
      <c r="J11081">
        <v>20</v>
      </c>
      <c r="L11081">
        <v>15</v>
      </c>
      <c r="N11081">
        <v>14</v>
      </c>
      <c r="P11081">
        <v>0</v>
      </c>
      <c r="Q11081">
        <v>0</v>
      </c>
      <c r="S11081">
        <v>0</v>
      </c>
    </row>
    <row r="11082" spans="1:19" x14ac:dyDescent="0.25">
      <c r="A11082" s="20" t="s">
        <v>23094</v>
      </c>
      <c r="B11082" t="s">
        <v>22920</v>
      </c>
      <c r="C11082" t="s">
        <v>896</v>
      </c>
      <c r="D11082" s="20" t="s">
        <v>1000</v>
      </c>
      <c r="E11082" s="26">
        <v>43770</v>
      </c>
      <c r="F11082">
        <v>89.5</v>
      </c>
      <c r="G11082">
        <v>92.5</v>
      </c>
      <c r="I11082">
        <v>499</v>
      </c>
      <c r="J11082">
        <v>749</v>
      </c>
      <c r="L11082">
        <v>780</v>
      </c>
      <c r="N11082">
        <v>437</v>
      </c>
      <c r="O11082" t="s">
        <v>904</v>
      </c>
      <c r="P11082">
        <v>24</v>
      </c>
      <c r="Q11082">
        <v>49</v>
      </c>
      <c r="S11082">
        <v>62</v>
      </c>
    </row>
    <row r="11083" spans="1:19" x14ac:dyDescent="0.25">
      <c r="A11083" s="20" t="s">
        <v>23095</v>
      </c>
      <c r="B11083" t="s">
        <v>22921</v>
      </c>
      <c r="C11083" t="s">
        <v>899</v>
      </c>
      <c r="D11083" s="20" t="s">
        <v>1001</v>
      </c>
      <c r="E11083" s="26">
        <v>43770</v>
      </c>
      <c r="F11083">
        <v>7</v>
      </c>
      <c r="G11083">
        <v>7</v>
      </c>
      <c r="I11083">
        <v>30</v>
      </c>
      <c r="J11083">
        <v>37</v>
      </c>
      <c r="L11083">
        <v>37</v>
      </c>
      <c r="N11083">
        <v>27</v>
      </c>
      <c r="O11083" t="s">
        <v>904</v>
      </c>
      <c r="P11083">
        <v>0</v>
      </c>
      <c r="Q11083">
        <v>2</v>
      </c>
      <c r="S11083">
        <v>3</v>
      </c>
    </row>
    <row r="11084" spans="1:19" x14ac:dyDescent="0.25">
      <c r="A11084" s="20" t="s">
        <v>23096</v>
      </c>
      <c r="B11084" t="s">
        <v>22922</v>
      </c>
      <c r="C11084" t="s">
        <v>1237</v>
      </c>
      <c r="D11084" s="20" t="s">
        <v>1000</v>
      </c>
      <c r="E11084" s="26">
        <v>43770</v>
      </c>
      <c r="F11084">
        <v>25</v>
      </c>
      <c r="G11084">
        <v>25.5</v>
      </c>
      <c r="I11084">
        <v>69</v>
      </c>
      <c r="J11084">
        <v>143</v>
      </c>
      <c r="L11084">
        <v>145</v>
      </c>
      <c r="N11084">
        <v>64</v>
      </c>
      <c r="P11084">
        <v>7</v>
      </c>
      <c r="Q11084">
        <v>8</v>
      </c>
      <c r="S11084">
        <v>5</v>
      </c>
    </row>
    <row r="11085" spans="1:19" x14ac:dyDescent="0.25">
      <c r="A11085" s="20" t="s">
        <v>23097</v>
      </c>
      <c r="B11085" t="s">
        <v>22923</v>
      </c>
      <c r="C11085" t="s">
        <v>1237</v>
      </c>
      <c r="D11085" s="20" t="s">
        <v>1001</v>
      </c>
      <c r="E11085" s="26">
        <v>43770</v>
      </c>
      <c r="F11085">
        <v>7</v>
      </c>
      <c r="G11085">
        <v>7</v>
      </c>
      <c r="I11085">
        <v>30</v>
      </c>
      <c r="J11085">
        <v>37</v>
      </c>
      <c r="L11085">
        <v>37</v>
      </c>
      <c r="N11085">
        <v>27</v>
      </c>
      <c r="P11085">
        <v>0</v>
      </c>
      <c r="Q11085">
        <v>2</v>
      </c>
      <c r="S11085">
        <v>3</v>
      </c>
    </row>
    <row r="11086" spans="1:19" x14ac:dyDescent="0.25">
      <c r="A11086" s="20" t="s">
        <v>23098</v>
      </c>
      <c r="B11086" t="s">
        <v>22924</v>
      </c>
      <c r="C11086" t="s">
        <v>1237</v>
      </c>
      <c r="D11086" s="20" t="s">
        <v>1002</v>
      </c>
      <c r="E11086" s="26">
        <v>43770</v>
      </c>
      <c r="F11086">
        <v>32</v>
      </c>
      <c r="G11086">
        <v>32.5</v>
      </c>
      <c r="I11086">
        <v>99</v>
      </c>
      <c r="J11086">
        <v>180</v>
      </c>
      <c r="L11086">
        <v>182</v>
      </c>
      <c r="N11086">
        <v>91</v>
      </c>
      <c r="P11086">
        <v>7</v>
      </c>
      <c r="Q11086">
        <v>10</v>
      </c>
      <c r="S11086">
        <v>8</v>
      </c>
    </row>
    <row r="11087" spans="1:19" x14ac:dyDescent="0.25">
      <c r="A11087" s="20" t="s">
        <v>23099</v>
      </c>
      <c r="B11087" t="s">
        <v>22925</v>
      </c>
      <c r="C11087" t="s">
        <v>235</v>
      </c>
      <c r="D11087" s="20" t="s">
        <v>1002</v>
      </c>
      <c r="E11087" s="26">
        <v>43770</v>
      </c>
      <c r="F11087">
        <v>96.5</v>
      </c>
      <c r="G11087">
        <v>99.5</v>
      </c>
      <c r="I11087">
        <v>529</v>
      </c>
      <c r="J11087">
        <v>786</v>
      </c>
      <c r="L11087">
        <v>817</v>
      </c>
      <c r="N11087">
        <v>464</v>
      </c>
      <c r="P11087">
        <v>24</v>
      </c>
      <c r="Q11087">
        <v>51</v>
      </c>
      <c r="S11087">
        <v>65</v>
      </c>
    </row>
    <row r="11088" spans="1:19" x14ac:dyDescent="0.25">
      <c r="A11088" s="20" t="s">
        <v>23275</v>
      </c>
      <c r="B11088" t="s">
        <v>23101</v>
      </c>
      <c r="C11088" t="s">
        <v>228</v>
      </c>
      <c r="D11088" s="20" t="s">
        <v>1000</v>
      </c>
      <c r="E11088" s="26">
        <v>43800</v>
      </c>
      <c r="F11088">
        <v>0</v>
      </c>
      <c r="G11088">
        <v>0</v>
      </c>
      <c r="I11088">
        <v>0</v>
      </c>
      <c r="J11088">
        <v>0</v>
      </c>
      <c r="L11088">
        <v>0</v>
      </c>
      <c r="N11088">
        <v>0</v>
      </c>
      <c r="P11088">
        <v>0</v>
      </c>
      <c r="Q11088">
        <v>0</v>
      </c>
      <c r="S11088">
        <v>0</v>
      </c>
    </row>
    <row r="11089" spans="1:19" x14ac:dyDescent="0.25">
      <c r="A11089" s="20" t="s">
        <v>23276</v>
      </c>
      <c r="B11089" t="s">
        <v>23102</v>
      </c>
      <c r="C11089" t="s">
        <v>211</v>
      </c>
      <c r="D11089" s="20" t="s">
        <v>1000</v>
      </c>
      <c r="E11089" s="26">
        <v>43800</v>
      </c>
      <c r="F11089">
        <v>0</v>
      </c>
      <c r="G11089">
        <v>0</v>
      </c>
      <c r="I11089">
        <v>0</v>
      </c>
      <c r="J11089">
        <v>0</v>
      </c>
      <c r="L11089">
        <v>0</v>
      </c>
      <c r="N11089">
        <v>0</v>
      </c>
      <c r="P11089">
        <v>0</v>
      </c>
      <c r="Q11089">
        <v>0</v>
      </c>
      <c r="S11089">
        <v>0</v>
      </c>
    </row>
    <row r="11090" spans="1:19" x14ac:dyDescent="0.25">
      <c r="A11090" s="20" t="s">
        <v>23277</v>
      </c>
      <c r="B11090" t="s">
        <v>23103</v>
      </c>
      <c r="C11090" t="s">
        <v>213</v>
      </c>
      <c r="D11090" s="20" t="s">
        <v>1000</v>
      </c>
      <c r="E11090" s="26">
        <v>43800</v>
      </c>
      <c r="F11090">
        <v>0</v>
      </c>
      <c r="G11090">
        <v>0</v>
      </c>
      <c r="I11090">
        <v>0</v>
      </c>
      <c r="J11090">
        <v>0</v>
      </c>
      <c r="L11090">
        <v>0</v>
      </c>
      <c r="N11090">
        <v>0</v>
      </c>
      <c r="P11090">
        <v>0</v>
      </c>
      <c r="Q11090">
        <v>0</v>
      </c>
      <c r="S11090">
        <v>0</v>
      </c>
    </row>
    <row r="11091" spans="1:19" x14ac:dyDescent="0.25">
      <c r="A11091" s="20" t="s">
        <v>23278</v>
      </c>
      <c r="B11091" t="s">
        <v>23104</v>
      </c>
      <c r="C11091" t="s">
        <v>229</v>
      </c>
      <c r="D11091" s="20" t="s">
        <v>1000</v>
      </c>
      <c r="E11091" s="26">
        <v>43800</v>
      </c>
      <c r="F11091">
        <v>0</v>
      </c>
      <c r="G11091">
        <v>0</v>
      </c>
      <c r="I11091">
        <v>0</v>
      </c>
      <c r="J11091">
        <v>0</v>
      </c>
      <c r="L11091">
        <v>0</v>
      </c>
      <c r="N11091">
        <v>0</v>
      </c>
      <c r="P11091">
        <v>0</v>
      </c>
      <c r="Q11091">
        <v>0</v>
      </c>
      <c r="S11091">
        <v>0</v>
      </c>
    </row>
    <row r="11092" spans="1:19" x14ac:dyDescent="0.25">
      <c r="A11092" s="20" t="s">
        <v>23279</v>
      </c>
      <c r="B11092" t="s">
        <v>23105</v>
      </c>
      <c r="C11092" t="s">
        <v>1051</v>
      </c>
      <c r="D11092" s="20" t="s">
        <v>1000</v>
      </c>
      <c r="E11092" s="26">
        <v>43800</v>
      </c>
      <c r="F11092">
        <v>0</v>
      </c>
      <c r="G11092">
        <v>0</v>
      </c>
      <c r="I11092">
        <v>0</v>
      </c>
      <c r="J11092">
        <v>0</v>
      </c>
      <c r="L11092">
        <v>0</v>
      </c>
      <c r="N11092">
        <v>0</v>
      </c>
      <c r="P11092">
        <v>0</v>
      </c>
      <c r="Q11092">
        <v>0</v>
      </c>
      <c r="S11092">
        <v>0</v>
      </c>
    </row>
    <row r="11093" spans="1:19" x14ac:dyDescent="0.25">
      <c r="A11093" s="20" t="s">
        <v>23280</v>
      </c>
      <c r="B11093" t="s">
        <v>23106</v>
      </c>
      <c r="C11093" t="s">
        <v>1048</v>
      </c>
      <c r="D11093" s="20" t="s">
        <v>1000</v>
      </c>
      <c r="E11093" s="26">
        <v>43800</v>
      </c>
      <c r="F11093">
        <v>0</v>
      </c>
      <c r="G11093">
        <v>0</v>
      </c>
      <c r="I11093">
        <v>0</v>
      </c>
      <c r="J11093">
        <v>0</v>
      </c>
      <c r="L11093">
        <v>0</v>
      </c>
      <c r="N11093">
        <v>0</v>
      </c>
      <c r="P11093">
        <v>0</v>
      </c>
      <c r="Q11093">
        <v>0</v>
      </c>
      <c r="S11093">
        <v>0</v>
      </c>
    </row>
    <row r="11094" spans="1:19" x14ac:dyDescent="0.25">
      <c r="A11094" s="20" t="s">
        <v>23281</v>
      </c>
      <c r="B11094" t="s">
        <v>23107</v>
      </c>
      <c r="C11094" t="s">
        <v>1047</v>
      </c>
      <c r="D11094" s="20" t="s">
        <v>1000</v>
      </c>
      <c r="E11094" s="26">
        <v>43800</v>
      </c>
      <c r="F11094">
        <v>3.5</v>
      </c>
      <c r="G11094">
        <v>1.5</v>
      </c>
      <c r="I11094">
        <v>15</v>
      </c>
      <c r="J11094">
        <v>20</v>
      </c>
      <c r="L11094">
        <v>8</v>
      </c>
      <c r="N11094">
        <v>14</v>
      </c>
      <c r="P11094">
        <v>1</v>
      </c>
      <c r="Q11094">
        <v>1</v>
      </c>
      <c r="S11094">
        <v>1</v>
      </c>
    </row>
    <row r="11095" spans="1:19" x14ac:dyDescent="0.25">
      <c r="A11095" s="20" t="s">
        <v>23282</v>
      </c>
      <c r="B11095" t="s">
        <v>23108</v>
      </c>
      <c r="C11095" t="s">
        <v>1050</v>
      </c>
      <c r="D11095" s="20" t="s">
        <v>1001</v>
      </c>
      <c r="E11095" s="26">
        <v>43800</v>
      </c>
      <c r="F11095">
        <v>1.5</v>
      </c>
      <c r="G11095">
        <v>1.5</v>
      </c>
      <c r="I11095">
        <v>4</v>
      </c>
      <c r="J11095">
        <v>8</v>
      </c>
      <c r="L11095">
        <v>8</v>
      </c>
      <c r="N11095">
        <v>3</v>
      </c>
      <c r="P11095">
        <v>0</v>
      </c>
      <c r="Q11095">
        <v>0</v>
      </c>
      <c r="S11095">
        <v>1</v>
      </c>
    </row>
    <row r="11096" spans="1:19" x14ac:dyDescent="0.25">
      <c r="A11096" s="20" t="s">
        <v>23283</v>
      </c>
      <c r="B11096" t="s">
        <v>23109</v>
      </c>
      <c r="C11096" t="s">
        <v>1049</v>
      </c>
      <c r="D11096" s="20" t="s">
        <v>1001</v>
      </c>
      <c r="E11096" s="26">
        <v>43800</v>
      </c>
      <c r="F11096">
        <v>0</v>
      </c>
      <c r="G11096">
        <v>0</v>
      </c>
      <c r="I11096">
        <v>0</v>
      </c>
      <c r="J11096">
        <v>0</v>
      </c>
      <c r="L11096">
        <v>0</v>
      </c>
      <c r="N11096">
        <v>0</v>
      </c>
      <c r="P11096">
        <v>0</v>
      </c>
      <c r="Q11096">
        <v>0</v>
      </c>
      <c r="S11096">
        <v>0</v>
      </c>
    </row>
    <row r="11097" spans="1:19" x14ac:dyDescent="0.25">
      <c r="A11097" s="20" t="s">
        <v>23284</v>
      </c>
      <c r="B11097" t="s">
        <v>23110</v>
      </c>
      <c r="C11097" t="s">
        <v>1048</v>
      </c>
      <c r="D11097" s="20" t="s">
        <v>1001</v>
      </c>
      <c r="E11097" s="26">
        <v>43800</v>
      </c>
      <c r="F11097">
        <v>2</v>
      </c>
      <c r="G11097">
        <v>2</v>
      </c>
      <c r="I11097">
        <v>12</v>
      </c>
      <c r="J11097">
        <v>11</v>
      </c>
      <c r="L11097">
        <v>10</v>
      </c>
      <c r="N11097">
        <v>12</v>
      </c>
      <c r="P11097">
        <v>2</v>
      </c>
      <c r="Q11097">
        <v>2</v>
      </c>
      <c r="S11097">
        <v>0</v>
      </c>
    </row>
    <row r="11098" spans="1:19" x14ac:dyDescent="0.25">
      <c r="A11098" s="20" t="s">
        <v>23285</v>
      </c>
      <c r="B11098" t="s">
        <v>23111</v>
      </c>
      <c r="C11098" t="s">
        <v>1047</v>
      </c>
      <c r="D11098" s="20" t="s">
        <v>1001</v>
      </c>
      <c r="E11098" s="26">
        <v>43800</v>
      </c>
      <c r="F11098">
        <v>0</v>
      </c>
      <c r="G11098">
        <v>0</v>
      </c>
      <c r="I11098">
        <v>0</v>
      </c>
      <c r="J11098">
        <v>0</v>
      </c>
      <c r="L11098">
        <v>0</v>
      </c>
      <c r="N11098">
        <v>0</v>
      </c>
      <c r="P11098">
        <v>0</v>
      </c>
      <c r="Q11098">
        <v>0</v>
      </c>
      <c r="S11098">
        <v>0</v>
      </c>
    </row>
    <row r="11099" spans="1:19" x14ac:dyDescent="0.25">
      <c r="A11099" s="20" t="s">
        <v>23286</v>
      </c>
      <c r="B11099" t="s">
        <v>23112</v>
      </c>
      <c r="C11099" t="s">
        <v>959</v>
      </c>
      <c r="D11099" s="20" t="s">
        <v>1000</v>
      </c>
      <c r="E11099" s="26">
        <v>43800</v>
      </c>
      <c r="F11099">
        <v>0</v>
      </c>
      <c r="G11099">
        <v>0</v>
      </c>
      <c r="I11099">
        <v>0</v>
      </c>
      <c r="J11099">
        <v>0</v>
      </c>
      <c r="L11099">
        <v>0</v>
      </c>
      <c r="N11099">
        <v>0</v>
      </c>
      <c r="P11099">
        <v>0</v>
      </c>
      <c r="Q11099">
        <v>0</v>
      </c>
      <c r="S11099">
        <v>0</v>
      </c>
    </row>
    <row r="11100" spans="1:19" x14ac:dyDescent="0.25">
      <c r="A11100" s="20" t="s">
        <v>23287</v>
      </c>
      <c r="B11100" t="s">
        <v>23113</v>
      </c>
      <c r="C11100" t="s">
        <v>205</v>
      </c>
      <c r="D11100" s="20" t="s">
        <v>1000</v>
      </c>
      <c r="E11100" s="26">
        <v>43800</v>
      </c>
      <c r="F11100">
        <v>0</v>
      </c>
      <c r="G11100">
        <v>0</v>
      </c>
      <c r="I11100">
        <v>0</v>
      </c>
      <c r="J11100">
        <v>0</v>
      </c>
      <c r="L11100">
        <v>0</v>
      </c>
      <c r="N11100">
        <v>0</v>
      </c>
      <c r="P11100">
        <v>0</v>
      </c>
      <c r="Q11100">
        <v>0</v>
      </c>
      <c r="S11100">
        <v>0</v>
      </c>
    </row>
    <row r="11101" spans="1:19" x14ac:dyDescent="0.25">
      <c r="A11101" s="20" t="s">
        <v>23288</v>
      </c>
      <c r="B11101" t="s">
        <v>23114</v>
      </c>
      <c r="C11101" t="s">
        <v>384</v>
      </c>
      <c r="D11101" s="20" t="s">
        <v>1000</v>
      </c>
      <c r="E11101" s="26">
        <v>43800</v>
      </c>
      <c r="F11101">
        <v>0</v>
      </c>
      <c r="G11101">
        <v>0</v>
      </c>
      <c r="I11101">
        <v>0</v>
      </c>
      <c r="J11101">
        <v>0</v>
      </c>
      <c r="L11101">
        <v>0</v>
      </c>
      <c r="N11101">
        <v>0</v>
      </c>
      <c r="P11101">
        <v>0</v>
      </c>
      <c r="Q11101">
        <v>0</v>
      </c>
      <c r="S11101">
        <v>0</v>
      </c>
    </row>
    <row r="11102" spans="1:19" x14ac:dyDescent="0.25">
      <c r="A11102" s="20" t="s">
        <v>23289</v>
      </c>
      <c r="B11102" t="s">
        <v>23115</v>
      </c>
      <c r="C11102" t="s">
        <v>210</v>
      </c>
      <c r="D11102" s="20" t="s">
        <v>1000</v>
      </c>
      <c r="E11102" s="26">
        <v>43800</v>
      </c>
      <c r="F11102">
        <v>2</v>
      </c>
      <c r="G11102">
        <v>4</v>
      </c>
      <c r="I11102">
        <v>0</v>
      </c>
      <c r="J11102">
        <v>12</v>
      </c>
      <c r="L11102">
        <v>24</v>
      </c>
      <c r="N11102">
        <v>0</v>
      </c>
      <c r="O11102" t="s">
        <v>23100</v>
      </c>
      <c r="P11102">
        <v>1</v>
      </c>
      <c r="Q11102">
        <v>1</v>
      </c>
      <c r="S11102">
        <v>0</v>
      </c>
    </row>
    <row r="11103" spans="1:19" x14ac:dyDescent="0.25">
      <c r="A11103" s="20" t="s">
        <v>23290</v>
      </c>
      <c r="B11103" t="s">
        <v>23116</v>
      </c>
      <c r="C11103" t="s">
        <v>215</v>
      </c>
      <c r="D11103" s="20" t="s">
        <v>1000</v>
      </c>
      <c r="E11103" s="26">
        <v>43800</v>
      </c>
      <c r="F11103">
        <v>6</v>
      </c>
      <c r="G11103">
        <v>6</v>
      </c>
      <c r="I11103">
        <v>37</v>
      </c>
      <c r="J11103">
        <v>36</v>
      </c>
      <c r="L11103">
        <v>36</v>
      </c>
      <c r="N11103">
        <v>26</v>
      </c>
      <c r="O11103">
        <v>1.1499999999999999</v>
      </c>
      <c r="P11103">
        <v>3</v>
      </c>
      <c r="Q11103">
        <v>4</v>
      </c>
      <c r="S11103">
        <v>11</v>
      </c>
    </row>
    <row r="11104" spans="1:19" x14ac:dyDescent="0.25">
      <c r="A11104" s="20" t="s">
        <v>23291</v>
      </c>
      <c r="B11104" t="s">
        <v>23117</v>
      </c>
      <c r="C11104" t="s">
        <v>960</v>
      </c>
      <c r="D11104" s="20" t="s">
        <v>1000</v>
      </c>
      <c r="E11104" s="26">
        <v>43800</v>
      </c>
      <c r="F11104">
        <v>3</v>
      </c>
      <c r="G11104">
        <v>3</v>
      </c>
      <c r="I11104">
        <v>6</v>
      </c>
      <c r="J11104">
        <v>12</v>
      </c>
      <c r="L11104">
        <v>15</v>
      </c>
      <c r="N11104">
        <v>3</v>
      </c>
      <c r="P11104">
        <v>0</v>
      </c>
      <c r="Q11104">
        <v>1</v>
      </c>
      <c r="S11104">
        <v>3</v>
      </c>
    </row>
    <row r="11105" spans="1:19" x14ac:dyDescent="0.25">
      <c r="A11105" s="20" t="s">
        <v>23292</v>
      </c>
      <c r="B11105" t="s">
        <v>23118</v>
      </c>
      <c r="C11105" t="s">
        <v>961</v>
      </c>
      <c r="D11105" s="20" t="s">
        <v>1000</v>
      </c>
      <c r="E11105" s="26">
        <v>43800</v>
      </c>
      <c r="F11105">
        <v>2</v>
      </c>
      <c r="G11105">
        <v>3</v>
      </c>
      <c r="I11105">
        <v>9</v>
      </c>
      <c r="J11105">
        <v>10</v>
      </c>
      <c r="L11105">
        <v>15</v>
      </c>
      <c r="N11105">
        <v>8</v>
      </c>
      <c r="P11105">
        <v>0</v>
      </c>
      <c r="Q11105">
        <v>0</v>
      </c>
      <c r="S11105">
        <v>1</v>
      </c>
    </row>
    <row r="11106" spans="1:19" x14ac:dyDescent="0.25">
      <c r="A11106" s="20" t="s">
        <v>23293</v>
      </c>
      <c r="B11106" t="s">
        <v>23119</v>
      </c>
      <c r="C11106" t="s">
        <v>221</v>
      </c>
      <c r="D11106" s="20" t="s">
        <v>1000</v>
      </c>
      <c r="E11106" s="26">
        <v>43800</v>
      </c>
      <c r="F11106">
        <v>0</v>
      </c>
      <c r="G11106">
        <v>0</v>
      </c>
      <c r="I11106">
        <v>0</v>
      </c>
      <c r="J11106">
        <v>0</v>
      </c>
      <c r="L11106">
        <v>0</v>
      </c>
      <c r="N11106">
        <v>0</v>
      </c>
      <c r="P11106">
        <v>0</v>
      </c>
      <c r="Q11106">
        <v>0</v>
      </c>
      <c r="S11106">
        <v>0</v>
      </c>
    </row>
    <row r="11107" spans="1:19" x14ac:dyDescent="0.25">
      <c r="A11107" s="20" t="s">
        <v>23294</v>
      </c>
      <c r="B11107" t="s">
        <v>23120</v>
      </c>
      <c r="C11107" t="s">
        <v>222</v>
      </c>
      <c r="D11107" s="20" t="s">
        <v>1000</v>
      </c>
      <c r="E11107" s="26">
        <v>43800</v>
      </c>
      <c r="F11107">
        <v>0</v>
      </c>
      <c r="G11107">
        <v>0</v>
      </c>
      <c r="I11107">
        <v>0</v>
      </c>
      <c r="J11107">
        <v>0</v>
      </c>
      <c r="L11107">
        <v>0</v>
      </c>
      <c r="N11107">
        <v>0</v>
      </c>
      <c r="P11107">
        <v>0</v>
      </c>
      <c r="Q11107">
        <v>0</v>
      </c>
      <c r="S11107">
        <v>0</v>
      </c>
    </row>
    <row r="11108" spans="1:19" x14ac:dyDescent="0.25">
      <c r="A11108" s="20" t="s">
        <v>23295</v>
      </c>
      <c r="B11108" t="s">
        <v>23121</v>
      </c>
      <c r="C11108" t="s">
        <v>1052</v>
      </c>
      <c r="D11108" s="20" t="s">
        <v>1000</v>
      </c>
      <c r="E11108" s="26">
        <v>43800</v>
      </c>
      <c r="F11108">
        <v>3.5</v>
      </c>
      <c r="G11108">
        <v>3</v>
      </c>
      <c r="I11108">
        <v>11</v>
      </c>
      <c r="J11108">
        <v>21</v>
      </c>
      <c r="L11108">
        <v>18</v>
      </c>
      <c r="N11108">
        <v>11</v>
      </c>
      <c r="P11108">
        <v>0</v>
      </c>
      <c r="Q11108">
        <v>1</v>
      </c>
      <c r="S11108">
        <v>0</v>
      </c>
    </row>
    <row r="11109" spans="1:19" x14ac:dyDescent="0.25">
      <c r="A11109" s="20" t="s">
        <v>23296</v>
      </c>
      <c r="B11109" t="s">
        <v>23122</v>
      </c>
      <c r="C11109" t="s">
        <v>1053</v>
      </c>
      <c r="D11109" s="20" t="s">
        <v>1000</v>
      </c>
      <c r="E11109" s="26">
        <v>43800</v>
      </c>
      <c r="F11109">
        <v>3</v>
      </c>
      <c r="G11109">
        <v>1.5</v>
      </c>
      <c r="I11109">
        <v>9</v>
      </c>
      <c r="J11109">
        <v>17</v>
      </c>
      <c r="L11109">
        <v>8</v>
      </c>
      <c r="N11109">
        <v>9</v>
      </c>
      <c r="P11109">
        <v>0</v>
      </c>
      <c r="Q11109">
        <v>0</v>
      </c>
      <c r="S11109">
        <v>0</v>
      </c>
    </row>
    <row r="11110" spans="1:19" x14ac:dyDescent="0.25">
      <c r="A11110" s="20" t="s">
        <v>23297</v>
      </c>
      <c r="B11110" t="s">
        <v>23123</v>
      </c>
      <c r="C11110" t="s">
        <v>1052</v>
      </c>
      <c r="D11110" s="20" t="s">
        <v>1001</v>
      </c>
      <c r="E11110" s="26">
        <v>43800</v>
      </c>
      <c r="F11110">
        <v>1.5</v>
      </c>
      <c r="G11110">
        <v>1.5</v>
      </c>
      <c r="I11110">
        <v>6</v>
      </c>
      <c r="J11110">
        <v>7</v>
      </c>
      <c r="L11110">
        <v>8</v>
      </c>
      <c r="N11110">
        <v>5</v>
      </c>
      <c r="P11110">
        <v>4</v>
      </c>
      <c r="Q11110">
        <v>4</v>
      </c>
      <c r="S11110">
        <v>1</v>
      </c>
    </row>
    <row r="11111" spans="1:19" x14ac:dyDescent="0.25">
      <c r="A11111" s="20" t="s">
        <v>23298</v>
      </c>
      <c r="B11111" t="s">
        <v>23124</v>
      </c>
      <c r="C11111" t="s">
        <v>1053</v>
      </c>
      <c r="D11111" s="20" t="s">
        <v>1001</v>
      </c>
      <c r="E11111" s="26">
        <v>43800</v>
      </c>
      <c r="F11111">
        <v>0</v>
      </c>
      <c r="G11111">
        <v>0</v>
      </c>
      <c r="I11111">
        <v>0</v>
      </c>
      <c r="J11111">
        <v>0</v>
      </c>
      <c r="L11111">
        <v>0</v>
      </c>
      <c r="N11111">
        <v>0</v>
      </c>
      <c r="P11111">
        <v>0</v>
      </c>
      <c r="Q11111">
        <v>0</v>
      </c>
      <c r="S11111">
        <v>0</v>
      </c>
    </row>
    <row r="11112" spans="1:19" x14ac:dyDescent="0.25">
      <c r="A11112" s="20" t="s">
        <v>23299</v>
      </c>
      <c r="B11112" t="s">
        <v>23125</v>
      </c>
      <c r="C11112" t="s">
        <v>1054</v>
      </c>
      <c r="D11112" s="20" t="s">
        <v>1001</v>
      </c>
      <c r="E11112" s="26">
        <v>43800</v>
      </c>
      <c r="F11112">
        <v>2</v>
      </c>
      <c r="G11112">
        <v>2</v>
      </c>
      <c r="I11112">
        <v>4</v>
      </c>
      <c r="J11112">
        <v>11</v>
      </c>
      <c r="L11112">
        <v>11</v>
      </c>
      <c r="N11112">
        <v>4</v>
      </c>
      <c r="P11112">
        <v>0</v>
      </c>
      <c r="Q11112">
        <v>0</v>
      </c>
      <c r="S11112">
        <v>0</v>
      </c>
    </row>
    <row r="11113" spans="1:19" x14ac:dyDescent="0.25">
      <c r="A11113" s="20" t="s">
        <v>23300</v>
      </c>
      <c r="B11113" t="s">
        <v>23126</v>
      </c>
      <c r="C11113" t="s">
        <v>200</v>
      </c>
      <c r="D11113" s="20" t="s">
        <v>1000</v>
      </c>
      <c r="E11113" s="26">
        <v>43800</v>
      </c>
      <c r="F11113">
        <v>2</v>
      </c>
      <c r="G11113">
        <v>3.5</v>
      </c>
      <c r="I11113">
        <v>3</v>
      </c>
      <c r="J11113">
        <v>10</v>
      </c>
      <c r="L11113">
        <v>20</v>
      </c>
      <c r="N11113">
        <v>3</v>
      </c>
      <c r="P11113">
        <v>1</v>
      </c>
      <c r="Q11113">
        <v>1</v>
      </c>
      <c r="S11113">
        <v>0</v>
      </c>
    </row>
    <row r="11114" spans="1:19" x14ac:dyDescent="0.25">
      <c r="A11114" s="20" t="s">
        <v>23301</v>
      </c>
      <c r="B11114" t="s">
        <v>23127</v>
      </c>
      <c r="C11114" t="s">
        <v>204</v>
      </c>
      <c r="D11114" s="20" t="s">
        <v>1000</v>
      </c>
      <c r="E11114" s="26">
        <v>43800</v>
      </c>
      <c r="F11114">
        <v>0</v>
      </c>
      <c r="G11114">
        <v>0</v>
      </c>
      <c r="I11114">
        <v>0</v>
      </c>
      <c r="J11114">
        <v>0</v>
      </c>
      <c r="L11114">
        <v>0</v>
      </c>
      <c r="N11114">
        <v>0</v>
      </c>
      <c r="P11114">
        <v>0</v>
      </c>
      <c r="Q11114">
        <v>0</v>
      </c>
      <c r="S11114">
        <v>0</v>
      </c>
    </row>
    <row r="11115" spans="1:19" x14ac:dyDescent="0.25">
      <c r="A11115" s="20" t="s">
        <v>23302</v>
      </c>
      <c r="B11115" t="s">
        <v>23128</v>
      </c>
      <c r="C11115" t="s">
        <v>385</v>
      </c>
      <c r="D11115" s="20" t="s">
        <v>1000</v>
      </c>
      <c r="E11115" s="26">
        <v>43800</v>
      </c>
      <c r="F11115">
        <v>0</v>
      </c>
      <c r="G11115">
        <v>0</v>
      </c>
      <c r="I11115">
        <v>0</v>
      </c>
      <c r="J11115">
        <v>0</v>
      </c>
      <c r="L11115">
        <v>0</v>
      </c>
      <c r="N11115">
        <v>0</v>
      </c>
      <c r="P11115">
        <v>0</v>
      </c>
      <c r="Q11115">
        <v>0</v>
      </c>
      <c r="S11115">
        <v>0</v>
      </c>
    </row>
    <row r="11116" spans="1:19" x14ac:dyDescent="0.25">
      <c r="A11116" s="20" t="s">
        <v>23303</v>
      </c>
      <c r="B11116" t="s">
        <v>23129</v>
      </c>
      <c r="C11116" t="s">
        <v>208</v>
      </c>
      <c r="D11116" s="20" t="s">
        <v>1000</v>
      </c>
      <c r="E11116" s="26">
        <v>43800</v>
      </c>
      <c r="F11116">
        <v>2</v>
      </c>
      <c r="G11116">
        <v>1.5</v>
      </c>
      <c r="I11116">
        <v>0</v>
      </c>
      <c r="J11116">
        <v>11</v>
      </c>
      <c r="L11116">
        <v>9</v>
      </c>
      <c r="N11116">
        <v>0</v>
      </c>
      <c r="P11116">
        <v>0</v>
      </c>
      <c r="Q11116">
        <v>0</v>
      </c>
      <c r="S11116">
        <v>0</v>
      </c>
    </row>
    <row r="11117" spans="1:19" x14ac:dyDescent="0.25">
      <c r="A11117" s="20" t="s">
        <v>23304</v>
      </c>
      <c r="B11117" t="s">
        <v>23130</v>
      </c>
      <c r="C11117" t="s">
        <v>900</v>
      </c>
      <c r="D11117" s="20" t="s">
        <v>1000</v>
      </c>
      <c r="E11117" s="26">
        <v>43800</v>
      </c>
      <c r="F11117">
        <v>2.5</v>
      </c>
      <c r="G11117">
        <v>4</v>
      </c>
      <c r="I11117">
        <v>7</v>
      </c>
      <c r="J11117">
        <v>14</v>
      </c>
      <c r="L11117">
        <v>23</v>
      </c>
      <c r="N11117">
        <v>7</v>
      </c>
      <c r="P11117">
        <v>0</v>
      </c>
      <c r="Q11117">
        <v>0</v>
      </c>
      <c r="S11117">
        <v>0</v>
      </c>
    </row>
    <row r="11118" spans="1:19" x14ac:dyDescent="0.25">
      <c r="A11118" s="20" t="s">
        <v>23305</v>
      </c>
      <c r="B11118" t="s">
        <v>23131</v>
      </c>
      <c r="C11118" t="s">
        <v>905</v>
      </c>
      <c r="D11118" s="20" t="s">
        <v>1000</v>
      </c>
      <c r="E11118" s="26">
        <v>43800</v>
      </c>
      <c r="F11118">
        <v>1.5</v>
      </c>
      <c r="G11118">
        <v>2</v>
      </c>
      <c r="I11118">
        <v>1</v>
      </c>
      <c r="J11118">
        <v>8</v>
      </c>
      <c r="L11118">
        <v>11</v>
      </c>
      <c r="N11118">
        <v>0</v>
      </c>
      <c r="P11118">
        <v>0</v>
      </c>
      <c r="Q11118">
        <v>0</v>
      </c>
      <c r="S11118">
        <v>1</v>
      </c>
    </row>
    <row r="11119" spans="1:19" x14ac:dyDescent="0.25">
      <c r="A11119" s="20" t="s">
        <v>23306</v>
      </c>
      <c r="B11119" t="s">
        <v>23132</v>
      </c>
      <c r="C11119" t="s">
        <v>316</v>
      </c>
      <c r="D11119" s="20" t="s">
        <v>1000</v>
      </c>
      <c r="E11119" s="26">
        <v>43800</v>
      </c>
      <c r="F11119">
        <v>6</v>
      </c>
      <c r="G11119">
        <v>6.5</v>
      </c>
      <c r="I11119">
        <v>19</v>
      </c>
      <c r="J11119">
        <v>35</v>
      </c>
      <c r="L11119">
        <v>37</v>
      </c>
      <c r="N11119">
        <v>19</v>
      </c>
      <c r="P11119">
        <v>0</v>
      </c>
      <c r="Q11119">
        <v>0</v>
      </c>
      <c r="S11119">
        <v>0</v>
      </c>
    </row>
    <row r="11120" spans="1:19" x14ac:dyDescent="0.25">
      <c r="A11120" s="20" t="s">
        <v>23307</v>
      </c>
      <c r="B11120" t="s">
        <v>23133</v>
      </c>
      <c r="C11120" t="s">
        <v>218</v>
      </c>
      <c r="D11120" s="20" t="s">
        <v>1000</v>
      </c>
      <c r="E11120" s="26">
        <v>43800</v>
      </c>
      <c r="F11120">
        <v>0</v>
      </c>
      <c r="G11120">
        <v>0</v>
      </c>
      <c r="I11120">
        <v>0</v>
      </c>
      <c r="J11120">
        <v>0</v>
      </c>
      <c r="L11120">
        <v>0</v>
      </c>
      <c r="N11120">
        <v>0</v>
      </c>
      <c r="P11120">
        <v>0</v>
      </c>
      <c r="Q11120">
        <v>0</v>
      </c>
      <c r="S11120">
        <v>0</v>
      </c>
    </row>
    <row r="11121" spans="1:19" x14ac:dyDescent="0.25">
      <c r="A11121" s="20" t="s">
        <v>23308</v>
      </c>
      <c r="B11121" t="s">
        <v>23134</v>
      </c>
      <c r="C11121" t="s">
        <v>202</v>
      </c>
      <c r="D11121" s="20" t="s">
        <v>1000</v>
      </c>
      <c r="E11121" s="26">
        <v>43800</v>
      </c>
      <c r="F11121">
        <v>14.5</v>
      </c>
      <c r="G11121">
        <v>15.5</v>
      </c>
      <c r="I11121">
        <v>96</v>
      </c>
      <c r="J11121">
        <v>161</v>
      </c>
      <c r="L11121">
        <v>172</v>
      </c>
      <c r="N11121">
        <v>95</v>
      </c>
      <c r="P11121">
        <v>3</v>
      </c>
      <c r="Q11121">
        <v>5</v>
      </c>
      <c r="S11121">
        <v>1</v>
      </c>
    </row>
    <row r="11122" spans="1:19" x14ac:dyDescent="0.25">
      <c r="A11122" s="20" t="s">
        <v>23309</v>
      </c>
      <c r="B11122" t="s">
        <v>23135</v>
      </c>
      <c r="C11122" t="s">
        <v>347</v>
      </c>
      <c r="D11122" s="20" t="s">
        <v>1000</v>
      </c>
      <c r="E11122" s="26">
        <v>43800</v>
      </c>
      <c r="F11122">
        <v>0</v>
      </c>
      <c r="G11122">
        <v>0</v>
      </c>
      <c r="I11122">
        <v>0</v>
      </c>
      <c r="J11122">
        <v>0</v>
      </c>
      <c r="L11122">
        <v>0</v>
      </c>
      <c r="N11122">
        <v>0</v>
      </c>
      <c r="P11122">
        <v>0</v>
      </c>
      <c r="Q11122">
        <v>0</v>
      </c>
      <c r="S11122">
        <v>0</v>
      </c>
    </row>
    <row r="11123" spans="1:19" x14ac:dyDescent="0.25">
      <c r="A11123" s="20" t="s">
        <v>23310</v>
      </c>
      <c r="B11123" t="s">
        <v>23136</v>
      </c>
      <c r="C11123" t="s">
        <v>224</v>
      </c>
      <c r="D11123" s="20" t="s">
        <v>1000</v>
      </c>
      <c r="E11123" s="26">
        <v>43800</v>
      </c>
      <c r="F11123">
        <v>6</v>
      </c>
      <c r="G11123">
        <v>5</v>
      </c>
      <c r="I11123">
        <v>0</v>
      </c>
      <c r="J11123">
        <v>66</v>
      </c>
      <c r="L11123">
        <v>55</v>
      </c>
      <c r="N11123">
        <v>0</v>
      </c>
      <c r="P11123">
        <v>0</v>
      </c>
      <c r="Q11123">
        <v>0</v>
      </c>
      <c r="S11123">
        <v>0</v>
      </c>
    </row>
    <row r="11124" spans="1:19" x14ac:dyDescent="0.25">
      <c r="A11124" s="20" t="s">
        <v>23311</v>
      </c>
      <c r="B11124" t="s">
        <v>23137</v>
      </c>
      <c r="C11124" t="s">
        <v>345</v>
      </c>
      <c r="D11124" s="20" t="s">
        <v>1000</v>
      </c>
      <c r="E11124" s="26">
        <v>43800</v>
      </c>
      <c r="F11124">
        <v>0</v>
      </c>
      <c r="G11124">
        <v>0</v>
      </c>
      <c r="I11124">
        <v>0</v>
      </c>
      <c r="J11124">
        <v>0</v>
      </c>
      <c r="L11124">
        <v>0</v>
      </c>
      <c r="N11124">
        <v>0</v>
      </c>
      <c r="P11124">
        <v>0</v>
      </c>
      <c r="Q11124">
        <v>0</v>
      </c>
      <c r="S11124">
        <v>0</v>
      </c>
    </row>
    <row r="11125" spans="1:19" x14ac:dyDescent="0.25">
      <c r="A11125" s="20" t="s">
        <v>23312</v>
      </c>
      <c r="B11125" t="s">
        <v>23138</v>
      </c>
      <c r="C11125" t="s">
        <v>226</v>
      </c>
      <c r="D11125" s="20" t="s">
        <v>1000</v>
      </c>
      <c r="E11125" s="26">
        <v>43800</v>
      </c>
      <c r="F11125">
        <v>2</v>
      </c>
      <c r="G11125">
        <v>4</v>
      </c>
      <c r="I11125">
        <v>0</v>
      </c>
      <c r="J11125">
        <v>22</v>
      </c>
      <c r="L11125">
        <v>44</v>
      </c>
      <c r="N11125">
        <v>0</v>
      </c>
      <c r="P11125">
        <v>0</v>
      </c>
      <c r="Q11125">
        <v>0</v>
      </c>
      <c r="S11125">
        <v>0</v>
      </c>
    </row>
    <row r="11126" spans="1:19" x14ac:dyDescent="0.25">
      <c r="A11126" s="20" t="s">
        <v>23313</v>
      </c>
      <c r="B11126" t="s">
        <v>23139</v>
      </c>
      <c r="C11126" t="s">
        <v>231</v>
      </c>
      <c r="D11126" s="20" t="s">
        <v>1000</v>
      </c>
      <c r="E11126" s="26">
        <v>43800</v>
      </c>
      <c r="F11126">
        <v>9</v>
      </c>
      <c r="G11126">
        <v>11.5</v>
      </c>
      <c r="I11126">
        <v>170</v>
      </c>
      <c r="J11126">
        <v>102</v>
      </c>
      <c r="L11126">
        <v>128</v>
      </c>
      <c r="N11126">
        <v>137</v>
      </c>
      <c r="P11126">
        <v>0</v>
      </c>
      <c r="Q11126">
        <v>0</v>
      </c>
      <c r="S11126">
        <v>33</v>
      </c>
    </row>
    <row r="11127" spans="1:19" x14ac:dyDescent="0.25">
      <c r="A11127" s="20" t="s">
        <v>23314</v>
      </c>
      <c r="B11127" t="s">
        <v>23140</v>
      </c>
      <c r="C11127" t="s">
        <v>216</v>
      </c>
      <c r="D11127" s="20" t="s">
        <v>1000</v>
      </c>
      <c r="E11127" s="26">
        <v>43800</v>
      </c>
      <c r="F11127">
        <v>9.5</v>
      </c>
      <c r="G11127">
        <v>9.5</v>
      </c>
      <c r="I11127">
        <v>65</v>
      </c>
      <c r="J11127">
        <v>95</v>
      </c>
      <c r="L11127">
        <v>95</v>
      </c>
      <c r="N11127">
        <v>52</v>
      </c>
      <c r="P11127">
        <v>13</v>
      </c>
      <c r="Q11127">
        <v>15</v>
      </c>
      <c r="S11127">
        <v>13</v>
      </c>
    </row>
    <row r="11128" spans="1:19" x14ac:dyDescent="0.25">
      <c r="A11128" s="20" t="s">
        <v>23315</v>
      </c>
      <c r="B11128" t="s">
        <v>23141</v>
      </c>
      <c r="C11128" t="s">
        <v>233</v>
      </c>
      <c r="D11128" s="20" t="s">
        <v>1000</v>
      </c>
      <c r="E11128" s="26">
        <v>43800</v>
      </c>
      <c r="F11128">
        <v>0</v>
      </c>
      <c r="G11128">
        <v>0</v>
      </c>
      <c r="I11128">
        <v>0</v>
      </c>
      <c r="J11128">
        <v>0</v>
      </c>
      <c r="L11128">
        <v>0</v>
      </c>
      <c r="N11128">
        <v>0</v>
      </c>
      <c r="P11128">
        <v>0</v>
      </c>
      <c r="Q11128">
        <v>0</v>
      </c>
      <c r="S11128">
        <v>0</v>
      </c>
    </row>
    <row r="11129" spans="1:19" x14ac:dyDescent="0.25">
      <c r="A11129" s="20" t="s">
        <v>23316</v>
      </c>
      <c r="B11129" t="s">
        <v>23142</v>
      </c>
      <c r="C11129" t="s">
        <v>219</v>
      </c>
      <c r="D11129" s="20" t="s">
        <v>1000</v>
      </c>
      <c r="E11129" s="26">
        <v>43800</v>
      </c>
      <c r="F11129">
        <v>0</v>
      </c>
      <c r="G11129">
        <v>0</v>
      </c>
      <c r="I11129">
        <v>0</v>
      </c>
      <c r="J11129">
        <v>0</v>
      </c>
      <c r="L11129">
        <v>0</v>
      </c>
      <c r="N11129">
        <v>0</v>
      </c>
      <c r="P11129">
        <v>0</v>
      </c>
      <c r="Q11129">
        <v>0</v>
      </c>
      <c r="S11129">
        <v>0</v>
      </c>
    </row>
    <row r="11130" spans="1:19" x14ac:dyDescent="0.25">
      <c r="A11130" s="20" t="s">
        <v>23317</v>
      </c>
      <c r="B11130" t="s">
        <v>23143</v>
      </c>
      <c r="C11130" t="s">
        <v>340</v>
      </c>
      <c r="D11130" s="20" t="s">
        <v>1000</v>
      </c>
      <c r="E11130" s="26">
        <v>43800</v>
      </c>
      <c r="F11130">
        <v>2.5</v>
      </c>
      <c r="G11130">
        <v>3</v>
      </c>
      <c r="I11130">
        <v>29</v>
      </c>
      <c r="J11130">
        <v>29</v>
      </c>
      <c r="L11130">
        <v>36</v>
      </c>
      <c r="N11130">
        <v>26</v>
      </c>
      <c r="P11130">
        <v>1</v>
      </c>
      <c r="Q11130">
        <v>1</v>
      </c>
      <c r="S11130">
        <v>3</v>
      </c>
    </row>
    <row r="11131" spans="1:19" x14ac:dyDescent="0.25">
      <c r="A11131" s="20" t="s">
        <v>23318</v>
      </c>
      <c r="B11131" t="s">
        <v>23144</v>
      </c>
      <c r="C11131" t="s">
        <v>350</v>
      </c>
      <c r="D11131" s="20" t="s">
        <v>1000</v>
      </c>
      <c r="E11131" s="26">
        <v>43800</v>
      </c>
      <c r="F11131">
        <v>0</v>
      </c>
      <c r="G11131">
        <v>0</v>
      </c>
      <c r="I11131">
        <v>0</v>
      </c>
      <c r="J11131">
        <v>0</v>
      </c>
      <c r="L11131">
        <v>0</v>
      </c>
      <c r="N11131">
        <v>0</v>
      </c>
      <c r="P11131">
        <v>0</v>
      </c>
      <c r="Q11131">
        <v>0</v>
      </c>
      <c r="S11131">
        <v>0</v>
      </c>
    </row>
    <row r="11132" spans="1:19" x14ac:dyDescent="0.25">
      <c r="A11132" s="20" t="s">
        <v>23319</v>
      </c>
      <c r="B11132" t="s">
        <v>23145</v>
      </c>
      <c r="C11132" t="s">
        <v>351</v>
      </c>
      <c r="D11132" s="20" t="s">
        <v>1000</v>
      </c>
      <c r="E11132" s="26">
        <v>43800</v>
      </c>
      <c r="F11132">
        <v>0</v>
      </c>
      <c r="G11132">
        <v>0</v>
      </c>
      <c r="I11132">
        <v>0</v>
      </c>
      <c r="J11132">
        <v>0</v>
      </c>
      <c r="L11132">
        <v>0</v>
      </c>
      <c r="N11132">
        <v>0</v>
      </c>
      <c r="P11132">
        <v>0</v>
      </c>
      <c r="Q11132">
        <v>0</v>
      </c>
      <c r="S11132">
        <v>0</v>
      </c>
    </row>
    <row r="11133" spans="1:19" x14ac:dyDescent="0.25">
      <c r="A11133" s="20" t="s">
        <v>23320</v>
      </c>
      <c r="B11133" t="s">
        <v>23146</v>
      </c>
      <c r="C11133" t="s">
        <v>352</v>
      </c>
      <c r="D11133" s="20" t="s">
        <v>1000</v>
      </c>
      <c r="E11133" s="26">
        <v>43800</v>
      </c>
      <c r="F11133">
        <v>0</v>
      </c>
      <c r="G11133">
        <v>0</v>
      </c>
      <c r="I11133">
        <v>0</v>
      </c>
      <c r="J11133">
        <v>0</v>
      </c>
      <c r="L11133">
        <v>0</v>
      </c>
      <c r="N11133">
        <v>0</v>
      </c>
      <c r="P11133">
        <v>0</v>
      </c>
      <c r="Q11133">
        <v>0</v>
      </c>
      <c r="S11133">
        <v>0</v>
      </c>
    </row>
    <row r="11134" spans="1:19" x14ac:dyDescent="0.25">
      <c r="A11134" s="20" t="s">
        <v>23321</v>
      </c>
      <c r="B11134" t="s">
        <v>23147</v>
      </c>
      <c r="C11134" t="s">
        <v>353</v>
      </c>
      <c r="D11134" s="20" t="s">
        <v>1000</v>
      </c>
      <c r="E11134" s="26">
        <v>43800</v>
      </c>
      <c r="F11134">
        <v>0</v>
      </c>
      <c r="G11134">
        <v>0</v>
      </c>
      <c r="I11134">
        <v>0</v>
      </c>
      <c r="J11134">
        <v>0</v>
      </c>
      <c r="L11134">
        <v>0</v>
      </c>
      <c r="N11134">
        <v>0</v>
      </c>
      <c r="P11134">
        <v>0</v>
      </c>
      <c r="Q11134">
        <v>0</v>
      </c>
      <c r="S11134">
        <v>0</v>
      </c>
    </row>
    <row r="11135" spans="1:19" x14ac:dyDescent="0.25">
      <c r="A11135" s="20" t="s">
        <v>23322</v>
      </c>
      <c r="B11135" t="s">
        <v>23148</v>
      </c>
      <c r="C11135" t="s">
        <v>386</v>
      </c>
      <c r="D11135" s="20" t="s">
        <v>1000</v>
      </c>
      <c r="E11135" s="26">
        <v>43800</v>
      </c>
      <c r="F11135">
        <v>0</v>
      </c>
      <c r="G11135">
        <v>0</v>
      </c>
      <c r="I11135">
        <v>0</v>
      </c>
      <c r="J11135">
        <v>0</v>
      </c>
      <c r="L11135">
        <v>0</v>
      </c>
      <c r="N11135">
        <v>0</v>
      </c>
      <c r="P11135">
        <v>0</v>
      </c>
      <c r="Q11135">
        <v>0</v>
      </c>
      <c r="S11135">
        <v>0</v>
      </c>
    </row>
    <row r="11136" spans="1:19" x14ac:dyDescent="0.25">
      <c r="A11136" s="20" t="s">
        <v>23323</v>
      </c>
      <c r="B11136" t="s">
        <v>23149</v>
      </c>
      <c r="C11136" t="s">
        <v>354</v>
      </c>
      <c r="D11136" s="20" t="s">
        <v>1000</v>
      </c>
      <c r="E11136" s="26">
        <v>43800</v>
      </c>
      <c r="F11136">
        <v>1.5</v>
      </c>
      <c r="G11136">
        <v>1.5</v>
      </c>
      <c r="I11136">
        <v>9</v>
      </c>
      <c r="J11136">
        <v>9</v>
      </c>
      <c r="L11136">
        <v>9</v>
      </c>
      <c r="N11136">
        <v>8</v>
      </c>
      <c r="P11136">
        <v>0</v>
      </c>
      <c r="Q11136">
        <v>0</v>
      </c>
      <c r="S11136">
        <v>1</v>
      </c>
    </row>
    <row r="11137" spans="1:19" x14ac:dyDescent="0.25">
      <c r="A11137" s="20" t="s">
        <v>23324</v>
      </c>
      <c r="B11137" t="s">
        <v>23150</v>
      </c>
      <c r="C11137" t="s">
        <v>355</v>
      </c>
      <c r="D11137" s="20" t="s">
        <v>1000</v>
      </c>
      <c r="E11137" s="26">
        <v>43800</v>
      </c>
      <c r="F11137">
        <v>2</v>
      </c>
      <c r="G11137">
        <v>1</v>
      </c>
      <c r="I11137">
        <v>5</v>
      </c>
      <c r="J11137">
        <v>11</v>
      </c>
      <c r="L11137">
        <v>6</v>
      </c>
      <c r="N11137">
        <v>5</v>
      </c>
      <c r="P11137">
        <v>0</v>
      </c>
      <c r="Q11137">
        <v>0</v>
      </c>
      <c r="S11137">
        <v>0</v>
      </c>
    </row>
    <row r="11138" spans="1:19" x14ac:dyDescent="0.25">
      <c r="A11138" s="20" t="s">
        <v>23325</v>
      </c>
      <c r="B11138" t="s">
        <v>23151</v>
      </c>
      <c r="C11138" t="s">
        <v>228</v>
      </c>
      <c r="D11138" s="20" t="s">
        <v>1002</v>
      </c>
      <c r="E11138" s="26">
        <v>43800</v>
      </c>
      <c r="F11138">
        <v>0</v>
      </c>
      <c r="G11138">
        <v>0</v>
      </c>
      <c r="I11138">
        <v>0</v>
      </c>
      <c r="J11138">
        <v>0</v>
      </c>
      <c r="L11138">
        <v>0</v>
      </c>
      <c r="N11138">
        <v>0</v>
      </c>
      <c r="P11138">
        <v>0</v>
      </c>
      <c r="Q11138">
        <v>0</v>
      </c>
      <c r="S11138">
        <v>0</v>
      </c>
    </row>
    <row r="11139" spans="1:19" x14ac:dyDescent="0.25">
      <c r="A11139" s="20" t="s">
        <v>23326</v>
      </c>
      <c r="B11139" t="s">
        <v>23152</v>
      </c>
      <c r="C11139" t="s">
        <v>211</v>
      </c>
      <c r="D11139" s="20" t="s">
        <v>1002</v>
      </c>
      <c r="E11139" s="26">
        <v>43800</v>
      </c>
      <c r="F11139">
        <v>0</v>
      </c>
      <c r="G11139">
        <v>0</v>
      </c>
      <c r="I11139">
        <v>0</v>
      </c>
      <c r="J11139">
        <v>0</v>
      </c>
      <c r="L11139">
        <v>0</v>
      </c>
      <c r="N11139">
        <v>0</v>
      </c>
      <c r="P11139">
        <v>0</v>
      </c>
      <c r="Q11139">
        <v>0</v>
      </c>
      <c r="S11139">
        <v>0</v>
      </c>
    </row>
    <row r="11140" spans="1:19" x14ac:dyDescent="0.25">
      <c r="A11140" s="20" t="s">
        <v>23327</v>
      </c>
      <c r="B11140" t="s">
        <v>23153</v>
      </c>
      <c r="C11140" t="s">
        <v>213</v>
      </c>
      <c r="D11140" s="20" t="s">
        <v>1002</v>
      </c>
      <c r="E11140" s="26">
        <v>43800</v>
      </c>
      <c r="F11140">
        <v>0</v>
      </c>
      <c r="G11140">
        <v>0</v>
      </c>
      <c r="I11140">
        <v>0</v>
      </c>
      <c r="J11140">
        <v>0</v>
      </c>
      <c r="L11140">
        <v>0</v>
      </c>
      <c r="N11140">
        <v>0</v>
      </c>
      <c r="P11140">
        <v>0</v>
      </c>
      <c r="Q11140">
        <v>0</v>
      </c>
      <c r="S11140">
        <v>0</v>
      </c>
    </row>
    <row r="11141" spans="1:19" x14ac:dyDescent="0.25">
      <c r="A11141" s="20" t="s">
        <v>23328</v>
      </c>
      <c r="B11141" t="s">
        <v>23154</v>
      </c>
      <c r="C11141" t="s">
        <v>229</v>
      </c>
      <c r="D11141" s="20" t="s">
        <v>1002</v>
      </c>
      <c r="E11141" s="26">
        <v>43800</v>
      </c>
      <c r="F11141">
        <v>0</v>
      </c>
      <c r="G11141">
        <v>0</v>
      </c>
      <c r="I11141">
        <v>0</v>
      </c>
      <c r="J11141">
        <v>0</v>
      </c>
      <c r="L11141">
        <v>0</v>
      </c>
      <c r="N11141">
        <v>0</v>
      </c>
      <c r="P11141">
        <v>0</v>
      </c>
      <c r="Q11141">
        <v>0</v>
      </c>
      <c r="S11141">
        <v>0</v>
      </c>
    </row>
    <row r="11142" spans="1:19" x14ac:dyDescent="0.25">
      <c r="A11142" s="20" t="s">
        <v>23329</v>
      </c>
      <c r="B11142" t="s">
        <v>23155</v>
      </c>
      <c r="C11142" t="s">
        <v>1051</v>
      </c>
      <c r="D11142" s="20" t="s">
        <v>1002</v>
      </c>
      <c r="E11142" s="26">
        <v>43800</v>
      </c>
      <c r="F11142">
        <v>0</v>
      </c>
      <c r="G11142">
        <v>0</v>
      </c>
      <c r="I11142">
        <v>0</v>
      </c>
      <c r="J11142">
        <v>0</v>
      </c>
      <c r="L11142">
        <v>0</v>
      </c>
      <c r="N11142">
        <v>0</v>
      </c>
      <c r="P11142">
        <v>0</v>
      </c>
      <c r="Q11142">
        <v>0</v>
      </c>
      <c r="S11142">
        <v>0</v>
      </c>
    </row>
    <row r="11143" spans="1:19" x14ac:dyDescent="0.25">
      <c r="A11143" s="20" t="s">
        <v>23330</v>
      </c>
      <c r="B11143" t="s">
        <v>23156</v>
      </c>
      <c r="C11143" t="s">
        <v>1049</v>
      </c>
      <c r="D11143" s="20" t="s">
        <v>1002</v>
      </c>
      <c r="E11143" s="26">
        <v>43800</v>
      </c>
      <c r="F11143">
        <v>0</v>
      </c>
      <c r="G11143">
        <v>0</v>
      </c>
      <c r="I11143">
        <v>0</v>
      </c>
      <c r="J11143">
        <v>0</v>
      </c>
      <c r="L11143">
        <v>0</v>
      </c>
      <c r="N11143">
        <v>0</v>
      </c>
      <c r="P11143">
        <v>0</v>
      </c>
      <c r="Q11143">
        <v>0</v>
      </c>
      <c r="S11143">
        <v>0</v>
      </c>
    </row>
    <row r="11144" spans="1:19" x14ac:dyDescent="0.25">
      <c r="A11144" s="20" t="s">
        <v>23331</v>
      </c>
      <c r="B11144" t="s">
        <v>23157</v>
      </c>
      <c r="C11144" t="s">
        <v>959</v>
      </c>
      <c r="D11144" s="20" t="s">
        <v>1002</v>
      </c>
      <c r="E11144" s="26">
        <v>43800</v>
      </c>
      <c r="F11144">
        <v>0</v>
      </c>
      <c r="G11144">
        <v>0</v>
      </c>
      <c r="I11144">
        <v>0</v>
      </c>
      <c r="J11144">
        <v>0</v>
      </c>
      <c r="L11144">
        <v>0</v>
      </c>
      <c r="N11144">
        <v>0</v>
      </c>
      <c r="P11144">
        <v>0</v>
      </c>
      <c r="Q11144">
        <v>0</v>
      </c>
      <c r="S11144">
        <v>0</v>
      </c>
    </row>
    <row r="11145" spans="1:19" x14ac:dyDescent="0.25">
      <c r="A11145" s="20" t="s">
        <v>23332</v>
      </c>
      <c r="B11145" t="s">
        <v>23158</v>
      </c>
      <c r="C11145" t="s">
        <v>205</v>
      </c>
      <c r="D11145" s="20" t="s">
        <v>1002</v>
      </c>
      <c r="E11145" s="26">
        <v>43800</v>
      </c>
      <c r="F11145">
        <v>0</v>
      </c>
      <c r="G11145">
        <v>0</v>
      </c>
      <c r="I11145">
        <v>0</v>
      </c>
      <c r="J11145">
        <v>0</v>
      </c>
      <c r="L11145">
        <v>0</v>
      </c>
      <c r="N11145">
        <v>0</v>
      </c>
      <c r="P11145">
        <v>0</v>
      </c>
      <c r="Q11145">
        <v>0</v>
      </c>
      <c r="S11145">
        <v>0</v>
      </c>
    </row>
    <row r="11146" spans="1:19" x14ac:dyDescent="0.25">
      <c r="A11146" s="20" t="s">
        <v>23333</v>
      </c>
      <c r="B11146" t="s">
        <v>23159</v>
      </c>
      <c r="C11146" t="s">
        <v>384</v>
      </c>
      <c r="D11146" s="20" t="s">
        <v>1002</v>
      </c>
      <c r="E11146" s="26">
        <v>43800</v>
      </c>
      <c r="F11146">
        <v>0</v>
      </c>
      <c r="G11146">
        <v>0</v>
      </c>
      <c r="I11146">
        <v>0</v>
      </c>
      <c r="J11146">
        <v>0</v>
      </c>
      <c r="L11146">
        <v>0</v>
      </c>
      <c r="N11146">
        <v>0</v>
      </c>
      <c r="P11146">
        <v>0</v>
      </c>
      <c r="Q11146">
        <v>0</v>
      </c>
      <c r="S11146">
        <v>0</v>
      </c>
    </row>
    <row r="11147" spans="1:19" x14ac:dyDescent="0.25">
      <c r="A11147" s="20" t="s">
        <v>23334</v>
      </c>
      <c r="B11147" t="s">
        <v>23160</v>
      </c>
      <c r="C11147" t="s">
        <v>210</v>
      </c>
      <c r="D11147" s="20" t="s">
        <v>1002</v>
      </c>
      <c r="E11147" s="26">
        <v>43800</v>
      </c>
      <c r="F11147">
        <v>2</v>
      </c>
      <c r="G11147">
        <v>4</v>
      </c>
      <c r="I11147">
        <v>0</v>
      </c>
      <c r="J11147">
        <v>12</v>
      </c>
      <c r="L11147">
        <v>24</v>
      </c>
      <c r="N11147">
        <v>0</v>
      </c>
      <c r="P11147">
        <v>1</v>
      </c>
      <c r="Q11147">
        <v>1</v>
      </c>
      <c r="S11147">
        <v>0</v>
      </c>
    </row>
    <row r="11148" spans="1:19" x14ac:dyDescent="0.25">
      <c r="A11148" s="20" t="s">
        <v>23335</v>
      </c>
      <c r="B11148" t="s">
        <v>23161</v>
      </c>
      <c r="C11148" t="s">
        <v>215</v>
      </c>
      <c r="D11148" s="20" t="s">
        <v>1002</v>
      </c>
      <c r="E11148" s="26">
        <v>43800</v>
      </c>
      <c r="F11148">
        <v>6</v>
      </c>
      <c r="G11148">
        <v>6</v>
      </c>
      <c r="I11148">
        <v>37</v>
      </c>
      <c r="J11148">
        <v>36</v>
      </c>
      <c r="L11148">
        <v>36</v>
      </c>
      <c r="N11148">
        <v>26</v>
      </c>
      <c r="P11148">
        <v>3</v>
      </c>
      <c r="Q11148">
        <v>4</v>
      </c>
      <c r="S11148">
        <v>11</v>
      </c>
    </row>
    <row r="11149" spans="1:19" x14ac:dyDescent="0.25">
      <c r="A11149" s="20" t="s">
        <v>23336</v>
      </c>
      <c r="B11149" t="s">
        <v>23162</v>
      </c>
      <c r="C11149" t="s">
        <v>960</v>
      </c>
      <c r="D11149" s="20" t="s">
        <v>1002</v>
      </c>
      <c r="E11149" s="26">
        <v>43800</v>
      </c>
      <c r="F11149">
        <v>3</v>
      </c>
      <c r="G11149">
        <v>3</v>
      </c>
      <c r="I11149">
        <v>6</v>
      </c>
      <c r="J11149">
        <v>12</v>
      </c>
      <c r="L11149">
        <v>15</v>
      </c>
      <c r="N11149">
        <v>3</v>
      </c>
      <c r="P11149">
        <v>0</v>
      </c>
      <c r="Q11149">
        <v>1</v>
      </c>
      <c r="S11149">
        <v>3</v>
      </c>
    </row>
    <row r="11150" spans="1:19" x14ac:dyDescent="0.25">
      <c r="A11150" s="20" t="s">
        <v>23337</v>
      </c>
      <c r="B11150" t="s">
        <v>23163</v>
      </c>
      <c r="C11150" t="s">
        <v>961</v>
      </c>
      <c r="D11150" s="20" t="s">
        <v>1002</v>
      </c>
      <c r="E11150" s="26">
        <v>43800</v>
      </c>
      <c r="F11150">
        <v>2</v>
      </c>
      <c r="G11150">
        <v>3</v>
      </c>
      <c r="I11150">
        <v>9</v>
      </c>
      <c r="J11150">
        <v>10</v>
      </c>
      <c r="L11150">
        <v>15</v>
      </c>
      <c r="N11150">
        <v>8</v>
      </c>
      <c r="P11150">
        <v>0</v>
      </c>
      <c r="Q11150">
        <v>0</v>
      </c>
      <c r="S11150">
        <v>1</v>
      </c>
    </row>
    <row r="11151" spans="1:19" x14ac:dyDescent="0.25">
      <c r="A11151" s="20" t="s">
        <v>23338</v>
      </c>
      <c r="B11151" t="s">
        <v>23164</v>
      </c>
      <c r="C11151" t="s">
        <v>221</v>
      </c>
      <c r="D11151" s="20" t="s">
        <v>1002</v>
      </c>
      <c r="E11151" s="26">
        <v>43800</v>
      </c>
      <c r="F11151">
        <v>0</v>
      </c>
      <c r="G11151">
        <v>0</v>
      </c>
      <c r="I11151">
        <v>0</v>
      </c>
      <c r="J11151">
        <v>0</v>
      </c>
      <c r="L11151">
        <v>0</v>
      </c>
      <c r="N11151">
        <v>0</v>
      </c>
      <c r="P11151">
        <v>0</v>
      </c>
      <c r="Q11151">
        <v>0</v>
      </c>
      <c r="S11151">
        <v>0</v>
      </c>
    </row>
    <row r="11152" spans="1:19" x14ac:dyDescent="0.25">
      <c r="A11152" s="20" t="s">
        <v>23339</v>
      </c>
      <c r="B11152" t="s">
        <v>23165</v>
      </c>
      <c r="C11152" t="s">
        <v>222</v>
      </c>
      <c r="D11152" s="20" t="s">
        <v>1002</v>
      </c>
      <c r="E11152" s="26">
        <v>43800</v>
      </c>
      <c r="F11152">
        <v>0</v>
      </c>
      <c r="G11152">
        <v>0</v>
      </c>
      <c r="I11152">
        <v>0</v>
      </c>
      <c r="J11152">
        <v>0</v>
      </c>
      <c r="L11152">
        <v>0</v>
      </c>
      <c r="N11152">
        <v>0</v>
      </c>
      <c r="P11152">
        <v>0</v>
      </c>
      <c r="Q11152">
        <v>0</v>
      </c>
      <c r="S11152">
        <v>0</v>
      </c>
    </row>
    <row r="11153" spans="1:19" x14ac:dyDescent="0.25">
      <c r="A11153" s="20" t="s">
        <v>23340</v>
      </c>
      <c r="B11153" t="s">
        <v>23166</v>
      </c>
      <c r="C11153" t="s">
        <v>200</v>
      </c>
      <c r="D11153" s="20" t="s">
        <v>1002</v>
      </c>
      <c r="E11153" s="26">
        <v>43800</v>
      </c>
      <c r="F11153">
        <v>2</v>
      </c>
      <c r="G11153">
        <v>3.5</v>
      </c>
      <c r="I11153">
        <v>3</v>
      </c>
      <c r="J11153">
        <v>10</v>
      </c>
      <c r="L11153">
        <v>20</v>
      </c>
      <c r="N11153">
        <v>3</v>
      </c>
      <c r="P11153">
        <v>1</v>
      </c>
      <c r="Q11153">
        <v>1</v>
      </c>
      <c r="S11153">
        <v>0</v>
      </c>
    </row>
    <row r="11154" spans="1:19" x14ac:dyDescent="0.25">
      <c r="A11154" s="20" t="s">
        <v>23341</v>
      </c>
      <c r="B11154" t="s">
        <v>23167</v>
      </c>
      <c r="C11154" t="s">
        <v>204</v>
      </c>
      <c r="D11154" s="20" t="s">
        <v>1002</v>
      </c>
      <c r="E11154" s="26">
        <v>43800</v>
      </c>
      <c r="F11154">
        <v>0</v>
      </c>
      <c r="G11154">
        <v>0</v>
      </c>
      <c r="I11154">
        <v>0</v>
      </c>
      <c r="J11154">
        <v>0</v>
      </c>
      <c r="L11154">
        <v>0</v>
      </c>
      <c r="N11154">
        <v>0</v>
      </c>
      <c r="P11154">
        <v>0</v>
      </c>
      <c r="Q11154">
        <v>0</v>
      </c>
      <c r="S11154">
        <v>0</v>
      </c>
    </row>
    <row r="11155" spans="1:19" x14ac:dyDescent="0.25">
      <c r="A11155" s="20" t="s">
        <v>23342</v>
      </c>
      <c r="B11155" t="s">
        <v>23168</v>
      </c>
      <c r="C11155" t="s">
        <v>385</v>
      </c>
      <c r="D11155" s="20" t="s">
        <v>1002</v>
      </c>
      <c r="E11155" s="26">
        <v>43800</v>
      </c>
      <c r="F11155">
        <v>0</v>
      </c>
      <c r="G11155">
        <v>0</v>
      </c>
      <c r="I11155">
        <v>0</v>
      </c>
      <c r="J11155">
        <v>0</v>
      </c>
      <c r="L11155">
        <v>0</v>
      </c>
      <c r="N11155">
        <v>0</v>
      </c>
      <c r="P11155">
        <v>0</v>
      </c>
      <c r="Q11155">
        <v>0</v>
      </c>
      <c r="S11155">
        <v>0</v>
      </c>
    </row>
    <row r="11156" spans="1:19" x14ac:dyDescent="0.25">
      <c r="A11156" s="20" t="s">
        <v>23343</v>
      </c>
      <c r="B11156" t="s">
        <v>23169</v>
      </c>
      <c r="C11156" t="s">
        <v>208</v>
      </c>
      <c r="D11156" s="20" t="s">
        <v>1002</v>
      </c>
      <c r="E11156" s="26">
        <v>43800</v>
      </c>
      <c r="F11156">
        <v>2</v>
      </c>
      <c r="G11156">
        <v>1.5</v>
      </c>
      <c r="I11156">
        <v>0</v>
      </c>
      <c r="J11156">
        <v>11</v>
      </c>
      <c r="L11156">
        <v>9</v>
      </c>
      <c r="N11156">
        <v>0</v>
      </c>
      <c r="P11156">
        <v>0</v>
      </c>
      <c r="Q11156">
        <v>0</v>
      </c>
      <c r="S11156">
        <v>0</v>
      </c>
    </row>
    <row r="11157" spans="1:19" x14ac:dyDescent="0.25">
      <c r="A11157" s="20" t="s">
        <v>23344</v>
      </c>
      <c r="B11157" t="s">
        <v>23170</v>
      </c>
      <c r="C11157" t="s">
        <v>900</v>
      </c>
      <c r="D11157" s="20" t="s">
        <v>1002</v>
      </c>
      <c r="E11157" s="26">
        <v>43800</v>
      </c>
      <c r="F11157">
        <v>2.5</v>
      </c>
      <c r="G11157">
        <v>4</v>
      </c>
      <c r="I11157">
        <v>7</v>
      </c>
      <c r="J11157">
        <v>14</v>
      </c>
      <c r="L11157">
        <v>23</v>
      </c>
      <c r="N11157">
        <v>7</v>
      </c>
      <c r="P11157">
        <v>0</v>
      </c>
      <c r="Q11157">
        <v>0</v>
      </c>
      <c r="S11157">
        <v>0</v>
      </c>
    </row>
    <row r="11158" spans="1:19" x14ac:dyDescent="0.25">
      <c r="A11158" s="20" t="s">
        <v>23345</v>
      </c>
      <c r="B11158" t="s">
        <v>23171</v>
      </c>
      <c r="C11158" t="s">
        <v>905</v>
      </c>
      <c r="D11158" s="20" t="s">
        <v>1002</v>
      </c>
      <c r="E11158" s="26">
        <v>43800</v>
      </c>
      <c r="F11158">
        <v>1.5</v>
      </c>
      <c r="G11158">
        <v>2</v>
      </c>
      <c r="I11158">
        <v>1</v>
      </c>
      <c r="J11158">
        <v>8</v>
      </c>
      <c r="L11158">
        <v>11</v>
      </c>
      <c r="N11158">
        <v>0</v>
      </c>
      <c r="P11158">
        <v>0</v>
      </c>
      <c r="Q11158">
        <v>0</v>
      </c>
      <c r="S11158">
        <v>1</v>
      </c>
    </row>
    <row r="11159" spans="1:19" x14ac:dyDescent="0.25">
      <c r="A11159" s="20" t="s">
        <v>23346</v>
      </c>
      <c r="B11159" t="s">
        <v>23172</v>
      </c>
      <c r="C11159" t="s">
        <v>316</v>
      </c>
      <c r="D11159" s="20" t="s">
        <v>1002</v>
      </c>
      <c r="E11159" s="26">
        <v>43800</v>
      </c>
      <c r="F11159">
        <v>6</v>
      </c>
      <c r="G11159">
        <v>6.5</v>
      </c>
      <c r="I11159">
        <v>19</v>
      </c>
      <c r="J11159">
        <v>35</v>
      </c>
      <c r="L11159">
        <v>37</v>
      </c>
      <c r="N11159">
        <v>19</v>
      </c>
      <c r="P11159">
        <v>0</v>
      </c>
      <c r="Q11159">
        <v>0</v>
      </c>
      <c r="S11159">
        <v>0</v>
      </c>
    </row>
    <row r="11160" spans="1:19" x14ac:dyDescent="0.25">
      <c r="A11160" s="20" t="s">
        <v>23347</v>
      </c>
      <c r="B11160" t="s">
        <v>23173</v>
      </c>
      <c r="C11160" t="s">
        <v>218</v>
      </c>
      <c r="D11160" s="20" t="s">
        <v>1002</v>
      </c>
      <c r="E11160" s="26">
        <v>43800</v>
      </c>
      <c r="F11160">
        <v>0</v>
      </c>
      <c r="G11160">
        <v>0</v>
      </c>
      <c r="I11160">
        <v>0</v>
      </c>
      <c r="J11160">
        <v>0</v>
      </c>
      <c r="L11160">
        <v>0</v>
      </c>
      <c r="N11160">
        <v>0</v>
      </c>
      <c r="P11160">
        <v>0</v>
      </c>
      <c r="Q11160">
        <v>0</v>
      </c>
      <c r="S11160">
        <v>0</v>
      </c>
    </row>
    <row r="11161" spans="1:19" x14ac:dyDescent="0.25">
      <c r="A11161" s="20" t="s">
        <v>23348</v>
      </c>
      <c r="B11161" t="s">
        <v>23174</v>
      </c>
      <c r="C11161" t="s">
        <v>202</v>
      </c>
      <c r="D11161" s="20" t="s">
        <v>1002</v>
      </c>
      <c r="E11161" s="26">
        <v>43800</v>
      </c>
      <c r="F11161">
        <v>14.5</v>
      </c>
      <c r="G11161">
        <v>15.5</v>
      </c>
      <c r="I11161">
        <v>96</v>
      </c>
      <c r="J11161">
        <v>161</v>
      </c>
      <c r="L11161">
        <v>172</v>
      </c>
      <c r="N11161">
        <v>95</v>
      </c>
      <c r="P11161">
        <v>3</v>
      </c>
      <c r="Q11161">
        <v>5</v>
      </c>
      <c r="S11161">
        <v>1</v>
      </c>
    </row>
    <row r="11162" spans="1:19" x14ac:dyDescent="0.25">
      <c r="A11162" s="20" t="s">
        <v>23349</v>
      </c>
      <c r="B11162" t="s">
        <v>23175</v>
      </c>
      <c r="C11162" t="s">
        <v>347</v>
      </c>
      <c r="D11162" s="20" t="s">
        <v>1002</v>
      </c>
      <c r="E11162" s="26">
        <v>43800</v>
      </c>
      <c r="F11162">
        <v>0</v>
      </c>
      <c r="G11162">
        <v>0</v>
      </c>
      <c r="I11162">
        <v>0</v>
      </c>
      <c r="J11162">
        <v>0</v>
      </c>
      <c r="L11162">
        <v>0</v>
      </c>
      <c r="N11162">
        <v>0</v>
      </c>
      <c r="P11162">
        <v>0</v>
      </c>
      <c r="Q11162">
        <v>0</v>
      </c>
      <c r="S11162">
        <v>0</v>
      </c>
    </row>
    <row r="11163" spans="1:19" x14ac:dyDescent="0.25">
      <c r="A11163" s="20" t="s">
        <v>23350</v>
      </c>
      <c r="B11163" t="s">
        <v>23176</v>
      </c>
      <c r="C11163" t="s">
        <v>224</v>
      </c>
      <c r="D11163" s="20" t="s">
        <v>1002</v>
      </c>
      <c r="E11163" s="26">
        <v>43800</v>
      </c>
      <c r="F11163">
        <v>6</v>
      </c>
      <c r="G11163">
        <v>5</v>
      </c>
      <c r="I11163">
        <v>0</v>
      </c>
      <c r="J11163">
        <v>66</v>
      </c>
      <c r="L11163">
        <v>55</v>
      </c>
      <c r="N11163">
        <v>0</v>
      </c>
      <c r="P11163">
        <v>0</v>
      </c>
      <c r="Q11163">
        <v>0</v>
      </c>
      <c r="S11163">
        <v>0</v>
      </c>
    </row>
    <row r="11164" spans="1:19" x14ac:dyDescent="0.25">
      <c r="A11164" s="20" t="s">
        <v>23351</v>
      </c>
      <c r="B11164" t="s">
        <v>23177</v>
      </c>
      <c r="C11164" t="s">
        <v>345</v>
      </c>
      <c r="D11164" s="20" t="s">
        <v>1002</v>
      </c>
      <c r="E11164" s="26">
        <v>43800</v>
      </c>
      <c r="F11164">
        <v>0</v>
      </c>
      <c r="G11164">
        <v>0</v>
      </c>
      <c r="I11164">
        <v>0</v>
      </c>
      <c r="J11164">
        <v>0</v>
      </c>
      <c r="L11164">
        <v>0</v>
      </c>
      <c r="N11164">
        <v>0</v>
      </c>
      <c r="P11164">
        <v>0</v>
      </c>
      <c r="Q11164">
        <v>0</v>
      </c>
      <c r="S11164">
        <v>0</v>
      </c>
    </row>
    <row r="11165" spans="1:19" x14ac:dyDescent="0.25">
      <c r="A11165" s="20" t="s">
        <v>23352</v>
      </c>
      <c r="B11165" t="s">
        <v>23178</v>
      </c>
      <c r="C11165" t="s">
        <v>226</v>
      </c>
      <c r="D11165" s="20" t="s">
        <v>1002</v>
      </c>
      <c r="E11165" s="26">
        <v>43800</v>
      </c>
      <c r="F11165">
        <v>2</v>
      </c>
      <c r="G11165">
        <v>4</v>
      </c>
      <c r="I11165">
        <v>0</v>
      </c>
      <c r="J11165">
        <v>22</v>
      </c>
      <c r="L11165">
        <v>44</v>
      </c>
      <c r="N11165">
        <v>0</v>
      </c>
      <c r="P11165">
        <v>0</v>
      </c>
      <c r="Q11165">
        <v>0</v>
      </c>
      <c r="S11165">
        <v>0</v>
      </c>
    </row>
    <row r="11166" spans="1:19" x14ac:dyDescent="0.25">
      <c r="A11166" s="20" t="s">
        <v>23353</v>
      </c>
      <c r="B11166" t="s">
        <v>23179</v>
      </c>
      <c r="C11166" t="s">
        <v>231</v>
      </c>
      <c r="D11166" s="20" t="s">
        <v>1002</v>
      </c>
      <c r="E11166" s="26">
        <v>43800</v>
      </c>
      <c r="F11166">
        <v>9</v>
      </c>
      <c r="G11166">
        <v>11.5</v>
      </c>
      <c r="I11166">
        <v>170</v>
      </c>
      <c r="J11166">
        <v>102</v>
      </c>
      <c r="L11166">
        <v>128</v>
      </c>
      <c r="N11166">
        <v>137</v>
      </c>
      <c r="P11166">
        <v>0</v>
      </c>
      <c r="Q11166">
        <v>0</v>
      </c>
      <c r="S11166">
        <v>33</v>
      </c>
    </row>
    <row r="11167" spans="1:19" x14ac:dyDescent="0.25">
      <c r="A11167" s="20" t="s">
        <v>23354</v>
      </c>
      <c r="B11167" t="s">
        <v>23180</v>
      </c>
      <c r="C11167" t="s">
        <v>216</v>
      </c>
      <c r="D11167" s="20" t="s">
        <v>1002</v>
      </c>
      <c r="E11167" s="26">
        <v>43800</v>
      </c>
      <c r="F11167">
        <v>9.5</v>
      </c>
      <c r="G11167">
        <v>9.5</v>
      </c>
      <c r="I11167">
        <v>65</v>
      </c>
      <c r="J11167">
        <v>95</v>
      </c>
      <c r="L11167">
        <v>95</v>
      </c>
      <c r="N11167">
        <v>52</v>
      </c>
      <c r="P11167">
        <v>13</v>
      </c>
      <c r="Q11167">
        <v>15</v>
      </c>
      <c r="S11167">
        <v>13</v>
      </c>
    </row>
    <row r="11168" spans="1:19" x14ac:dyDescent="0.25">
      <c r="A11168" s="20" t="s">
        <v>23355</v>
      </c>
      <c r="B11168" t="s">
        <v>23181</v>
      </c>
      <c r="C11168" t="s">
        <v>233</v>
      </c>
      <c r="D11168" s="20" t="s">
        <v>1002</v>
      </c>
      <c r="E11168" s="26">
        <v>43800</v>
      </c>
      <c r="F11168">
        <v>0</v>
      </c>
      <c r="G11168">
        <v>0</v>
      </c>
      <c r="I11168">
        <v>0</v>
      </c>
      <c r="J11168">
        <v>0</v>
      </c>
      <c r="L11168">
        <v>0</v>
      </c>
      <c r="N11168">
        <v>0</v>
      </c>
      <c r="P11168">
        <v>0</v>
      </c>
      <c r="Q11168">
        <v>0</v>
      </c>
      <c r="S11168">
        <v>0</v>
      </c>
    </row>
    <row r="11169" spans="1:19" x14ac:dyDescent="0.25">
      <c r="A11169" s="20" t="s">
        <v>23356</v>
      </c>
      <c r="B11169" t="s">
        <v>23182</v>
      </c>
      <c r="C11169" t="s">
        <v>219</v>
      </c>
      <c r="D11169" s="20" t="s">
        <v>1002</v>
      </c>
      <c r="E11169" s="26">
        <v>43800</v>
      </c>
      <c r="F11169">
        <v>0</v>
      </c>
      <c r="G11169">
        <v>0</v>
      </c>
      <c r="I11169">
        <v>0</v>
      </c>
      <c r="J11169">
        <v>0</v>
      </c>
      <c r="L11169">
        <v>0</v>
      </c>
      <c r="N11169">
        <v>0</v>
      </c>
      <c r="P11169">
        <v>0</v>
      </c>
      <c r="Q11169">
        <v>0</v>
      </c>
      <c r="S11169">
        <v>0</v>
      </c>
    </row>
    <row r="11170" spans="1:19" x14ac:dyDescent="0.25">
      <c r="A11170" s="20" t="s">
        <v>23357</v>
      </c>
      <c r="B11170" t="s">
        <v>23183</v>
      </c>
      <c r="C11170" t="s">
        <v>340</v>
      </c>
      <c r="D11170" s="20" t="s">
        <v>1002</v>
      </c>
      <c r="E11170" s="26">
        <v>43800</v>
      </c>
      <c r="F11170">
        <v>2.5</v>
      </c>
      <c r="G11170">
        <v>3</v>
      </c>
      <c r="I11170">
        <v>29</v>
      </c>
      <c r="J11170">
        <v>29</v>
      </c>
      <c r="L11170">
        <v>36</v>
      </c>
      <c r="N11170">
        <v>26</v>
      </c>
      <c r="P11170">
        <v>1</v>
      </c>
      <c r="Q11170">
        <v>1</v>
      </c>
      <c r="S11170">
        <v>3</v>
      </c>
    </row>
    <row r="11171" spans="1:19" x14ac:dyDescent="0.25">
      <c r="A11171" s="20" t="s">
        <v>23358</v>
      </c>
      <c r="B11171" t="s">
        <v>23184</v>
      </c>
      <c r="C11171" t="s">
        <v>350</v>
      </c>
      <c r="D11171" s="20" t="s">
        <v>1002</v>
      </c>
      <c r="E11171" s="26">
        <v>43800</v>
      </c>
      <c r="F11171">
        <v>0</v>
      </c>
      <c r="G11171">
        <v>0</v>
      </c>
      <c r="I11171">
        <v>0</v>
      </c>
      <c r="J11171">
        <v>0</v>
      </c>
      <c r="L11171">
        <v>0</v>
      </c>
      <c r="N11171">
        <v>0</v>
      </c>
      <c r="P11171">
        <v>0</v>
      </c>
      <c r="Q11171">
        <v>0</v>
      </c>
      <c r="S11171">
        <v>0</v>
      </c>
    </row>
    <row r="11172" spans="1:19" x14ac:dyDescent="0.25">
      <c r="A11172" s="20" t="s">
        <v>23359</v>
      </c>
      <c r="B11172" t="s">
        <v>23185</v>
      </c>
      <c r="C11172" t="s">
        <v>351</v>
      </c>
      <c r="D11172" s="20" t="s">
        <v>1002</v>
      </c>
      <c r="E11172" s="26">
        <v>43800</v>
      </c>
      <c r="F11172">
        <v>0</v>
      </c>
      <c r="G11172">
        <v>0</v>
      </c>
      <c r="I11172">
        <v>0</v>
      </c>
      <c r="J11172">
        <v>0</v>
      </c>
      <c r="L11172">
        <v>0</v>
      </c>
      <c r="N11172">
        <v>0</v>
      </c>
      <c r="P11172">
        <v>0</v>
      </c>
      <c r="Q11172">
        <v>0</v>
      </c>
      <c r="S11172">
        <v>0</v>
      </c>
    </row>
    <row r="11173" spans="1:19" x14ac:dyDescent="0.25">
      <c r="A11173" s="20" t="s">
        <v>23360</v>
      </c>
      <c r="B11173" t="s">
        <v>23186</v>
      </c>
      <c r="C11173" t="s">
        <v>352</v>
      </c>
      <c r="D11173" s="20" t="s">
        <v>1002</v>
      </c>
      <c r="E11173" s="26">
        <v>43800</v>
      </c>
      <c r="F11173">
        <v>0</v>
      </c>
      <c r="G11173">
        <v>0</v>
      </c>
      <c r="I11173">
        <v>0</v>
      </c>
      <c r="J11173">
        <v>0</v>
      </c>
      <c r="L11173">
        <v>0</v>
      </c>
      <c r="N11173">
        <v>0</v>
      </c>
      <c r="P11173">
        <v>0</v>
      </c>
      <c r="Q11173">
        <v>0</v>
      </c>
      <c r="S11173">
        <v>0</v>
      </c>
    </row>
    <row r="11174" spans="1:19" x14ac:dyDescent="0.25">
      <c r="A11174" s="20" t="s">
        <v>23361</v>
      </c>
      <c r="B11174" t="s">
        <v>23187</v>
      </c>
      <c r="C11174" t="s">
        <v>353</v>
      </c>
      <c r="D11174" s="20" t="s">
        <v>1002</v>
      </c>
      <c r="E11174" s="26">
        <v>43800</v>
      </c>
      <c r="F11174">
        <v>0</v>
      </c>
      <c r="G11174">
        <v>0</v>
      </c>
      <c r="I11174">
        <v>0</v>
      </c>
      <c r="J11174">
        <v>0</v>
      </c>
      <c r="L11174">
        <v>0</v>
      </c>
      <c r="N11174">
        <v>0</v>
      </c>
      <c r="P11174">
        <v>0</v>
      </c>
      <c r="Q11174">
        <v>0</v>
      </c>
      <c r="S11174">
        <v>0</v>
      </c>
    </row>
    <row r="11175" spans="1:19" x14ac:dyDescent="0.25">
      <c r="A11175" s="20" t="s">
        <v>23362</v>
      </c>
      <c r="B11175" t="s">
        <v>23188</v>
      </c>
      <c r="C11175" t="s">
        <v>386</v>
      </c>
      <c r="D11175" s="20" t="s">
        <v>1002</v>
      </c>
      <c r="E11175" s="26">
        <v>43800</v>
      </c>
      <c r="F11175">
        <v>0</v>
      </c>
      <c r="G11175">
        <v>0</v>
      </c>
      <c r="I11175">
        <v>0</v>
      </c>
      <c r="J11175">
        <v>0</v>
      </c>
      <c r="L11175">
        <v>0</v>
      </c>
      <c r="N11175">
        <v>0</v>
      </c>
      <c r="P11175">
        <v>0</v>
      </c>
      <c r="Q11175">
        <v>0</v>
      </c>
      <c r="S11175">
        <v>0</v>
      </c>
    </row>
    <row r="11176" spans="1:19" x14ac:dyDescent="0.25">
      <c r="A11176" s="20" t="s">
        <v>23363</v>
      </c>
      <c r="B11176" t="s">
        <v>23189</v>
      </c>
      <c r="C11176" t="s">
        <v>354</v>
      </c>
      <c r="D11176" s="20" t="s">
        <v>1002</v>
      </c>
      <c r="E11176" s="26">
        <v>43800</v>
      </c>
      <c r="F11176">
        <v>1.5</v>
      </c>
      <c r="G11176">
        <v>1.5</v>
      </c>
      <c r="I11176">
        <v>9</v>
      </c>
      <c r="J11176">
        <v>9</v>
      </c>
      <c r="L11176">
        <v>9</v>
      </c>
      <c r="N11176">
        <v>8</v>
      </c>
      <c r="P11176">
        <v>0</v>
      </c>
      <c r="Q11176">
        <v>0</v>
      </c>
      <c r="S11176">
        <v>1</v>
      </c>
    </row>
    <row r="11177" spans="1:19" x14ac:dyDescent="0.25">
      <c r="A11177" s="20" t="s">
        <v>23364</v>
      </c>
      <c r="B11177" t="s">
        <v>23190</v>
      </c>
      <c r="C11177" t="s">
        <v>355</v>
      </c>
      <c r="D11177" s="20" t="s">
        <v>1002</v>
      </c>
      <c r="E11177" s="26">
        <v>43800</v>
      </c>
      <c r="F11177">
        <v>2</v>
      </c>
      <c r="G11177">
        <v>1</v>
      </c>
      <c r="I11177">
        <v>5</v>
      </c>
      <c r="J11177">
        <v>11</v>
      </c>
      <c r="L11177">
        <v>6</v>
      </c>
      <c r="N11177">
        <v>5</v>
      </c>
      <c r="P11177">
        <v>0</v>
      </c>
      <c r="Q11177">
        <v>0</v>
      </c>
      <c r="S11177">
        <v>0</v>
      </c>
    </row>
    <row r="11178" spans="1:19" x14ac:dyDescent="0.25">
      <c r="A11178" s="20" t="s">
        <v>23365</v>
      </c>
      <c r="B11178" t="s">
        <v>23191</v>
      </c>
      <c r="C11178" t="s">
        <v>1048</v>
      </c>
      <c r="D11178" s="20" t="s">
        <v>1002</v>
      </c>
      <c r="E11178" s="26">
        <v>43800</v>
      </c>
      <c r="F11178">
        <v>2</v>
      </c>
      <c r="G11178">
        <v>2</v>
      </c>
      <c r="I11178">
        <v>12</v>
      </c>
      <c r="J11178">
        <v>11</v>
      </c>
      <c r="L11178">
        <v>10</v>
      </c>
      <c r="N11178">
        <v>12</v>
      </c>
      <c r="P11178">
        <v>2</v>
      </c>
      <c r="Q11178">
        <v>2</v>
      </c>
      <c r="S11178">
        <v>0</v>
      </c>
    </row>
    <row r="11179" spans="1:19" x14ac:dyDescent="0.25">
      <c r="A11179" s="20" t="s">
        <v>23366</v>
      </c>
      <c r="B11179" t="s">
        <v>23192</v>
      </c>
      <c r="C11179" t="s">
        <v>1047</v>
      </c>
      <c r="D11179" s="20" t="s">
        <v>1002</v>
      </c>
      <c r="E11179" s="26">
        <v>43800</v>
      </c>
      <c r="F11179">
        <v>3.5</v>
      </c>
      <c r="G11179">
        <v>1.5</v>
      </c>
      <c r="I11179">
        <v>15</v>
      </c>
      <c r="J11179">
        <v>20</v>
      </c>
      <c r="L11179">
        <v>8</v>
      </c>
      <c r="N11179">
        <v>14</v>
      </c>
      <c r="P11179">
        <v>1</v>
      </c>
      <c r="Q11179">
        <v>1</v>
      </c>
      <c r="S11179">
        <v>1</v>
      </c>
    </row>
    <row r="11180" spans="1:19" x14ac:dyDescent="0.25">
      <c r="A11180" s="20" t="s">
        <v>23367</v>
      </c>
      <c r="B11180" t="s">
        <v>23193</v>
      </c>
      <c r="C11180" t="s">
        <v>1050</v>
      </c>
      <c r="D11180" s="20" t="s">
        <v>1002</v>
      </c>
      <c r="E11180" s="26">
        <v>43800</v>
      </c>
      <c r="F11180">
        <v>1.5</v>
      </c>
      <c r="G11180">
        <v>1.5</v>
      </c>
      <c r="I11180">
        <v>4</v>
      </c>
      <c r="J11180">
        <v>8</v>
      </c>
      <c r="L11180">
        <v>8</v>
      </c>
      <c r="N11180">
        <v>3</v>
      </c>
      <c r="P11180">
        <v>0</v>
      </c>
      <c r="Q11180">
        <v>0</v>
      </c>
      <c r="S11180">
        <v>1</v>
      </c>
    </row>
    <row r="11181" spans="1:19" x14ac:dyDescent="0.25">
      <c r="A11181" s="20" t="s">
        <v>23368</v>
      </c>
      <c r="B11181" t="s">
        <v>23194</v>
      </c>
      <c r="C11181" t="s">
        <v>1054</v>
      </c>
      <c r="D11181" s="20" t="s">
        <v>1002</v>
      </c>
      <c r="E11181" s="26">
        <v>43800</v>
      </c>
      <c r="F11181">
        <v>2</v>
      </c>
      <c r="G11181">
        <v>2</v>
      </c>
      <c r="I11181">
        <v>4</v>
      </c>
      <c r="J11181">
        <v>11</v>
      </c>
      <c r="L11181">
        <v>11</v>
      </c>
      <c r="N11181">
        <v>4</v>
      </c>
      <c r="P11181">
        <v>0</v>
      </c>
      <c r="Q11181">
        <v>0</v>
      </c>
      <c r="S11181">
        <v>0</v>
      </c>
    </row>
    <row r="11182" spans="1:19" x14ac:dyDescent="0.25">
      <c r="A11182" s="20" t="s">
        <v>23369</v>
      </c>
      <c r="B11182" t="s">
        <v>23195</v>
      </c>
      <c r="C11182" t="s">
        <v>1052</v>
      </c>
      <c r="D11182" s="20" t="s">
        <v>1002</v>
      </c>
      <c r="E11182" s="26">
        <v>43800</v>
      </c>
      <c r="F11182">
        <v>5</v>
      </c>
      <c r="G11182">
        <v>4.5</v>
      </c>
      <c r="I11182">
        <v>17</v>
      </c>
      <c r="J11182">
        <v>28</v>
      </c>
      <c r="L11182">
        <v>26</v>
      </c>
      <c r="N11182">
        <v>16</v>
      </c>
      <c r="P11182">
        <v>4</v>
      </c>
      <c r="Q11182">
        <v>5</v>
      </c>
      <c r="S11182">
        <v>1</v>
      </c>
    </row>
    <row r="11183" spans="1:19" x14ac:dyDescent="0.25">
      <c r="A11183" s="20" t="s">
        <v>23370</v>
      </c>
      <c r="B11183" t="s">
        <v>23196</v>
      </c>
      <c r="C11183" t="s">
        <v>1053</v>
      </c>
      <c r="D11183" s="20" t="s">
        <v>1002</v>
      </c>
      <c r="E11183" s="26">
        <v>43800</v>
      </c>
      <c r="F11183">
        <v>3</v>
      </c>
      <c r="G11183">
        <v>1.5</v>
      </c>
      <c r="I11183">
        <v>9</v>
      </c>
      <c r="J11183">
        <v>17</v>
      </c>
      <c r="L11183">
        <v>8</v>
      </c>
      <c r="N11183">
        <v>9</v>
      </c>
      <c r="P11183">
        <v>0</v>
      </c>
      <c r="Q11183">
        <v>0</v>
      </c>
      <c r="S11183">
        <v>0</v>
      </c>
    </row>
    <row r="11184" spans="1:19" x14ac:dyDescent="0.25">
      <c r="A11184" s="20" t="s">
        <v>23371</v>
      </c>
      <c r="B11184" t="s">
        <v>23197</v>
      </c>
      <c r="C11184" t="s">
        <v>962</v>
      </c>
      <c r="D11184" s="20" t="s">
        <v>1000</v>
      </c>
      <c r="E11184" s="26">
        <v>43800</v>
      </c>
      <c r="F11184">
        <v>0</v>
      </c>
      <c r="G11184">
        <v>0</v>
      </c>
      <c r="I11184">
        <v>0</v>
      </c>
      <c r="J11184">
        <v>0</v>
      </c>
      <c r="L11184">
        <v>0</v>
      </c>
      <c r="N11184">
        <v>0</v>
      </c>
      <c r="P11184">
        <v>0</v>
      </c>
      <c r="Q11184">
        <v>0</v>
      </c>
      <c r="S11184">
        <v>0</v>
      </c>
    </row>
    <row r="11185" spans="1:19" x14ac:dyDescent="0.25">
      <c r="A11185" s="20" t="s">
        <v>23372</v>
      </c>
      <c r="B11185" t="s">
        <v>23198</v>
      </c>
      <c r="C11185" t="s">
        <v>348</v>
      </c>
      <c r="D11185" s="20" t="s">
        <v>1000</v>
      </c>
      <c r="E11185" s="26">
        <v>43800</v>
      </c>
      <c r="F11185">
        <v>0</v>
      </c>
      <c r="G11185">
        <v>0</v>
      </c>
      <c r="I11185">
        <v>0</v>
      </c>
      <c r="J11185">
        <v>0</v>
      </c>
      <c r="L11185">
        <v>0</v>
      </c>
      <c r="N11185">
        <v>0</v>
      </c>
      <c r="P11185">
        <v>0</v>
      </c>
      <c r="Q11185">
        <v>0</v>
      </c>
      <c r="S11185">
        <v>0</v>
      </c>
    </row>
    <row r="11186" spans="1:19" x14ac:dyDescent="0.25">
      <c r="A11186" s="20" t="s">
        <v>23373</v>
      </c>
      <c r="B11186" t="s">
        <v>23199</v>
      </c>
      <c r="C11186" t="s">
        <v>357</v>
      </c>
      <c r="D11186" s="20" t="s">
        <v>1000</v>
      </c>
      <c r="E11186" s="26">
        <v>43800</v>
      </c>
      <c r="F11186">
        <v>0</v>
      </c>
      <c r="G11186">
        <v>0</v>
      </c>
      <c r="I11186">
        <v>0</v>
      </c>
      <c r="J11186">
        <v>0</v>
      </c>
      <c r="L11186">
        <v>0</v>
      </c>
      <c r="N11186">
        <v>0</v>
      </c>
      <c r="P11186">
        <v>0</v>
      </c>
      <c r="Q11186">
        <v>0</v>
      </c>
      <c r="S11186">
        <v>0</v>
      </c>
    </row>
    <row r="11187" spans="1:19" x14ac:dyDescent="0.25">
      <c r="A11187" s="20" t="s">
        <v>23374</v>
      </c>
      <c r="B11187" t="s">
        <v>23200</v>
      </c>
      <c r="C11187" t="s">
        <v>22399</v>
      </c>
      <c r="D11187" s="20" t="s">
        <v>1000</v>
      </c>
      <c r="E11187" s="26">
        <v>43800</v>
      </c>
      <c r="F11187">
        <v>0</v>
      </c>
      <c r="G11187">
        <v>0</v>
      </c>
      <c r="I11187">
        <v>0</v>
      </c>
      <c r="J11187">
        <v>0</v>
      </c>
      <c r="L11187">
        <v>0</v>
      </c>
      <c r="N11187">
        <v>0</v>
      </c>
      <c r="P11187">
        <v>0</v>
      </c>
      <c r="Q11187">
        <v>0</v>
      </c>
      <c r="S11187">
        <v>0</v>
      </c>
    </row>
    <row r="11188" spans="1:19" x14ac:dyDescent="0.25">
      <c r="A11188" s="20" t="s">
        <v>23375</v>
      </c>
      <c r="B11188" t="s">
        <v>23201</v>
      </c>
      <c r="C11188" t="s">
        <v>203</v>
      </c>
      <c r="D11188" s="20" t="s">
        <v>1000</v>
      </c>
      <c r="E11188" s="26">
        <v>43800</v>
      </c>
      <c r="F11188">
        <v>0</v>
      </c>
      <c r="G11188">
        <v>0</v>
      </c>
      <c r="I11188">
        <v>0</v>
      </c>
      <c r="J11188">
        <v>0</v>
      </c>
      <c r="L11188">
        <v>0</v>
      </c>
      <c r="N11188">
        <v>0</v>
      </c>
      <c r="P11188">
        <v>0</v>
      </c>
      <c r="Q11188">
        <v>0</v>
      </c>
      <c r="S11188">
        <v>0</v>
      </c>
    </row>
    <row r="11189" spans="1:19" x14ac:dyDescent="0.25">
      <c r="A11189" s="20" t="s">
        <v>23376</v>
      </c>
      <c r="B11189" t="s">
        <v>23202</v>
      </c>
      <c r="C11189" t="s">
        <v>387</v>
      </c>
      <c r="D11189" s="20" t="s">
        <v>1000</v>
      </c>
      <c r="E11189" s="26">
        <v>43800</v>
      </c>
      <c r="F11189">
        <v>0</v>
      </c>
      <c r="G11189">
        <v>0</v>
      </c>
      <c r="I11189">
        <v>0</v>
      </c>
      <c r="J11189">
        <v>0</v>
      </c>
      <c r="L11189">
        <v>0</v>
      </c>
      <c r="N11189">
        <v>0</v>
      </c>
      <c r="P11189">
        <v>0</v>
      </c>
      <c r="Q11189">
        <v>0</v>
      </c>
      <c r="S11189">
        <v>0</v>
      </c>
    </row>
    <row r="11190" spans="1:19" x14ac:dyDescent="0.25">
      <c r="A11190" s="20" t="s">
        <v>23377</v>
      </c>
      <c r="B11190" t="s">
        <v>23203</v>
      </c>
      <c r="C11190" t="s">
        <v>223</v>
      </c>
      <c r="D11190" s="20" t="s">
        <v>1000</v>
      </c>
      <c r="E11190" s="26">
        <v>43800</v>
      </c>
      <c r="F11190">
        <v>6</v>
      </c>
      <c r="G11190">
        <v>5</v>
      </c>
      <c r="I11190">
        <v>0</v>
      </c>
      <c r="J11190">
        <v>66</v>
      </c>
      <c r="L11190">
        <v>55</v>
      </c>
      <c r="N11190">
        <v>0</v>
      </c>
      <c r="P11190">
        <v>0</v>
      </c>
      <c r="Q11190">
        <v>0</v>
      </c>
      <c r="S11190">
        <v>0</v>
      </c>
    </row>
    <row r="11191" spans="1:19" x14ac:dyDescent="0.25">
      <c r="A11191" s="20" t="s">
        <v>23378</v>
      </c>
      <c r="B11191" t="s">
        <v>23204</v>
      </c>
      <c r="C11191" t="s">
        <v>346</v>
      </c>
      <c r="D11191" s="20" t="s">
        <v>1000</v>
      </c>
      <c r="E11191" s="26">
        <v>43800</v>
      </c>
      <c r="F11191">
        <v>0</v>
      </c>
      <c r="G11191">
        <v>0</v>
      </c>
      <c r="I11191">
        <v>0</v>
      </c>
      <c r="J11191">
        <v>0</v>
      </c>
      <c r="L11191">
        <v>0</v>
      </c>
      <c r="N11191">
        <v>0</v>
      </c>
      <c r="P11191">
        <v>0</v>
      </c>
      <c r="Q11191">
        <v>0</v>
      </c>
      <c r="S11191">
        <v>0</v>
      </c>
    </row>
    <row r="11192" spans="1:19" x14ac:dyDescent="0.25">
      <c r="A11192" s="20" t="s">
        <v>23379</v>
      </c>
      <c r="B11192" t="s">
        <v>23205</v>
      </c>
      <c r="C11192" t="s">
        <v>207</v>
      </c>
      <c r="D11192" s="20" t="s">
        <v>1000</v>
      </c>
      <c r="E11192" s="26">
        <v>43800</v>
      </c>
      <c r="F11192">
        <v>5.5</v>
      </c>
      <c r="G11192">
        <v>7</v>
      </c>
      <c r="I11192">
        <v>9</v>
      </c>
      <c r="J11192">
        <v>32</v>
      </c>
      <c r="L11192">
        <v>42</v>
      </c>
      <c r="N11192">
        <v>8</v>
      </c>
      <c r="P11192">
        <v>1</v>
      </c>
      <c r="Q11192">
        <v>1</v>
      </c>
      <c r="S11192">
        <v>1</v>
      </c>
    </row>
    <row r="11193" spans="1:19" x14ac:dyDescent="0.25">
      <c r="A11193" s="20" t="s">
        <v>23380</v>
      </c>
      <c r="B11193" t="s">
        <v>23206</v>
      </c>
      <c r="C11193" t="s">
        <v>212</v>
      </c>
      <c r="D11193" s="20" t="s">
        <v>1000</v>
      </c>
      <c r="E11193" s="26">
        <v>43800</v>
      </c>
      <c r="F11193">
        <v>2.5</v>
      </c>
      <c r="G11193">
        <v>4</v>
      </c>
      <c r="I11193">
        <v>7</v>
      </c>
      <c r="J11193">
        <v>14</v>
      </c>
      <c r="L11193">
        <v>23</v>
      </c>
      <c r="N11193">
        <v>7</v>
      </c>
      <c r="P11193">
        <v>0</v>
      </c>
      <c r="Q11193">
        <v>0</v>
      </c>
      <c r="S11193">
        <v>0</v>
      </c>
    </row>
    <row r="11194" spans="1:19" x14ac:dyDescent="0.25">
      <c r="A11194" s="20" t="s">
        <v>23381</v>
      </c>
      <c r="B11194" t="s">
        <v>23207</v>
      </c>
      <c r="C11194" t="s">
        <v>963</v>
      </c>
      <c r="D11194" s="20" t="s">
        <v>1000</v>
      </c>
      <c r="E11194" s="26">
        <v>43800</v>
      </c>
      <c r="F11194">
        <v>3</v>
      </c>
      <c r="G11194">
        <v>3</v>
      </c>
      <c r="I11194">
        <v>6</v>
      </c>
      <c r="J11194">
        <v>12</v>
      </c>
      <c r="L11194">
        <v>15</v>
      </c>
      <c r="N11194">
        <v>3</v>
      </c>
      <c r="P11194">
        <v>0</v>
      </c>
      <c r="Q11194">
        <v>1</v>
      </c>
      <c r="S11194">
        <v>3</v>
      </c>
    </row>
    <row r="11195" spans="1:19" x14ac:dyDescent="0.25">
      <c r="A11195" s="20" t="s">
        <v>23382</v>
      </c>
      <c r="B11195" t="s">
        <v>23208</v>
      </c>
      <c r="C11195" t="s">
        <v>225</v>
      </c>
      <c r="D11195" s="20" t="s">
        <v>1000</v>
      </c>
      <c r="E11195" s="26">
        <v>43800</v>
      </c>
      <c r="F11195">
        <v>3.5</v>
      </c>
      <c r="G11195">
        <v>6</v>
      </c>
      <c r="I11195">
        <v>1</v>
      </c>
      <c r="J11195">
        <v>30</v>
      </c>
      <c r="L11195">
        <v>55</v>
      </c>
      <c r="N11195">
        <v>0</v>
      </c>
      <c r="P11195">
        <v>0</v>
      </c>
      <c r="Q11195">
        <v>0</v>
      </c>
      <c r="S11195">
        <v>1</v>
      </c>
    </row>
    <row r="11196" spans="1:19" x14ac:dyDescent="0.25">
      <c r="A11196" s="20" t="s">
        <v>23383</v>
      </c>
      <c r="B11196" t="s">
        <v>23209</v>
      </c>
      <c r="C11196" t="s">
        <v>232</v>
      </c>
      <c r="D11196" s="20" t="s">
        <v>1000</v>
      </c>
      <c r="E11196" s="26">
        <v>43800</v>
      </c>
      <c r="F11196">
        <v>11</v>
      </c>
      <c r="G11196">
        <v>14.5</v>
      </c>
      <c r="I11196">
        <v>179</v>
      </c>
      <c r="J11196">
        <v>112</v>
      </c>
      <c r="L11196">
        <v>143</v>
      </c>
      <c r="N11196">
        <v>145</v>
      </c>
      <c r="P11196">
        <v>0</v>
      </c>
      <c r="Q11196">
        <v>0</v>
      </c>
      <c r="S11196">
        <v>34</v>
      </c>
    </row>
    <row r="11197" spans="1:19" x14ac:dyDescent="0.25">
      <c r="A11197" s="20" t="s">
        <v>23384</v>
      </c>
      <c r="B11197" t="s">
        <v>23210</v>
      </c>
      <c r="C11197" t="s">
        <v>317</v>
      </c>
      <c r="D11197" s="20" t="s">
        <v>1000</v>
      </c>
      <c r="E11197" s="26">
        <v>43800</v>
      </c>
      <c r="F11197">
        <v>8</v>
      </c>
      <c r="G11197">
        <v>7.5</v>
      </c>
      <c r="I11197">
        <v>24</v>
      </c>
      <c r="J11197">
        <v>46</v>
      </c>
      <c r="L11197">
        <v>43</v>
      </c>
      <c r="N11197">
        <v>24</v>
      </c>
      <c r="P11197">
        <v>0</v>
      </c>
      <c r="Q11197">
        <v>0</v>
      </c>
      <c r="S11197">
        <v>0</v>
      </c>
    </row>
    <row r="11198" spans="1:19" x14ac:dyDescent="0.25">
      <c r="A11198" s="20" t="s">
        <v>23385</v>
      </c>
      <c r="B11198" t="s">
        <v>23211</v>
      </c>
      <c r="C11198" t="s">
        <v>214</v>
      </c>
      <c r="D11198" s="20" t="s">
        <v>1000</v>
      </c>
      <c r="E11198" s="26">
        <v>43800</v>
      </c>
      <c r="F11198">
        <v>15.5</v>
      </c>
      <c r="G11198">
        <v>15.5</v>
      </c>
      <c r="I11198">
        <v>102</v>
      </c>
      <c r="J11198">
        <v>131</v>
      </c>
      <c r="L11198">
        <v>131</v>
      </c>
      <c r="N11198">
        <v>78</v>
      </c>
      <c r="P11198">
        <v>16</v>
      </c>
      <c r="Q11198">
        <v>19</v>
      </c>
      <c r="S11198">
        <v>24</v>
      </c>
    </row>
    <row r="11199" spans="1:19" x14ac:dyDescent="0.25">
      <c r="A11199" s="20" t="s">
        <v>23386</v>
      </c>
      <c r="B11199" t="s">
        <v>23212</v>
      </c>
      <c r="C11199" t="s">
        <v>230</v>
      </c>
      <c r="D11199" s="20" t="s">
        <v>1000</v>
      </c>
      <c r="E11199" s="26">
        <v>43800</v>
      </c>
      <c r="F11199">
        <v>0</v>
      </c>
      <c r="G11199">
        <v>0</v>
      </c>
      <c r="I11199">
        <v>0</v>
      </c>
      <c r="J11199">
        <v>0</v>
      </c>
      <c r="L11199">
        <v>0</v>
      </c>
      <c r="N11199">
        <v>0</v>
      </c>
      <c r="P11199">
        <v>0</v>
      </c>
      <c r="Q11199">
        <v>0</v>
      </c>
      <c r="S11199">
        <v>0</v>
      </c>
    </row>
    <row r="11200" spans="1:19" x14ac:dyDescent="0.25">
      <c r="A11200" s="20" t="s">
        <v>23387</v>
      </c>
      <c r="B11200" t="s">
        <v>23213</v>
      </c>
      <c r="C11200" t="s">
        <v>234</v>
      </c>
      <c r="D11200" s="20" t="s">
        <v>1000</v>
      </c>
      <c r="E11200" s="26">
        <v>43800</v>
      </c>
      <c r="F11200">
        <v>0</v>
      </c>
      <c r="G11200">
        <v>0</v>
      </c>
      <c r="I11200">
        <v>0</v>
      </c>
      <c r="J11200">
        <v>0</v>
      </c>
      <c r="L11200">
        <v>0</v>
      </c>
      <c r="N11200">
        <v>0</v>
      </c>
      <c r="P11200">
        <v>0</v>
      </c>
      <c r="Q11200">
        <v>0</v>
      </c>
      <c r="S11200">
        <v>0</v>
      </c>
    </row>
    <row r="11201" spans="1:19" x14ac:dyDescent="0.25">
      <c r="A11201" s="20" t="s">
        <v>23388</v>
      </c>
      <c r="B11201" t="s">
        <v>23214</v>
      </c>
      <c r="C11201" t="s">
        <v>217</v>
      </c>
      <c r="D11201" s="20" t="s">
        <v>1000</v>
      </c>
      <c r="E11201" s="26">
        <v>43800</v>
      </c>
      <c r="F11201">
        <v>0</v>
      </c>
      <c r="G11201">
        <v>0</v>
      </c>
      <c r="I11201">
        <v>0</v>
      </c>
      <c r="J11201">
        <v>0</v>
      </c>
      <c r="L11201">
        <v>0</v>
      </c>
      <c r="N11201">
        <v>0</v>
      </c>
      <c r="P11201">
        <v>0</v>
      </c>
      <c r="Q11201">
        <v>0</v>
      </c>
      <c r="S11201">
        <v>0</v>
      </c>
    </row>
    <row r="11202" spans="1:19" x14ac:dyDescent="0.25">
      <c r="A11202" s="20" t="s">
        <v>23389</v>
      </c>
      <c r="B11202" t="s">
        <v>23215</v>
      </c>
      <c r="C11202" t="s">
        <v>342</v>
      </c>
      <c r="D11202" s="20" t="s">
        <v>1000</v>
      </c>
      <c r="E11202" s="26">
        <v>43800</v>
      </c>
      <c r="F11202">
        <v>2.5</v>
      </c>
      <c r="G11202">
        <v>3</v>
      </c>
      <c r="I11202">
        <v>29</v>
      </c>
      <c r="J11202">
        <v>29</v>
      </c>
      <c r="L11202">
        <v>36</v>
      </c>
      <c r="N11202">
        <v>26</v>
      </c>
      <c r="P11202">
        <v>1</v>
      </c>
      <c r="Q11202">
        <v>1</v>
      </c>
      <c r="S11202">
        <v>3</v>
      </c>
    </row>
    <row r="11203" spans="1:19" x14ac:dyDescent="0.25">
      <c r="A11203" s="20" t="s">
        <v>23390</v>
      </c>
      <c r="B11203" t="s">
        <v>23216</v>
      </c>
      <c r="C11203" t="s">
        <v>220</v>
      </c>
      <c r="D11203" s="20" t="s">
        <v>1000</v>
      </c>
      <c r="E11203" s="26">
        <v>43800</v>
      </c>
      <c r="F11203">
        <v>0</v>
      </c>
      <c r="G11203">
        <v>0</v>
      </c>
      <c r="I11203">
        <v>0</v>
      </c>
      <c r="J11203">
        <v>0</v>
      </c>
      <c r="L11203">
        <v>0</v>
      </c>
      <c r="N11203">
        <v>0</v>
      </c>
      <c r="P11203">
        <v>0</v>
      </c>
      <c r="Q11203">
        <v>0</v>
      </c>
      <c r="S11203">
        <v>0</v>
      </c>
    </row>
    <row r="11204" spans="1:19" x14ac:dyDescent="0.25">
      <c r="A11204" s="20" t="s">
        <v>23391</v>
      </c>
      <c r="B11204" t="s">
        <v>23217</v>
      </c>
      <c r="C11204" t="s">
        <v>199</v>
      </c>
      <c r="D11204" s="20" t="s">
        <v>1000</v>
      </c>
      <c r="E11204" s="26">
        <v>43800</v>
      </c>
      <c r="F11204">
        <v>16.5</v>
      </c>
      <c r="G11204">
        <v>19</v>
      </c>
      <c r="I11204">
        <v>99</v>
      </c>
      <c r="J11204">
        <v>171</v>
      </c>
      <c r="L11204">
        <v>192</v>
      </c>
      <c r="N11204">
        <v>98</v>
      </c>
      <c r="P11204">
        <v>4</v>
      </c>
      <c r="Q11204">
        <v>6</v>
      </c>
      <c r="S11204">
        <v>1</v>
      </c>
    </row>
    <row r="11205" spans="1:19" x14ac:dyDescent="0.25">
      <c r="A11205" s="20" t="s">
        <v>23392</v>
      </c>
      <c r="B11205" t="s">
        <v>23218</v>
      </c>
      <c r="C11205" t="s">
        <v>199</v>
      </c>
      <c r="D11205" s="20" t="s">
        <v>1001</v>
      </c>
      <c r="E11205" s="26">
        <v>43800</v>
      </c>
      <c r="F11205">
        <v>3.5</v>
      </c>
      <c r="G11205">
        <v>3.5</v>
      </c>
      <c r="I11205">
        <v>8</v>
      </c>
      <c r="J11205">
        <v>19</v>
      </c>
      <c r="L11205">
        <v>19</v>
      </c>
      <c r="N11205">
        <v>7</v>
      </c>
      <c r="P11205">
        <v>0</v>
      </c>
      <c r="Q11205">
        <v>0</v>
      </c>
      <c r="S11205">
        <v>1</v>
      </c>
    </row>
    <row r="11206" spans="1:19" x14ac:dyDescent="0.25">
      <c r="A11206" s="20" t="s">
        <v>23393</v>
      </c>
      <c r="B11206" t="s">
        <v>23219</v>
      </c>
      <c r="C11206" t="s">
        <v>901</v>
      </c>
      <c r="D11206" s="20" t="s">
        <v>1000</v>
      </c>
      <c r="E11206" s="26">
        <v>43800</v>
      </c>
      <c r="F11206">
        <v>3.5</v>
      </c>
      <c r="G11206">
        <v>3</v>
      </c>
      <c r="I11206">
        <v>11</v>
      </c>
      <c r="J11206">
        <v>21</v>
      </c>
      <c r="L11206">
        <v>18</v>
      </c>
      <c r="N11206">
        <v>11</v>
      </c>
      <c r="P11206">
        <v>0</v>
      </c>
      <c r="Q11206">
        <v>1</v>
      </c>
      <c r="S11206">
        <v>0</v>
      </c>
    </row>
    <row r="11207" spans="1:19" x14ac:dyDescent="0.25">
      <c r="A11207" s="20" t="s">
        <v>23394</v>
      </c>
      <c r="B11207" t="s">
        <v>23220</v>
      </c>
      <c r="C11207" t="s">
        <v>901</v>
      </c>
      <c r="D11207" s="20" t="s">
        <v>1001</v>
      </c>
      <c r="E11207" s="26">
        <v>43800</v>
      </c>
      <c r="F11207">
        <v>3.5</v>
      </c>
      <c r="G11207">
        <v>3.5</v>
      </c>
      <c r="I11207">
        <v>18</v>
      </c>
      <c r="J11207">
        <v>18</v>
      </c>
      <c r="L11207">
        <v>18</v>
      </c>
      <c r="N11207">
        <v>17</v>
      </c>
      <c r="P11207">
        <v>6</v>
      </c>
      <c r="Q11207">
        <v>6</v>
      </c>
      <c r="S11207">
        <v>1</v>
      </c>
    </row>
    <row r="11208" spans="1:19" x14ac:dyDescent="0.25">
      <c r="A11208" s="20" t="s">
        <v>23395</v>
      </c>
      <c r="B11208" t="s">
        <v>23221</v>
      </c>
      <c r="C11208" t="s">
        <v>903</v>
      </c>
      <c r="D11208" s="20" t="s">
        <v>1000</v>
      </c>
      <c r="E11208" s="26">
        <v>43800</v>
      </c>
      <c r="F11208">
        <v>6.5</v>
      </c>
      <c r="G11208">
        <v>3</v>
      </c>
      <c r="I11208">
        <v>24</v>
      </c>
      <c r="J11208">
        <v>37</v>
      </c>
      <c r="L11208">
        <v>16</v>
      </c>
      <c r="N11208">
        <v>23</v>
      </c>
      <c r="P11208">
        <v>1</v>
      </c>
      <c r="Q11208">
        <v>1</v>
      </c>
      <c r="S11208">
        <v>1</v>
      </c>
    </row>
    <row r="11209" spans="1:19" x14ac:dyDescent="0.25">
      <c r="A11209" s="20" t="s">
        <v>23396</v>
      </c>
      <c r="B11209" t="s">
        <v>23222</v>
      </c>
      <c r="C11209" t="s">
        <v>903</v>
      </c>
      <c r="D11209" s="20" t="s">
        <v>1001</v>
      </c>
      <c r="E11209" s="26">
        <v>43800</v>
      </c>
      <c r="F11209">
        <v>0</v>
      </c>
      <c r="G11209">
        <v>0</v>
      </c>
      <c r="I11209">
        <v>0</v>
      </c>
      <c r="J11209">
        <v>0</v>
      </c>
      <c r="L11209">
        <v>0</v>
      </c>
      <c r="N11209">
        <v>0</v>
      </c>
      <c r="P11209">
        <v>0</v>
      </c>
      <c r="Q11209">
        <v>0</v>
      </c>
      <c r="S11209">
        <v>0</v>
      </c>
    </row>
    <row r="11210" spans="1:19" x14ac:dyDescent="0.25">
      <c r="A11210" s="20" t="s">
        <v>23397</v>
      </c>
      <c r="B11210" t="s">
        <v>23223</v>
      </c>
      <c r="C11210" t="s">
        <v>198</v>
      </c>
      <c r="D11210" s="20" t="s">
        <v>1002</v>
      </c>
      <c r="E11210" s="26">
        <v>43800</v>
      </c>
      <c r="F11210">
        <v>0</v>
      </c>
      <c r="G11210">
        <v>0</v>
      </c>
      <c r="I11210">
        <v>0</v>
      </c>
      <c r="J11210">
        <v>0</v>
      </c>
      <c r="L11210">
        <v>0</v>
      </c>
      <c r="N11210">
        <v>0</v>
      </c>
      <c r="P11210">
        <v>0</v>
      </c>
      <c r="Q11210">
        <v>0</v>
      </c>
      <c r="S11210">
        <v>0</v>
      </c>
    </row>
    <row r="11211" spans="1:19" x14ac:dyDescent="0.25">
      <c r="A11211" s="20" t="s">
        <v>23398</v>
      </c>
      <c r="B11211" t="s">
        <v>23224</v>
      </c>
      <c r="C11211" t="s">
        <v>962</v>
      </c>
      <c r="D11211" s="20" t="s">
        <v>1002</v>
      </c>
      <c r="E11211" s="26">
        <v>43800</v>
      </c>
      <c r="F11211">
        <v>0</v>
      </c>
      <c r="G11211">
        <v>0</v>
      </c>
      <c r="I11211">
        <v>0</v>
      </c>
      <c r="J11211">
        <v>0</v>
      </c>
      <c r="L11211">
        <v>0</v>
      </c>
      <c r="N11211">
        <v>0</v>
      </c>
      <c r="P11211">
        <v>0</v>
      </c>
      <c r="Q11211">
        <v>0</v>
      </c>
      <c r="S11211">
        <v>0</v>
      </c>
    </row>
    <row r="11212" spans="1:19" x14ac:dyDescent="0.25">
      <c r="A11212" s="20" t="s">
        <v>23399</v>
      </c>
      <c r="B11212" t="s">
        <v>23225</v>
      </c>
      <c r="C11212" t="s">
        <v>199</v>
      </c>
      <c r="D11212" s="20" t="s">
        <v>1002</v>
      </c>
      <c r="E11212" s="26">
        <v>43800</v>
      </c>
      <c r="F11212">
        <v>20</v>
      </c>
      <c r="G11212">
        <v>22.5</v>
      </c>
      <c r="I11212">
        <v>107</v>
      </c>
      <c r="J11212">
        <v>190</v>
      </c>
      <c r="L11212">
        <v>211</v>
      </c>
      <c r="N11212">
        <v>105</v>
      </c>
      <c r="P11212">
        <v>4</v>
      </c>
      <c r="Q11212">
        <v>6</v>
      </c>
      <c r="S11212">
        <v>2</v>
      </c>
    </row>
    <row r="11213" spans="1:19" x14ac:dyDescent="0.25">
      <c r="A11213" s="20" t="s">
        <v>23400</v>
      </c>
      <c r="B11213" t="s">
        <v>23226</v>
      </c>
      <c r="C11213" t="s">
        <v>348</v>
      </c>
      <c r="D11213" s="20" t="s">
        <v>1002</v>
      </c>
      <c r="E11213" s="26">
        <v>43800</v>
      </c>
      <c r="F11213">
        <v>0</v>
      </c>
      <c r="G11213">
        <v>0</v>
      </c>
      <c r="I11213">
        <v>0</v>
      </c>
      <c r="J11213">
        <v>0</v>
      </c>
      <c r="L11213">
        <v>0</v>
      </c>
      <c r="N11213">
        <v>0</v>
      </c>
      <c r="P11213">
        <v>0</v>
      </c>
      <c r="Q11213">
        <v>0</v>
      </c>
      <c r="S11213">
        <v>0</v>
      </c>
    </row>
    <row r="11214" spans="1:19" x14ac:dyDescent="0.25">
      <c r="A11214" s="20" t="s">
        <v>23401</v>
      </c>
      <c r="B11214" t="s">
        <v>23227</v>
      </c>
      <c r="C11214" t="s">
        <v>357</v>
      </c>
      <c r="D11214" s="20" t="s">
        <v>1002</v>
      </c>
      <c r="E11214" s="26">
        <v>43800</v>
      </c>
      <c r="F11214">
        <v>0</v>
      </c>
      <c r="G11214">
        <v>0</v>
      </c>
      <c r="I11214">
        <v>0</v>
      </c>
      <c r="J11214">
        <v>0</v>
      </c>
      <c r="L11214">
        <v>0</v>
      </c>
      <c r="N11214">
        <v>0</v>
      </c>
      <c r="P11214">
        <v>0</v>
      </c>
      <c r="Q11214">
        <v>0</v>
      </c>
      <c r="S11214">
        <v>0</v>
      </c>
    </row>
    <row r="11215" spans="1:19" x14ac:dyDescent="0.25">
      <c r="A11215" s="20" t="s">
        <v>23402</v>
      </c>
      <c r="B11215" t="s">
        <v>23228</v>
      </c>
      <c r="C11215" t="s">
        <v>227</v>
      </c>
      <c r="D11215" s="20" t="s">
        <v>1002</v>
      </c>
      <c r="E11215" s="26">
        <v>43800</v>
      </c>
      <c r="F11215">
        <v>0</v>
      </c>
      <c r="G11215">
        <v>0</v>
      </c>
      <c r="I11215">
        <v>0</v>
      </c>
      <c r="J11215">
        <v>0</v>
      </c>
      <c r="L11215">
        <v>0</v>
      </c>
      <c r="N11215">
        <v>0</v>
      </c>
      <c r="P11215">
        <v>0</v>
      </c>
      <c r="Q11215">
        <v>0</v>
      </c>
      <c r="S11215">
        <v>0</v>
      </c>
    </row>
    <row r="11216" spans="1:19" x14ac:dyDescent="0.25">
      <c r="A11216" s="20" t="s">
        <v>23403</v>
      </c>
      <c r="B11216" t="s">
        <v>23229</v>
      </c>
      <c r="C11216" t="s">
        <v>203</v>
      </c>
      <c r="D11216" s="20" t="s">
        <v>1002</v>
      </c>
      <c r="E11216" s="26">
        <v>43800</v>
      </c>
      <c r="F11216">
        <v>0</v>
      </c>
      <c r="G11216">
        <v>0</v>
      </c>
      <c r="I11216">
        <v>0</v>
      </c>
      <c r="J11216">
        <v>0</v>
      </c>
      <c r="L11216">
        <v>0</v>
      </c>
      <c r="N11216">
        <v>0</v>
      </c>
      <c r="P11216">
        <v>0</v>
      </c>
      <c r="Q11216">
        <v>0</v>
      </c>
      <c r="S11216">
        <v>0</v>
      </c>
    </row>
    <row r="11217" spans="1:19" x14ac:dyDescent="0.25">
      <c r="A11217" s="20" t="s">
        <v>23404</v>
      </c>
      <c r="B11217" t="s">
        <v>23230</v>
      </c>
      <c r="C11217" t="s">
        <v>387</v>
      </c>
      <c r="D11217" s="20" t="s">
        <v>1002</v>
      </c>
      <c r="E11217" s="26">
        <v>43800</v>
      </c>
      <c r="F11217">
        <v>0</v>
      </c>
      <c r="G11217">
        <v>0</v>
      </c>
      <c r="I11217">
        <v>0</v>
      </c>
      <c r="J11217">
        <v>0</v>
      </c>
      <c r="L11217">
        <v>0</v>
      </c>
      <c r="N11217">
        <v>0</v>
      </c>
      <c r="P11217">
        <v>0</v>
      </c>
      <c r="Q11217">
        <v>0</v>
      </c>
      <c r="S11217">
        <v>0</v>
      </c>
    </row>
    <row r="11218" spans="1:19" x14ac:dyDescent="0.25">
      <c r="A11218" s="20" t="s">
        <v>23405</v>
      </c>
      <c r="B11218" t="s">
        <v>23231</v>
      </c>
      <c r="C11218" t="s">
        <v>223</v>
      </c>
      <c r="D11218" s="20" t="s">
        <v>1002</v>
      </c>
      <c r="E11218" s="26">
        <v>43800</v>
      </c>
      <c r="F11218">
        <v>6</v>
      </c>
      <c r="G11218">
        <v>5</v>
      </c>
      <c r="I11218">
        <v>0</v>
      </c>
      <c r="J11218">
        <v>66</v>
      </c>
      <c r="L11218">
        <v>55</v>
      </c>
      <c r="N11218">
        <v>0</v>
      </c>
      <c r="P11218">
        <v>0</v>
      </c>
      <c r="Q11218">
        <v>0</v>
      </c>
      <c r="S11218">
        <v>0</v>
      </c>
    </row>
    <row r="11219" spans="1:19" x14ac:dyDescent="0.25">
      <c r="A11219" s="20" t="s">
        <v>23406</v>
      </c>
      <c r="B11219" t="s">
        <v>23232</v>
      </c>
      <c r="C11219" t="s">
        <v>346</v>
      </c>
      <c r="D11219" s="20" t="s">
        <v>1002</v>
      </c>
      <c r="E11219" s="26">
        <v>43800</v>
      </c>
      <c r="F11219">
        <v>0</v>
      </c>
      <c r="G11219">
        <v>0</v>
      </c>
      <c r="I11219">
        <v>0</v>
      </c>
      <c r="J11219">
        <v>0</v>
      </c>
      <c r="L11219">
        <v>0</v>
      </c>
      <c r="N11219">
        <v>0</v>
      </c>
      <c r="P11219">
        <v>0</v>
      </c>
      <c r="Q11219">
        <v>0</v>
      </c>
      <c r="S11219">
        <v>0</v>
      </c>
    </row>
    <row r="11220" spans="1:19" x14ac:dyDescent="0.25">
      <c r="A11220" s="20" t="s">
        <v>23407</v>
      </c>
      <c r="B11220" t="s">
        <v>23233</v>
      </c>
      <c r="C11220" t="s">
        <v>207</v>
      </c>
      <c r="D11220" s="20" t="s">
        <v>1002</v>
      </c>
      <c r="E11220" s="26">
        <v>43800</v>
      </c>
      <c r="F11220">
        <v>5.5</v>
      </c>
      <c r="G11220">
        <v>7</v>
      </c>
      <c r="I11220">
        <v>9</v>
      </c>
      <c r="J11220">
        <v>32</v>
      </c>
      <c r="L11220">
        <v>42</v>
      </c>
      <c r="N11220">
        <v>8</v>
      </c>
      <c r="P11220">
        <v>1</v>
      </c>
      <c r="Q11220">
        <v>1</v>
      </c>
      <c r="S11220">
        <v>1</v>
      </c>
    </row>
    <row r="11221" spans="1:19" x14ac:dyDescent="0.25">
      <c r="A11221" s="20" t="s">
        <v>23408</v>
      </c>
      <c r="B11221" t="s">
        <v>23234</v>
      </c>
      <c r="C11221" t="s">
        <v>212</v>
      </c>
      <c r="D11221" s="20" t="s">
        <v>1002</v>
      </c>
      <c r="E11221" s="26">
        <v>43800</v>
      </c>
      <c r="F11221">
        <v>2.5</v>
      </c>
      <c r="G11221">
        <v>4</v>
      </c>
      <c r="I11221">
        <v>7</v>
      </c>
      <c r="J11221">
        <v>14</v>
      </c>
      <c r="L11221">
        <v>23</v>
      </c>
      <c r="N11221">
        <v>7</v>
      </c>
      <c r="P11221">
        <v>0</v>
      </c>
      <c r="Q11221">
        <v>0</v>
      </c>
      <c r="S11221">
        <v>0</v>
      </c>
    </row>
    <row r="11222" spans="1:19" x14ac:dyDescent="0.25">
      <c r="A11222" s="20" t="s">
        <v>23409</v>
      </c>
      <c r="B11222" t="s">
        <v>23235</v>
      </c>
      <c r="C11222" t="s">
        <v>963</v>
      </c>
      <c r="D11222" s="20" t="s">
        <v>1002</v>
      </c>
      <c r="E11222" s="26">
        <v>43800</v>
      </c>
      <c r="F11222">
        <v>3</v>
      </c>
      <c r="G11222">
        <v>3</v>
      </c>
      <c r="I11222">
        <v>6</v>
      </c>
      <c r="J11222">
        <v>12</v>
      </c>
      <c r="L11222">
        <v>15</v>
      </c>
      <c r="N11222">
        <v>3</v>
      </c>
      <c r="P11222">
        <v>0</v>
      </c>
      <c r="Q11222">
        <v>1</v>
      </c>
      <c r="S11222">
        <v>3</v>
      </c>
    </row>
    <row r="11223" spans="1:19" x14ac:dyDescent="0.25">
      <c r="A11223" s="20" t="s">
        <v>23410</v>
      </c>
      <c r="B11223" t="s">
        <v>23236</v>
      </c>
      <c r="C11223" t="s">
        <v>225</v>
      </c>
      <c r="D11223" s="20" t="s">
        <v>1002</v>
      </c>
      <c r="E11223" s="26">
        <v>43800</v>
      </c>
      <c r="F11223">
        <v>3.5</v>
      </c>
      <c r="G11223">
        <v>6</v>
      </c>
      <c r="I11223">
        <v>1</v>
      </c>
      <c r="J11223">
        <v>30</v>
      </c>
      <c r="L11223">
        <v>55</v>
      </c>
      <c r="N11223">
        <v>0</v>
      </c>
      <c r="P11223">
        <v>0</v>
      </c>
      <c r="Q11223">
        <v>0</v>
      </c>
      <c r="S11223">
        <v>1</v>
      </c>
    </row>
    <row r="11224" spans="1:19" x14ac:dyDescent="0.25">
      <c r="A11224" s="20" t="s">
        <v>23411</v>
      </c>
      <c r="B11224" t="s">
        <v>23237</v>
      </c>
      <c r="C11224" t="s">
        <v>901</v>
      </c>
      <c r="D11224" s="20" t="s">
        <v>1002</v>
      </c>
      <c r="E11224" s="26">
        <v>43800</v>
      </c>
      <c r="F11224">
        <v>7</v>
      </c>
      <c r="G11224">
        <v>6.5</v>
      </c>
      <c r="I11224">
        <v>29</v>
      </c>
      <c r="J11224">
        <v>39</v>
      </c>
      <c r="L11224">
        <v>36</v>
      </c>
      <c r="N11224">
        <v>28</v>
      </c>
      <c r="P11224">
        <v>6</v>
      </c>
      <c r="Q11224">
        <v>7</v>
      </c>
      <c r="S11224">
        <v>1</v>
      </c>
    </row>
    <row r="11225" spans="1:19" x14ac:dyDescent="0.25">
      <c r="A11225" s="20" t="s">
        <v>23412</v>
      </c>
      <c r="B11225" t="s">
        <v>23238</v>
      </c>
      <c r="C11225" t="s">
        <v>232</v>
      </c>
      <c r="D11225" s="20" t="s">
        <v>1002</v>
      </c>
      <c r="E11225" s="26">
        <v>43800</v>
      </c>
      <c r="F11225">
        <v>11</v>
      </c>
      <c r="G11225">
        <v>14.5</v>
      </c>
      <c r="I11225">
        <v>179</v>
      </c>
      <c r="J11225">
        <v>112</v>
      </c>
      <c r="L11225">
        <v>143</v>
      </c>
      <c r="N11225">
        <v>145</v>
      </c>
      <c r="P11225">
        <v>0</v>
      </c>
      <c r="Q11225">
        <v>0</v>
      </c>
      <c r="S11225">
        <v>34</v>
      </c>
    </row>
    <row r="11226" spans="1:19" x14ac:dyDescent="0.25">
      <c r="A11226" s="20" t="s">
        <v>23413</v>
      </c>
      <c r="B11226" t="s">
        <v>23239</v>
      </c>
      <c r="C11226" t="s">
        <v>317</v>
      </c>
      <c r="D11226" s="20" t="s">
        <v>1002</v>
      </c>
      <c r="E11226" s="26">
        <v>43800</v>
      </c>
      <c r="F11226">
        <v>8</v>
      </c>
      <c r="G11226">
        <v>7.5</v>
      </c>
      <c r="I11226">
        <v>24</v>
      </c>
      <c r="J11226">
        <v>46</v>
      </c>
      <c r="L11226">
        <v>43</v>
      </c>
      <c r="N11226">
        <v>24</v>
      </c>
      <c r="P11226">
        <v>0</v>
      </c>
      <c r="Q11226">
        <v>0</v>
      </c>
      <c r="S11226">
        <v>0</v>
      </c>
    </row>
    <row r="11227" spans="1:19" x14ac:dyDescent="0.25">
      <c r="A11227" s="20" t="s">
        <v>23414</v>
      </c>
      <c r="B11227" t="s">
        <v>23240</v>
      </c>
      <c r="C11227" t="s">
        <v>214</v>
      </c>
      <c r="D11227" s="20" t="s">
        <v>1002</v>
      </c>
      <c r="E11227" s="26">
        <v>43800</v>
      </c>
      <c r="F11227">
        <v>15.5</v>
      </c>
      <c r="G11227">
        <v>15.5</v>
      </c>
      <c r="I11227">
        <v>102</v>
      </c>
      <c r="J11227">
        <v>131</v>
      </c>
      <c r="L11227">
        <v>131</v>
      </c>
      <c r="N11227">
        <v>78</v>
      </c>
      <c r="P11227">
        <v>16</v>
      </c>
      <c r="Q11227">
        <v>19</v>
      </c>
      <c r="S11227">
        <v>24</v>
      </c>
    </row>
    <row r="11228" spans="1:19" x14ac:dyDescent="0.25">
      <c r="A11228" s="20" t="s">
        <v>23415</v>
      </c>
      <c r="B11228" t="s">
        <v>23241</v>
      </c>
      <c r="C11228" t="s">
        <v>903</v>
      </c>
      <c r="D11228" s="20" t="s">
        <v>1002</v>
      </c>
      <c r="E11228" s="26">
        <v>43800</v>
      </c>
      <c r="F11228">
        <v>6.5</v>
      </c>
      <c r="G11228">
        <v>3</v>
      </c>
      <c r="I11228">
        <v>24</v>
      </c>
      <c r="J11228">
        <v>37</v>
      </c>
      <c r="L11228">
        <v>16</v>
      </c>
      <c r="N11228">
        <v>23</v>
      </c>
      <c r="P11228">
        <v>1</v>
      </c>
      <c r="Q11228">
        <v>1</v>
      </c>
      <c r="S11228">
        <v>1</v>
      </c>
    </row>
    <row r="11229" spans="1:19" x14ac:dyDescent="0.25">
      <c r="A11229" s="20" t="s">
        <v>23416</v>
      </c>
      <c r="B11229" t="s">
        <v>23242</v>
      </c>
      <c r="C11229" t="s">
        <v>230</v>
      </c>
      <c r="D11229" s="20" t="s">
        <v>1002</v>
      </c>
      <c r="E11229" s="26">
        <v>43800</v>
      </c>
      <c r="F11229">
        <v>0</v>
      </c>
      <c r="G11229">
        <v>0</v>
      </c>
      <c r="I11229">
        <v>0</v>
      </c>
      <c r="J11229">
        <v>0</v>
      </c>
      <c r="L11229">
        <v>0</v>
      </c>
      <c r="N11229">
        <v>0</v>
      </c>
      <c r="P11229">
        <v>0</v>
      </c>
      <c r="Q11229">
        <v>0</v>
      </c>
      <c r="S11229">
        <v>0</v>
      </c>
    </row>
    <row r="11230" spans="1:19" x14ac:dyDescent="0.25">
      <c r="A11230" s="20" t="s">
        <v>23417</v>
      </c>
      <c r="B11230" t="s">
        <v>23243</v>
      </c>
      <c r="C11230" t="s">
        <v>234</v>
      </c>
      <c r="D11230" s="20" t="s">
        <v>1002</v>
      </c>
      <c r="E11230" s="26">
        <v>43800</v>
      </c>
      <c r="F11230">
        <v>0</v>
      </c>
      <c r="G11230">
        <v>0</v>
      </c>
      <c r="I11230">
        <v>0</v>
      </c>
      <c r="J11230">
        <v>0</v>
      </c>
      <c r="L11230">
        <v>0</v>
      </c>
      <c r="N11230">
        <v>0</v>
      </c>
      <c r="P11230">
        <v>0</v>
      </c>
      <c r="Q11230">
        <v>0</v>
      </c>
      <c r="S11230">
        <v>0</v>
      </c>
    </row>
    <row r="11231" spans="1:19" x14ac:dyDescent="0.25">
      <c r="A11231" s="20" t="s">
        <v>23418</v>
      </c>
      <c r="B11231" t="s">
        <v>23244</v>
      </c>
      <c r="C11231" t="s">
        <v>217</v>
      </c>
      <c r="D11231" s="20" t="s">
        <v>1002</v>
      </c>
      <c r="E11231" s="26">
        <v>43800</v>
      </c>
      <c r="F11231">
        <v>0</v>
      </c>
      <c r="G11231">
        <v>0</v>
      </c>
      <c r="I11231">
        <v>0</v>
      </c>
      <c r="J11231">
        <v>0</v>
      </c>
      <c r="L11231">
        <v>0</v>
      </c>
      <c r="N11231">
        <v>0</v>
      </c>
      <c r="P11231">
        <v>0</v>
      </c>
      <c r="Q11231">
        <v>0</v>
      </c>
      <c r="S11231">
        <v>0</v>
      </c>
    </row>
    <row r="11232" spans="1:19" x14ac:dyDescent="0.25">
      <c r="A11232" s="20" t="s">
        <v>23419</v>
      </c>
      <c r="B11232" t="s">
        <v>23245</v>
      </c>
      <c r="C11232" t="s">
        <v>342</v>
      </c>
      <c r="D11232" s="20" t="s">
        <v>1002</v>
      </c>
      <c r="E11232" s="26">
        <v>43800</v>
      </c>
      <c r="F11232">
        <v>2.5</v>
      </c>
      <c r="G11232">
        <v>3</v>
      </c>
      <c r="I11232">
        <v>29</v>
      </c>
      <c r="J11232">
        <v>29</v>
      </c>
      <c r="L11232">
        <v>36</v>
      </c>
      <c r="N11232">
        <v>26</v>
      </c>
      <c r="P11232">
        <v>1</v>
      </c>
      <c r="Q11232">
        <v>1</v>
      </c>
      <c r="S11232">
        <v>3</v>
      </c>
    </row>
    <row r="11233" spans="1:19" x14ac:dyDescent="0.25">
      <c r="A11233" s="20" t="s">
        <v>23420</v>
      </c>
      <c r="B11233" t="s">
        <v>23246</v>
      </c>
      <c r="C11233" t="s">
        <v>220</v>
      </c>
      <c r="D11233" s="20" t="s">
        <v>1002</v>
      </c>
      <c r="E11233" s="26">
        <v>43800</v>
      </c>
      <c r="F11233">
        <v>0</v>
      </c>
      <c r="G11233">
        <v>0</v>
      </c>
      <c r="I11233">
        <v>0</v>
      </c>
      <c r="J11233">
        <v>0</v>
      </c>
      <c r="L11233">
        <v>0</v>
      </c>
      <c r="N11233">
        <v>0</v>
      </c>
      <c r="P11233">
        <v>0</v>
      </c>
      <c r="Q11233">
        <v>0</v>
      </c>
      <c r="S11233">
        <v>0</v>
      </c>
    </row>
    <row r="11234" spans="1:19" x14ac:dyDescent="0.25">
      <c r="A11234" s="20" t="s">
        <v>23421</v>
      </c>
      <c r="B11234" t="s">
        <v>23247</v>
      </c>
      <c r="C11234" t="s">
        <v>242</v>
      </c>
      <c r="D11234" s="20" t="s">
        <v>1000</v>
      </c>
      <c r="E11234" s="26">
        <v>43800</v>
      </c>
      <c r="F11234">
        <v>0</v>
      </c>
      <c r="G11234">
        <v>0</v>
      </c>
      <c r="I11234">
        <v>0</v>
      </c>
      <c r="J11234">
        <v>0</v>
      </c>
      <c r="L11234">
        <v>0</v>
      </c>
      <c r="N11234">
        <v>0</v>
      </c>
      <c r="P11234">
        <v>0</v>
      </c>
      <c r="Q11234">
        <v>0</v>
      </c>
      <c r="S11234">
        <v>0</v>
      </c>
    </row>
    <row r="11235" spans="1:19" x14ac:dyDescent="0.25">
      <c r="A11235" s="20" t="s">
        <v>23422</v>
      </c>
      <c r="B11235" t="s">
        <v>23248</v>
      </c>
      <c r="C11235" t="s">
        <v>242</v>
      </c>
      <c r="D11235" s="20" t="s">
        <v>1002</v>
      </c>
      <c r="E11235" s="26">
        <v>43800</v>
      </c>
      <c r="F11235">
        <v>0</v>
      </c>
      <c r="G11235">
        <v>0</v>
      </c>
      <c r="I11235">
        <v>0</v>
      </c>
      <c r="J11235">
        <v>0</v>
      </c>
      <c r="L11235">
        <v>0</v>
      </c>
      <c r="N11235">
        <v>0</v>
      </c>
      <c r="P11235">
        <v>0</v>
      </c>
      <c r="Q11235">
        <v>0</v>
      </c>
      <c r="S11235">
        <v>0</v>
      </c>
    </row>
    <row r="11236" spans="1:19" x14ac:dyDescent="0.25">
      <c r="A11236" s="20" t="s">
        <v>23423</v>
      </c>
      <c r="B11236" t="s">
        <v>23249</v>
      </c>
      <c r="C11236" t="s">
        <v>2724</v>
      </c>
      <c r="D11236" s="20" t="s">
        <v>1000</v>
      </c>
      <c r="E11236" s="26">
        <v>43800</v>
      </c>
      <c r="F11236">
        <v>3.5</v>
      </c>
      <c r="G11236">
        <v>1.5</v>
      </c>
      <c r="I11236">
        <v>15</v>
      </c>
      <c r="J11236">
        <v>20</v>
      </c>
      <c r="L11236">
        <v>8</v>
      </c>
      <c r="N11236">
        <v>14</v>
      </c>
      <c r="P11236">
        <v>1</v>
      </c>
      <c r="Q11236">
        <v>1</v>
      </c>
      <c r="S11236">
        <v>1</v>
      </c>
    </row>
    <row r="11237" spans="1:19" x14ac:dyDescent="0.25">
      <c r="A11237" s="20" t="s">
        <v>23424</v>
      </c>
      <c r="B11237" t="s">
        <v>23250</v>
      </c>
      <c r="C11237" t="s">
        <v>2724</v>
      </c>
      <c r="D11237" s="20" t="s">
        <v>1001</v>
      </c>
      <c r="E11237" s="26">
        <v>43800</v>
      </c>
      <c r="F11237">
        <v>3.5</v>
      </c>
      <c r="G11237">
        <v>3.5</v>
      </c>
      <c r="I11237">
        <v>16</v>
      </c>
      <c r="J11237">
        <v>19</v>
      </c>
      <c r="L11237">
        <v>18</v>
      </c>
      <c r="N11237">
        <v>15</v>
      </c>
      <c r="P11237">
        <v>2</v>
      </c>
      <c r="Q11237">
        <v>2</v>
      </c>
      <c r="S11237">
        <v>1</v>
      </c>
    </row>
    <row r="11238" spans="1:19" x14ac:dyDescent="0.25">
      <c r="A11238" s="20" t="s">
        <v>23425</v>
      </c>
      <c r="B11238" t="s">
        <v>23251</v>
      </c>
      <c r="C11238" t="s">
        <v>2724</v>
      </c>
      <c r="D11238" s="20" t="s">
        <v>1002</v>
      </c>
      <c r="E11238" s="26">
        <v>43800</v>
      </c>
      <c r="F11238">
        <v>7</v>
      </c>
      <c r="G11238">
        <v>5</v>
      </c>
      <c r="I11238">
        <v>31</v>
      </c>
      <c r="J11238">
        <v>39</v>
      </c>
      <c r="L11238">
        <v>26</v>
      </c>
      <c r="N11238">
        <v>29</v>
      </c>
      <c r="P11238">
        <v>3</v>
      </c>
      <c r="Q11238">
        <v>3</v>
      </c>
      <c r="S11238">
        <v>2</v>
      </c>
    </row>
    <row r="11239" spans="1:19" x14ac:dyDescent="0.25">
      <c r="A11239" s="20" t="s">
        <v>23426</v>
      </c>
      <c r="B11239" t="s">
        <v>23252</v>
      </c>
      <c r="C11239" t="s">
        <v>237</v>
      </c>
      <c r="D11239" s="20" t="s">
        <v>1000</v>
      </c>
      <c r="E11239" s="26">
        <v>43800</v>
      </c>
      <c r="F11239">
        <v>8</v>
      </c>
      <c r="G11239">
        <v>10</v>
      </c>
      <c r="I11239">
        <v>37</v>
      </c>
      <c r="J11239">
        <v>48</v>
      </c>
      <c r="L11239">
        <v>60</v>
      </c>
      <c r="N11239">
        <v>26</v>
      </c>
      <c r="P11239">
        <v>4</v>
      </c>
      <c r="Q11239">
        <v>5</v>
      </c>
      <c r="S11239">
        <v>11</v>
      </c>
    </row>
    <row r="11240" spans="1:19" x14ac:dyDescent="0.25">
      <c r="A11240" s="20" t="s">
        <v>23427</v>
      </c>
      <c r="B11240" t="s">
        <v>23253</v>
      </c>
      <c r="C11240" t="s">
        <v>237</v>
      </c>
      <c r="D11240" s="20" t="s">
        <v>1002</v>
      </c>
      <c r="E11240" s="26">
        <v>43800</v>
      </c>
      <c r="F11240">
        <v>8</v>
      </c>
      <c r="G11240">
        <v>10</v>
      </c>
      <c r="I11240">
        <v>37</v>
      </c>
      <c r="J11240">
        <v>48</v>
      </c>
      <c r="L11240">
        <v>60</v>
      </c>
      <c r="N11240">
        <v>26</v>
      </c>
      <c r="P11240">
        <v>4</v>
      </c>
      <c r="Q11240">
        <v>5</v>
      </c>
      <c r="S11240">
        <v>11</v>
      </c>
    </row>
    <row r="11241" spans="1:19" x14ac:dyDescent="0.25">
      <c r="A11241" s="20" t="s">
        <v>23428</v>
      </c>
      <c r="B11241" t="s">
        <v>23254</v>
      </c>
      <c r="C11241" t="s">
        <v>238</v>
      </c>
      <c r="D11241" s="20" t="s">
        <v>1000</v>
      </c>
      <c r="E11241" s="26">
        <v>43800</v>
      </c>
      <c r="F11241">
        <v>5</v>
      </c>
      <c r="G11241">
        <v>6</v>
      </c>
      <c r="I11241">
        <v>15</v>
      </c>
      <c r="J11241">
        <v>22</v>
      </c>
      <c r="L11241">
        <v>30</v>
      </c>
      <c r="N11241">
        <v>11</v>
      </c>
      <c r="P11241">
        <v>0</v>
      </c>
      <c r="Q11241">
        <v>1</v>
      </c>
      <c r="S11241">
        <v>4</v>
      </c>
    </row>
    <row r="11242" spans="1:19" x14ac:dyDescent="0.25">
      <c r="A11242" s="20" t="s">
        <v>23429</v>
      </c>
      <c r="B11242" t="s">
        <v>23255</v>
      </c>
      <c r="C11242" t="s">
        <v>238</v>
      </c>
      <c r="D11242" s="20" t="s">
        <v>1002</v>
      </c>
      <c r="E11242" s="26">
        <v>43800</v>
      </c>
      <c r="F11242">
        <v>5</v>
      </c>
      <c r="G11242">
        <v>6</v>
      </c>
      <c r="I11242">
        <v>15</v>
      </c>
      <c r="J11242">
        <v>22</v>
      </c>
      <c r="L11242">
        <v>30</v>
      </c>
      <c r="N11242">
        <v>11</v>
      </c>
      <c r="P11242">
        <v>0</v>
      </c>
      <c r="Q11242">
        <v>1</v>
      </c>
      <c r="S11242">
        <v>4</v>
      </c>
    </row>
    <row r="11243" spans="1:19" x14ac:dyDescent="0.25">
      <c r="A11243" s="20" t="s">
        <v>23430</v>
      </c>
      <c r="B11243" t="s">
        <v>23256</v>
      </c>
      <c r="C11243" t="s">
        <v>239</v>
      </c>
      <c r="D11243" s="20" t="s">
        <v>1000</v>
      </c>
      <c r="E11243" s="26">
        <v>43800</v>
      </c>
      <c r="F11243">
        <v>0</v>
      </c>
      <c r="G11243">
        <v>0</v>
      </c>
      <c r="I11243">
        <v>0</v>
      </c>
      <c r="J11243">
        <v>0</v>
      </c>
      <c r="L11243">
        <v>0</v>
      </c>
      <c r="N11243">
        <v>0</v>
      </c>
      <c r="P11243">
        <v>0</v>
      </c>
      <c r="Q11243">
        <v>0</v>
      </c>
      <c r="S11243">
        <v>0</v>
      </c>
    </row>
    <row r="11244" spans="1:19" x14ac:dyDescent="0.25">
      <c r="A11244" s="20" t="s">
        <v>23431</v>
      </c>
      <c r="B11244" t="s">
        <v>23257</v>
      </c>
      <c r="C11244" t="s">
        <v>239</v>
      </c>
      <c r="D11244" s="20" t="s">
        <v>1002</v>
      </c>
      <c r="E11244" s="26">
        <v>43800</v>
      </c>
      <c r="F11244">
        <v>0</v>
      </c>
      <c r="G11244">
        <v>0</v>
      </c>
      <c r="I11244">
        <v>0</v>
      </c>
      <c r="J11244">
        <v>0</v>
      </c>
      <c r="L11244">
        <v>0</v>
      </c>
      <c r="N11244">
        <v>0</v>
      </c>
      <c r="P11244">
        <v>0</v>
      </c>
      <c r="Q11244">
        <v>0</v>
      </c>
      <c r="S11244">
        <v>0</v>
      </c>
    </row>
    <row r="11245" spans="1:19" x14ac:dyDescent="0.25">
      <c r="A11245" s="20" t="s">
        <v>23432</v>
      </c>
      <c r="B11245" t="s">
        <v>23258</v>
      </c>
      <c r="C11245" t="s">
        <v>1988</v>
      </c>
      <c r="D11245" s="20" t="s">
        <v>1000</v>
      </c>
      <c r="E11245" s="26">
        <v>43800</v>
      </c>
      <c r="F11245">
        <v>6.5</v>
      </c>
      <c r="G11245">
        <v>4.5</v>
      </c>
      <c r="I11245">
        <v>20</v>
      </c>
      <c r="J11245">
        <v>38</v>
      </c>
      <c r="L11245">
        <v>26</v>
      </c>
      <c r="N11245">
        <v>20</v>
      </c>
      <c r="P11245">
        <v>0</v>
      </c>
      <c r="Q11245">
        <v>1</v>
      </c>
      <c r="S11245">
        <v>0</v>
      </c>
    </row>
    <row r="11246" spans="1:19" x14ac:dyDescent="0.25">
      <c r="A11246" s="20" t="s">
        <v>23433</v>
      </c>
      <c r="B11246" t="s">
        <v>23259</v>
      </c>
      <c r="C11246" t="s">
        <v>1988</v>
      </c>
      <c r="D11246" s="20" t="s">
        <v>1001</v>
      </c>
      <c r="E11246" s="26">
        <v>43800</v>
      </c>
      <c r="F11246">
        <v>3.5</v>
      </c>
      <c r="G11246">
        <v>3.5</v>
      </c>
      <c r="I11246">
        <v>10</v>
      </c>
      <c r="J11246">
        <v>18</v>
      </c>
      <c r="L11246">
        <v>19</v>
      </c>
      <c r="N11246">
        <v>9</v>
      </c>
      <c r="P11246">
        <v>4</v>
      </c>
      <c r="Q11246">
        <v>4</v>
      </c>
      <c r="S11246">
        <v>1</v>
      </c>
    </row>
    <row r="11247" spans="1:19" x14ac:dyDescent="0.25">
      <c r="A11247" s="20" t="s">
        <v>23434</v>
      </c>
      <c r="B11247" t="s">
        <v>23260</v>
      </c>
      <c r="C11247" t="s">
        <v>1988</v>
      </c>
      <c r="D11247" s="20" t="s">
        <v>1002</v>
      </c>
      <c r="E11247" s="26">
        <v>43800</v>
      </c>
      <c r="F11247">
        <v>10</v>
      </c>
      <c r="G11247">
        <v>8</v>
      </c>
      <c r="I11247">
        <v>30</v>
      </c>
      <c r="J11247">
        <v>56</v>
      </c>
      <c r="L11247">
        <v>45</v>
      </c>
      <c r="N11247">
        <v>29</v>
      </c>
      <c r="P11247">
        <v>4</v>
      </c>
      <c r="Q11247">
        <v>5</v>
      </c>
      <c r="S11247">
        <v>1</v>
      </c>
    </row>
    <row r="11248" spans="1:19" x14ac:dyDescent="0.25">
      <c r="A11248" s="20" t="s">
        <v>23435</v>
      </c>
      <c r="B11248" t="s">
        <v>23261</v>
      </c>
      <c r="C11248" t="s">
        <v>966</v>
      </c>
      <c r="D11248" s="20" t="s">
        <v>1000</v>
      </c>
      <c r="E11248" s="26">
        <v>43800</v>
      </c>
      <c r="F11248">
        <v>0</v>
      </c>
      <c r="G11248">
        <v>0</v>
      </c>
      <c r="I11248">
        <v>0</v>
      </c>
      <c r="J11248">
        <v>0</v>
      </c>
      <c r="L11248">
        <v>0</v>
      </c>
      <c r="N11248">
        <v>0</v>
      </c>
      <c r="P11248">
        <v>0</v>
      </c>
      <c r="Q11248">
        <v>0</v>
      </c>
      <c r="S11248">
        <v>0</v>
      </c>
    </row>
    <row r="11249" spans="1:19" x14ac:dyDescent="0.25">
      <c r="A11249" s="20" t="s">
        <v>23436</v>
      </c>
      <c r="B11249" t="s">
        <v>23262</v>
      </c>
      <c r="C11249" t="s">
        <v>966</v>
      </c>
      <c r="D11249" s="20" t="s">
        <v>1002</v>
      </c>
      <c r="E11249" s="26">
        <v>43800</v>
      </c>
      <c r="F11249">
        <v>0</v>
      </c>
      <c r="G11249">
        <v>0</v>
      </c>
      <c r="I11249">
        <v>0</v>
      </c>
      <c r="J11249">
        <v>0</v>
      </c>
      <c r="L11249">
        <v>0</v>
      </c>
      <c r="N11249">
        <v>0</v>
      </c>
      <c r="P11249">
        <v>0</v>
      </c>
      <c r="Q11249">
        <v>0</v>
      </c>
      <c r="S11249">
        <v>0</v>
      </c>
    </row>
    <row r="11250" spans="1:19" x14ac:dyDescent="0.25">
      <c r="A11250" s="20" t="s">
        <v>23437</v>
      </c>
      <c r="B11250" t="s">
        <v>23263</v>
      </c>
      <c r="C11250" t="s">
        <v>240</v>
      </c>
      <c r="D11250" s="20" t="s">
        <v>1000</v>
      </c>
      <c r="E11250" s="26">
        <v>43800</v>
      </c>
      <c r="F11250">
        <v>14</v>
      </c>
      <c r="G11250">
        <v>17.5</v>
      </c>
      <c r="I11250">
        <v>30</v>
      </c>
      <c r="J11250">
        <v>78</v>
      </c>
      <c r="L11250">
        <v>100</v>
      </c>
      <c r="N11250">
        <v>29</v>
      </c>
      <c r="P11250">
        <v>1</v>
      </c>
      <c r="Q11250">
        <v>1</v>
      </c>
      <c r="S11250">
        <v>1</v>
      </c>
    </row>
    <row r="11251" spans="1:19" x14ac:dyDescent="0.25">
      <c r="A11251" s="20" t="s">
        <v>23438</v>
      </c>
      <c r="B11251" t="s">
        <v>23264</v>
      </c>
      <c r="C11251" t="s">
        <v>240</v>
      </c>
      <c r="D11251" s="20" t="s">
        <v>1002</v>
      </c>
      <c r="E11251" s="26">
        <v>43800</v>
      </c>
      <c r="F11251">
        <v>14</v>
      </c>
      <c r="G11251">
        <v>17.5</v>
      </c>
      <c r="I11251">
        <v>30</v>
      </c>
      <c r="J11251">
        <v>78</v>
      </c>
      <c r="L11251">
        <v>100</v>
      </c>
      <c r="N11251">
        <v>29</v>
      </c>
      <c r="P11251">
        <v>1</v>
      </c>
      <c r="Q11251">
        <v>1</v>
      </c>
      <c r="S11251">
        <v>1</v>
      </c>
    </row>
    <row r="11252" spans="1:19" x14ac:dyDescent="0.25">
      <c r="A11252" s="20" t="s">
        <v>23439</v>
      </c>
      <c r="B11252" t="s">
        <v>23265</v>
      </c>
      <c r="C11252" t="s">
        <v>241</v>
      </c>
      <c r="D11252" s="20" t="s">
        <v>1000</v>
      </c>
      <c r="E11252" s="26">
        <v>43800</v>
      </c>
      <c r="F11252">
        <v>43.5</v>
      </c>
      <c r="G11252">
        <v>48.5</v>
      </c>
      <c r="I11252">
        <v>360</v>
      </c>
      <c r="J11252">
        <v>475</v>
      </c>
      <c r="L11252">
        <v>530</v>
      </c>
      <c r="N11252">
        <v>310</v>
      </c>
      <c r="P11252">
        <v>17</v>
      </c>
      <c r="Q11252">
        <v>21</v>
      </c>
      <c r="S11252">
        <v>50</v>
      </c>
    </row>
    <row r="11253" spans="1:19" x14ac:dyDescent="0.25">
      <c r="A11253" s="20" t="s">
        <v>23440</v>
      </c>
      <c r="B11253" t="s">
        <v>23266</v>
      </c>
      <c r="C11253" t="s">
        <v>241</v>
      </c>
      <c r="D11253" s="20" t="s">
        <v>1002</v>
      </c>
      <c r="E11253" s="26">
        <v>43800</v>
      </c>
      <c r="F11253">
        <v>43.5</v>
      </c>
      <c r="G11253">
        <v>48.5</v>
      </c>
      <c r="I11253">
        <v>360</v>
      </c>
      <c r="J11253">
        <v>475</v>
      </c>
      <c r="L11253">
        <v>530</v>
      </c>
      <c r="N11253">
        <v>310</v>
      </c>
      <c r="P11253">
        <v>17</v>
      </c>
      <c r="Q11253">
        <v>21</v>
      </c>
      <c r="S11253">
        <v>50</v>
      </c>
    </row>
    <row r="11254" spans="1:19" x14ac:dyDescent="0.25">
      <c r="A11254" s="20" t="s">
        <v>23441</v>
      </c>
      <c r="B11254" t="s">
        <v>23267</v>
      </c>
      <c r="C11254" t="s">
        <v>318</v>
      </c>
      <c r="D11254" s="20" t="s">
        <v>1000</v>
      </c>
      <c r="E11254" s="26">
        <v>43800</v>
      </c>
      <c r="F11254">
        <v>3.5</v>
      </c>
      <c r="G11254">
        <v>2.5</v>
      </c>
      <c r="I11254">
        <v>14</v>
      </c>
      <c r="J11254">
        <v>20</v>
      </c>
      <c r="L11254">
        <v>15</v>
      </c>
      <c r="N11254">
        <v>13</v>
      </c>
      <c r="P11254">
        <v>0</v>
      </c>
      <c r="Q11254">
        <v>0</v>
      </c>
      <c r="S11254">
        <v>1</v>
      </c>
    </row>
    <row r="11255" spans="1:19" x14ac:dyDescent="0.25">
      <c r="A11255" s="20" t="s">
        <v>23442</v>
      </c>
      <c r="B11255" t="s">
        <v>23268</v>
      </c>
      <c r="C11255" t="s">
        <v>318</v>
      </c>
      <c r="D11255" s="20" t="s">
        <v>1002</v>
      </c>
      <c r="E11255" s="26">
        <v>43800</v>
      </c>
      <c r="F11255">
        <v>3.5</v>
      </c>
      <c r="G11255">
        <v>2.5</v>
      </c>
      <c r="I11255">
        <v>14</v>
      </c>
      <c r="J11255">
        <v>20</v>
      </c>
      <c r="L11255">
        <v>15</v>
      </c>
      <c r="N11255">
        <v>13</v>
      </c>
      <c r="P11255">
        <v>0</v>
      </c>
      <c r="Q11255">
        <v>0</v>
      </c>
      <c r="S11255">
        <v>1</v>
      </c>
    </row>
    <row r="11256" spans="1:19" x14ac:dyDescent="0.25">
      <c r="A11256" s="20" t="s">
        <v>23443</v>
      </c>
      <c r="B11256" t="s">
        <v>23269</v>
      </c>
      <c r="C11256" t="s">
        <v>896</v>
      </c>
      <c r="D11256" s="20" t="s">
        <v>1000</v>
      </c>
      <c r="E11256" s="26">
        <v>43800</v>
      </c>
      <c r="F11256">
        <v>84</v>
      </c>
      <c r="G11256">
        <v>90.5</v>
      </c>
      <c r="I11256">
        <v>491</v>
      </c>
      <c r="J11256">
        <v>701</v>
      </c>
      <c r="L11256">
        <v>769</v>
      </c>
      <c r="N11256">
        <v>423</v>
      </c>
      <c r="O11256" t="s">
        <v>904</v>
      </c>
      <c r="P11256">
        <v>23</v>
      </c>
      <c r="Q11256">
        <v>30</v>
      </c>
      <c r="S11256">
        <v>68</v>
      </c>
    </row>
    <row r="11257" spans="1:19" x14ac:dyDescent="0.25">
      <c r="A11257" s="20" t="s">
        <v>23444</v>
      </c>
      <c r="B11257" t="s">
        <v>23270</v>
      </c>
      <c r="C11257" t="s">
        <v>899</v>
      </c>
      <c r="D11257" s="20" t="s">
        <v>1001</v>
      </c>
      <c r="E11257" s="26">
        <v>43800</v>
      </c>
      <c r="F11257">
        <v>7</v>
      </c>
      <c r="G11257">
        <v>7</v>
      </c>
      <c r="I11257">
        <v>26</v>
      </c>
      <c r="J11257">
        <v>37</v>
      </c>
      <c r="L11257">
        <v>37</v>
      </c>
      <c r="N11257">
        <v>24</v>
      </c>
      <c r="O11257" t="s">
        <v>904</v>
      </c>
      <c r="P11257">
        <v>6</v>
      </c>
      <c r="Q11257">
        <v>6</v>
      </c>
      <c r="S11257">
        <v>2</v>
      </c>
    </row>
    <row r="11258" spans="1:19" x14ac:dyDescent="0.25">
      <c r="A11258" s="20" t="s">
        <v>23445</v>
      </c>
      <c r="B11258" t="s">
        <v>23271</v>
      </c>
      <c r="C11258" t="s">
        <v>1237</v>
      </c>
      <c r="D11258" s="20" t="s">
        <v>1000</v>
      </c>
      <c r="E11258" s="26">
        <v>43800</v>
      </c>
      <c r="F11258">
        <v>24</v>
      </c>
      <c r="G11258">
        <v>23.5</v>
      </c>
      <c r="I11258">
        <v>65</v>
      </c>
      <c r="J11258">
        <v>136</v>
      </c>
      <c r="L11258">
        <v>134</v>
      </c>
      <c r="N11258">
        <v>63</v>
      </c>
      <c r="P11258">
        <v>2</v>
      </c>
      <c r="Q11258">
        <v>3</v>
      </c>
      <c r="S11258">
        <v>2</v>
      </c>
    </row>
    <row r="11259" spans="1:19" x14ac:dyDescent="0.25">
      <c r="A11259" s="20" t="s">
        <v>23446</v>
      </c>
      <c r="B11259" t="s">
        <v>23272</v>
      </c>
      <c r="C11259" t="s">
        <v>1237</v>
      </c>
      <c r="D11259" s="20" t="s">
        <v>1001</v>
      </c>
      <c r="E11259" s="26">
        <v>43800</v>
      </c>
      <c r="F11259">
        <v>7</v>
      </c>
      <c r="G11259">
        <v>7</v>
      </c>
      <c r="I11259">
        <v>26</v>
      </c>
      <c r="J11259">
        <v>37</v>
      </c>
      <c r="L11259">
        <v>37</v>
      </c>
      <c r="N11259">
        <v>24</v>
      </c>
      <c r="P11259">
        <v>6</v>
      </c>
      <c r="Q11259">
        <v>6</v>
      </c>
      <c r="S11259">
        <v>2</v>
      </c>
    </row>
    <row r="11260" spans="1:19" x14ac:dyDescent="0.25">
      <c r="A11260" s="20" t="s">
        <v>23447</v>
      </c>
      <c r="B11260" t="s">
        <v>23273</v>
      </c>
      <c r="C11260" t="s">
        <v>1237</v>
      </c>
      <c r="D11260" s="20" t="s">
        <v>1002</v>
      </c>
      <c r="E11260" s="26">
        <v>43800</v>
      </c>
      <c r="F11260">
        <v>31</v>
      </c>
      <c r="G11260">
        <v>30.5</v>
      </c>
      <c r="I11260">
        <v>91</v>
      </c>
      <c r="J11260">
        <v>173</v>
      </c>
      <c r="L11260">
        <v>171</v>
      </c>
      <c r="N11260">
        <v>87</v>
      </c>
      <c r="P11260">
        <v>8</v>
      </c>
      <c r="Q11260">
        <v>9</v>
      </c>
      <c r="S11260">
        <v>4</v>
      </c>
    </row>
    <row r="11261" spans="1:19" x14ac:dyDescent="0.25">
      <c r="A11261" s="20" t="s">
        <v>23448</v>
      </c>
      <c r="B11261" t="s">
        <v>23274</v>
      </c>
      <c r="C11261" t="s">
        <v>235</v>
      </c>
      <c r="D11261" s="20" t="s">
        <v>1002</v>
      </c>
      <c r="E11261" s="26">
        <v>43800</v>
      </c>
      <c r="F11261">
        <v>91</v>
      </c>
      <c r="G11261">
        <v>97.5</v>
      </c>
      <c r="I11261">
        <v>517</v>
      </c>
      <c r="J11261">
        <v>738</v>
      </c>
      <c r="L11261">
        <v>806</v>
      </c>
      <c r="N11261">
        <v>447</v>
      </c>
      <c r="P11261">
        <v>29</v>
      </c>
      <c r="Q11261">
        <v>36</v>
      </c>
      <c r="S11261">
        <v>70</v>
      </c>
    </row>
  </sheetData>
  <autoFilter ref="A1:S10739" xr:uid="{CF0A22A6-702B-4158-BE2E-7E6948EACEEB}">
    <sortState ref="A2:S10739">
      <sortCondition ref="E1:E10739"/>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68"/>
  <sheetViews>
    <sheetView topLeftCell="A40" workbookViewId="0">
      <selection activeCell="A63" sqref="A63"/>
    </sheetView>
  </sheetViews>
  <sheetFormatPr defaultColWidth="8.85546875" defaultRowHeight="15" x14ac:dyDescent="0.25"/>
  <cols>
    <col min="1" max="1" width="51.28515625" bestFit="1" customWidth="1"/>
    <col min="2" max="2" width="7.42578125" bestFit="1" customWidth="1"/>
    <col min="3" max="3" width="10.42578125" bestFit="1" customWidth="1"/>
    <col min="4" max="4" width="6.7109375" bestFit="1" customWidth="1"/>
    <col min="5" max="5" width="8.42578125" bestFit="1" customWidth="1"/>
    <col min="6" max="6" width="9.42578125" bestFit="1" customWidth="1"/>
    <col min="7" max="7" width="8.42578125" bestFit="1" customWidth="1"/>
    <col min="8" max="8" width="6.7109375" bestFit="1" customWidth="1"/>
    <col min="9" max="9" width="7.42578125" bestFit="1" customWidth="1"/>
    <col min="10" max="10" width="7.7109375" bestFit="1" customWidth="1"/>
    <col min="11" max="11" width="9.42578125" bestFit="1" customWidth="1"/>
    <col min="12" max="12" width="7.7109375" bestFit="1" customWidth="1"/>
    <col min="13" max="13" width="10.28515625" customWidth="1"/>
    <col min="14" max="14" width="7" bestFit="1" customWidth="1"/>
    <col min="15" max="15" width="10.85546875" customWidth="1"/>
    <col min="16" max="17" width="9.140625" style="20"/>
    <col min="18" max="18" width="45.42578125" bestFit="1" customWidth="1"/>
    <col min="30" max="30" width="9.28515625" customWidth="1"/>
    <col min="32" max="32" width="10.140625" customWidth="1"/>
  </cols>
  <sheetData>
    <row r="1" spans="1:32" ht="24" thickBot="1" x14ac:dyDescent="0.4">
      <c r="A1" s="375" t="s">
        <v>390</v>
      </c>
      <c r="B1" s="376"/>
      <c r="C1" s="376"/>
      <c r="D1" s="376"/>
      <c r="E1" s="376"/>
      <c r="F1" s="376"/>
      <c r="G1" s="376"/>
      <c r="H1" s="376"/>
      <c r="I1" s="376"/>
      <c r="J1" s="376"/>
      <c r="K1" s="376"/>
      <c r="L1" s="376"/>
      <c r="M1" s="376"/>
      <c r="N1" s="376"/>
      <c r="O1" s="376"/>
      <c r="P1" s="199"/>
      <c r="Q1" s="198"/>
      <c r="R1" s="366" t="s">
        <v>391</v>
      </c>
      <c r="S1" s="367"/>
      <c r="T1" s="367"/>
      <c r="U1" s="367"/>
      <c r="V1" s="367"/>
      <c r="W1" s="367"/>
      <c r="X1" s="367"/>
      <c r="Y1" s="367"/>
      <c r="Z1" s="367"/>
      <c r="AA1" s="367"/>
      <c r="AB1" s="367"/>
      <c r="AC1" s="367"/>
      <c r="AD1" s="367"/>
      <c r="AE1" s="367"/>
      <c r="AF1" s="368"/>
    </row>
    <row r="3" spans="1:32" x14ac:dyDescent="0.25">
      <c r="A3" s="178" t="s">
        <v>999</v>
      </c>
      <c r="B3" s="372" t="str">
        <f>display!G$9</f>
        <v>Combined</v>
      </c>
      <c r="C3" s="373"/>
      <c r="D3" s="374"/>
      <c r="F3" s="48" t="s">
        <v>51</v>
      </c>
      <c r="G3" s="372" t="str">
        <f>display!L$9</f>
        <v>CPP-FV</v>
      </c>
      <c r="H3" s="373"/>
      <c r="I3" s="374"/>
      <c r="K3" s="19" t="s">
        <v>392</v>
      </c>
      <c r="L3" s="372" t="str">
        <f>display!G$11</f>
        <v>All CPP-FV Providers</v>
      </c>
      <c r="M3" s="373"/>
      <c r="N3" s="374"/>
      <c r="R3" s="179" t="s">
        <v>999</v>
      </c>
      <c r="S3" s="369" t="str">
        <f>display!Y$9</f>
        <v>DCS</v>
      </c>
      <c r="T3" s="370"/>
      <c r="U3" s="371"/>
      <c r="W3" s="48" t="s">
        <v>51</v>
      </c>
      <c r="X3" s="369" t="str">
        <f>display!AD9</f>
        <v>All</v>
      </c>
      <c r="Y3" s="370"/>
      <c r="Z3" s="371"/>
      <c r="AB3" s="19" t="s">
        <v>392</v>
      </c>
      <c r="AC3" s="369" t="str">
        <f>display!Y11</f>
        <v>DC Seed Providers</v>
      </c>
      <c r="AD3" s="370"/>
      <c r="AE3" s="371"/>
    </row>
    <row r="5" spans="1:32" x14ac:dyDescent="0.25">
      <c r="A5" s="153" t="s">
        <v>464</v>
      </c>
      <c r="B5" s="373" t="s">
        <v>465</v>
      </c>
      <c r="C5" s="373"/>
      <c r="D5" s="374"/>
      <c r="R5" s="154" t="s">
        <v>464</v>
      </c>
      <c r="S5" s="370" t="s">
        <v>465</v>
      </c>
      <c r="T5" s="370"/>
      <c r="U5" s="371"/>
    </row>
    <row r="6" spans="1:32" x14ac:dyDescent="0.25">
      <c r="A6" s="48">
        <v>1</v>
      </c>
      <c r="B6" s="365" t="str">
        <f>IF(VLOOKUP(calculations!$G$3&amp;A6,lists!C$4:D$5170,2,FALSE)=0,"",VLOOKUP(calculations!$G$3&amp;A6,lists!C$4:D$5170,2,FALSE))</f>
        <v>All CPP-FV Providers</v>
      </c>
      <c r="C6" s="365"/>
      <c r="D6" s="365"/>
      <c r="R6" s="48">
        <v>1</v>
      </c>
      <c r="S6" s="365" t="str">
        <f>IF(VLOOKUP(calculations!$X$3&amp;R6,lists!C$4:D$5170,2,FALSE)=0,"",VLOOKUP(calculations!$X$3&amp;R6,lists!C$4:D$5170,2,FALSE))</f>
        <v>All</v>
      </c>
      <c r="T6" s="365"/>
      <c r="U6" s="365"/>
    </row>
    <row r="7" spans="1:32" x14ac:dyDescent="0.25">
      <c r="A7" s="48">
        <v>2</v>
      </c>
      <c r="B7" s="365" t="str">
        <f>IF(VLOOKUP(calculations!$G$3&amp;A7,lists!C$4:D$5170,2,FALSE)=0,"",VLOOKUP(calculations!$G$3&amp;A7,lists!C$4:D$5170,2,FALSE))</f>
        <v>Adoptions Together</v>
      </c>
      <c r="C7" s="365"/>
      <c r="D7" s="365"/>
      <c r="R7" s="48">
        <v>2</v>
      </c>
      <c r="S7" s="365" t="str">
        <f>IF(VLOOKUP(calculations!$X$3&amp;R7,lists!C$4:D$5170,2,FALSE)=0,"",VLOOKUP(calculations!$X$3&amp;R7,lists!C$4:D$5170,2,FALSE))</f>
        <v>DC Seed Providers</v>
      </c>
      <c r="T7" s="365"/>
      <c r="U7" s="365"/>
    </row>
    <row r="8" spans="1:32" x14ac:dyDescent="0.25">
      <c r="A8" s="48">
        <v>3</v>
      </c>
      <c r="B8" s="365" t="str">
        <f>IF(VLOOKUP(calculations!$G$3&amp;A8,lists!C$4:D$5170,2,FALSE)=0,"",VLOOKUP(calculations!$G$3&amp;A8,lists!C$4:D$5170,2,FALSE))</f>
        <v>Community Connections</v>
      </c>
      <c r="C8" s="365"/>
      <c r="D8" s="365"/>
      <c r="R8" s="48">
        <v>3</v>
      </c>
      <c r="S8" s="365" t="str">
        <f>IF(VLOOKUP(calculations!$X$3&amp;R8,lists!C$4:D$5170,2,FALSE)=0,"",VLOOKUP(calculations!$X$3&amp;R8,lists!C$4:D$5170,2,FALSE))</f>
        <v>Families First Providers</v>
      </c>
      <c r="T8" s="365"/>
      <c r="U8" s="365"/>
    </row>
    <row r="9" spans="1:32" x14ac:dyDescent="0.25">
      <c r="A9" s="48">
        <v>4</v>
      </c>
      <c r="B9" s="365" t="str">
        <f>IF(VLOOKUP(calculations!$G$3&amp;A9,lists!C$4:D$5170,2,FALSE)=0,"",VLOOKUP(calculations!$G$3&amp;A9,lists!C$4:D$5170,2,FALSE))</f>
        <v>First Home Care</v>
      </c>
      <c r="C9" s="365"/>
      <c r="D9" s="365"/>
      <c r="R9" s="48">
        <v>4</v>
      </c>
      <c r="S9" s="365" t="str">
        <f>IF(VLOOKUP(calculations!$X$3&amp;R9,lists!C$4:D$5170,2,FALSE)=0,"",VLOOKUP(calculations!$X$3&amp;R9,lists!C$4:D$5170,2,FALSE))</f>
        <v>Trauma Providers</v>
      </c>
      <c r="T9" s="365"/>
      <c r="U9" s="365"/>
    </row>
    <row r="10" spans="1:32" x14ac:dyDescent="0.25">
      <c r="A10" s="48">
        <v>5</v>
      </c>
      <c r="B10" s="365" t="str">
        <f>IF(VLOOKUP(calculations!$G$3&amp;A10,lists!C$4:D$5170,2,FALSE)=0,"",VLOOKUP(calculations!$G$3&amp;A10,lists!C$4:D$5170,2,FALSE))</f>
        <v>Foundations for Home &amp; Community</v>
      </c>
      <c r="C10" s="365"/>
      <c r="D10" s="365"/>
      <c r="R10" s="48">
        <v>5</v>
      </c>
      <c r="S10" s="365" t="str">
        <f>IF(VLOOKUP(calculations!$X$3&amp;R10,lists!C$4:D$5170,2,FALSE)=0,"",VLOOKUP(calculations!$X$3&amp;R10,lists!C$4:D$5170,2,FALSE))</f>
        <v>Adoptions Together</v>
      </c>
      <c r="T10" s="365"/>
      <c r="U10" s="365"/>
    </row>
    <row r="11" spans="1:32" x14ac:dyDescent="0.25">
      <c r="A11" s="48">
        <v>6</v>
      </c>
      <c r="B11" s="365" t="str">
        <f>IF(VLOOKUP(calculations!$G$3&amp;A11,lists!C$4:D$5170,2,FALSE)=0,"",VLOOKUP(calculations!$G$3&amp;A11,lists!C$4:D$5170,2,FALSE))</f>
        <v>LAYC</v>
      </c>
      <c r="C11" s="365"/>
      <c r="D11" s="365"/>
      <c r="R11" s="48">
        <v>6</v>
      </c>
      <c r="S11" s="365" t="str">
        <f>IF(VLOOKUP(calculations!$X$3&amp;R11,lists!C$4:D$5170,2,FALSE)=0,"",VLOOKUP(calculations!$X$3&amp;R11,lists!C$4:D$5170,2,FALSE))</f>
        <v>Catholic</v>
      </c>
      <c r="T11" s="365"/>
      <c r="U11" s="365"/>
    </row>
    <row r="12" spans="1:32" x14ac:dyDescent="0.25">
      <c r="A12" s="48">
        <v>7</v>
      </c>
      <c r="B12" s="365" t="str">
        <f>IF(VLOOKUP(calculations!$G$3&amp;A12,lists!C$4:D$5170,2,FALSE)=0,"",VLOOKUP(calculations!$G$3&amp;A12,lists!C$4:D$5170,2,FALSE))</f>
        <v>Marys Center</v>
      </c>
      <c r="C12" s="365"/>
      <c r="D12" s="365"/>
      <c r="R12" s="48">
        <v>7</v>
      </c>
      <c r="S12" s="365" t="str">
        <f>IF(VLOOKUP(calculations!$X$3&amp;R12,lists!C$4:D$5170,2,FALSE)=0,"",VLOOKUP(calculations!$X$3&amp;R12,lists!C$4:D$5170,2,FALSE))</f>
        <v>CFS</v>
      </c>
      <c r="T12" s="365"/>
      <c r="U12" s="365"/>
    </row>
    <row r="13" spans="1:32" x14ac:dyDescent="0.25">
      <c r="A13" s="48">
        <v>8</v>
      </c>
      <c r="B13" s="365" t="str">
        <f>IF(VLOOKUP(calculations!$G$3&amp;A13,lists!C$4:D$5170,2,FALSE)=0,"",VLOOKUP(calculations!$G$3&amp;A13,lists!C$4:D$5170,2,FALSE))</f>
        <v>PIECE</v>
      </c>
      <c r="C13" s="365"/>
      <c r="D13" s="365"/>
      <c r="R13" s="48">
        <v>8</v>
      </c>
      <c r="S13" s="365" t="str">
        <f>IF(VLOOKUP(calculations!$X$3&amp;R13,lists!C$4:D$5170,2,FALSE)=0,"",VLOOKUP(calculations!$X$3&amp;R13,lists!C$4:D$5170,2,FALSE))</f>
        <v>Community Connections</v>
      </c>
      <c r="T13" s="365"/>
      <c r="U13" s="365"/>
    </row>
    <row r="14" spans="1:32" x14ac:dyDescent="0.25">
      <c r="A14" s="48">
        <v>9</v>
      </c>
      <c r="B14" s="365" t="str">
        <f>IF(VLOOKUP(calculations!$G$3&amp;A14,lists!C$4:D$5170,2,FALSE)=0,"",VLOOKUP(calculations!$G$3&amp;A14,lists!C$4:D$5170,2,FALSE))</f>
        <v xml:space="preserve"> </v>
      </c>
      <c r="C14" s="365"/>
      <c r="D14" s="365"/>
      <c r="R14" s="48">
        <v>9</v>
      </c>
      <c r="S14" s="365" t="str">
        <f>IF(VLOOKUP(calculations!$X$3&amp;R14,lists!C$4:D$5170,2,FALSE)=0,"",VLOOKUP(calculations!$X$3&amp;R14,lists!C$4:D$5170,2,FALSE))</f>
        <v>Contemporary</v>
      </c>
      <c r="T14" s="365"/>
      <c r="U14" s="365"/>
    </row>
    <row r="15" spans="1:32" x14ac:dyDescent="0.25">
      <c r="A15" s="48">
        <v>10</v>
      </c>
      <c r="B15" s="365" t="str">
        <f>IF(VLOOKUP(calculations!$G$3&amp;A15,lists!C$4:D$5170,2,FALSE)=0,"",VLOOKUP(calculations!$G$3&amp;A15,lists!C$4:D$5170,2,FALSE))</f>
        <v xml:space="preserve"> </v>
      </c>
      <c r="C15" s="365"/>
      <c r="D15" s="365"/>
      <c r="R15" s="48">
        <v>10</v>
      </c>
      <c r="S15" s="365" t="str">
        <f>IF(VLOOKUP(calculations!$X$3&amp;R15,lists!C$4:D$5170,2,FALSE)=0,"",VLOOKUP(calculations!$X$3&amp;R15,lists!C$4:D$5170,2,FALSE))</f>
        <v>Federal City</v>
      </c>
      <c r="T15" s="365"/>
      <c r="U15" s="365"/>
    </row>
    <row r="16" spans="1:32" x14ac:dyDescent="0.25">
      <c r="A16" s="48">
        <v>11</v>
      </c>
      <c r="B16" s="365" t="str">
        <f>IF(VLOOKUP(calculations!$G$3&amp;A16,lists!C$4:D$5170,2,FALSE)=0,"",VLOOKUP(calculations!$G$3&amp;A16,lists!C$4:D$5170,2,FALSE))</f>
        <v xml:space="preserve"> </v>
      </c>
      <c r="C16" s="365"/>
      <c r="D16" s="365"/>
      <c r="R16" s="48">
        <v>11</v>
      </c>
      <c r="S16" s="365" t="str">
        <f>IF(VLOOKUP(calculations!$X$3&amp;R16,lists!C$4:D$5170,2,FALSE)=0,"",VLOOKUP(calculations!$X$3&amp;R16,lists!C$4:D$5170,2,FALSE))</f>
        <v>First Home Care</v>
      </c>
      <c r="T16" s="365"/>
      <c r="U16" s="365"/>
    </row>
    <row r="17" spans="1:21" x14ac:dyDescent="0.25">
      <c r="A17" s="48">
        <v>12</v>
      </c>
      <c r="B17" s="365" t="str">
        <f>IF(VLOOKUP(calculations!$G$3&amp;A17,lists!C$4:D$5170,2,FALSE)=0,"",VLOOKUP(calculations!$G$3&amp;A17,lists!C$4:D$5170,2,FALSE))</f>
        <v xml:space="preserve"> </v>
      </c>
      <c r="C17" s="365"/>
      <c r="D17" s="365"/>
      <c r="R17" s="48">
        <v>12</v>
      </c>
      <c r="S17" s="365" t="str">
        <f>IF(VLOOKUP(calculations!$X$3&amp;R17,lists!C$4:D$5170,2,FALSE)=0,"",VLOOKUP(calculations!$X$3&amp;R17,lists!C$4:D$5170,2,FALSE))</f>
        <v>Foundations for Home &amp; Community</v>
      </c>
      <c r="T17" s="365"/>
      <c r="U17" s="365"/>
    </row>
    <row r="18" spans="1:21" x14ac:dyDescent="0.25">
      <c r="A18" s="48">
        <v>13</v>
      </c>
      <c r="B18" s="365" t="str">
        <f>IF(VLOOKUP(calculations!$G$3&amp;A18,lists!C$4:D$5170,2,FALSE)=0,"",VLOOKUP(calculations!$G$3&amp;A18,lists!C$4:D$5170,2,FALSE))</f>
        <v xml:space="preserve"> </v>
      </c>
      <c r="C18" s="365"/>
      <c r="D18" s="365"/>
      <c r="R18" s="48">
        <v>13</v>
      </c>
      <c r="S18" s="365" t="str">
        <f>IF(VLOOKUP(calculations!$X$3&amp;R18,lists!C$4:D$5170,2,FALSE)=0,"",VLOOKUP(calculations!$X$3&amp;R18,lists!C$4:D$5170,2,FALSE))</f>
        <v>FPS</v>
      </c>
      <c r="T18" s="365"/>
      <c r="U18" s="365"/>
    </row>
    <row r="19" spans="1:21" x14ac:dyDescent="0.25">
      <c r="A19" s="48">
        <v>14</v>
      </c>
      <c r="B19" s="365" t="str">
        <f>IF(VLOOKUP(calculations!$G$3&amp;A19,lists!C$4:D$5170,2,FALSE)=0,"",VLOOKUP(calculations!$G$3&amp;A19,lists!C$4:D$5170,2,FALSE))</f>
        <v xml:space="preserve"> </v>
      </c>
      <c r="C19" s="365"/>
      <c r="D19" s="365"/>
      <c r="R19" s="48">
        <v>14</v>
      </c>
      <c r="S19" s="365" t="str">
        <f>IF(VLOOKUP(calculations!$X$3&amp;R19,lists!C$4:D$5170,2,FALSE)=0,"",VLOOKUP(calculations!$X$3&amp;R19,lists!C$4:D$5170,2,FALSE))</f>
        <v>FWC</v>
      </c>
      <c r="T19" s="365"/>
      <c r="U19" s="365"/>
    </row>
    <row r="20" spans="1:21" x14ac:dyDescent="0.25">
      <c r="A20" s="48">
        <v>15</v>
      </c>
      <c r="B20" s="365" t="str">
        <f>IF(VLOOKUP(calculations!$G$3&amp;A20,lists!C$4:D$5170,2,FALSE)=0,"",VLOOKUP(calculations!$G$3&amp;A20,lists!C$4:D$5170,2,FALSE))</f>
        <v xml:space="preserve"> </v>
      </c>
      <c r="C20" s="365"/>
      <c r="D20" s="365"/>
      <c r="R20" s="48">
        <v>15</v>
      </c>
      <c r="S20" s="365" t="str">
        <f>IF(VLOOKUP(calculations!$X$3&amp;R20,lists!C$4:D$5170,2,FALSE)=0,"",VLOOKUP(calculations!$X$3&amp;R20,lists!C$4:D$5170,2,FALSE))</f>
        <v>Green Door</v>
      </c>
      <c r="T20" s="365"/>
      <c r="U20" s="365"/>
    </row>
    <row r="21" spans="1:21" x14ac:dyDescent="0.25">
      <c r="A21" s="48">
        <v>16</v>
      </c>
      <c r="B21" s="365" t="str">
        <f>IF(VLOOKUP(calculations!$G$3&amp;A21,lists!C$4:D$5170,2,FALSE)=0,"",VLOOKUP(calculations!$G$3&amp;A21,lists!C$4:D$5170,2,FALSE))</f>
        <v xml:space="preserve"> </v>
      </c>
      <c r="C21" s="365"/>
      <c r="D21" s="365"/>
      <c r="R21" s="48">
        <v>16</v>
      </c>
      <c r="S21" s="365" t="str">
        <f>IF(VLOOKUP(calculations!$X$3&amp;R21,lists!C$4:D$5170,2,FALSE)=0,"",VLOOKUP(calculations!$X$3&amp;R21,lists!C$4:D$5170,2,FALSE))</f>
        <v>Hillcrest</v>
      </c>
      <c r="T21" s="365"/>
      <c r="U21" s="365"/>
    </row>
    <row r="22" spans="1:21" x14ac:dyDescent="0.25">
      <c r="A22" s="48">
        <v>17</v>
      </c>
      <c r="B22" s="365" t="str">
        <f>IF(VLOOKUP(calculations!$G$3&amp;A22,lists!C$4:D$5170,2,FALSE)=0,"",VLOOKUP(calculations!$G$3&amp;A22,lists!C$4:D$5170,2,FALSE))</f>
        <v xml:space="preserve"> </v>
      </c>
      <c r="C22" s="365"/>
      <c r="D22" s="365"/>
      <c r="R22" s="48">
        <v>17</v>
      </c>
      <c r="S22" s="365" t="str">
        <f>IF(VLOOKUP(calculations!$X$3&amp;R22,lists!C$4:D$5170,2,FALSE)=0,"",VLOOKUP(calculations!$X$3&amp;R22,lists!C$4:D$5170,2,FALSE))</f>
        <v>LAYC</v>
      </c>
      <c r="T22" s="365"/>
      <c r="U22" s="365"/>
    </row>
    <row r="23" spans="1:21" x14ac:dyDescent="0.25">
      <c r="A23" s="48">
        <v>18</v>
      </c>
      <c r="B23" s="365" t="str">
        <f>IF(VLOOKUP(calculations!$G$3&amp;A23,lists!C$4:D$5170,2,FALSE)=0,"",VLOOKUP(calculations!$G$3&amp;A23,lists!C$4:D$5170,2,FALSE))</f>
        <v xml:space="preserve"> </v>
      </c>
      <c r="C23" s="365"/>
      <c r="D23" s="365"/>
      <c r="R23" s="48">
        <v>18</v>
      </c>
      <c r="S23" s="365" t="str">
        <f>IF(VLOOKUP(calculations!$X$3&amp;R23,lists!C$4:D$5170,2,FALSE)=0,"",VLOOKUP(calculations!$X$3&amp;R23,lists!C$4:D$5170,2,FALSE))</f>
        <v>LCS</v>
      </c>
      <c r="T23" s="365"/>
      <c r="U23" s="365"/>
    </row>
    <row r="24" spans="1:21" x14ac:dyDescent="0.25">
      <c r="A24" s="48">
        <v>19</v>
      </c>
      <c r="B24" s="365" t="str">
        <f>IF(VLOOKUP(calculations!$G$3&amp;A24,lists!C$4:D$5170,2,FALSE)=0,"",VLOOKUP(calculations!$G$3&amp;A24,lists!C$4:D$5170,2,FALSE))</f>
        <v xml:space="preserve"> </v>
      </c>
      <c r="C24" s="365"/>
      <c r="D24" s="365"/>
      <c r="R24" s="48">
        <v>19</v>
      </c>
      <c r="S24" s="365" t="str">
        <f>IF(VLOOKUP(calculations!$X$3&amp;R24,lists!C$4:D$5170,2,FALSE)=0,"",VLOOKUP(calculations!$X$3&amp;R24,lists!C$4:D$5170,2,FALSE))</f>
        <v>LES</v>
      </c>
      <c r="T24" s="365"/>
      <c r="U24" s="365"/>
    </row>
    <row r="25" spans="1:21" x14ac:dyDescent="0.25">
      <c r="A25" s="48">
        <v>20</v>
      </c>
      <c r="B25" s="365" t="str">
        <f>IF(VLOOKUP(calculations!$G$3&amp;A25,lists!C$4:D$5170,2,FALSE)=0,"",VLOOKUP(calculations!$G$3&amp;A25,lists!C$4:D$5170,2,FALSE))</f>
        <v xml:space="preserve"> </v>
      </c>
      <c r="C25" s="365"/>
      <c r="D25" s="365"/>
      <c r="R25" s="48">
        <v>20</v>
      </c>
      <c r="S25" s="365" t="str">
        <f>IF(VLOOKUP(calculations!$X$3&amp;R25,lists!C$4:D$5170,2,FALSE)=0,"",VLOOKUP(calculations!$X$3&amp;R25,lists!C$4:D$5170,2,FALSE))</f>
        <v>Marys Center (FF)</v>
      </c>
      <c r="T25" s="365"/>
      <c r="U25" s="365"/>
    </row>
    <row r="26" spans="1:21" x14ac:dyDescent="0.25">
      <c r="A26" s="48">
        <v>21</v>
      </c>
      <c r="B26" s="365" t="str">
        <f>IF(VLOOKUP(calculations!$G$3&amp;A26,lists!C$4:D$5170,2,FALSE)=0,"",VLOOKUP(calculations!$G$3&amp;A26,lists!C$4:D$5170,2,FALSE))</f>
        <v xml:space="preserve"> </v>
      </c>
      <c r="C26" s="365"/>
      <c r="D26" s="365"/>
      <c r="I26" s="20"/>
      <c r="R26" s="48">
        <v>21</v>
      </c>
      <c r="S26" s="365" t="str">
        <f>IF(VLOOKUP(calculations!$X$3&amp;R26,lists!C$4:D$5170,2,FALSE)=0,"",VLOOKUP(calculations!$X$3&amp;R26,lists!C$4:D$5170,2,FALSE))</f>
        <v>Marys Center DC Seed</v>
      </c>
      <c r="T26" s="365"/>
      <c r="U26" s="365"/>
    </row>
    <row r="27" spans="1:21" x14ac:dyDescent="0.25">
      <c r="A27" s="48">
        <v>22</v>
      </c>
      <c r="B27" s="365" t="str">
        <f>IF(VLOOKUP(calculations!$G$3&amp;A27,lists!C$4:D$5170,2,FALSE)=0,"",VLOOKUP(calculations!$G$3&amp;A27,lists!C$4:D$5170,2,FALSE))</f>
        <v xml:space="preserve"> </v>
      </c>
      <c r="C27" s="365"/>
      <c r="D27" s="365"/>
      <c r="R27" s="48">
        <v>22</v>
      </c>
      <c r="S27" s="365" t="str">
        <f>IF(VLOOKUP(calculations!$X$3&amp;R27,lists!C$4:D$5170,2,FALSE)=0,"",VLOOKUP(calculations!$X$3&amp;R27,lists!C$4:D$5170,2,FALSE))</f>
        <v>Marys Center (FF &amp; DCS)</v>
      </c>
      <c r="T27" s="365"/>
      <c r="U27" s="365"/>
    </row>
    <row r="28" spans="1:21" x14ac:dyDescent="0.25">
      <c r="A28" s="48">
        <v>23</v>
      </c>
      <c r="B28" s="365" t="str">
        <f>IF(VLOOKUP(calculations!$G$3&amp;A28,lists!C$4:D$5170,2,FALSE)=0,"",VLOOKUP(calculations!$G$3&amp;A28,lists!C$4:D$5170,2,FALSE))</f>
        <v xml:space="preserve"> </v>
      </c>
      <c r="C28" s="365"/>
      <c r="D28" s="365"/>
      <c r="R28" s="48">
        <v>23</v>
      </c>
      <c r="S28" s="365" t="str">
        <f>IF(VLOOKUP(calculations!$X$3&amp;R28,lists!C$4:D$5170,2,FALSE)=0,"",VLOOKUP(calculations!$X$3&amp;R28,lists!C$4:D$5170,2,FALSE))</f>
        <v>MBI HS</v>
      </c>
      <c r="T28" s="365"/>
      <c r="U28" s="365"/>
    </row>
    <row r="29" spans="1:21" x14ac:dyDescent="0.25">
      <c r="A29" s="48">
        <v>24</v>
      </c>
      <c r="B29" s="365" t="str">
        <f>IF(VLOOKUP(calculations!$G$3&amp;A29,lists!C$4:D$5170,2,FALSE)=0,"",VLOOKUP(calculations!$G$3&amp;A29,lists!C$4:D$5170,2,FALSE))</f>
        <v xml:space="preserve"> </v>
      </c>
      <c r="C29" s="365"/>
      <c r="D29" s="365"/>
      <c r="R29" s="48">
        <v>24</v>
      </c>
      <c r="S29" s="365" t="str">
        <f>IF(VLOOKUP(calculations!$X$3&amp;R29,lists!C$4:D$5170,2,FALSE)=0,"",VLOOKUP(calculations!$X$3&amp;R29,lists!C$4:D$5170,2,FALSE))</f>
        <v>MD Family Resources</v>
      </c>
      <c r="T29" s="365"/>
      <c r="U29" s="365"/>
    </row>
    <row r="30" spans="1:21" x14ac:dyDescent="0.25">
      <c r="A30" s="48">
        <v>25</v>
      </c>
      <c r="B30" s="365" t="str">
        <f>IF(VLOOKUP(calculations!$G$3&amp;A30,lists!C$4:D$5170,2,FALSE)=0,"",VLOOKUP(calculations!$G$3&amp;A30,lists!C$4:D$5170,2,FALSE))</f>
        <v xml:space="preserve"> </v>
      </c>
      <c r="C30" s="365"/>
      <c r="D30" s="365"/>
      <c r="R30" s="48">
        <v>25</v>
      </c>
      <c r="S30" s="365" t="str">
        <f>IF(VLOOKUP(calculations!$X$3&amp;R30,lists!C$4:D$5170,2,FALSE)=0,"",VLOOKUP(calculations!$X$3&amp;R30,lists!C$4:D$5170,2,FALSE))</f>
        <v>PASS</v>
      </c>
      <c r="T30" s="365"/>
      <c r="U30" s="365"/>
    </row>
    <row r="31" spans="1:21" x14ac:dyDescent="0.25">
      <c r="A31" s="48">
        <v>26</v>
      </c>
      <c r="B31" s="365" t="str">
        <f>IF(VLOOKUP(calculations!$G$3&amp;A31,lists!C$4:D$5170,2,FALSE)=0,"",VLOOKUP(calculations!$G$3&amp;A31,lists!C$4:D$5170,2,FALSE))</f>
        <v xml:space="preserve"> </v>
      </c>
      <c r="C31" s="365"/>
      <c r="D31" s="365"/>
      <c r="R31" s="48">
        <v>26</v>
      </c>
      <c r="S31" s="365" t="str">
        <f>IF(VLOOKUP(calculations!$X$3&amp;R31,lists!C$4:D$5170,2,FALSE)=0,"",VLOOKUP(calculations!$X$3&amp;R31,lists!C$4:D$5170,2,FALSE))</f>
        <v>PIECE (FF)</v>
      </c>
      <c r="T31" s="365"/>
      <c r="U31" s="365"/>
    </row>
    <row r="32" spans="1:21" x14ac:dyDescent="0.25">
      <c r="A32" s="48">
        <v>27</v>
      </c>
      <c r="B32" s="365" t="str">
        <f>IF(VLOOKUP(calculations!$G$3&amp;A32,lists!C$4:D$5170,2,FALSE)=0,"",VLOOKUP(calculations!$G$3&amp;A32,lists!C$4:D$5170,2,FALSE))</f>
        <v xml:space="preserve"> </v>
      </c>
      <c r="C32" s="365"/>
      <c r="D32" s="365"/>
      <c r="R32" s="48">
        <v>27</v>
      </c>
      <c r="S32" s="365" t="str">
        <f>IF(VLOOKUP(calculations!$X$3&amp;R32,lists!C$4:D$5170,2,FALSE)=0,"",VLOOKUP(calculations!$X$3&amp;R32,lists!C$4:D$5170,2,FALSE))</f>
        <v>PIECE DC Seed</v>
      </c>
      <c r="T32" s="365"/>
      <c r="U32" s="365"/>
    </row>
    <row r="33" spans="1:32" x14ac:dyDescent="0.25">
      <c r="A33" s="48">
        <v>28</v>
      </c>
      <c r="B33" s="365" t="str">
        <f>IF(VLOOKUP(calculations!$G$3&amp;A33,lists!C$4:D$5170,2,FALSE)=0,"",VLOOKUP(calculations!$G$3&amp;A33,lists!C$4:D$5170,2,FALSE))</f>
        <v xml:space="preserve"> </v>
      </c>
      <c r="C33" s="365"/>
      <c r="D33" s="365"/>
      <c r="R33" s="48">
        <v>28</v>
      </c>
      <c r="S33" s="365" t="str">
        <f>IF(VLOOKUP(calculations!$X$3&amp;R33,lists!C$4:D$5170,2,FALSE)=0,"",VLOOKUP(calculations!$X$3&amp;R33,lists!C$4:D$5170,2,FALSE))</f>
        <v>PIECE (FF &amp; DCS)</v>
      </c>
      <c r="T33" s="365"/>
      <c r="U33" s="365"/>
    </row>
    <row r="34" spans="1:32" x14ac:dyDescent="0.25">
      <c r="A34" s="48">
        <v>29</v>
      </c>
      <c r="B34" s="365" t="str">
        <f>IF(VLOOKUP(calculations!$G$3&amp;A34,lists!C$4:D$5170,2,FALSE)=0,"",VLOOKUP(calculations!$G$3&amp;A34,lists!C$4:D$5170,2,FALSE))</f>
        <v xml:space="preserve"> </v>
      </c>
      <c r="C34" s="365"/>
      <c r="D34" s="365"/>
      <c r="R34" s="48">
        <v>29</v>
      </c>
      <c r="S34" s="365" t="str">
        <f>IF(VLOOKUP(calculations!$X$3&amp;R34,lists!C$4:D$5170,2,FALSE)=0,"",VLOOKUP(calculations!$X$3&amp;R34,lists!C$4:D$5170,2,FALSE))</f>
        <v>PSI Family Services</v>
      </c>
      <c r="T34" s="365"/>
      <c r="U34" s="365"/>
    </row>
    <row r="35" spans="1:32" x14ac:dyDescent="0.25">
      <c r="A35" s="48">
        <v>30</v>
      </c>
      <c r="B35" s="365" t="str">
        <f>IF(VLOOKUP(calculations!$G$3&amp;A35,lists!C$4:D$5170,2,FALSE)=0,"",VLOOKUP(calculations!$G$3&amp;A35,lists!C$4:D$5170,2,FALSE))</f>
        <v xml:space="preserve"> </v>
      </c>
      <c r="C35" s="365"/>
      <c r="D35" s="365"/>
      <c r="R35" s="48">
        <v>30</v>
      </c>
      <c r="S35" s="365" t="str">
        <f>IF(VLOOKUP(calculations!$X$3&amp;R35,lists!C$4:D$5170,2,FALSE)=0,"",VLOOKUP(calculations!$X$3&amp;R35,lists!C$4:D$5170,2,FALSE))</f>
        <v>Riverside</v>
      </c>
      <c r="T35" s="365"/>
      <c r="U35" s="365"/>
    </row>
    <row r="36" spans="1:32" s="20" customFormat="1" x14ac:dyDescent="0.25">
      <c r="A36" s="171">
        <v>31</v>
      </c>
      <c r="B36" s="365" t="str">
        <f>IF(VLOOKUP(calculations!$G$3&amp;A36,lists!C$4:D$5170,2,FALSE)=0,"",VLOOKUP(calculations!$G$3&amp;A36,lists!C$4:D$5170,2,FALSE))</f>
        <v/>
      </c>
      <c r="C36" s="365"/>
      <c r="D36" s="365"/>
      <c r="R36" s="171">
        <v>31</v>
      </c>
      <c r="S36" s="365" t="str">
        <f>IF(VLOOKUP(calculations!$X$3&amp;R36,lists!C$4:D$5170,2,FALSE)=0,"",VLOOKUP(calculations!$X$3&amp;R36,lists!C$4:D$5170,2,FALSE))</f>
        <v>TFCC</v>
      </c>
      <c r="T36" s="365"/>
      <c r="U36" s="365"/>
    </row>
    <row r="37" spans="1:32" s="20" customFormat="1" x14ac:dyDescent="0.25">
      <c r="A37" s="171">
        <v>32</v>
      </c>
      <c r="B37" s="365" t="str">
        <f>IF(VLOOKUP(calculations!$G$3&amp;A37,lists!C$4:D$5170,2,FALSE)=0,"",VLOOKUP(calculations!$G$3&amp;A37,lists!C$4:D$5170,2,FALSE))</f>
        <v/>
      </c>
      <c r="C37" s="365"/>
      <c r="D37" s="365"/>
      <c r="R37" s="171">
        <v>32</v>
      </c>
      <c r="S37" s="365" t="str">
        <f>IF(VLOOKUP(calculations!$X$3&amp;R37,lists!C$4:D$5170,2,FALSE)=0,"",VLOOKUP(calculations!$X$3&amp;R37,lists!C$4:D$5170,2,FALSE))</f>
        <v>Universal</v>
      </c>
      <c r="T37" s="365"/>
      <c r="U37" s="365"/>
    </row>
    <row r="38" spans="1:32" s="20" customFormat="1" x14ac:dyDescent="0.25">
      <c r="A38" s="171">
        <v>33</v>
      </c>
      <c r="B38" s="365" t="str">
        <f>IF(VLOOKUP(calculations!$G$3&amp;A38,lists!C$4:D$5170,2,FALSE)=0,"",VLOOKUP(calculations!$G$3&amp;A38,lists!C$4:D$5170,2,FALSE))</f>
        <v/>
      </c>
      <c r="C38" s="365"/>
      <c r="D38" s="365"/>
      <c r="R38" s="171">
        <v>33</v>
      </c>
      <c r="S38" s="365" t="str">
        <f>IF(VLOOKUP(calculations!$X$3&amp;R38,lists!C$4:D$5170,2,FALSE)=0,"",VLOOKUP(calculations!$X$3&amp;R38,lists!C$4:D$5170,2,FALSE))</f>
        <v>Wayne Center</v>
      </c>
      <c r="T38" s="365"/>
      <c r="U38" s="365"/>
    </row>
    <row r="39" spans="1:32" s="20" customFormat="1" x14ac:dyDescent="0.25">
      <c r="A39" s="171">
        <v>34</v>
      </c>
      <c r="B39" s="365" t="str">
        <f>IF(VLOOKUP(calculations!$G$3&amp;A39,lists!C$4:D$5170,2,FALSE)=0,"",VLOOKUP(calculations!$G$3&amp;A39,lists!C$4:D$5170,2,FALSE))</f>
        <v/>
      </c>
      <c r="C39" s="365"/>
      <c r="D39" s="365"/>
      <c r="R39" s="171">
        <v>34</v>
      </c>
      <c r="S39" s="365" t="str">
        <f>IF(VLOOKUP(calculations!$X$3&amp;R39,lists!C$4:D$5170,2,FALSE)=0,"",VLOOKUP(calculations!$X$3&amp;R39,lists!C$4:D$5170,2,FALSE))</f>
        <v>Youth Villages</v>
      </c>
      <c r="T39" s="365"/>
      <c r="U39" s="365"/>
    </row>
    <row r="40" spans="1:32" s="20" customFormat="1" x14ac:dyDescent="0.25">
      <c r="A40" s="171">
        <v>35</v>
      </c>
      <c r="B40" s="365" t="str">
        <f>IF(VLOOKUP(calculations!$G$3&amp;A40,lists!C$4:D$5170,2,FALSE)=0,"",VLOOKUP(calculations!$G$3&amp;A40,lists!C$4:D$5170,2,FALSE))</f>
        <v/>
      </c>
      <c r="C40" s="365"/>
      <c r="D40" s="365"/>
      <c r="R40" s="171">
        <v>35</v>
      </c>
      <c r="S40" s="365" t="str">
        <f>IF(VLOOKUP(calculations!$X$3&amp;R40,lists!C$4:D$5170,2,FALSE)=0,"",VLOOKUP(calculations!$X$3&amp;R40,lists!C$4:D$5170,2,FALSE))</f>
        <v/>
      </c>
      <c r="T40" s="365"/>
      <c r="U40" s="365"/>
    </row>
    <row r="41" spans="1:32" s="20" customFormat="1" x14ac:dyDescent="0.25">
      <c r="A41" s="171">
        <v>36</v>
      </c>
      <c r="B41" s="365" t="str">
        <f>IF(VLOOKUP(calculations!$G$3&amp;A41,lists!C$4:D$5170,2,FALSE)=0,"",VLOOKUP(calculations!$G$3&amp;A41,lists!C$4:D$5170,2,FALSE))</f>
        <v/>
      </c>
      <c r="C41" s="365"/>
      <c r="D41" s="365"/>
      <c r="R41" s="171">
        <v>36</v>
      </c>
      <c r="S41" s="365" t="str">
        <f>IF(VLOOKUP(calculations!$X$3&amp;R41,lists!C$4:D$5170,2,FALSE)=0,"",VLOOKUP(calculations!$X$3&amp;R41,lists!C$4:D$5170,2,FALSE))</f>
        <v/>
      </c>
      <c r="T41" s="365"/>
      <c r="U41" s="365"/>
    </row>
    <row r="42" spans="1:32" s="20" customFormat="1" x14ac:dyDescent="0.25">
      <c r="A42" s="171">
        <v>37</v>
      </c>
      <c r="B42" s="365" t="str">
        <f>IF(VLOOKUP(calculations!$G$3&amp;A42,lists!C$4:D$5170,2,FALSE)=0,"",VLOOKUP(calculations!$G$3&amp;A42,lists!C$4:D$5170,2,FALSE))</f>
        <v/>
      </c>
      <c r="C42" s="365"/>
      <c r="D42" s="365"/>
      <c r="R42" s="171">
        <v>37</v>
      </c>
      <c r="S42" s="365" t="str">
        <f>IF(VLOOKUP(calculations!$X$3&amp;R42,lists!C$4:D$5170,2,FALSE)=0,"",VLOOKUP(calculations!$X$3&amp;R42,lists!C$4:D$5170,2,FALSE))</f>
        <v/>
      </c>
      <c r="T42" s="365"/>
      <c r="U42" s="365"/>
    </row>
    <row r="43" spans="1:32" s="20" customFormat="1" x14ac:dyDescent="0.25">
      <c r="A43" s="171">
        <v>38</v>
      </c>
      <c r="B43" s="365" t="str">
        <f>IF(VLOOKUP(calculations!$G$3&amp;A43,lists!C$4:D$5170,2,FALSE)=0,"",VLOOKUP(calculations!$G$3&amp;A43,lists!C$4:D$5170,2,FALSE))</f>
        <v/>
      </c>
      <c r="C43" s="365"/>
      <c r="D43" s="365"/>
      <c r="R43" s="171">
        <v>38</v>
      </c>
      <c r="S43" s="365" t="str">
        <f>IF(VLOOKUP(calculations!$X$3&amp;R43,lists!C$4:D$5170,2,FALSE)=0,"",VLOOKUP(calculations!$X$3&amp;R43,lists!C$4:D$5170,2,FALSE))</f>
        <v/>
      </c>
      <c r="T43" s="365"/>
      <c r="U43" s="365"/>
    </row>
    <row r="44" spans="1:32" s="20" customFormat="1" x14ac:dyDescent="0.25">
      <c r="A44" s="171">
        <v>39</v>
      </c>
      <c r="B44" s="365" t="str">
        <f>IF(VLOOKUP(calculations!$G$3&amp;A44,lists!C$4:D$5170,2,FALSE)=0,"",VLOOKUP(calculations!$G$3&amp;A44,lists!C$4:D$5170,2,FALSE))</f>
        <v/>
      </c>
      <c r="C44" s="365"/>
      <c r="D44" s="365"/>
      <c r="R44" s="171">
        <v>39</v>
      </c>
      <c r="S44" s="365" t="str">
        <f>IF(VLOOKUP(calculations!$X$3&amp;R44,lists!C$4:D$5170,2,FALSE)=0,"",VLOOKUP(calculations!$X$3&amp;R44,lists!C$4:D$5170,2,FALSE))</f>
        <v/>
      </c>
      <c r="T44" s="365"/>
      <c r="U44" s="365"/>
    </row>
    <row r="45" spans="1:32" s="20" customFormat="1" x14ac:dyDescent="0.25">
      <c r="A45" s="171">
        <v>40</v>
      </c>
      <c r="B45" s="365" t="str">
        <f>IF(VLOOKUP(calculations!$G$3&amp;A45,lists!C$4:D$5170,2,FALSE)=0,"",VLOOKUP(calculations!$G$3&amp;A45,lists!C$4:D$5170,2,FALSE))</f>
        <v/>
      </c>
      <c r="C45" s="365"/>
      <c r="D45" s="365"/>
      <c r="R45" s="171">
        <v>40</v>
      </c>
      <c r="S45" s="365" t="str">
        <f>IF(VLOOKUP(calculations!$X$3&amp;R45,lists!C$4:D$5170,2,FALSE)=0,"",VLOOKUP(calculations!$X$3&amp;R45,lists!C$4:D$5170,2,FALSE))</f>
        <v/>
      </c>
      <c r="T45" s="365"/>
      <c r="U45" s="365"/>
    </row>
    <row r="46" spans="1:32" x14ac:dyDescent="0.25">
      <c r="A46" s="20" t="e">
        <f>calculations!$L$3&amp;calculations!$G$3&amp;" "&amp;calculations!$B$3&amp;calculations!$B46</f>
        <v>#REF!</v>
      </c>
      <c r="B46" s="34" t="e">
        <f>IF(B48="","",INDEX(lists!F$5:H$82,MATCH(B48,lists!H$5:H$104,1)-1,3))</f>
        <v>#REF!</v>
      </c>
      <c r="F46" s="30">
        <f>SUMIF(data2!$B$2:$B$10056,calculations!$A46,data2!$I$2:$I$10056)</f>
        <v>0</v>
      </c>
      <c r="N46" s="30">
        <f>SUMIF(data2!$B$2:$B$10056,calculations!$A46,data2!S$2:S$10056)</f>
        <v>0</v>
      </c>
      <c r="O46" s="30">
        <f>SUMIF(data2!$B$2:$B$10056,calculations!$A46,data2!N$2:N$10056)</f>
        <v>0</v>
      </c>
      <c r="R46" s="20" t="e">
        <f>calculations!$AC$3&amp;calculations!$X$3&amp;" "&amp;calculations!$S$3&amp;calculations!$S46</f>
        <v>#REF!</v>
      </c>
      <c r="S46" s="34" t="e">
        <f>IF(S48="","",INDEX(lists!F$5:H$82,MATCH(S48,lists!H$5:H$104,1)-1,3))</f>
        <v>#REF!</v>
      </c>
      <c r="T46" s="20"/>
      <c r="U46" s="20"/>
      <c r="V46" s="20"/>
      <c r="W46" s="30">
        <f>SUMIF(data2!$B$2:$B$10056,calculations!$R46,data2!I$2:I$10056)</f>
        <v>0</v>
      </c>
      <c r="X46" s="20"/>
      <c r="Y46" s="20"/>
      <c r="Z46" s="20"/>
      <c r="AA46" s="20"/>
      <c r="AB46" s="20"/>
      <c r="AC46" s="20"/>
      <c r="AD46" s="20"/>
      <c r="AE46" s="30">
        <f>SUMIF(data2!$B$2:$B$10056,calculations!$R46,data2!S$2:S$10056)</f>
        <v>0</v>
      </c>
      <c r="AF46" s="30">
        <f>SUMIF(data2!$B$2:$B$10056,calculations!$R46,data2!N$2:N$10056)</f>
        <v>0</v>
      </c>
    </row>
    <row r="47" spans="1:32" ht="30" x14ac:dyDescent="0.25">
      <c r="A47" s="156" t="s">
        <v>479</v>
      </c>
      <c r="B47" s="157" t="s">
        <v>21</v>
      </c>
      <c r="C47" s="157" t="s">
        <v>480</v>
      </c>
      <c r="D47" s="157" t="s">
        <v>481</v>
      </c>
      <c r="E47" s="157" t="s">
        <v>482</v>
      </c>
      <c r="F47" s="157" t="s">
        <v>24</v>
      </c>
      <c r="G47" s="157" t="s">
        <v>32</v>
      </c>
      <c r="H47" s="157" t="s">
        <v>483</v>
      </c>
      <c r="I47" s="157" t="s">
        <v>484</v>
      </c>
      <c r="J47" s="157" t="s">
        <v>485</v>
      </c>
      <c r="K47" s="157" t="s">
        <v>488</v>
      </c>
      <c r="L47" s="157" t="s">
        <v>489</v>
      </c>
      <c r="M47" s="157" t="s">
        <v>37</v>
      </c>
      <c r="N47" s="157" t="s">
        <v>486</v>
      </c>
      <c r="O47" s="158" t="s">
        <v>487</v>
      </c>
      <c r="R47" s="163" t="s">
        <v>479</v>
      </c>
      <c r="S47" s="164" t="s">
        <v>21</v>
      </c>
      <c r="T47" s="164" t="s">
        <v>480</v>
      </c>
      <c r="U47" s="164" t="s">
        <v>481</v>
      </c>
      <c r="V47" s="164" t="s">
        <v>482</v>
      </c>
      <c r="W47" s="164" t="s">
        <v>24</v>
      </c>
      <c r="X47" s="164" t="s">
        <v>32</v>
      </c>
      <c r="Y47" s="164" t="s">
        <v>483</v>
      </c>
      <c r="Z47" s="164" t="s">
        <v>484</v>
      </c>
      <c r="AA47" s="164" t="s">
        <v>485</v>
      </c>
      <c r="AB47" s="164" t="s">
        <v>488</v>
      </c>
      <c r="AC47" s="164" t="s">
        <v>489</v>
      </c>
      <c r="AD47" s="164" t="s">
        <v>37</v>
      </c>
      <c r="AE47" s="164" t="s">
        <v>486</v>
      </c>
      <c r="AF47" s="165" t="s">
        <v>487</v>
      </c>
    </row>
    <row r="48" spans="1:32" x14ac:dyDescent="0.25">
      <c r="A48" s="20" t="str">
        <f>calculations!$L$3&amp;calculations!$G$3&amp;" "&amp;calculations!$B$3&amp;calculations!$B48</f>
        <v>All CPP-FV ProvidersCPP-FV Combined43466</v>
      </c>
      <c r="B48" s="34">
        <f>VLOOKUP(display!O11,lists!G5:H200,2,FALSE)</f>
        <v>43466</v>
      </c>
      <c r="C48" s="30">
        <f>IF(B48="","",IF(SUMIF(data2!$B$2:$B$19999,calculations!$A48,data2!F$2:F$19999)=0,"",SUMIF(data2!$B$2:$B$19999,calculations!$A48,data2!F$2:F$19999)))</f>
        <v>6.5</v>
      </c>
      <c r="D48" s="30">
        <f>IF(B48="","",IF(SUMIF(data2!$B$2:$B$19999,calculations!$A48,data2!G$2:G$19999)=0,"",SUMIF(data2!$B$2:$B$19999,calculations!$A48,data2!G$2:G$19999)))</f>
        <v>8.5</v>
      </c>
      <c r="E48" s="23">
        <f t="shared" ref="E48:E59" si="0">IF(B48="","",IF(D48="","",C48/D48))</f>
        <v>0.76470588235294112</v>
      </c>
      <c r="F48" s="30">
        <f>IF($B48="","",IF(SUMIF(data2!$B$2:$B$19999,calculations!$A48,data2!I$2:I$19999)=0,"",SUMIF(data2!$B$2:$B$19999,calculations!$A48,data2!I$2:I$19999)))</f>
        <v>26</v>
      </c>
      <c r="G48" s="30">
        <f>IF($B48="","",IF(SUMIF(data2!$B$2:$B$19999,calculations!$A48,data2!J$2:J$19999)=0,"",SUMIF(data2!$B$2:$B$19999,calculations!$A48,data2!J$2:J$19999)))</f>
        <v>36</v>
      </c>
      <c r="H48" s="23">
        <f t="shared" ref="H48:H59" si="1">IF(E48="","",IF(G48="","",F48/G48))</f>
        <v>0.72222222222222221</v>
      </c>
      <c r="I48" s="30">
        <f>IF($B48="","",IF(SUMIF(data2!$B$2:$B$19999,calculations!$A48,data2!L$2:L$19999)=0,"",SUMIF(data2!$B$2:$B$19999,calculations!$A48,data2!L$2:L$19999)))</f>
        <v>48</v>
      </c>
      <c r="J48" s="23">
        <f t="shared" ref="J48:J59" si="2">IF(G48="","",IF(I48="","",G48/I48))</f>
        <v>0.75</v>
      </c>
      <c r="K48" s="30" t="str">
        <f>IF($B48="","",IF(SUMIF(data2!$B$2:$B$19999,calculations!$A48,data2!P$2:P$19999)=0,IF(L48="","",0),SUMIF(data2!$B$2:$B$19999,calculations!$A48,data2!P$2:P$19999)))</f>
        <v/>
      </c>
      <c r="L48" s="30" t="str">
        <f>IF($B48="","",IF(SUMIF(data2!$B$2:$B$19999,calculations!$A48,data2!Q$2:Q$19999)=0,"",SUMIF(data2!$B$2:$B$19999,calculations!$A48,data2!Q$2:Q$19999)))</f>
        <v/>
      </c>
      <c r="M48" s="23" t="str">
        <f t="shared" ref="M48:M60" si="3">IF(B48="","",IF(L48="","",K48/L48))</f>
        <v/>
      </c>
      <c r="N48" s="30">
        <f>IF(B48="","",SUMIF(data2!$B$2:$B$19999,calculations!$A48,data2!S$2:S$19999))</f>
        <v>1</v>
      </c>
      <c r="O48" s="30">
        <f>IF(C48="","",SUMIF(data2!$B$2:$B$19999,calculations!$A48,data2!N$2:N$19999))</f>
        <v>25</v>
      </c>
      <c r="R48" s="20" t="str">
        <f>calculations!$AC$3&amp;calculations!$X$3&amp;" "&amp;calculations!$S$3&amp;calculations!$S48</f>
        <v>DC Seed ProvidersAll DCS43466</v>
      </c>
      <c r="S48" s="34">
        <f t="shared" ref="S48" si="4">B48</f>
        <v>43466</v>
      </c>
      <c r="T48" s="30">
        <f>IF(S48="","",IF(SUMIF(data2!$B$2:$B$19999,calculations!$R48,data2!F$2:F$19999)=0,"",SUMIF(data2!$B$2:$B$19999,calculations!$R48,data2!F$2:F$19999)))</f>
        <v>7.5</v>
      </c>
      <c r="U48" s="30">
        <f>IF(S48="","",IF(SUMIF(data2!$B$2:$B$19999,calculations!$R48,data2!G$2:G$19999)=0,"",SUMIF(data2!$B$2:$B$19999,calculations!$R48,data2!G$2:G$19999)))</f>
        <v>8.5</v>
      </c>
      <c r="V48" s="23">
        <f t="shared" ref="V48:V59" si="5">IF(S48="","",IF(U48="","",T48/U48))</f>
        <v>0.88235294117647056</v>
      </c>
      <c r="W48" s="30">
        <f>IF($B48="","",IF(SUMIF(data2!$B$2:$B$19999,calculations!$R48,data2!I$2:I$19999)=0,"",SUMIF(data2!$B$2:$B$19999,calculations!$R48,data2!I$2:I$19999)))</f>
        <v>30</v>
      </c>
      <c r="X48" s="30">
        <f>IF($B48="","",IF(SUMIF(data2!$B$2:$B$19999,calculations!$R48,data2!J$2:J$19999)=0,"",SUMIF(data2!$B$2:$B$19999,calculations!$R48,data2!J$2:J$19999)))</f>
        <v>40</v>
      </c>
      <c r="Y48" s="23">
        <f t="shared" ref="Y48:Y59" si="6">IF(V48="","",IF(X48=0,"",W48/X48))</f>
        <v>0.75</v>
      </c>
      <c r="Z48" s="30">
        <f>IF($B48="","",IF(SUMIF(data2!$B$2:$B$19999,calculations!$R48,data2!L$2:L$19999)=0,"",SUMIF(data2!$B$2:$B$19999,calculations!$R48,data2!L$2:L$19999)))</f>
        <v>48</v>
      </c>
      <c r="AA48" s="23">
        <f t="shared" ref="AA48:AA59" si="7">IF(X48="","",X48/Z48)</f>
        <v>0.83333333333333337</v>
      </c>
      <c r="AB48" s="30">
        <f>IF($S48="","",IF(SUMIF(data2!$B$2:$B$19999,calculations!$R48,data2!P$2:P$19999)=0,IF(AC48="","",0),SUMIF(data2!$B$2:$B$19999,calculations!$R48,data2!P$2:P$19999)))</f>
        <v>0</v>
      </c>
      <c r="AC48" s="30">
        <f>IF($S48="","",IF(SUMIF(data2!$B$2:$B$19999,calculations!$R48,data2!Q$2:Q$19999)=0,"",SUMIF(data2!$B$2:$B$19999,calculations!$R48,data2!Q$2:Q$19999)))</f>
        <v>4</v>
      </c>
      <c r="AD48" s="23">
        <f>IF(S48="","",IF(AC48="","",AB48/AC48))</f>
        <v>0</v>
      </c>
      <c r="AE48" s="30">
        <f>IF(S48="","",SUMIF(data2!$B$2:$B$19999,calculations!$R48,data2!S$2:S$19999))</f>
        <v>4</v>
      </c>
      <c r="AF48" s="30">
        <f>IF(S48="","",SUMIF(data2!$B$2:$B$19999,calculations!$R48,data2!N$2:N$19999))</f>
        <v>26</v>
      </c>
    </row>
    <row r="49" spans="1:32" x14ac:dyDescent="0.25">
      <c r="A49" s="20" t="str">
        <f>calculations!$L$3&amp;calculations!$G$3&amp;" "&amp;calculations!$B$3&amp;calculations!$B49</f>
        <v>All CPP-FV ProvidersCPP-FV Combined43497</v>
      </c>
      <c r="B49" s="34">
        <f>IFERROR(IF(INDEX(lists!F$5:H$200,MATCH(B48,lists!H$5:H$200,1)+1,3)&gt;VLOOKUP(display!$Q$11,lists!G$5:I$200,2,FALSE),"",INDEX(lists!F$5:H$200,MATCH(B48,lists!H$5:H$200,1)+1,3)),"")</f>
        <v>43497</v>
      </c>
      <c r="C49" s="30">
        <f>IF(B49="","",IF(SUMIF(data2!$B$2:$B$19999,calculations!$A49,data2!F$2:F$19999)=0,"",SUMIF(data2!$B$2:$B$19999,calculations!$A49,data2!F$2:F$19999)))</f>
        <v>7</v>
      </c>
      <c r="D49" s="30">
        <f>IF(B49="","",IF(SUMIF(data2!$B$2:$B$19999,calculations!$A49,data2!G$2:G$19999)=0,"",SUMIF(data2!$B$2:$B$19999,calculations!$A49,data2!G$2:G$19999)))</f>
        <v>8.5</v>
      </c>
      <c r="E49" s="23">
        <f t="shared" si="0"/>
        <v>0.82352941176470584</v>
      </c>
      <c r="F49" s="30">
        <f>IF($B49="","",IF(SUMIF(data2!$B$2:$B$19999,calculations!$A49,data2!I$2:I$19999)=0,"",SUMIF(data2!$B$2:$B$19999,calculations!$A49,data2!I$2:I$19999)))</f>
        <v>29</v>
      </c>
      <c r="G49" s="30">
        <f>IF($B49="","",IF(SUMIF(data2!$B$2:$B$19999,calculations!$A49,data2!J$2:J$19999)=0,"",SUMIF(data2!$B$2:$B$19999,calculations!$A49,data2!J$2:J$19999)))</f>
        <v>39</v>
      </c>
      <c r="H49" s="23">
        <f t="shared" si="1"/>
        <v>0.74358974358974361</v>
      </c>
      <c r="I49" s="30">
        <f>IF($B49="","",IF(SUMIF(data2!$B$2:$B$19999,calculations!$A49,data2!L$2:L$19999)=0,"",SUMIF(data2!$B$2:$B$19999,calculations!$A49,data2!L$2:L$19999)))</f>
        <v>48</v>
      </c>
      <c r="J49" s="23">
        <f t="shared" si="2"/>
        <v>0.8125</v>
      </c>
      <c r="K49" s="30">
        <f>IF($B49="","",IF(SUMIF(data2!$B$2:$B$19999,calculations!$A49,data2!P$2:P$19999)=0,IF(L49="","",0),SUMIF(data2!$B$2:$B$19999,calculations!$A49,data2!P$2:P$19999)))</f>
        <v>2</v>
      </c>
      <c r="L49" s="30">
        <f>IF($B49="","",IF(SUMIF(data2!$B$2:$B$19999,calculations!$A49,data2!Q$2:Q$19999)=0,"",SUMIF(data2!$B$2:$B$19999,calculations!$A49,data2!Q$2:Q$19999)))</f>
        <v>2</v>
      </c>
      <c r="M49" s="23">
        <f t="shared" si="3"/>
        <v>1</v>
      </c>
      <c r="N49" s="30">
        <f>IF(B49="","",SUMIF(data2!$B$2:$B$19999,calculations!$A49,data2!S$2:S$19999))</f>
        <v>5</v>
      </c>
      <c r="O49" s="30">
        <f>IF(C49="","",SUMIF(data2!$B$2:$B$19999,calculations!$A49,data2!N$2:N$19999))</f>
        <v>24</v>
      </c>
      <c r="R49" s="20" t="str">
        <f>calculations!$AC$3&amp;calculations!$X$3&amp;" "&amp;calculations!$S$3&amp;calculations!$S49</f>
        <v>DC Seed ProvidersAll DCS43497</v>
      </c>
      <c r="S49" s="34">
        <f>IFERROR(IF(INDEX(lists!F$5:H$200,MATCH(S48,lists!H$5:H$200,1)+1,3)&gt;VLOOKUP(display!$Q$11,lists!G$5:I$200,2,FALSE),"",INDEX(lists!F$5:H$200,MATCH(S48,lists!H$5:H$200,1)+1,3)),"")</f>
        <v>43497</v>
      </c>
      <c r="T49" s="30">
        <f>IF(S49="","",IF(SUMIF(data2!$B$2:$B$19999,calculations!$R49,data2!F$2:F$19999)=0,"",SUMIF(data2!$B$2:$B$19999,calculations!$R49,data2!F$2:F$19999)))</f>
        <v>7</v>
      </c>
      <c r="U49" s="30">
        <f>IF(S49="","",IF(SUMIF(data2!$B$2:$B$19999,calculations!$R49,data2!G$2:G$19999)=0,"",SUMIF(data2!$B$2:$B$19999,calculations!$R49,data2!G$2:G$19999)))</f>
        <v>8.5</v>
      </c>
      <c r="V49" s="23">
        <f t="shared" si="5"/>
        <v>0.82352941176470584</v>
      </c>
      <c r="W49" s="30">
        <f>IF($B49="","",IF(SUMIF(data2!$B$2:$B$19999,calculations!$R49,data2!I$2:I$19999)=0,"",SUMIF(data2!$B$2:$B$19999,calculations!$R49,data2!I$2:I$19999)))</f>
        <v>32</v>
      </c>
      <c r="X49" s="30">
        <f>IF($B49="","",IF(SUMIF(data2!$B$2:$B$19999,calculations!$R49,data2!J$2:J$19999)=0,"",SUMIF(data2!$B$2:$B$19999,calculations!$R49,data2!J$2:J$19999)))</f>
        <v>37</v>
      </c>
      <c r="Y49" s="23">
        <f t="shared" si="6"/>
        <v>0.86486486486486491</v>
      </c>
      <c r="Z49" s="30">
        <f>IF($B49="","",IF(SUMIF(data2!$B$2:$B$19999,calculations!$R49,data2!L$2:L$19999)=0,"",SUMIF(data2!$B$2:$B$19999,calculations!$R49,data2!L$2:L$19999)))</f>
        <v>48</v>
      </c>
      <c r="AA49" s="23">
        <f t="shared" si="7"/>
        <v>0.77083333333333337</v>
      </c>
      <c r="AB49" s="30">
        <f>IF($S49="","",IF(SUMIF(data2!$B$2:$B$19999,calculations!$R49,data2!P$2:P$19999)=0,IF(AC49="","",0),SUMIF(data2!$B$2:$B$19999,calculations!$R49,data2!P$2:P$19999)))</f>
        <v>2</v>
      </c>
      <c r="AC49" s="30">
        <f>IF($S49="","",IF(SUMIF(data2!$B$2:$B$19999,calculations!$R49,data2!Q$2:Q$19999)=0,"",SUMIF(data2!$B$2:$B$19999,calculations!$R49,data2!Q$2:Q$19999)))</f>
        <v>2</v>
      </c>
      <c r="AD49" s="23">
        <f t="shared" ref="AD49:AD59" si="8">IF(S49="","",IF(AC49="","",AB49/AC49))</f>
        <v>1</v>
      </c>
      <c r="AE49" s="30">
        <f>IF(S49="","",SUMIF(data2!$B$2:$B$19999,calculations!$R49,data2!S$2:S$19999))</f>
        <v>4</v>
      </c>
      <c r="AF49" s="30">
        <f>IF(S49="","",SUMIF(data2!$B$2:$B$19999,calculations!$R49,data2!N$2:N$19999))</f>
        <v>28</v>
      </c>
    </row>
    <row r="50" spans="1:32" x14ac:dyDescent="0.25">
      <c r="A50" s="20" t="str">
        <f>calculations!$L$3&amp;calculations!$G$3&amp;" "&amp;calculations!$B$3&amp;calculations!$B50</f>
        <v>All CPP-FV ProvidersCPP-FV Combined43525</v>
      </c>
      <c r="B50" s="34">
        <f>IFERROR(IF(INDEX(lists!F$5:H$200,MATCH(B49,lists!H$5:H$200,1)+1,3)&gt;VLOOKUP(display!$Q$11,lists!G$5:I$200,2,FALSE),"",INDEX(lists!F$5:H$200,MATCH(B49,lists!H$5:H$200,1)+1,3)),"")</f>
        <v>43525</v>
      </c>
      <c r="C50" s="30">
        <f>IF(B50="","",IF(SUMIF(data2!$B$2:$B$19999,calculations!$A50,data2!F$2:F$19999)=0,"",SUMIF(data2!$B$2:$B$19999,calculations!$A50,data2!F$2:F$19999)))</f>
        <v>7</v>
      </c>
      <c r="D50" s="30">
        <f>IF(B50="","",IF(SUMIF(data2!$B$2:$B$19999,calculations!$A50,data2!G$2:G$19999)=0,"",SUMIF(data2!$B$2:$B$19999,calculations!$A50,data2!G$2:G$19999)))</f>
        <v>8.5</v>
      </c>
      <c r="E50" s="23">
        <f t="shared" si="0"/>
        <v>0.82352941176470584</v>
      </c>
      <c r="F50" s="30">
        <f>IF($B50="","",IF(SUMIF(data2!$B$2:$B$19999,calculations!$A50,data2!I$2:I$19999)=0,"",SUMIF(data2!$B$2:$B$19999,calculations!$A50,data2!I$2:I$19999)))</f>
        <v>29</v>
      </c>
      <c r="G50" s="30">
        <f>IF($B50="","",IF(SUMIF(data2!$B$2:$B$19999,calculations!$A50,data2!J$2:J$19999)=0,"",SUMIF(data2!$B$2:$B$19999,calculations!$A50,data2!J$2:J$19999)))</f>
        <v>39</v>
      </c>
      <c r="H50" s="23">
        <f t="shared" si="1"/>
        <v>0.74358974358974361</v>
      </c>
      <c r="I50" s="30">
        <f>IF($B50="","",IF(SUMIF(data2!$B$2:$B$19999,calculations!$A50,data2!L$2:L$19999)=0,"",SUMIF(data2!$B$2:$B$19999,calculations!$A50,data2!L$2:L$19999)))</f>
        <v>48</v>
      </c>
      <c r="J50" s="23">
        <f t="shared" si="2"/>
        <v>0.8125</v>
      </c>
      <c r="K50" s="30">
        <f>IF($B50="","",IF(SUMIF(data2!$B$2:$B$19999,calculations!$A50,data2!P$2:P$19999)=0,IF(L50="","",0),SUMIF(data2!$B$2:$B$19999,calculations!$A50,data2!P$2:P$19999)))</f>
        <v>0</v>
      </c>
      <c r="L50" s="30">
        <f>IF($B50="","",IF(SUMIF(data2!$B$2:$B$19999,calculations!$A50,data2!Q$2:Q$19999)=0,"",SUMIF(data2!$B$2:$B$19999,calculations!$A50,data2!Q$2:Q$19999)))</f>
        <v>1</v>
      </c>
      <c r="M50" s="23">
        <f t="shared" si="3"/>
        <v>0</v>
      </c>
      <c r="N50" s="30">
        <f>IF(B50="","",SUMIF(data2!$B$2:$B$19999,calculations!$A50,data2!S$2:S$19999))</f>
        <v>2</v>
      </c>
      <c r="O50" s="30">
        <f>IF(C50="","",SUMIF(data2!$B$2:$B$19999,calculations!$A50,data2!N$2:N$19999))</f>
        <v>27</v>
      </c>
      <c r="R50" s="20" t="str">
        <f>calculations!$AC$3&amp;calculations!$X$3&amp;" "&amp;calculations!$S$3&amp;calculations!$S50</f>
        <v>DC Seed ProvidersAll DCS43525</v>
      </c>
      <c r="S50" s="34">
        <f>IFERROR(IF(INDEX(lists!F$5:H$200,MATCH(S49,lists!H$5:H$200,1)+1,3)&gt;VLOOKUP(display!$Q$11,lists!G$5:I$200,2,FALSE),"",INDEX(lists!F$5:H$200,MATCH(S49,lists!H$5:H$200,1)+1,3)),"")</f>
        <v>43525</v>
      </c>
      <c r="T50" s="30">
        <f>IF(S50="","",IF(SUMIF(data2!$B$2:$B$19999,calculations!$R50,data2!F$2:F$19999)=0,"",SUMIF(data2!$B$2:$B$19999,calculations!$R50,data2!F$2:F$19999)))</f>
        <v>6.5</v>
      </c>
      <c r="U50" s="30">
        <f>IF(S50="","",IF(SUMIF(data2!$B$2:$B$19999,calculations!$R50,data2!G$2:G$19999)=0,"",SUMIF(data2!$B$2:$B$19999,calculations!$R50,data2!G$2:G$19999)))</f>
        <v>8.5</v>
      </c>
      <c r="V50" s="23">
        <f t="shared" si="5"/>
        <v>0.76470588235294112</v>
      </c>
      <c r="W50" s="30">
        <f>IF($B50="","",IF(SUMIF(data2!$B$2:$B$19999,calculations!$R50,data2!I$2:I$19999)=0,"",SUMIF(data2!$B$2:$B$19999,calculations!$R50,data2!I$2:I$19999)))</f>
        <v>31</v>
      </c>
      <c r="X50" s="30">
        <f>IF($B50="","",IF(SUMIF(data2!$B$2:$B$19999,calculations!$R50,data2!J$2:J$19999)=0,"",SUMIF(data2!$B$2:$B$19999,calculations!$R50,data2!J$2:J$19999)))</f>
        <v>34</v>
      </c>
      <c r="Y50" s="23">
        <f t="shared" si="6"/>
        <v>0.91176470588235292</v>
      </c>
      <c r="Z50" s="30">
        <f>IF($B50="","",IF(SUMIF(data2!$B$2:$B$19999,calculations!$R50,data2!L$2:L$19999)=0,"",SUMIF(data2!$B$2:$B$19999,calculations!$R50,data2!L$2:L$19999)))</f>
        <v>48</v>
      </c>
      <c r="AA50" s="23">
        <f t="shared" si="7"/>
        <v>0.70833333333333337</v>
      </c>
      <c r="AB50" s="30">
        <f>IF($S50="","",IF(SUMIF(data2!$B$2:$B$19999,calculations!$R50,data2!P$2:P$19999)=0,IF(AC50="","",0),SUMIF(data2!$B$2:$B$19999,calculations!$R50,data2!P$2:P$19999)))</f>
        <v>0</v>
      </c>
      <c r="AC50" s="30">
        <f>IF($S50="","",IF(SUMIF(data2!$B$2:$B$19999,calculations!$R50,data2!Q$2:Q$19999)=0,"",SUMIF(data2!$B$2:$B$19999,calculations!$R50,data2!Q$2:Q$19999)))</f>
        <v>3</v>
      </c>
      <c r="AD50" s="23">
        <f t="shared" si="8"/>
        <v>0</v>
      </c>
      <c r="AE50" s="30">
        <f>IF(S50="","",SUMIF(data2!$B$2:$B$19999,calculations!$R50,data2!S$2:S$19999))</f>
        <v>3</v>
      </c>
      <c r="AF50" s="30">
        <f>IF(S50="","",SUMIF(data2!$B$2:$B$19999,calculations!$R50,data2!N$2:N$19999))</f>
        <v>28</v>
      </c>
    </row>
    <row r="51" spans="1:32" x14ac:dyDescent="0.25">
      <c r="A51" s="20" t="str">
        <f>calculations!$L$3&amp;calculations!$G$3&amp;" "&amp;calculations!$B$3&amp;calculations!$B51</f>
        <v>All CPP-FV ProvidersCPP-FV Combined43556</v>
      </c>
      <c r="B51" s="34">
        <f>IFERROR(IF(INDEX(lists!F$5:H$200,MATCH(B50,lists!H$5:H$200,1)+1,3)&gt;VLOOKUP(display!$Q$11,lists!G$5:I$200,2,FALSE),"",INDEX(lists!F$5:H$200,MATCH(B50,lists!H$5:H$200,1)+1,3)),"")</f>
        <v>43556</v>
      </c>
      <c r="C51" s="30">
        <f>IF(B51="","",IF(SUMIF(data2!$B$2:$B$19999,calculations!$A51,data2!F$2:F$19999)=0,"",SUMIF(data2!$B$2:$B$19999,calculations!$A51,data2!F$2:F$19999)))</f>
        <v>7</v>
      </c>
      <c r="D51" s="30">
        <f>IF(B51="","",IF(SUMIF(data2!$B$2:$B$19999,calculations!$A51,data2!G$2:G$19999)=0,"",SUMIF(data2!$B$2:$B$19999,calculations!$A51,data2!G$2:G$19999)))</f>
        <v>8.5</v>
      </c>
      <c r="E51" s="23">
        <f t="shared" si="0"/>
        <v>0.82352941176470584</v>
      </c>
      <c r="F51" s="30">
        <f>IF($B51="","",IF(SUMIF(data2!$B$2:$B$19999,calculations!$A51,data2!I$2:I$19999)=0,"",SUMIF(data2!$B$2:$B$19999,calculations!$A51,data2!I$2:I$19999)))</f>
        <v>30</v>
      </c>
      <c r="G51" s="30">
        <f>IF($B51="","",IF(SUMIF(data2!$B$2:$B$19999,calculations!$A51,data2!J$2:J$19999)=0,"",SUMIF(data2!$B$2:$B$19999,calculations!$A51,data2!J$2:J$19999)))</f>
        <v>39</v>
      </c>
      <c r="H51" s="23">
        <f t="shared" si="1"/>
        <v>0.76923076923076927</v>
      </c>
      <c r="I51" s="30">
        <f>IF($B51="","",IF(SUMIF(data2!$B$2:$B$19999,calculations!$A51,data2!L$2:L$19999)=0,"",SUMIF(data2!$B$2:$B$19999,calculations!$A51,data2!L$2:L$19999)))</f>
        <v>48</v>
      </c>
      <c r="J51" s="23">
        <f t="shared" si="2"/>
        <v>0.8125</v>
      </c>
      <c r="K51" s="30">
        <f>IF($B51="","",IF(SUMIF(data2!$B$2:$B$19999,calculations!$A51,data2!P$2:P$19999)=0,IF(L51="","",0),SUMIF(data2!$B$2:$B$19999,calculations!$A51,data2!P$2:P$19999)))</f>
        <v>1</v>
      </c>
      <c r="L51" s="30">
        <f>IF($B51="","",IF(SUMIF(data2!$B$2:$B$19999,calculations!$A51,data2!Q$2:Q$19999)=0,"",SUMIF(data2!$B$2:$B$19999,calculations!$A51,data2!Q$2:Q$19999)))</f>
        <v>2</v>
      </c>
      <c r="M51" s="23">
        <f t="shared" si="3"/>
        <v>0.5</v>
      </c>
      <c r="N51" s="30">
        <f>IF(B51="","",SUMIF(data2!$B$2:$B$19999,calculations!$A51,data2!S$2:S$19999))</f>
        <v>4</v>
      </c>
      <c r="O51" s="30">
        <f>IF(C51="","",SUMIF(data2!$B$2:$B$19999,calculations!$A51,data2!N$2:N$19999))</f>
        <v>26</v>
      </c>
      <c r="R51" s="20" t="str">
        <f>calculations!$AC$3&amp;calculations!$X$3&amp;" "&amp;calculations!$S$3&amp;calculations!$S51</f>
        <v>DC Seed ProvidersAll DCS43556</v>
      </c>
      <c r="S51" s="34">
        <f>IFERROR(IF(INDEX(lists!F$5:H$200,MATCH(S50,lists!H$5:H$200,1)+1,3)&gt;VLOOKUP(display!$Q$11,lists!G$5:I$200,2,FALSE),"",INDEX(lists!F$5:H$200,MATCH(S50,lists!H$5:H$200,1)+1,3)),"")</f>
        <v>43556</v>
      </c>
      <c r="T51" s="30">
        <f>IF(S51="","",IF(SUMIF(data2!$B$2:$B$19999,calculations!$R51,data2!F$2:F$19999)=0,"",SUMIF(data2!$B$2:$B$19999,calculations!$R51,data2!F$2:F$19999)))</f>
        <v>6.5</v>
      </c>
      <c r="U51" s="30">
        <f>IF(S51="","",IF(SUMIF(data2!$B$2:$B$19999,calculations!$R51,data2!G$2:G$19999)=0,"",SUMIF(data2!$B$2:$B$19999,calculations!$R51,data2!G$2:G$19999)))</f>
        <v>8.5</v>
      </c>
      <c r="V51" s="23">
        <f t="shared" si="5"/>
        <v>0.76470588235294112</v>
      </c>
      <c r="W51" s="30">
        <f>IF($B51="","",IF(SUMIF(data2!$B$2:$B$19999,calculations!$R51,data2!I$2:I$19999)=0,"",SUMIF(data2!$B$2:$B$19999,calculations!$R51,data2!I$2:I$19999)))</f>
        <v>32</v>
      </c>
      <c r="X51" s="30">
        <f>IF($B51="","",IF(SUMIF(data2!$B$2:$B$19999,calculations!$R51,data2!J$2:J$19999)=0,"",SUMIF(data2!$B$2:$B$19999,calculations!$R51,data2!J$2:J$19999)))</f>
        <v>34</v>
      </c>
      <c r="Y51" s="23">
        <f t="shared" si="6"/>
        <v>0.94117647058823528</v>
      </c>
      <c r="Z51" s="30">
        <f>IF($B51="","",IF(SUMIF(data2!$B$2:$B$19999,calculations!$R51,data2!L$2:L$19999)=0,"",SUMIF(data2!$B$2:$B$19999,calculations!$R51,data2!L$2:L$19999)))</f>
        <v>48</v>
      </c>
      <c r="AA51" s="23">
        <f t="shared" si="7"/>
        <v>0.70833333333333337</v>
      </c>
      <c r="AB51" s="30">
        <f>IF($S51="","",IF(SUMIF(data2!$B$2:$B$19999,calculations!$R51,data2!P$2:P$19999)=0,IF(AC51="","",0),SUMIF(data2!$B$2:$B$19999,calculations!$R51,data2!P$2:P$19999)))</f>
        <v>1</v>
      </c>
      <c r="AC51" s="30">
        <f>IF($S51="","",IF(SUMIF(data2!$B$2:$B$19999,calculations!$R51,data2!Q$2:Q$19999)=0,"",SUMIF(data2!$B$2:$B$19999,calculations!$R51,data2!Q$2:Q$19999)))</f>
        <v>3</v>
      </c>
      <c r="AD51" s="23">
        <f t="shared" si="8"/>
        <v>0.33333333333333331</v>
      </c>
      <c r="AE51" s="30">
        <f>IF(S51="","",SUMIF(data2!$B$2:$B$19999,calculations!$R51,data2!S$2:S$19999))</f>
        <v>4</v>
      </c>
      <c r="AF51" s="30">
        <f>IF(S51="","",SUMIF(data2!$B$2:$B$19999,calculations!$R51,data2!N$2:N$19999))</f>
        <v>28</v>
      </c>
    </row>
    <row r="52" spans="1:32" x14ac:dyDescent="0.25">
      <c r="A52" s="20" t="str">
        <f>calculations!$L$3&amp;calculations!$G$3&amp;" "&amp;calculations!$B$3&amp;calculations!$B52</f>
        <v>All CPP-FV ProvidersCPP-FV Combined43586</v>
      </c>
      <c r="B52" s="34">
        <f>IFERROR(IF(INDEX(lists!F$5:H$200,MATCH(B51,lists!H$5:H$200,1)+1,3)&gt;VLOOKUP(display!$Q$11,lists!G$5:I$200,2,FALSE),"",INDEX(lists!F$5:H$200,MATCH(B51,lists!H$5:H$200,1)+1,3)),"")</f>
        <v>43586</v>
      </c>
      <c r="C52" s="30">
        <f>IF(B52="","",IF(SUMIF(data2!$B$2:$B$19999,calculations!$A52,data2!F$2:F$19999)=0,"",SUMIF(data2!$B$2:$B$19999,calculations!$A52,data2!F$2:F$19999)))</f>
        <v>6.5</v>
      </c>
      <c r="D52" s="30">
        <f>IF(B52="","",IF(SUMIF(data2!$B$2:$B$19999,calculations!$A52,data2!G$2:G$19999)=0,"",SUMIF(data2!$B$2:$B$19999,calculations!$A52,data2!G$2:G$19999)))</f>
        <v>8.5</v>
      </c>
      <c r="E52" s="23">
        <f t="shared" si="0"/>
        <v>0.76470588235294112</v>
      </c>
      <c r="F52" s="30">
        <f>IF($B52="","",IF(SUMIF(data2!$B$2:$B$19999,calculations!$A52,data2!I$2:I$19999)=0,"",SUMIF(data2!$B$2:$B$19999,calculations!$A52,data2!I$2:I$19999)))</f>
        <v>29</v>
      </c>
      <c r="G52" s="30">
        <f>IF($B52="","",IF(SUMIF(data2!$B$2:$B$19999,calculations!$A52,data2!J$2:J$19999)=0,"",SUMIF(data2!$B$2:$B$19999,calculations!$A52,data2!J$2:J$19999)))</f>
        <v>36</v>
      </c>
      <c r="H52" s="23">
        <f t="shared" si="1"/>
        <v>0.80555555555555558</v>
      </c>
      <c r="I52" s="30">
        <f>IF($B52="","",IF(SUMIF(data2!$B$2:$B$19999,calculations!$A52,data2!L$2:L$19999)=0,"",SUMIF(data2!$B$2:$B$19999,calculations!$A52,data2!L$2:L$19999)))</f>
        <v>48</v>
      </c>
      <c r="J52" s="23">
        <f t="shared" si="2"/>
        <v>0.75</v>
      </c>
      <c r="K52" s="30">
        <f>IF($B52="","",IF(SUMIF(data2!$B$2:$B$19999,calculations!$A52,data2!P$2:P$19999)=0,IF(L52="","",0),SUMIF(data2!$B$2:$B$19999,calculations!$A52,data2!P$2:P$19999)))</f>
        <v>2</v>
      </c>
      <c r="L52" s="30">
        <f>IF($B52="","",IF(SUMIF(data2!$B$2:$B$19999,calculations!$A52,data2!Q$2:Q$19999)=0,"",SUMIF(data2!$B$2:$B$19999,calculations!$A52,data2!Q$2:Q$19999)))</f>
        <v>2</v>
      </c>
      <c r="M52" s="23">
        <f t="shared" si="3"/>
        <v>1</v>
      </c>
      <c r="N52" s="30">
        <f>IF(B52="","",SUMIF(data2!$B$2:$B$19999,calculations!$A52,data2!S$2:S$19999))</f>
        <v>1</v>
      </c>
      <c r="O52" s="30">
        <f>IF(C52="","",SUMIF(data2!$B$2:$B$19999,calculations!$A52,data2!N$2:N$19999))</f>
        <v>28</v>
      </c>
      <c r="R52" s="20" t="str">
        <f>calculations!$AC$3&amp;calculations!$X$3&amp;" "&amp;calculations!$S$3&amp;calculations!$S52</f>
        <v>DC Seed ProvidersAll DCS43586</v>
      </c>
      <c r="S52" s="34">
        <f>IFERROR(IF(INDEX(lists!F$5:H$200,MATCH(S51,lists!H$5:H$200,1)+1,3)&gt;VLOOKUP(display!$Q$11,lists!G$5:I$200,2,FALSE),"",INDEX(lists!F$5:H$200,MATCH(S51,lists!H$5:H$200,1)+1,3)),"")</f>
        <v>43586</v>
      </c>
      <c r="T52" s="30">
        <f>IF(S52="","",IF(SUMIF(data2!$B$2:$B$19999,calculations!$R52,data2!F$2:F$19999)=0,"",SUMIF(data2!$B$2:$B$19999,calculations!$R52,data2!F$2:F$19999)))</f>
        <v>5.5</v>
      </c>
      <c r="U52" s="30">
        <f>IF(S52="","",IF(SUMIF(data2!$B$2:$B$19999,calculations!$R52,data2!G$2:G$19999)=0,"",SUMIF(data2!$B$2:$B$19999,calculations!$R52,data2!G$2:G$19999)))</f>
        <v>8.5</v>
      </c>
      <c r="V52" s="23">
        <f t="shared" si="5"/>
        <v>0.6470588235294118</v>
      </c>
      <c r="W52" s="30">
        <f>IF($B52="","",IF(SUMIF(data2!$B$2:$B$19999,calculations!$R52,data2!I$2:I$19999)=0,"",SUMIF(data2!$B$2:$B$19999,calculations!$R52,data2!I$2:I$19999)))</f>
        <v>30</v>
      </c>
      <c r="X52" s="30">
        <f>IF($B52="","",IF(SUMIF(data2!$B$2:$B$19999,calculations!$R52,data2!J$2:J$19999)=0,"",SUMIF(data2!$B$2:$B$19999,calculations!$R52,data2!J$2:J$19999)))</f>
        <v>28</v>
      </c>
      <c r="Y52" s="23">
        <f t="shared" si="6"/>
        <v>1.0714285714285714</v>
      </c>
      <c r="Z52" s="30">
        <f>IF($B52="","",IF(SUMIF(data2!$B$2:$B$19999,calculations!$R52,data2!L$2:L$19999)=0,"",SUMIF(data2!$B$2:$B$19999,calculations!$R52,data2!L$2:L$19999)))</f>
        <v>48</v>
      </c>
      <c r="AA52" s="23">
        <f t="shared" si="7"/>
        <v>0.58333333333333337</v>
      </c>
      <c r="AB52" s="30">
        <f>IF($S52="","",IF(SUMIF(data2!$B$2:$B$19999,calculations!$R52,data2!P$2:P$19999)=0,IF(AC52="","",0),SUMIF(data2!$B$2:$B$19999,calculations!$R52,data2!P$2:P$19999)))</f>
        <v>3</v>
      </c>
      <c r="AC52" s="30">
        <f>IF($S52="","",IF(SUMIF(data2!$B$2:$B$19999,calculations!$R52,data2!Q$2:Q$19999)=0,"",SUMIF(data2!$B$2:$B$19999,calculations!$R52,data2!Q$2:Q$19999)))</f>
        <v>4</v>
      </c>
      <c r="AD52" s="23">
        <f t="shared" si="8"/>
        <v>0.75</v>
      </c>
      <c r="AE52" s="30">
        <f>IF(S52="","",SUMIF(data2!$B$2:$B$19999,calculations!$R52,data2!S$2:S$19999))</f>
        <v>2</v>
      </c>
      <c r="AF52" s="30">
        <f>IF(S52="","",SUMIF(data2!$B$2:$B$19999,calculations!$R52,data2!N$2:N$19999))</f>
        <v>28</v>
      </c>
    </row>
    <row r="53" spans="1:32" x14ac:dyDescent="0.25">
      <c r="A53" s="20" t="str">
        <f>calculations!$L$3&amp;calculations!$G$3&amp;" "&amp;calculations!$B$3&amp;calculations!$B53</f>
        <v>All CPP-FV ProvidersCPP-FV Combined43617</v>
      </c>
      <c r="B53" s="34">
        <f>IFERROR(IF(INDEX(lists!F$5:H$200,MATCH(B52,lists!H$5:H$200,1)+1,3)&gt;VLOOKUP(display!$Q$11,lists!G$5:I$200,2,FALSE),"",INDEX(lists!F$5:H$200,MATCH(B52,lists!H$5:H$200,1)+1,3)),"")</f>
        <v>43617</v>
      </c>
      <c r="C53" s="30">
        <f>IF(B53="","",IF(SUMIF(data2!$B$2:$B$19999,calculations!$A53,data2!F$2:F$19999)=0,"",SUMIF(data2!$B$2:$B$19999,calculations!$A53,data2!F$2:F$19999)))</f>
        <v>6.5</v>
      </c>
      <c r="D53" s="30">
        <f>IF(B53="","",IF(SUMIF(data2!$B$2:$B$19999,calculations!$A53,data2!G$2:G$19999)=0,"",SUMIF(data2!$B$2:$B$19999,calculations!$A53,data2!G$2:G$19999)))</f>
        <v>8.5</v>
      </c>
      <c r="E53" s="23">
        <f t="shared" si="0"/>
        <v>0.76470588235294112</v>
      </c>
      <c r="F53" s="30">
        <f>IF($B53="","",IF(SUMIF(data2!$B$2:$B$19999,calculations!$A53,data2!I$2:I$19999)=0,"",SUMIF(data2!$B$2:$B$19999,calculations!$A53,data2!I$2:I$19999)))</f>
        <v>27</v>
      </c>
      <c r="G53" s="30">
        <f>IF($B53="","",IF(SUMIF(data2!$B$2:$B$19999,calculations!$A53,data2!J$2:J$19999)=0,"",SUMIF(data2!$B$2:$B$19999,calculations!$A53,data2!J$2:J$19999)))</f>
        <v>36</v>
      </c>
      <c r="H53" s="23">
        <f t="shared" si="1"/>
        <v>0.75</v>
      </c>
      <c r="I53" s="30">
        <f>IF($B53="","",IF(SUMIF(data2!$B$2:$B$19999,calculations!$A53,data2!L$2:L$19999)=0,"",SUMIF(data2!$B$2:$B$19999,calculations!$A53,data2!L$2:L$19999)))</f>
        <v>48</v>
      </c>
      <c r="J53" s="23">
        <f t="shared" si="2"/>
        <v>0.75</v>
      </c>
      <c r="K53" s="30">
        <f>IF($B53="","",IF(SUMIF(data2!$B$2:$B$19999,calculations!$A53,data2!P$2:P$19999)=0,IF(L53="","",0),SUMIF(data2!$B$2:$B$19999,calculations!$A53,data2!P$2:P$19999)))</f>
        <v>1</v>
      </c>
      <c r="L53" s="30">
        <f>IF($B53="","",IF(SUMIF(data2!$B$2:$B$19999,calculations!$A53,data2!Q$2:Q$19999)=0,"",SUMIF(data2!$B$2:$B$19999,calculations!$A53,data2!Q$2:Q$19999)))</f>
        <v>1</v>
      </c>
      <c r="M53" s="23">
        <f t="shared" si="3"/>
        <v>1</v>
      </c>
      <c r="N53" s="30">
        <f>IF(B53="","",SUMIF(data2!$B$2:$B$19999,calculations!$A53,data2!S$2:S$19999))</f>
        <v>0</v>
      </c>
      <c r="O53" s="30">
        <f>IF(C53="","",SUMIF(data2!$B$2:$B$19999,calculations!$A53,data2!N$2:N$19999))</f>
        <v>27</v>
      </c>
      <c r="R53" s="20" t="str">
        <f>calculations!$AC$3&amp;calculations!$X$3&amp;" "&amp;calculations!$S$3&amp;calculations!$S53</f>
        <v>DC Seed ProvidersAll DCS43617</v>
      </c>
      <c r="S53" s="34">
        <f>IFERROR(IF(INDEX(lists!F$5:H$200,MATCH(S52,lists!H$5:H$200,1)+1,3)&gt;VLOOKUP(display!$Q$11,lists!G$5:I$200,2,FALSE),"",INDEX(lists!F$5:H$200,MATCH(S52,lists!H$5:H$200,1)+1,3)),"")</f>
        <v>43617</v>
      </c>
      <c r="T53" s="30">
        <f>IF(S53="","",IF(SUMIF(data2!$B$2:$B$19999,calculations!$R53,data2!F$2:F$19999)=0,"",SUMIF(data2!$B$2:$B$19999,calculations!$R53,data2!F$2:F$19999)))</f>
        <v>5.5</v>
      </c>
      <c r="U53" s="30">
        <f>IF(S53="","",IF(SUMIF(data2!$B$2:$B$19999,calculations!$R53,data2!G$2:G$19999)=0,"",SUMIF(data2!$B$2:$B$19999,calculations!$R53,data2!G$2:G$19999)))</f>
        <v>8.5</v>
      </c>
      <c r="V53" s="23">
        <f t="shared" si="5"/>
        <v>0.6470588235294118</v>
      </c>
      <c r="W53" s="30">
        <f>IF($B53="","",IF(SUMIF(data2!$B$2:$B$19999,calculations!$R53,data2!I$2:I$19999)=0,"",SUMIF(data2!$B$2:$B$19999,calculations!$R53,data2!I$2:I$19999)))</f>
        <v>23</v>
      </c>
      <c r="X53" s="30">
        <f>IF($B53="","",IF(SUMIF(data2!$B$2:$B$19999,calculations!$R53,data2!J$2:J$19999)=0,"",SUMIF(data2!$B$2:$B$19999,calculations!$R53,data2!J$2:J$19999)))</f>
        <v>28</v>
      </c>
      <c r="Y53" s="23">
        <f t="shared" si="6"/>
        <v>0.8214285714285714</v>
      </c>
      <c r="Z53" s="30">
        <f>IF($B53="","",IF(SUMIF(data2!$B$2:$B$19999,calculations!$R53,data2!L$2:L$19999)=0,"",SUMIF(data2!$B$2:$B$19999,calculations!$R53,data2!L$2:L$19999)))</f>
        <v>48</v>
      </c>
      <c r="AA53" s="23">
        <f t="shared" si="7"/>
        <v>0.58333333333333337</v>
      </c>
      <c r="AB53" s="30">
        <f>IF($S53="","",IF(SUMIF(data2!$B$2:$B$19999,calculations!$R53,data2!P$2:P$19999)=0,IF(AC53="","",0),SUMIF(data2!$B$2:$B$19999,calculations!$R53,data2!P$2:P$19999)))</f>
        <v>2</v>
      </c>
      <c r="AC53" s="30">
        <f>IF($S53="","",IF(SUMIF(data2!$B$2:$B$19999,calculations!$R53,data2!Q$2:Q$19999)=0,"",SUMIF(data2!$B$2:$B$19999,calculations!$R53,data2!Q$2:Q$19999)))</f>
        <v>5</v>
      </c>
      <c r="AD53" s="23">
        <f t="shared" si="8"/>
        <v>0.4</v>
      </c>
      <c r="AE53" s="30">
        <f>IF(S53="","",SUMIF(data2!$B$2:$B$19999,calculations!$R53,data2!S$2:S$19999))</f>
        <v>1</v>
      </c>
      <c r="AF53" s="30">
        <f>IF(S53="","",SUMIF(data2!$B$2:$B$19999,calculations!$R53,data2!N$2:N$19999))</f>
        <v>22</v>
      </c>
    </row>
    <row r="54" spans="1:32" x14ac:dyDescent="0.25">
      <c r="A54" s="20" t="str">
        <f>calculations!$L$3&amp;calculations!$G$3&amp;" "&amp;calculations!$B$3&amp;calculations!$B54</f>
        <v>All CPP-FV ProvidersCPP-FV Combined43647</v>
      </c>
      <c r="B54" s="34">
        <f>IFERROR(IF(INDEX(lists!F$5:H$200,MATCH(B53,lists!H$5:H$200,1)+1,3)&gt;VLOOKUP(display!$Q$11,lists!G$5:I$200,2,FALSE),"",INDEX(lists!F$5:H$200,MATCH(B53,lists!H$5:H$200,1)+1,3)),"")</f>
        <v>43647</v>
      </c>
      <c r="C54" s="30">
        <f>IF(B54="","",IF(SUMIF(data2!$B$2:$B$19999,calculations!$A54,data2!F$2:F$19999)=0,"",SUMIF(data2!$B$2:$B$19999,calculations!$A54,data2!F$2:F$19999)))</f>
        <v>6.5</v>
      </c>
      <c r="D54" s="30">
        <f>IF(B54="","",IF(SUMIF(data2!$B$2:$B$19999,calculations!$A54,data2!G$2:G$19999)=0,"",SUMIF(data2!$B$2:$B$19999,calculations!$A54,data2!G$2:G$19999)))</f>
        <v>8.5</v>
      </c>
      <c r="E54" s="23">
        <f t="shared" si="0"/>
        <v>0.76470588235294112</v>
      </c>
      <c r="F54" s="30">
        <f>IF($B54="","",IF(SUMIF(data2!$B$2:$B$19999,calculations!$A54,data2!I$2:I$19999)=0,"",SUMIF(data2!$B$2:$B$19999,calculations!$A54,data2!I$2:I$19999)))</f>
        <v>28</v>
      </c>
      <c r="G54" s="30">
        <f>IF($B54="","",IF(SUMIF(data2!$B$2:$B$19999,calculations!$A54,data2!J$2:J$19999)=0,"",SUMIF(data2!$B$2:$B$19999,calculations!$A54,data2!J$2:J$19999)))</f>
        <v>36</v>
      </c>
      <c r="H54" s="23">
        <f t="shared" si="1"/>
        <v>0.77777777777777779</v>
      </c>
      <c r="I54" s="30">
        <f>IF($B54="","",IF(SUMIF(data2!$B$2:$B$19999,calculations!$A54,data2!L$2:L$19999)=0,"",SUMIF(data2!$B$2:$B$19999,calculations!$A54,data2!L$2:L$19999)))</f>
        <v>48</v>
      </c>
      <c r="J54" s="23">
        <f t="shared" si="2"/>
        <v>0.75</v>
      </c>
      <c r="K54" s="30">
        <f>IF($B54="","",IF(SUMIF(data2!$B$2:$B$19999,calculations!$A54,data2!P$2:P$19999)=0,IF(L54="","",0),SUMIF(data2!$B$2:$B$19999,calculations!$A54,data2!P$2:P$19999)))</f>
        <v>1</v>
      </c>
      <c r="L54" s="30">
        <f>IF($B54="","",IF(SUMIF(data2!$B$2:$B$19999,calculations!$A54,data2!Q$2:Q$19999)=0,"",SUMIF(data2!$B$2:$B$19999,calculations!$A54,data2!Q$2:Q$19999)))</f>
        <v>1</v>
      </c>
      <c r="M54" s="23">
        <f t="shared" si="3"/>
        <v>1</v>
      </c>
      <c r="N54" s="30">
        <f>IF(B54="","",SUMIF(data2!$B$2:$B$19999,calculations!$A54,data2!S$2:S$19999))</f>
        <v>2</v>
      </c>
      <c r="O54" s="30">
        <f>IF(C54="","",SUMIF(data2!$B$2:$B$19999,calculations!$A54,data2!N$2:N$19999))</f>
        <v>26</v>
      </c>
      <c r="R54" s="20" t="str">
        <f>calculations!$AC$3&amp;calculations!$X$3&amp;" "&amp;calculations!$S$3&amp;calculations!$S54</f>
        <v>DC Seed ProvidersAll DCS43647</v>
      </c>
      <c r="S54" s="34">
        <f>IFERROR(IF(INDEX(lists!F$5:H$200,MATCH(S53,lists!H$5:H$200,1)+1,3)&gt;VLOOKUP(display!$Q$11,lists!G$5:I$200,2,FALSE),"",INDEX(lists!F$5:H$200,MATCH(S53,lists!H$5:H$200,1)+1,3)),"")</f>
        <v>43647</v>
      </c>
      <c r="T54" s="30">
        <f>IF(S54="","",IF(SUMIF(data2!$B$2:$B$19999,calculations!$R54,data2!F$2:F$19999)=0,"",SUMIF(data2!$B$2:$B$19999,calculations!$R54,data2!F$2:F$19999)))</f>
        <v>5.5</v>
      </c>
      <c r="U54" s="30">
        <f>IF(S54="","",IF(SUMIF(data2!$B$2:$B$19999,calculations!$R54,data2!G$2:G$19999)=0,"",SUMIF(data2!$B$2:$B$19999,calculations!$R54,data2!G$2:G$19999)))</f>
        <v>8.5</v>
      </c>
      <c r="V54" s="23">
        <f t="shared" si="5"/>
        <v>0.6470588235294118</v>
      </c>
      <c r="W54" s="30">
        <f>IF($B54="","",IF(SUMIF(data2!$B$2:$B$19999,calculations!$R54,data2!I$2:I$19999)=0,"",SUMIF(data2!$B$2:$B$19999,calculations!$R54,data2!I$2:I$19999)))</f>
        <v>26</v>
      </c>
      <c r="X54" s="30">
        <f>IF($B54="","",IF(SUMIF(data2!$B$2:$B$19999,calculations!$R54,data2!J$2:J$19999)=0,"",SUMIF(data2!$B$2:$B$19999,calculations!$R54,data2!J$2:J$19999)))</f>
        <v>28</v>
      </c>
      <c r="Y54" s="23">
        <f t="shared" si="6"/>
        <v>0.9285714285714286</v>
      </c>
      <c r="Z54" s="30">
        <f>IF($B54="","",IF(SUMIF(data2!$B$2:$B$19999,calculations!$R54,data2!L$2:L$19999)=0,"",SUMIF(data2!$B$2:$B$19999,calculations!$R54,data2!L$2:L$19999)))</f>
        <v>48</v>
      </c>
      <c r="AA54" s="23">
        <f t="shared" si="7"/>
        <v>0.58333333333333337</v>
      </c>
      <c r="AB54" s="30" t="str">
        <f>IF($S54="","",IF(SUMIF(data2!$B$2:$B$19999,calculations!$R54,data2!P$2:P$19999)=0,IF(AC54="","",0),SUMIF(data2!$B$2:$B$19999,calculations!$R54,data2!P$2:P$19999)))</f>
        <v/>
      </c>
      <c r="AC54" s="30" t="str">
        <f>IF($S54="","",IF(SUMIF(data2!$B$2:$B$19999,calculations!$R54,data2!Q$2:Q$19999)=0,"",SUMIF(data2!$B$2:$B$19999,calculations!$R54,data2!Q$2:Q$19999)))</f>
        <v/>
      </c>
      <c r="AD54" s="23" t="str">
        <f t="shared" si="8"/>
        <v/>
      </c>
      <c r="AE54" s="30">
        <f>IF(S54="","",SUMIF(data2!$B$2:$B$19999,calculations!$R54,data2!S$2:S$19999))</f>
        <v>3</v>
      </c>
      <c r="AF54" s="30">
        <f>IF(S54="","",SUMIF(data2!$B$2:$B$19999,calculations!$R54,data2!N$2:N$19999))</f>
        <v>23</v>
      </c>
    </row>
    <row r="55" spans="1:32" x14ac:dyDescent="0.25">
      <c r="A55" s="20" t="str">
        <f>calculations!$L$3&amp;calculations!$G$3&amp;" "&amp;calculations!$B$3&amp;calculations!$B55</f>
        <v>All CPP-FV ProvidersCPP-FV Combined43678</v>
      </c>
      <c r="B55" s="34">
        <f>IFERROR(IF(INDEX(lists!F$5:H$200,MATCH(B54,lists!H$5:H$200,1)+1,3)&gt;VLOOKUP(display!$Q$11,lists!G$5:I$200,2,FALSE),"",INDEX(lists!F$5:H$200,MATCH(B54,lists!H$5:H$200,1)+1,3)),"")</f>
        <v>43678</v>
      </c>
      <c r="C55" s="30">
        <f>IF(B55="","",IF(SUMIF(data2!$B$2:$B$19999,calculations!$A55,data2!F$2:F$19999)=0,"",SUMIF(data2!$B$2:$B$19999,calculations!$A55,data2!F$2:F$19999)))</f>
        <v>6.5</v>
      </c>
      <c r="D55" s="30">
        <f>IF(B55="","",IF(SUMIF(data2!$B$2:$B$19999,calculations!$A55,data2!G$2:G$19999)=0,"",SUMIF(data2!$B$2:$B$19999,calculations!$A55,data2!G$2:G$19999)))</f>
        <v>8.5</v>
      </c>
      <c r="E55" s="23">
        <f t="shared" si="0"/>
        <v>0.76470588235294112</v>
      </c>
      <c r="F55" s="30">
        <f>IF($B55="","",IF(SUMIF(data2!$B$2:$B$19999,calculations!$A55,data2!I$2:I$19999)=0,"",SUMIF(data2!$B$2:$B$19999,calculations!$A55,data2!I$2:I$19999)))</f>
        <v>34</v>
      </c>
      <c r="G55" s="30">
        <f>IF($B55="","",IF(SUMIF(data2!$B$2:$B$19999,calculations!$A55,data2!J$2:J$19999)=0,"",SUMIF(data2!$B$2:$B$19999,calculations!$A55,data2!J$2:J$19999)))</f>
        <v>36</v>
      </c>
      <c r="H55" s="23">
        <f t="shared" si="1"/>
        <v>0.94444444444444442</v>
      </c>
      <c r="I55" s="30">
        <f>IF($B55="","",IF(SUMIF(data2!$B$2:$B$19999,calculations!$A55,data2!L$2:L$19999)=0,"",SUMIF(data2!$B$2:$B$19999,calculations!$A55,data2!L$2:L$19999)))</f>
        <v>48</v>
      </c>
      <c r="J55" s="23">
        <f t="shared" si="2"/>
        <v>0.75</v>
      </c>
      <c r="K55" s="30">
        <f>IF($B55="","",IF(SUMIF(data2!$B$2:$B$19999,calculations!$A55,data2!P$2:P$19999)=0,IF(L55="","",0),SUMIF(data2!$B$2:$B$19999,calculations!$A55,data2!P$2:P$19999)))</f>
        <v>1</v>
      </c>
      <c r="L55" s="30">
        <f>IF($B55="","",IF(SUMIF(data2!$B$2:$B$19999,calculations!$A55,data2!Q$2:Q$19999)=0,"",SUMIF(data2!$B$2:$B$19999,calculations!$A55,data2!Q$2:Q$19999)))</f>
        <v>1</v>
      </c>
      <c r="M55" s="23">
        <f t="shared" si="3"/>
        <v>1</v>
      </c>
      <c r="N55" s="30">
        <f>IF(B55="","",SUMIF(data2!$B$2:$B$19999,calculations!$A55,data2!S$2:S$19999))</f>
        <v>7</v>
      </c>
      <c r="O55" s="30">
        <f>IF(C55="","",SUMIF(data2!$B$2:$B$19999,calculations!$A55,data2!N$2:N$19999))</f>
        <v>27</v>
      </c>
      <c r="R55" s="20" t="str">
        <f>calculations!$AC$3&amp;calculations!$X$3&amp;" "&amp;calculations!$S$3&amp;calculations!$S55</f>
        <v>DC Seed ProvidersAll DCS43678</v>
      </c>
      <c r="S55" s="34">
        <f>IFERROR(IF(INDEX(lists!F$5:H$200,MATCH(S54,lists!H$5:H$200,1)+1,3)&gt;VLOOKUP(display!$Q$11,lists!G$5:I$200,2,FALSE),"",INDEX(lists!F$5:H$200,MATCH(S54,lists!H$5:H$200,1)+1,3)),"")</f>
        <v>43678</v>
      </c>
      <c r="T55" s="30">
        <f>IF(S55="","",IF(SUMIF(data2!$B$2:$B$19999,calculations!$R55,data2!F$2:F$19999)=0,"",SUMIF(data2!$B$2:$B$19999,calculations!$R55,data2!F$2:F$19999)))</f>
        <v>5.5</v>
      </c>
      <c r="U55" s="30">
        <f>IF(S55="","",IF(SUMIF(data2!$B$2:$B$19999,calculations!$R55,data2!G$2:G$19999)=0,"",SUMIF(data2!$B$2:$B$19999,calculations!$R55,data2!G$2:G$19999)))</f>
        <v>8.5</v>
      </c>
      <c r="V55" s="23">
        <f t="shared" si="5"/>
        <v>0.6470588235294118</v>
      </c>
      <c r="W55" s="30">
        <f>IF($B55="","",IF(SUMIF(data2!$B$2:$B$19999,calculations!$R55,data2!I$2:I$19999)=0,"",SUMIF(data2!$B$2:$B$19999,calculations!$R55,data2!I$2:I$19999)))</f>
        <v>29</v>
      </c>
      <c r="X55" s="30">
        <f>IF($B55="","",IF(SUMIF(data2!$B$2:$B$19999,calculations!$R55,data2!J$2:J$19999)=0,"",SUMIF(data2!$B$2:$B$19999,calculations!$R55,data2!J$2:J$19999)))</f>
        <v>28</v>
      </c>
      <c r="Y55" s="23">
        <f t="shared" si="6"/>
        <v>1.0357142857142858</v>
      </c>
      <c r="Z55" s="30">
        <f>IF($B55="","",IF(SUMIF(data2!$B$2:$B$19999,calculations!$R55,data2!L$2:L$19999)=0,"",SUMIF(data2!$B$2:$B$19999,calculations!$R55,data2!L$2:L$19999)))</f>
        <v>48</v>
      </c>
      <c r="AA55" s="23">
        <f t="shared" si="7"/>
        <v>0.58333333333333337</v>
      </c>
      <c r="AB55" s="30">
        <f>IF($S55="","",IF(SUMIF(data2!$B$2:$B$19999,calculations!$R55,data2!P$2:P$19999)=0,IF(AC55="","",0),SUMIF(data2!$B$2:$B$19999,calculations!$R55,data2!P$2:P$19999)))</f>
        <v>1</v>
      </c>
      <c r="AC55" s="30">
        <f>IF($S55="","",IF(SUMIF(data2!$B$2:$B$19999,calculations!$R55,data2!Q$2:Q$19999)=0,"",SUMIF(data2!$B$2:$B$19999,calculations!$R55,data2!Q$2:Q$19999)))</f>
        <v>3</v>
      </c>
      <c r="AD55" s="23">
        <f t="shared" si="8"/>
        <v>0.33333333333333331</v>
      </c>
      <c r="AE55" s="30">
        <f>IF(S55="","",SUMIF(data2!$B$2:$B$19999,calculations!$R55,data2!S$2:S$19999))</f>
        <v>6</v>
      </c>
      <c r="AF55" s="30">
        <f>IF(S55="","",SUMIF(data2!$B$2:$B$19999,calculations!$R55,data2!N$2:N$19999))</f>
        <v>23</v>
      </c>
    </row>
    <row r="56" spans="1:32" x14ac:dyDescent="0.25">
      <c r="A56" s="20" t="str">
        <f>calculations!$L$3&amp;calculations!$G$3&amp;" "&amp;calculations!$B$3&amp;calculations!$B56</f>
        <v>All CPP-FV ProvidersCPP-FV Combined43709</v>
      </c>
      <c r="B56" s="34">
        <f>IFERROR(IF(INDEX(lists!F$5:H$200,MATCH(B55,lists!H$5:H$200,1)+1,3)&gt;VLOOKUP(display!$Q$11,lists!G$5:I$200,2,FALSE),"",INDEX(lists!F$5:H$200,MATCH(B55,lists!H$5:H$200,1)+1,3)),"")</f>
        <v>43709</v>
      </c>
      <c r="C56" s="30">
        <f>IF(B56="","",IF(SUMIF(data2!$B$2:$B$19999,calculations!$A56,data2!F$2:F$19999)=0,"",SUMIF(data2!$B$2:$B$19999,calculations!$A56,data2!F$2:F$19999)))</f>
        <v>6.5</v>
      </c>
      <c r="D56" s="30">
        <f>IF(B56="","",IF(SUMIF(data2!$B$2:$B$19999,calculations!$A56,data2!G$2:G$19999)=0,"",SUMIF(data2!$B$2:$B$19999,calculations!$A56,data2!G$2:G$19999)))</f>
        <v>8.5</v>
      </c>
      <c r="E56" s="23">
        <f t="shared" si="0"/>
        <v>0.76470588235294112</v>
      </c>
      <c r="F56" s="30">
        <f>IF($B56="","",IF(SUMIF(data2!$B$2:$B$19999,calculations!$A56,data2!I$2:I$19999)=0,"",SUMIF(data2!$B$2:$B$19999,calculations!$A56,data2!I$2:I$19999)))</f>
        <v>37</v>
      </c>
      <c r="G56" s="30">
        <f>IF($B56="","",IF(SUMIF(data2!$B$2:$B$19999,calculations!$A56,data2!J$2:J$19999)=0,"",SUMIF(data2!$B$2:$B$19999,calculations!$A56,data2!J$2:J$19999)))</f>
        <v>36</v>
      </c>
      <c r="H56" s="23">
        <f t="shared" si="1"/>
        <v>1.0277777777777777</v>
      </c>
      <c r="I56" s="30">
        <f>IF($B56="","",IF(SUMIF(data2!$B$2:$B$19999,calculations!$A56,data2!L$2:L$19999)=0,"",SUMIF(data2!$B$2:$B$19999,calculations!$A56,data2!L$2:L$19999)))</f>
        <v>48</v>
      </c>
      <c r="J56" s="23">
        <f t="shared" si="2"/>
        <v>0.75</v>
      </c>
      <c r="K56" s="30">
        <f>IF($B56="","",IF(SUMIF(data2!$B$2:$B$19999,calculations!$A56,data2!P$2:P$19999)=0,IF(L56="","",0),SUMIF(data2!$B$2:$B$19999,calculations!$A56,data2!P$2:P$19999)))</f>
        <v>2</v>
      </c>
      <c r="L56" s="30">
        <f>IF($B56="","",IF(SUMIF(data2!$B$2:$B$19999,calculations!$A56,data2!Q$2:Q$19999)=0,"",SUMIF(data2!$B$2:$B$19999,calculations!$A56,data2!Q$2:Q$19999)))</f>
        <v>3</v>
      </c>
      <c r="M56" s="23">
        <f t="shared" si="3"/>
        <v>0.66666666666666663</v>
      </c>
      <c r="N56" s="30">
        <f>IF(B56="","",SUMIF(data2!$B$2:$B$19999,calculations!$A56,data2!S$2:S$19999))</f>
        <v>6</v>
      </c>
      <c r="O56" s="30">
        <f>IF(C56="","",SUMIF(data2!$B$2:$B$19999,calculations!$A56,data2!N$2:N$19999))</f>
        <v>31</v>
      </c>
      <c r="R56" s="20" t="str">
        <f>calculations!$AC$3&amp;calculations!$X$3&amp;" "&amp;calculations!$S$3&amp;calculations!$S56</f>
        <v>DC Seed ProvidersAll DCS43709</v>
      </c>
      <c r="S56" s="34">
        <f>IFERROR(IF(INDEX(lists!F$5:H$200,MATCH(S55,lists!H$5:H$200,1)+1,3)&gt;VLOOKUP(display!$Q$11,lists!G$5:I$200,2,FALSE),"",INDEX(lists!F$5:H$200,MATCH(S55,lists!H$5:H$200,1)+1,3)),"")</f>
        <v>43709</v>
      </c>
      <c r="T56" s="30">
        <f>IF(S56="","",IF(SUMIF(data2!$B$2:$B$19999,calculations!$R56,data2!F$2:F$19999)=0,"",SUMIF(data2!$B$2:$B$19999,calculations!$R56,data2!F$2:F$19999)))</f>
        <v>5.5</v>
      </c>
      <c r="U56" s="30">
        <f>IF(S56="","",IF(SUMIF(data2!$B$2:$B$19999,calculations!$R56,data2!G$2:G$19999)=0,"",SUMIF(data2!$B$2:$B$19999,calculations!$R56,data2!G$2:G$19999)))</f>
        <v>8.5</v>
      </c>
      <c r="V56" s="23">
        <f t="shared" si="5"/>
        <v>0.6470588235294118</v>
      </c>
      <c r="W56" s="30">
        <f>IF($B56="","",IF(SUMIF(data2!$B$2:$B$19999,calculations!$R56,data2!I$2:I$19999)=0,"",SUMIF(data2!$B$2:$B$19999,calculations!$R56,data2!I$2:I$19999)))</f>
        <v>30</v>
      </c>
      <c r="X56" s="30">
        <f>IF($B56="","",IF(SUMIF(data2!$B$2:$B$19999,calculations!$R56,data2!J$2:J$19999)=0,"",SUMIF(data2!$B$2:$B$19999,calculations!$R56,data2!J$2:J$19999)))</f>
        <v>28</v>
      </c>
      <c r="Y56" s="23">
        <f t="shared" si="6"/>
        <v>1.0714285714285714</v>
      </c>
      <c r="Z56" s="30">
        <f>IF($B56="","",IF(SUMIF(data2!$B$2:$B$19999,calculations!$R56,data2!L$2:L$19999)=0,"",SUMIF(data2!$B$2:$B$19999,calculations!$R56,data2!L$2:L$19999)))</f>
        <v>48</v>
      </c>
      <c r="AA56" s="23">
        <f t="shared" si="7"/>
        <v>0.58333333333333337</v>
      </c>
      <c r="AB56" s="30">
        <f>IF($S56="","",IF(SUMIF(data2!$B$2:$B$19999,calculations!$R56,data2!P$2:P$19999)=0,IF(AC56="","",0),SUMIF(data2!$B$2:$B$19999,calculations!$R56,data2!P$2:P$19999)))</f>
        <v>2</v>
      </c>
      <c r="AC56" s="30">
        <f>IF($S56="","",IF(SUMIF(data2!$B$2:$B$19999,calculations!$R56,data2!Q$2:Q$19999)=0,"",SUMIF(data2!$B$2:$B$19999,calculations!$R56,data2!Q$2:Q$19999)))</f>
        <v>7</v>
      </c>
      <c r="AD56" s="23">
        <f t="shared" si="8"/>
        <v>0.2857142857142857</v>
      </c>
      <c r="AE56" s="30">
        <f>IF(S56="","",SUMIF(data2!$B$2:$B$19999,calculations!$R56,data2!S$2:S$19999))</f>
        <v>8</v>
      </c>
      <c r="AF56" s="30">
        <f>IF(S56="","",SUMIF(data2!$B$2:$B$19999,calculations!$R56,data2!N$2:N$19999))</f>
        <v>22</v>
      </c>
    </row>
    <row r="57" spans="1:32" x14ac:dyDescent="0.25">
      <c r="A57" s="20" t="str">
        <f>calculations!$L$3&amp;calculations!$G$3&amp;" "&amp;calculations!$B$3&amp;calculations!$B57</f>
        <v>All CPP-FV ProvidersCPP-FV Combined43739</v>
      </c>
      <c r="B57" s="34">
        <f>IFERROR(IF(INDEX(lists!F$5:H$200,MATCH(B56,lists!H$5:H$200,1)+1,3)&gt;VLOOKUP(display!$Q$11,lists!G$5:I$200,2,FALSE),"",INDEX(lists!F$5:H$200,MATCH(B56,lists!H$5:H$200,1)+1,3)),"")</f>
        <v>43739</v>
      </c>
      <c r="C57" s="30">
        <f>IF(B57="","",IF(SUMIF(data2!$B$2:$B$19999,calculations!$A57,data2!F$2:F$19999)=0,"",SUMIF(data2!$B$2:$B$19999,calculations!$A57,data2!F$2:F$19999)))</f>
        <v>6.5</v>
      </c>
      <c r="D57" s="30">
        <f>IF(B57="","",IF(SUMIF(data2!$B$2:$B$19999,calculations!$A57,data2!G$2:G$19999)=0,"",SUMIF(data2!$B$2:$B$19999,calculations!$A57,data2!G$2:G$19999)))</f>
        <v>6.5</v>
      </c>
      <c r="E57" s="23">
        <f t="shared" si="0"/>
        <v>1</v>
      </c>
      <c r="F57" s="30">
        <f>IF($B57="","",IF(SUMIF(data2!$B$2:$B$19999,calculations!$A57,data2!I$2:I$19999)=0,"",SUMIF(data2!$B$2:$B$19999,calculations!$A57,data2!I$2:I$19999)))</f>
        <v>33</v>
      </c>
      <c r="G57" s="30">
        <f>IF($B57="","",IF(SUMIF(data2!$B$2:$B$19999,calculations!$A57,data2!J$2:J$19999)=0,"",SUMIF(data2!$B$2:$B$19999,calculations!$A57,data2!J$2:J$19999)))</f>
        <v>36</v>
      </c>
      <c r="H57" s="23">
        <f t="shared" si="1"/>
        <v>0.91666666666666663</v>
      </c>
      <c r="I57" s="30">
        <f>IF($B57="","",IF(SUMIF(data2!$B$2:$B$19999,calculations!$A57,data2!L$2:L$19999)=0,"",SUMIF(data2!$B$2:$B$19999,calculations!$A57,data2!L$2:L$19999)))</f>
        <v>34</v>
      </c>
      <c r="J57" s="23">
        <f t="shared" si="2"/>
        <v>1.0588235294117647</v>
      </c>
      <c r="K57" s="30">
        <f>IF($B57="","",IF(SUMIF(data2!$B$2:$B$19999,calculations!$A57,data2!P$2:P$19999)=0,IF(L57="","",0),SUMIF(data2!$B$2:$B$19999,calculations!$A57,data2!P$2:P$19999)))</f>
        <v>1</v>
      </c>
      <c r="L57" s="30">
        <f>IF($B57="","",IF(SUMIF(data2!$B$2:$B$19999,calculations!$A57,data2!Q$2:Q$19999)=0,"",SUMIF(data2!$B$2:$B$19999,calculations!$A57,data2!Q$2:Q$19999)))</f>
        <v>5</v>
      </c>
      <c r="M57" s="23">
        <f t="shared" si="3"/>
        <v>0.2</v>
      </c>
      <c r="N57" s="30">
        <f>IF(B57="","",SUMIF(data2!$B$2:$B$19999,calculations!$A57,data2!S$2:S$19999))</f>
        <v>1</v>
      </c>
      <c r="O57" s="30">
        <f>IF(C57="","",SUMIF(data2!$B$2:$B$19999,calculations!$A57,data2!N$2:N$19999))</f>
        <v>32</v>
      </c>
      <c r="R57" s="20" t="str">
        <f>calculations!$AC$3&amp;calculations!$X$3&amp;" "&amp;calculations!$S$3&amp;calculations!$S57</f>
        <v>DC Seed ProvidersAll DCS43739</v>
      </c>
      <c r="S57" s="34">
        <f>IFERROR(IF(INDEX(lists!F$5:H$200,MATCH(S56,lists!H$5:H$200,1)+1,3)&gt;VLOOKUP(display!$Q$11,lists!G$5:I$200,2,FALSE),"",INDEX(lists!F$5:H$200,MATCH(S56,lists!H$5:H$200,1)+1,3)),"")</f>
        <v>43739</v>
      </c>
      <c r="T57" s="30">
        <f>IF(S57="","",IF(SUMIF(data2!$B$2:$B$19999,calculations!$R57,data2!F$2:F$19999)=0,"",SUMIF(data2!$B$2:$B$19999,calculations!$R57,data2!F$2:F$19999)))</f>
        <v>7</v>
      </c>
      <c r="U57" s="30">
        <f>IF(S57="","",IF(SUMIF(data2!$B$2:$B$19999,calculations!$R57,data2!G$2:G$19999)=0,"",SUMIF(data2!$B$2:$B$19999,calculations!$R57,data2!G$2:G$19999)))</f>
        <v>7</v>
      </c>
      <c r="V57" s="23">
        <f t="shared" si="5"/>
        <v>1</v>
      </c>
      <c r="W57" s="30">
        <f>IF($B57="","",IF(SUMIF(data2!$B$2:$B$19999,calculations!$R57,data2!I$2:I$19999)=0,"",SUMIF(data2!$B$2:$B$19999,calculations!$R57,data2!I$2:I$19999)))</f>
        <v>29</v>
      </c>
      <c r="X57" s="30">
        <f>IF($B57="","",IF(SUMIF(data2!$B$2:$B$19999,calculations!$R57,data2!J$2:J$19999)=0,"",SUMIF(data2!$B$2:$B$19999,calculations!$R57,data2!J$2:J$19999)))</f>
        <v>37</v>
      </c>
      <c r="Y57" s="23">
        <f t="shared" si="6"/>
        <v>0.78378378378378377</v>
      </c>
      <c r="Z57" s="30">
        <f>IF($B57="","",IF(SUMIF(data2!$B$2:$B$19999,calculations!$R57,data2!L$2:L$19999)=0,"",SUMIF(data2!$B$2:$B$19999,calculations!$R57,data2!L$2:L$19999)))</f>
        <v>37</v>
      </c>
      <c r="AA57" s="23">
        <f t="shared" si="7"/>
        <v>1</v>
      </c>
      <c r="AB57" s="30">
        <f>IF($S57="","",IF(SUMIF(data2!$B$2:$B$19999,calculations!$R57,data2!P$2:P$19999)=0,IF(AC57="","",0),SUMIF(data2!$B$2:$B$19999,calculations!$R57,data2!P$2:P$19999)))</f>
        <v>1</v>
      </c>
      <c r="AC57" s="30">
        <f>IF($S57="","",IF(SUMIF(data2!$B$2:$B$19999,calculations!$R57,data2!Q$2:Q$19999)=0,"",SUMIF(data2!$B$2:$B$19999,calculations!$R57,data2!Q$2:Q$19999)))</f>
        <v>7</v>
      </c>
      <c r="AD57" s="23">
        <f t="shared" si="8"/>
        <v>0.14285714285714285</v>
      </c>
      <c r="AE57" s="30">
        <f>IF(S57="","",SUMIF(data2!$B$2:$B$19999,calculations!$R57,data2!S$2:S$19999))</f>
        <v>4</v>
      </c>
      <c r="AF57" s="30">
        <f>IF(S57="","",SUMIF(data2!$B$2:$B$19999,calculations!$R57,data2!N$2:N$19999))</f>
        <v>25</v>
      </c>
    </row>
    <row r="58" spans="1:32" x14ac:dyDescent="0.25">
      <c r="A58" s="20" t="str">
        <f>calculations!$L$3&amp;calculations!$G$3&amp;" "&amp;calculations!$B$3&amp;calculations!$B58</f>
        <v>All CPP-FV ProvidersCPP-FV Combined43770</v>
      </c>
      <c r="B58" s="34">
        <f>IFERROR(IF(INDEX(lists!F$5:H$200,MATCH(B57,lists!H$5:H$200,1)+1,3)&gt;VLOOKUP(display!$Q$11,lists!G$5:I$200,2,FALSE),"",INDEX(lists!F$5:H$200,MATCH(B57,lists!H$5:H$200,1)+1,3)),"")</f>
        <v>43770</v>
      </c>
      <c r="C58" s="30">
        <f>IF(B58="","",IF(SUMIF(data2!$B$2:$B$19999,calculations!$A58,data2!F$2:F$19999)=0,"",SUMIF(data2!$B$2:$B$19999,calculations!$A58,data2!F$2:F$19999)))</f>
        <v>7</v>
      </c>
      <c r="D58" s="30">
        <f>IF(B58="","",IF(SUMIF(data2!$B$2:$B$19999,calculations!$A58,data2!G$2:G$19999)=0,"",SUMIF(data2!$B$2:$B$19999,calculations!$A58,data2!G$2:G$19999)))</f>
        <v>6.5</v>
      </c>
      <c r="E58" s="23">
        <f t="shared" si="0"/>
        <v>1.0769230769230769</v>
      </c>
      <c r="F58" s="30">
        <f>IF($B58="","",IF(SUMIF(data2!$B$2:$B$19999,calculations!$A58,data2!I$2:I$19999)=0,"",SUMIF(data2!$B$2:$B$19999,calculations!$A58,data2!I$2:I$19999)))</f>
        <v>32</v>
      </c>
      <c r="G58" s="30">
        <f>IF($B58="","",IF(SUMIF(data2!$B$2:$B$19999,calculations!$A58,data2!J$2:J$19999)=0,"",SUMIF(data2!$B$2:$B$19999,calculations!$A58,data2!J$2:J$19999)))</f>
        <v>39</v>
      </c>
      <c r="H58" s="23">
        <f t="shared" si="1"/>
        <v>0.82051282051282048</v>
      </c>
      <c r="I58" s="30">
        <f>IF($B58="","",IF(SUMIF(data2!$B$2:$B$19999,calculations!$A58,data2!L$2:L$19999)=0,"",SUMIF(data2!$B$2:$B$19999,calculations!$A58,data2!L$2:L$19999)))</f>
        <v>34</v>
      </c>
      <c r="J58" s="23">
        <f t="shared" si="2"/>
        <v>1.1470588235294117</v>
      </c>
      <c r="K58" s="30">
        <f>IF($B58="","",IF(SUMIF(data2!$B$2:$B$19999,calculations!$A58,data2!P$2:P$19999)=0,IF(L58="","",0),SUMIF(data2!$B$2:$B$19999,calculations!$A58,data2!P$2:P$19999)))</f>
        <v>1</v>
      </c>
      <c r="L58" s="30">
        <f>IF($B58="","",IF(SUMIF(data2!$B$2:$B$19999,calculations!$A58,data2!Q$2:Q$19999)=0,"",SUMIF(data2!$B$2:$B$19999,calculations!$A58,data2!Q$2:Q$19999)))</f>
        <v>1</v>
      </c>
      <c r="M58" s="23">
        <f t="shared" si="3"/>
        <v>1</v>
      </c>
      <c r="N58" s="30">
        <f>IF(B58="","",SUMIF(data2!$B$2:$B$19999,calculations!$A58,data2!S$2:S$19999))</f>
        <v>2</v>
      </c>
      <c r="O58" s="30">
        <f>IF(C58="","",SUMIF(data2!$B$2:$B$19999,calculations!$A58,data2!N$2:N$19999))</f>
        <v>30</v>
      </c>
      <c r="R58" s="20" t="str">
        <f>calculations!$AC$3&amp;calculations!$X$3&amp;" "&amp;calculations!$S$3&amp;calculations!$S58</f>
        <v>DC Seed ProvidersAll DCS43770</v>
      </c>
      <c r="S58" s="34">
        <f>IFERROR(IF(INDEX(lists!F$5:H$200,MATCH(S57,lists!H$5:H$200,1)+1,3)&gt;VLOOKUP(display!$Q$11,lists!G$5:I$200,2,FALSE),"",INDEX(lists!F$5:H$200,MATCH(S57,lists!H$5:H$200,1)+1,3)),"")</f>
        <v>43770</v>
      </c>
      <c r="T58" s="30">
        <f>IF(S58="","",IF(SUMIF(data2!$B$2:$B$19999,calculations!$R58,data2!F$2:F$19999)=0,"",SUMIF(data2!$B$2:$B$19999,calculations!$R58,data2!F$2:F$19999)))</f>
        <v>7</v>
      </c>
      <c r="U58" s="30">
        <f>IF(S58="","",IF(SUMIF(data2!$B$2:$B$19999,calculations!$R58,data2!G$2:G$19999)=0,"",SUMIF(data2!$B$2:$B$19999,calculations!$R58,data2!G$2:G$19999)))</f>
        <v>7</v>
      </c>
      <c r="V58" s="23">
        <f t="shared" si="5"/>
        <v>1</v>
      </c>
      <c r="W58" s="30">
        <f>IF($B58="","",IF(SUMIF(data2!$B$2:$B$19999,calculations!$R58,data2!I$2:I$19999)=0,"",SUMIF(data2!$B$2:$B$19999,calculations!$R58,data2!I$2:I$19999)))</f>
        <v>30</v>
      </c>
      <c r="X58" s="30">
        <f>IF($B58="","",IF(SUMIF(data2!$B$2:$B$19999,calculations!$R58,data2!J$2:J$19999)=0,"",SUMIF(data2!$B$2:$B$19999,calculations!$R58,data2!J$2:J$19999)))</f>
        <v>37</v>
      </c>
      <c r="Y58" s="23">
        <f t="shared" si="6"/>
        <v>0.81081081081081086</v>
      </c>
      <c r="Z58" s="30">
        <f>IF($B58="","",IF(SUMIF(data2!$B$2:$B$19999,calculations!$R58,data2!L$2:L$19999)=0,"",SUMIF(data2!$B$2:$B$19999,calculations!$R58,data2!L$2:L$19999)))</f>
        <v>37</v>
      </c>
      <c r="AA58" s="23">
        <f t="shared" si="7"/>
        <v>1</v>
      </c>
      <c r="AB58" s="30">
        <f>IF($S58="","",IF(SUMIF(data2!$B$2:$B$19999,calculations!$R58,data2!P$2:P$19999)=0,IF(AC58="","",0),SUMIF(data2!$B$2:$B$19999,calculations!$R58,data2!P$2:P$19999)))</f>
        <v>0</v>
      </c>
      <c r="AC58" s="30">
        <f>IF($S58="","",IF(SUMIF(data2!$B$2:$B$19999,calculations!$R58,data2!Q$2:Q$19999)=0,"",SUMIF(data2!$B$2:$B$19999,calculations!$R58,data2!Q$2:Q$19999)))</f>
        <v>2</v>
      </c>
      <c r="AD58" s="23">
        <f t="shared" si="8"/>
        <v>0</v>
      </c>
      <c r="AE58" s="30">
        <f>IF(S58="","",SUMIF(data2!$B$2:$B$19999,calculations!$R58,data2!S$2:S$19999))</f>
        <v>3</v>
      </c>
      <c r="AF58" s="30">
        <f>IF(S58="","",SUMIF(data2!$B$2:$B$19999,calculations!$R58,data2!N$2:N$19999))</f>
        <v>27</v>
      </c>
    </row>
    <row r="59" spans="1:32" x14ac:dyDescent="0.25">
      <c r="A59" s="20" t="str">
        <f>calculations!$L$3&amp;calculations!$G$3&amp;" "&amp;calculations!$B$3&amp;calculations!$B59</f>
        <v>All CPP-FV ProvidersCPP-FV Combined43800</v>
      </c>
      <c r="B59" s="34">
        <f>IFERROR(IF(INDEX(lists!F$5:H$200,MATCH(B58,lists!H$5:H$200,1)+1,3)&gt;VLOOKUP(display!$Q$11,lists!G$5:I$200,2,FALSE),"",INDEX(lists!F$5:H$200,MATCH(B58,lists!H$5:H$200,1)+1,3)),"")</f>
        <v>43800</v>
      </c>
      <c r="C59" s="30">
        <f>IF(B59="","",IF(SUMIF(data2!$B$2:$B$19999,calculations!$A59,data2!F$2:F$19999)=0,"",SUMIF(data2!$B$2:$B$19999,calculations!$A59,data2!F$2:F$19999)))</f>
        <v>7</v>
      </c>
      <c r="D59" s="30">
        <f>IF(B59="","",IF(SUMIF(data2!$B$2:$B$19999,calculations!$A59,data2!G$2:G$19999)=0,"",SUMIF(data2!$B$2:$B$19999,calculations!$A59,data2!G$2:G$19999)))</f>
        <v>5</v>
      </c>
      <c r="E59" s="23">
        <f t="shared" si="0"/>
        <v>1.4</v>
      </c>
      <c r="F59" s="30">
        <f>IF($B59="","",IF(SUMIF(data2!$B$2:$B$19999,calculations!$A59,data2!I$2:I$19999)=0,"",SUMIF(data2!$B$2:$B$19999,calculations!$A59,data2!I$2:I$19999)))</f>
        <v>31</v>
      </c>
      <c r="G59" s="30">
        <f>IF($B59="","",IF(SUMIF(data2!$B$2:$B$19999,calculations!$A59,data2!J$2:J$19999)=0,"",SUMIF(data2!$B$2:$B$19999,calculations!$A59,data2!J$2:J$19999)))</f>
        <v>39</v>
      </c>
      <c r="H59" s="23">
        <f t="shared" si="1"/>
        <v>0.79487179487179482</v>
      </c>
      <c r="I59" s="30">
        <f>IF($B59="","",IF(SUMIF(data2!$B$2:$B$19999,calculations!$A59,data2!L$2:L$19999)=0,"",SUMIF(data2!$B$2:$B$19999,calculations!$A59,data2!L$2:L$19999)))</f>
        <v>26</v>
      </c>
      <c r="J59" s="23">
        <f t="shared" si="2"/>
        <v>1.5</v>
      </c>
      <c r="K59" s="30">
        <f>IF($B59="","",IF(SUMIF(data2!$B$2:$B$19999,calculations!$A59,data2!P$2:P$19999)=0,IF(L59="","",0),SUMIF(data2!$B$2:$B$19999,calculations!$A59,data2!P$2:P$19999)))</f>
        <v>3</v>
      </c>
      <c r="L59" s="30">
        <f>IF($B59="","",IF(SUMIF(data2!$B$2:$B$19999,calculations!$A59,data2!Q$2:Q$19999)=0,"",SUMIF(data2!$B$2:$B$19999,calculations!$A59,data2!Q$2:Q$19999)))</f>
        <v>3</v>
      </c>
      <c r="M59" s="23">
        <f t="shared" si="3"/>
        <v>1</v>
      </c>
      <c r="N59" s="30">
        <f>IF(B59="","",SUMIF(data2!$B$2:$B$19999,calculations!$A59,data2!S$2:S$19999))</f>
        <v>2</v>
      </c>
      <c r="O59" s="30">
        <f>IF(C59="","",SUMIF(data2!$B$2:$B$19999,calculations!$A59,data2!N$2:N$19999))</f>
        <v>29</v>
      </c>
      <c r="R59" s="20" t="str">
        <f>calculations!$AC$3&amp;calculations!$X$3&amp;" "&amp;calculations!$S$3&amp;calculations!$S59</f>
        <v>DC Seed ProvidersAll DCS43800</v>
      </c>
      <c r="S59" s="34">
        <f>IFERROR(IF(INDEX(lists!F$5:H$200,MATCH(S58,lists!H$5:H$200,1)+1,3)&gt;VLOOKUP(display!$Q$11,lists!G$5:I$200,2,FALSE),"",INDEX(lists!F$5:H$200,MATCH(S58,lists!H$5:H$200,1)+1,3)),"")</f>
        <v>43800</v>
      </c>
      <c r="T59" s="30">
        <f>IF(S59="","",IF(SUMIF(data2!$B$2:$B$19999,calculations!$R59,data2!F$2:F$19999)=0,"",SUMIF(data2!$B$2:$B$19999,calculations!$R59,data2!F$2:F$19999)))</f>
        <v>7</v>
      </c>
      <c r="U59" s="30">
        <f>IF(S59="","",IF(SUMIF(data2!$B$2:$B$19999,calculations!$R59,data2!G$2:G$19999)=0,"",SUMIF(data2!$B$2:$B$19999,calculations!$R59,data2!G$2:G$19999)))</f>
        <v>7</v>
      </c>
      <c r="V59" s="23">
        <f t="shared" si="5"/>
        <v>1</v>
      </c>
      <c r="W59" s="30">
        <f>IF($B59="","",IF(SUMIF(data2!$B$2:$B$19999,calculations!$R59,data2!I$2:I$19999)=0,"",SUMIF(data2!$B$2:$B$19999,calculations!$R59,data2!I$2:I$19999)))</f>
        <v>26</v>
      </c>
      <c r="X59" s="30">
        <f>IF($B59="","",IF(SUMIF(data2!$B$2:$B$19999,calculations!$R59,data2!J$2:J$19999)=0,"",SUMIF(data2!$B$2:$B$19999,calculations!$R59,data2!J$2:J$19999)))</f>
        <v>37</v>
      </c>
      <c r="Y59" s="23">
        <f t="shared" si="6"/>
        <v>0.70270270270270274</v>
      </c>
      <c r="Z59" s="30">
        <f>IF($B59="","",IF(SUMIF(data2!$B$2:$B$19999,calculations!$R59,data2!L$2:L$19999)=0,"",SUMIF(data2!$B$2:$B$19999,calculations!$R59,data2!L$2:L$19999)))</f>
        <v>37</v>
      </c>
      <c r="AA59" s="23">
        <f t="shared" si="7"/>
        <v>1</v>
      </c>
      <c r="AB59" s="30">
        <f>IF($S59="","",IF(SUMIF(data2!$B$2:$B$19999,calculations!$R59,data2!P$2:P$19999)=0,IF(AC59="","",0),SUMIF(data2!$B$2:$B$19999,calculations!$R59,data2!P$2:P$19999)))</f>
        <v>6</v>
      </c>
      <c r="AC59" s="30">
        <f>IF($S59="","",IF(SUMIF(data2!$B$2:$B$19999,calculations!$R59,data2!Q$2:Q$19999)=0,"",SUMIF(data2!$B$2:$B$19999,calculations!$R59,data2!Q$2:Q$19999)))</f>
        <v>6</v>
      </c>
      <c r="AD59" s="23">
        <f t="shared" si="8"/>
        <v>1</v>
      </c>
      <c r="AE59" s="30">
        <f>IF(S59="","",SUMIF(data2!$B$2:$B$19999,calculations!$R59,data2!S$2:S$19999))</f>
        <v>2</v>
      </c>
      <c r="AF59" s="30">
        <f>IF(S59="","",SUMIF(data2!$B$2:$B$19999,calculations!$R59,data2!N$2:N$19999))</f>
        <v>24</v>
      </c>
    </row>
    <row r="60" spans="1:32" ht="15.75" thickBot="1" x14ac:dyDescent="0.3">
      <c r="A60" s="20" t="s">
        <v>491</v>
      </c>
      <c r="B60" s="150" t="s">
        <v>41</v>
      </c>
      <c r="C60" s="90">
        <f>AVERAGE(C48:C59)</f>
        <v>6.708333333333333</v>
      </c>
      <c r="D60" s="90">
        <f>AVERAGE(D48:D59)</f>
        <v>7.875</v>
      </c>
      <c r="E60" s="23">
        <f t="shared" ref="E60" si="9">C60/D60</f>
        <v>0.85185185185185186</v>
      </c>
      <c r="F60" s="90">
        <f>AVERAGE(F48:F59)</f>
        <v>30.416666666666668</v>
      </c>
      <c r="G60" s="90">
        <f>AVERAGE(G48:G59)</f>
        <v>37.25</v>
      </c>
      <c r="H60" s="23">
        <f t="shared" ref="H60" si="10">F60/G60</f>
        <v>0.81655480984340045</v>
      </c>
      <c r="I60" s="90">
        <f>AVERAGE(I48:I59)</f>
        <v>43.833333333333336</v>
      </c>
      <c r="J60" s="23">
        <f>G60/I60</f>
        <v>0.84980988593155893</v>
      </c>
      <c r="K60" s="90">
        <f>AVERAGE(K48:K59)</f>
        <v>1.3636363636363635</v>
      </c>
      <c r="L60" s="90">
        <f>AVERAGE(L48:L59)</f>
        <v>2</v>
      </c>
      <c r="M60" s="23">
        <f t="shared" si="3"/>
        <v>0.68181818181818177</v>
      </c>
      <c r="N60" s="90">
        <f>AVERAGE(N48:N59)</f>
        <v>2.75</v>
      </c>
      <c r="O60" s="90">
        <f>AVERAGE(O48:O59)</f>
        <v>27.666666666666668</v>
      </c>
      <c r="R60" s="20" t="s">
        <v>491</v>
      </c>
      <c r="S60" s="150" t="s">
        <v>41</v>
      </c>
      <c r="T60" s="90">
        <f>AVERAGE(T48:T59)</f>
        <v>6.333333333333333</v>
      </c>
      <c r="U60" s="90">
        <f>AVERAGE(U48:U59)</f>
        <v>8.125</v>
      </c>
      <c r="V60" s="23">
        <f t="shared" ref="V60" si="11">T60/U60</f>
        <v>0.77948717948717949</v>
      </c>
      <c r="W60" s="90">
        <f>AVERAGE(W48:W59)</f>
        <v>29</v>
      </c>
      <c r="X60" s="90">
        <f>AVERAGE(X48:X59)</f>
        <v>33</v>
      </c>
      <c r="Y60" s="23">
        <f t="shared" ref="Y60" si="12">W60/X60</f>
        <v>0.87878787878787878</v>
      </c>
      <c r="Z60" s="90">
        <f>AVERAGE(Z48:Z59)</f>
        <v>45.25</v>
      </c>
      <c r="AA60" s="23">
        <f>X60/Z60</f>
        <v>0.72928176795580113</v>
      </c>
      <c r="AB60" s="90">
        <f>AVERAGE(AB48:AB59)</f>
        <v>1.6363636363636365</v>
      </c>
      <c r="AC60" s="90">
        <f>AVERAGE(AC48:AC59)</f>
        <v>4.1818181818181817</v>
      </c>
      <c r="AD60" s="23">
        <f>IF(S60="","",IF(AC60="","",AB60/AC60))</f>
        <v>0.39130434782608697</v>
      </c>
      <c r="AE60" s="90">
        <f>AVERAGE(AE48:AE59)</f>
        <v>3.6666666666666665</v>
      </c>
      <c r="AF60" s="90">
        <f>AVERAGE(AF48:AF59)</f>
        <v>25.333333333333332</v>
      </c>
    </row>
    <row r="61" spans="1:32" ht="15.75" thickBot="1" x14ac:dyDescent="0.3">
      <c r="A61" s="78" t="s">
        <v>28</v>
      </c>
      <c r="B61" s="92"/>
      <c r="C61" s="92"/>
      <c r="D61" s="92"/>
      <c r="E61" s="79">
        <f>IF(4*(AVERAGE(E51:E53))&gt;4,4,4*(AVERAGE(E51:E53)))</f>
        <v>3.1372549019607838</v>
      </c>
      <c r="F61" s="92"/>
      <c r="G61" s="92"/>
      <c r="H61" s="79">
        <f>IF(4*(AVERAGE(H51:H53))&gt;4,4,4*(AVERAGE(H51:H53)))</f>
        <v>3.0997150997151</v>
      </c>
      <c r="I61" s="92"/>
      <c r="J61" s="79">
        <f>IF(4*(AVERAGE(J51:J53))&gt;4,4,4*(AVERAGE(J51:J53)))</f>
        <v>3.0833333333333335</v>
      </c>
      <c r="K61" s="92"/>
      <c r="L61" s="92"/>
      <c r="M61" s="159">
        <f>IF(SUM(calculations!L51:L53)=0,0,4*(SUM(K51:K53)/SUM(L51:L53)))</f>
        <v>3.2</v>
      </c>
      <c r="N61" s="92"/>
      <c r="O61" s="161"/>
      <c r="R61" s="78" t="s">
        <v>28</v>
      </c>
      <c r="S61" s="92"/>
      <c r="T61" s="92"/>
      <c r="U61" s="92"/>
      <c r="V61" s="79">
        <f>IF(4*(AVERAGE(V51:V53))&gt;4,4,4*(AVERAGE(V51:V53)))</f>
        <v>2.7450980392156858</v>
      </c>
      <c r="W61" s="92"/>
      <c r="X61" s="92"/>
      <c r="Y61" s="79">
        <f>IF(4*(AVERAGE(Y51:Y53))&gt;4,4,4*(AVERAGE(Y51:Y53)))</f>
        <v>3.778711484593837</v>
      </c>
      <c r="Z61" s="92"/>
      <c r="AA61" s="79">
        <f>IF(4*(AVERAGE(AA51:AA53))&gt;4,4,4*(AVERAGE(AA51:AA53)))</f>
        <v>2.5</v>
      </c>
      <c r="AB61" s="92"/>
      <c r="AC61" s="92"/>
      <c r="AD61" s="159">
        <f>IF(SUM(calculations!AC51:AC53)=0,0,4*(SUM(AB51:AB53)/SUM(AC51:AC53)))</f>
        <v>2</v>
      </c>
      <c r="AE61" s="92"/>
      <c r="AF61" s="161"/>
    </row>
    <row r="62" spans="1:32" ht="15.75" thickBot="1" x14ac:dyDescent="0.3">
      <c r="A62" s="80" t="s">
        <v>29</v>
      </c>
      <c r="B62" s="93"/>
      <c r="C62" s="93"/>
      <c r="D62" s="93"/>
      <c r="E62" s="81">
        <f>IF(4*(AVERAGE(E48:E50))&gt;4,4,4*(AVERAGE(E48:E50)))</f>
        <v>3.2156862745098036</v>
      </c>
      <c r="F62" s="93"/>
      <c r="G62" s="93"/>
      <c r="H62" s="81">
        <f>IF(4*(AVERAGE(H48:H50))&gt;4,4,4*(AVERAGE(H48:H50)))</f>
        <v>2.9458689458689462</v>
      </c>
      <c r="I62" s="93"/>
      <c r="J62" s="81">
        <f>IF(4*(AVERAGE(J48:J50))&gt;4,4,4*(AVERAGE(J48:J50)))</f>
        <v>3.1666666666666665</v>
      </c>
      <c r="K62" s="93"/>
      <c r="L62" s="93"/>
      <c r="M62" s="160">
        <f>IF(SUM(calculations!L48:L50)=0,0,4*(SUM(K48:K50)/SUM(L48:L50)))</f>
        <v>2.6666666666666665</v>
      </c>
      <c r="N62" s="93"/>
      <c r="O62" s="162"/>
      <c r="R62" s="80" t="s">
        <v>29</v>
      </c>
      <c r="S62" s="93"/>
      <c r="T62" s="93"/>
      <c r="U62" s="93"/>
      <c r="V62" s="81">
        <f>IF(4*(AVERAGE(V48:V50))&gt;4,4,4*(AVERAGE(V48:V50)))</f>
        <v>3.2941176470588238</v>
      </c>
      <c r="W62" s="93"/>
      <c r="X62" s="93"/>
      <c r="Y62" s="81">
        <f>IF(4*(AVERAGE(Y48:Y50))&gt;4,4,4*(AVERAGE(Y48:Y50)))</f>
        <v>3.368839427662957</v>
      </c>
      <c r="Z62" s="93"/>
      <c r="AA62" s="81">
        <f>IF(4*(AVERAGE(AA48:AA50))&gt;4,4,4*(AVERAGE(AA48:AA50)))</f>
        <v>3.0833333333333335</v>
      </c>
      <c r="AB62" s="93"/>
      <c r="AC62" s="93"/>
      <c r="AD62" s="160">
        <f>IF(SUM(calculations!AC48:AC50)=0,0,4*(SUM(AB48:AB50)/SUM(AC48:AC50)))</f>
        <v>0.88888888888888884</v>
      </c>
      <c r="AE62" s="93"/>
      <c r="AF62" s="162"/>
    </row>
    <row r="64" spans="1:32" x14ac:dyDescent="0.25">
      <c r="A64" t="s">
        <v>490</v>
      </c>
    </row>
    <row r="68" spans="1:1" x14ac:dyDescent="0.25">
      <c r="A68" s="20"/>
    </row>
  </sheetData>
  <mergeCells count="90">
    <mergeCell ref="S34:U34"/>
    <mergeCell ref="S35:U35"/>
    <mergeCell ref="S28:U28"/>
    <mergeCell ref="S29:U29"/>
    <mergeCell ref="S30:U30"/>
    <mergeCell ref="S31:U31"/>
    <mergeCell ref="S32:U32"/>
    <mergeCell ref="S33:U33"/>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B5:D5"/>
    <mergeCell ref="S5:U5"/>
    <mergeCell ref="S6:U6"/>
    <mergeCell ref="S7:U7"/>
    <mergeCell ref="S8:U8"/>
    <mergeCell ref="S9:U9"/>
    <mergeCell ref="B6:D6"/>
    <mergeCell ref="B7:D7"/>
    <mergeCell ref="B8:D8"/>
    <mergeCell ref="B9:D9"/>
    <mergeCell ref="B10:D10"/>
    <mergeCell ref="B11:D11"/>
    <mergeCell ref="S10:U10"/>
    <mergeCell ref="S11:U11"/>
    <mergeCell ref="S12:U12"/>
    <mergeCell ref="B35:D35"/>
    <mergeCell ref="B24:D24"/>
    <mergeCell ref="B25:D25"/>
    <mergeCell ref="B26:D26"/>
    <mergeCell ref="B27:D27"/>
    <mergeCell ref="B28:D28"/>
    <mergeCell ref="B29:D29"/>
    <mergeCell ref="B30:D30"/>
    <mergeCell ref="B31:D31"/>
    <mergeCell ref="B32:D32"/>
    <mergeCell ref="B33:D33"/>
    <mergeCell ref="B34:D34"/>
    <mergeCell ref="B23:D23"/>
    <mergeCell ref="B12:D12"/>
    <mergeCell ref="B13:D13"/>
    <mergeCell ref="B14:D14"/>
    <mergeCell ref="B15:D15"/>
    <mergeCell ref="B16:D16"/>
    <mergeCell ref="B17:D17"/>
    <mergeCell ref="B18:D18"/>
    <mergeCell ref="B19:D19"/>
    <mergeCell ref="B20:D20"/>
    <mergeCell ref="B21:D21"/>
    <mergeCell ref="B22:D22"/>
    <mergeCell ref="R1:AF1"/>
    <mergeCell ref="X3:Z3"/>
    <mergeCell ref="AC3:AE3"/>
    <mergeCell ref="B3:D3"/>
    <mergeCell ref="G3:I3"/>
    <mergeCell ref="L3:N3"/>
    <mergeCell ref="S3:U3"/>
    <mergeCell ref="A1:O1"/>
    <mergeCell ref="B36:D36"/>
    <mergeCell ref="B37:D37"/>
    <mergeCell ref="B38:D38"/>
    <mergeCell ref="B39:D39"/>
    <mergeCell ref="B40:D40"/>
    <mergeCell ref="B41:D41"/>
    <mergeCell ref="B42:D42"/>
    <mergeCell ref="B43:D43"/>
    <mergeCell ref="B44:D44"/>
    <mergeCell ref="B45:D45"/>
    <mergeCell ref="S36:U36"/>
    <mergeCell ref="S37:U37"/>
    <mergeCell ref="S38:U38"/>
    <mergeCell ref="S39:U39"/>
    <mergeCell ref="S40:U40"/>
    <mergeCell ref="S41:U41"/>
    <mergeCell ref="S42:U42"/>
    <mergeCell ref="S43:U43"/>
    <mergeCell ref="S44:U44"/>
    <mergeCell ref="S45:U45"/>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63"/>
  <sheetViews>
    <sheetView workbookViewId="0">
      <selection activeCell="B17" sqref="B17"/>
    </sheetView>
  </sheetViews>
  <sheetFormatPr defaultColWidth="8.85546875" defaultRowHeight="15" x14ac:dyDescent="0.25"/>
  <cols>
    <col min="1" max="1" width="17.28515625" bestFit="1" customWidth="1"/>
    <col min="3" max="3" width="19.42578125" style="48" customWidth="1"/>
    <col min="4" max="4" width="34.140625" bestFit="1" customWidth="1"/>
    <col min="9" max="9" width="11.42578125" bestFit="1" customWidth="1"/>
  </cols>
  <sheetData>
    <row r="1" spans="1:19" s="20" customFormat="1" ht="23.25" x14ac:dyDescent="0.35">
      <c r="A1" s="377" t="s">
        <v>393</v>
      </c>
      <c r="B1" s="377"/>
      <c r="C1" s="377"/>
      <c r="D1" s="377"/>
      <c r="E1" s="377"/>
      <c r="F1" s="377"/>
      <c r="G1" s="377"/>
      <c r="H1" s="377"/>
      <c r="I1" s="377"/>
      <c r="J1" s="377"/>
      <c r="K1" s="377"/>
      <c r="L1" s="377"/>
      <c r="M1" s="377"/>
      <c r="N1" s="377"/>
      <c r="O1" s="377"/>
      <c r="P1" s="377"/>
      <c r="Q1" s="377"/>
      <c r="R1" s="377"/>
      <c r="S1" s="377"/>
    </row>
    <row r="2" spans="1:19" s="20" customFormat="1" x14ac:dyDescent="0.25">
      <c r="B2" s="378" t="s">
        <v>23449</v>
      </c>
      <c r="C2" s="48"/>
    </row>
    <row r="3" spans="1:19" x14ac:dyDescent="0.25">
      <c r="A3" s="151" t="s">
        <v>51</v>
      </c>
      <c r="B3" s="379"/>
      <c r="C3" s="369" t="s">
        <v>392</v>
      </c>
      <c r="D3" s="371"/>
      <c r="F3" s="369" t="s">
        <v>466</v>
      </c>
      <c r="G3" s="370"/>
      <c r="H3" s="370"/>
      <c r="I3" s="371"/>
    </row>
    <row r="4" spans="1:19" x14ac:dyDescent="0.25">
      <c r="A4" t="s">
        <v>52</v>
      </c>
      <c r="B4" s="19" t="s">
        <v>47</v>
      </c>
      <c r="C4" s="152" t="s">
        <v>495</v>
      </c>
      <c r="D4" t="s">
        <v>52</v>
      </c>
      <c r="F4" s="155" t="s">
        <v>464</v>
      </c>
      <c r="G4" s="155" t="s">
        <v>263</v>
      </c>
      <c r="H4" s="155" t="s">
        <v>264</v>
      </c>
      <c r="I4" s="155" t="s">
        <v>275</v>
      </c>
    </row>
    <row r="5" spans="1:19" x14ac:dyDescent="0.25">
      <c r="A5" s="19" t="s">
        <v>47</v>
      </c>
      <c r="B5" s="20" t="s">
        <v>1003</v>
      </c>
      <c r="C5" s="152" t="s">
        <v>496</v>
      </c>
      <c r="D5" s="20" t="s">
        <v>898</v>
      </c>
      <c r="F5" s="48">
        <v>1</v>
      </c>
      <c r="G5" s="89" t="s">
        <v>249</v>
      </c>
      <c r="H5" s="34">
        <v>41000</v>
      </c>
      <c r="I5" s="34" t="str">
        <f t="shared" ref="I5:I36" si="0">G5</f>
        <v>Apr-12</v>
      </c>
    </row>
    <row r="6" spans="1:19" x14ac:dyDescent="0.25">
      <c r="A6" s="20" t="s">
        <v>1003</v>
      </c>
      <c r="B6" s="20" t="s">
        <v>1</v>
      </c>
      <c r="C6" s="152" t="s">
        <v>497</v>
      </c>
      <c r="D6" s="20" t="s">
        <v>897</v>
      </c>
      <c r="F6" s="48">
        <v>2</v>
      </c>
      <c r="G6" s="89" t="s">
        <v>250</v>
      </c>
      <c r="H6" s="34">
        <v>41030</v>
      </c>
      <c r="I6" s="34" t="str">
        <f t="shared" si="0"/>
        <v>May-12</v>
      </c>
    </row>
    <row r="7" spans="1:19" x14ac:dyDescent="0.25">
      <c r="A7" s="20" t="s">
        <v>1</v>
      </c>
      <c r="B7" s="20" t="s">
        <v>11</v>
      </c>
      <c r="C7" s="152" t="s">
        <v>498</v>
      </c>
      <c r="D7" s="20" t="s">
        <v>1318</v>
      </c>
      <c r="F7" s="48">
        <v>3</v>
      </c>
      <c r="G7" s="89" t="s">
        <v>256</v>
      </c>
      <c r="H7" s="34">
        <v>41061</v>
      </c>
      <c r="I7" s="34" t="str">
        <f t="shared" si="0"/>
        <v>Jun-12</v>
      </c>
    </row>
    <row r="8" spans="1:19" x14ac:dyDescent="0.25">
      <c r="A8" s="20" t="s">
        <v>11</v>
      </c>
      <c r="B8" s="20" t="s">
        <v>12</v>
      </c>
      <c r="C8" s="152" t="s">
        <v>499</v>
      </c>
      <c r="D8" s="20" t="s">
        <v>16</v>
      </c>
      <c r="F8" s="48">
        <v>4</v>
      </c>
      <c r="G8" s="89" t="s">
        <v>257</v>
      </c>
      <c r="H8" s="34">
        <v>41091</v>
      </c>
      <c r="I8" s="34" t="str">
        <f t="shared" si="0"/>
        <v>Jul-12</v>
      </c>
    </row>
    <row r="9" spans="1:19" x14ac:dyDescent="0.25">
      <c r="A9" s="20" t="s">
        <v>12</v>
      </c>
      <c r="B9" s="20" t="s">
        <v>1004</v>
      </c>
      <c r="C9" s="152" t="s">
        <v>500</v>
      </c>
      <c r="D9" s="20" t="s">
        <v>917</v>
      </c>
      <c r="F9" s="48">
        <v>5</v>
      </c>
      <c r="G9" s="89" t="s">
        <v>258</v>
      </c>
      <c r="H9" s="34">
        <v>41122</v>
      </c>
      <c r="I9" s="34" t="str">
        <f t="shared" si="0"/>
        <v>Aug-12</v>
      </c>
    </row>
    <row r="10" spans="1:19" x14ac:dyDescent="0.25">
      <c r="A10" s="20" t="s">
        <v>1004</v>
      </c>
      <c r="B10" s="20" t="s">
        <v>916</v>
      </c>
      <c r="C10" s="152" t="s">
        <v>501</v>
      </c>
      <c r="D10" s="20" t="s">
        <v>176</v>
      </c>
      <c r="F10" s="48">
        <v>6</v>
      </c>
      <c r="G10" s="89" t="s">
        <v>259</v>
      </c>
      <c r="H10" s="34">
        <v>41153</v>
      </c>
      <c r="I10" s="34" t="str">
        <f t="shared" si="0"/>
        <v>Sep-12</v>
      </c>
    </row>
    <row r="11" spans="1:19" x14ac:dyDescent="0.25">
      <c r="A11" s="20" t="s">
        <v>916</v>
      </c>
      <c r="B11" s="20" t="s">
        <v>10</v>
      </c>
      <c r="C11" s="152" t="s">
        <v>502</v>
      </c>
      <c r="D11" s="20" t="s">
        <v>18</v>
      </c>
      <c r="F11" s="48">
        <v>7</v>
      </c>
      <c r="G11" s="89" t="s">
        <v>260</v>
      </c>
      <c r="H11" s="34">
        <v>41183</v>
      </c>
      <c r="I11" s="34" t="str">
        <f t="shared" si="0"/>
        <v>Oct-12</v>
      </c>
    </row>
    <row r="12" spans="1:19" x14ac:dyDescent="0.25">
      <c r="A12" s="20" t="s">
        <v>10</v>
      </c>
      <c r="B12" s="20" t="s">
        <v>42</v>
      </c>
      <c r="C12" s="152" t="s">
        <v>503</v>
      </c>
      <c r="D12" s="20" t="s">
        <v>349</v>
      </c>
      <c r="F12" s="48">
        <v>8</v>
      </c>
      <c r="G12" s="89" t="s">
        <v>261</v>
      </c>
      <c r="H12" s="34">
        <v>41214</v>
      </c>
      <c r="I12" s="34" t="str">
        <f t="shared" si="0"/>
        <v>Nov-12</v>
      </c>
    </row>
    <row r="13" spans="1:19" x14ac:dyDescent="0.25">
      <c r="A13" s="20" t="s">
        <v>42</v>
      </c>
      <c r="B13" s="20" t="s">
        <v>53</v>
      </c>
      <c r="C13" s="152" t="s">
        <v>504</v>
      </c>
      <c r="D13" s="20" t="s">
        <v>48</v>
      </c>
      <c r="F13" s="48">
        <v>9</v>
      </c>
      <c r="G13" s="89" t="s">
        <v>262</v>
      </c>
      <c r="H13" s="34">
        <v>41244</v>
      </c>
      <c r="I13" s="34" t="str">
        <f t="shared" si="0"/>
        <v>Dec-12</v>
      </c>
    </row>
    <row r="14" spans="1:19" x14ac:dyDescent="0.25">
      <c r="A14" s="20" t="s">
        <v>53</v>
      </c>
      <c r="C14" s="152" t="s">
        <v>505</v>
      </c>
      <c r="D14" s="20" t="s">
        <v>17</v>
      </c>
      <c r="F14" s="48">
        <v>10</v>
      </c>
      <c r="G14" s="89" t="s">
        <v>265</v>
      </c>
      <c r="H14" s="34">
        <v>41275</v>
      </c>
      <c r="I14" s="34" t="str">
        <f t="shared" si="0"/>
        <v>Jan-13</v>
      </c>
    </row>
    <row r="15" spans="1:19" x14ac:dyDescent="0.25">
      <c r="A15" s="20"/>
      <c r="C15" s="152" t="s">
        <v>506</v>
      </c>
      <c r="D15" s="20" t="s">
        <v>383</v>
      </c>
      <c r="F15" s="48">
        <v>11</v>
      </c>
      <c r="G15" s="89" t="s">
        <v>266</v>
      </c>
      <c r="H15" s="34">
        <v>41306</v>
      </c>
      <c r="I15" s="34" t="str">
        <f t="shared" si="0"/>
        <v>Feb-13</v>
      </c>
    </row>
    <row r="16" spans="1:19" x14ac:dyDescent="0.25">
      <c r="A16" s="20"/>
      <c r="C16" s="152" t="s">
        <v>507</v>
      </c>
      <c r="D16" s="20" t="s">
        <v>45</v>
      </c>
      <c r="F16" s="48">
        <v>12</v>
      </c>
      <c r="G16" s="89" t="s">
        <v>267</v>
      </c>
      <c r="H16" s="34">
        <v>41334</v>
      </c>
      <c r="I16" s="34" t="str">
        <f t="shared" si="0"/>
        <v>Mar-13</v>
      </c>
    </row>
    <row r="17" spans="1:9" x14ac:dyDescent="0.25">
      <c r="A17" s="20"/>
      <c r="C17" s="152" t="s">
        <v>508</v>
      </c>
      <c r="D17" s="20" t="s">
        <v>343</v>
      </c>
      <c r="F17" s="48">
        <v>13</v>
      </c>
      <c r="G17" s="89" t="s">
        <v>251</v>
      </c>
      <c r="H17" s="34">
        <v>41365</v>
      </c>
      <c r="I17" s="34" t="str">
        <f t="shared" si="0"/>
        <v>Apr-13</v>
      </c>
    </row>
    <row r="18" spans="1:9" x14ac:dyDescent="0.25">
      <c r="A18" s="20"/>
      <c r="C18" s="152" t="s">
        <v>509</v>
      </c>
      <c r="D18" s="20" t="s">
        <v>344</v>
      </c>
      <c r="F18" s="48">
        <v>14</v>
      </c>
      <c r="G18" s="89" t="s">
        <v>252</v>
      </c>
      <c r="H18" s="34">
        <v>41395</v>
      </c>
      <c r="I18" s="34" t="str">
        <f t="shared" si="0"/>
        <v>May-13</v>
      </c>
    </row>
    <row r="19" spans="1:9" x14ac:dyDescent="0.25">
      <c r="A19" s="20"/>
      <c r="C19" s="152" t="s">
        <v>510</v>
      </c>
      <c r="D19" s="20" t="s">
        <v>5</v>
      </c>
      <c r="F19" s="48">
        <v>15</v>
      </c>
      <c r="G19" s="89" t="s">
        <v>268</v>
      </c>
      <c r="H19" s="34">
        <v>41426</v>
      </c>
      <c r="I19" s="34" t="str">
        <f t="shared" si="0"/>
        <v>Jun-13</v>
      </c>
    </row>
    <row r="20" spans="1:9" x14ac:dyDescent="0.25">
      <c r="A20" s="20"/>
      <c r="C20" s="152" t="s">
        <v>511</v>
      </c>
      <c r="D20" s="20" t="s">
        <v>15</v>
      </c>
      <c r="F20" s="48">
        <v>16</v>
      </c>
      <c r="G20" s="89" t="s">
        <v>269</v>
      </c>
      <c r="H20" s="34">
        <v>41456</v>
      </c>
      <c r="I20" s="34" t="str">
        <f t="shared" si="0"/>
        <v>Jul-13</v>
      </c>
    </row>
    <row r="21" spans="1:9" x14ac:dyDescent="0.25">
      <c r="C21" s="152" t="s">
        <v>512</v>
      </c>
      <c r="D21" s="20" t="s">
        <v>918</v>
      </c>
      <c r="F21" s="48">
        <v>17</v>
      </c>
      <c r="G21" s="89" t="s">
        <v>270</v>
      </c>
      <c r="H21" s="34">
        <v>41487</v>
      </c>
      <c r="I21" s="34" t="str">
        <f t="shared" si="0"/>
        <v>Aug-13</v>
      </c>
    </row>
    <row r="22" spans="1:9" x14ac:dyDescent="0.25">
      <c r="C22" s="152" t="s">
        <v>513</v>
      </c>
      <c r="D22" s="20" t="s">
        <v>44</v>
      </c>
      <c r="F22" s="48">
        <v>18</v>
      </c>
      <c r="G22" s="89" t="s">
        <v>271</v>
      </c>
      <c r="H22" s="34">
        <v>41518</v>
      </c>
      <c r="I22" s="34" t="str">
        <f t="shared" si="0"/>
        <v>Sep-13</v>
      </c>
    </row>
    <row r="23" spans="1:9" x14ac:dyDescent="0.25">
      <c r="C23" s="152" t="s">
        <v>514</v>
      </c>
      <c r="D23" s="20" t="s">
        <v>675</v>
      </c>
      <c r="F23" s="48">
        <v>19</v>
      </c>
      <c r="G23" s="89" t="s">
        <v>272</v>
      </c>
      <c r="H23" s="34">
        <v>41548</v>
      </c>
      <c r="I23" s="34" t="str">
        <f t="shared" si="0"/>
        <v>Oct-13</v>
      </c>
    </row>
    <row r="24" spans="1:9" x14ac:dyDescent="0.25">
      <c r="A24" s="151" t="s">
        <v>999</v>
      </c>
      <c r="C24" s="152" t="s">
        <v>515</v>
      </c>
      <c r="D24" s="20" t="s">
        <v>676</v>
      </c>
      <c r="F24" s="48">
        <v>20</v>
      </c>
      <c r="G24" s="89" t="s">
        <v>273</v>
      </c>
      <c r="H24" s="34">
        <v>41579</v>
      </c>
      <c r="I24" s="34" t="str">
        <f t="shared" si="0"/>
        <v>Nov-13</v>
      </c>
    </row>
    <row r="25" spans="1:9" x14ac:dyDescent="0.25">
      <c r="A25" t="s">
        <v>1002</v>
      </c>
      <c r="C25" s="152" t="s">
        <v>516</v>
      </c>
      <c r="D25" s="20" t="s">
        <v>677</v>
      </c>
      <c r="F25" s="48">
        <v>21</v>
      </c>
      <c r="G25" s="89" t="s">
        <v>274</v>
      </c>
      <c r="H25" s="34">
        <v>41609</v>
      </c>
      <c r="I25" s="34" t="str">
        <f t="shared" si="0"/>
        <v>Dec-13</v>
      </c>
    </row>
    <row r="26" spans="1:9" x14ac:dyDescent="0.25">
      <c r="A26" s="20" t="s">
        <v>1000</v>
      </c>
      <c r="C26" s="152" t="s">
        <v>517</v>
      </c>
      <c r="D26" s="20" t="s">
        <v>46</v>
      </c>
      <c r="F26" s="48">
        <v>22</v>
      </c>
      <c r="G26" s="89" t="s">
        <v>276</v>
      </c>
      <c r="H26" s="34">
        <v>41640</v>
      </c>
      <c r="I26" s="34" t="str">
        <f t="shared" si="0"/>
        <v>Jan-14</v>
      </c>
    </row>
    <row r="27" spans="1:9" x14ac:dyDescent="0.25">
      <c r="A27" s="20" t="s">
        <v>1001</v>
      </c>
      <c r="C27" s="152" t="s">
        <v>518</v>
      </c>
      <c r="D27" s="20" t="s">
        <v>319</v>
      </c>
      <c r="F27" s="48">
        <v>23</v>
      </c>
      <c r="G27" s="89" t="s">
        <v>277</v>
      </c>
      <c r="H27" s="34">
        <v>41671</v>
      </c>
      <c r="I27" s="34" t="str">
        <f t="shared" si="0"/>
        <v>Feb-14</v>
      </c>
    </row>
    <row r="28" spans="1:9" x14ac:dyDescent="0.25">
      <c r="C28" s="152" t="s">
        <v>519</v>
      </c>
      <c r="D28" s="20" t="s">
        <v>6</v>
      </c>
      <c r="F28" s="48">
        <v>24</v>
      </c>
      <c r="G28" s="89" t="s">
        <v>278</v>
      </c>
      <c r="H28" s="34">
        <v>41699</v>
      </c>
      <c r="I28" s="34" t="str">
        <f t="shared" si="0"/>
        <v>Mar-14</v>
      </c>
    </row>
    <row r="29" spans="1:9" x14ac:dyDescent="0.25">
      <c r="C29" s="152" t="s">
        <v>520</v>
      </c>
      <c r="D29" s="20" t="s">
        <v>678</v>
      </c>
      <c r="F29" s="48">
        <v>25</v>
      </c>
      <c r="G29" s="89" t="s">
        <v>253</v>
      </c>
      <c r="H29" s="34">
        <v>41730</v>
      </c>
      <c r="I29" s="34" t="str">
        <f t="shared" si="0"/>
        <v>Apr-14</v>
      </c>
    </row>
    <row r="30" spans="1:9" x14ac:dyDescent="0.25">
      <c r="C30" s="152" t="s">
        <v>521</v>
      </c>
      <c r="D30" s="20" t="s">
        <v>679</v>
      </c>
      <c r="F30" s="48">
        <v>26</v>
      </c>
      <c r="G30" s="89" t="s">
        <v>254</v>
      </c>
      <c r="H30" s="34">
        <v>41760</v>
      </c>
      <c r="I30" s="34" t="str">
        <f t="shared" si="0"/>
        <v>May-14</v>
      </c>
    </row>
    <row r="31" spans="1:9" x14ac:dyDescent="0.25">
      <c r="C31" s="152" t="s">
        <v>522</v>
      </c>
      <c r="D31" s="20" t="s">
        <v>680</v>
      </c>
      <c r="F31" s="48">
        <v>27</v>
      </c>
      <c r="G31" s="89" t="s">
        <v>279</v>
      </c>
      <c r="H31" s="34">
        <v>41791</v>
      </c>
      <c r="I31" s="34" t="str">
        <f t="shared" si="0"/>
        <v>Jun-14</v>
      </c>
    </row>
    <row r="32" spans="1:9" x14ac:dyDescent="0.25">
      <c r="C32" s="152" t="s">
        <v>523</v>
      </c>
      <c r="D32" s="20" t="s">
        <v>177</v>
      </c>
      <c r="F32" s="48">
        <v>28</v>
      </c>
      <c r="G32" s="89" t="s">
        <v>280</v>
      </c>
      <c r="H32" s="34">
        <v>41821</v>
      </c>
      <c r="I32" s="34" t="str">
        <f t="shared" si="0"/>
        <v>Jul-14</v>
      </c>
    </row>
    <row r="33" spans="3:9" x14ac:dyDescent="0.25">
      <c r="C33" s="152" t="s">
        <v>524</v>
      </c>
      <c r="D33" s="20" t="s">
        <v>49</v>
      </c>
      <c r="F33" s="48">
        <v>29</v>
      </c>
      <c r="G33" s="89" t="s">
        <v>281</v>
      </c>
      <c r="H33" s="34">
        <v>41852</v>
      </c>
      <c r="I33" s="34" t="str">
        <f t="shared" si="0"/>
        <v>Aug-14</v>
      </c>
    </row>
    <row r="34" spans="3:9" x14ac:dyDescent="0.25">
      <c r="C34" s="152" t="s">
        <v>742</v>
      </c>
      <c r="D34" s="20" t="s">
        <v>43</v>
      </c>
      <c r="F34" s="48">
        <v>30</v>
      </c>
      <c r="G34" s="89" t="s">
        <v>282</v>
      </c>
      <c r="H34" s="34">
        <v>41883</v>
      </c>
      <c r="I34" s="34" t="str">
        <f t="shared" si="0"/>
        <v>Sep-14</v>
      </c>
    </row>
    <row r="35" spans="3:9" x14ac:dyDescent="0.25">
      <c r="C35" s="152" t="s">
        <v>743</v>
      </c>
      <c r="D35" s="20" t="s">
        <v>14</v>
      </c>
      <c r="F35" s="48">
        <v>31</v>
      </c>
      <c r="G35" s="89" t="s">
        <v>283</v>
      </c>
      <c r="H35" s="34">
        <v>41913</v>
      </c>
      <c r="I35" s="34" t="str">
        <f t="shared" si="0"/>
        <v>Oct-14</v>
      </c>
    </row>
    <row r="36" spans="3:9" x14ac:dyDescent="0.25">
      <c r="C36" s="152" t="s">
        <v>744</v>
      </c>
      <c r="D36" s="20" t="s">
        <v>338</v>
      </c>
      <c r="F36" s="48">
        <v>32</v>
      </c>
      <c r="G36" s="89" t="s">
        <v>284</v>
      </c>
      <c r="H36" s="34">
        <v>41944</v>
      </c>
      <c r="I36" s="34" t="str">
        <f t="shared" si="0"/>
        <v>Nov-14</v>
      </c>
    </row>
    <row r="37" spans="3:9" x14ac:dyDescent="0.25">
      <c r="C37" s="152" t="s">
        <v>745</v>
      </c>
      <c r="D37" s="20" t="s">
        <v>19</v>
      </c>
      <c r="F37" s="48">
        <v>33</v>
      </c>
      <c r="G37" s="89" t="s">
        <v>285</v>
      </c>
      <c r="H37" s="34">
        <v>41974</v>
      </c>
      <c r="I37" s="34" t="str">
        <f t="shared" ref="I37:I68" si="1">G37</f>
        <v>Dec-14</v>
      </c>
    </row>
    <row r="38" spans="3:9" x14ac:dyDescent="0.25">
      <c r="C38" s="152" t="s">
        <v>746</v>
      </c>
      <c r="D38" s="20"/>
      <c r="F38" s="48">
        <v>34</v>
      </c>
      <c r="G38" s="89" t="s">
        <v>286</v>
      </c>
      <c r="H38" s="34">
        <v>42005</v>
      </c>
      <c r="I38" s="34" t="str">
        <f t="shared" si="1"/>
        <v>Jan-15</v>
      </c>
    </row>
    <row r="39" spans="3:9" x14ac:dyDescent="0.25">
      <c r="C39" s="152" t="s">
        <v>747</v>
      </c>
      <c r="D39" s="20"/>
      <c r="F39" s="48">
        <v>35</v>
      </c>
      <c r="G39" s="89" t="s">
        <v>287</v>
      </c>
      <c r="H39" s="34">
        <v>42036</v>
      </c>
      <c r="I39" s="34" t="str">
        <f t="shared" si="1"/>
        <v>Feb-15</v>
      </c>
    </row>
    <row r="40" spans="3:9" x14ac:dyDescent="0.25">
      <c r="C40" s="152" t="s">
        <v>748</v>
      </c>
      <c r="D40" s="20"/>
      <c r="F40" s="48">
        <v>36</v>
      </c>
      <c r="G40" s="89" t="s">
        <v>288</v>
      </c>
      <c r="H40" s="34">
        <v>42064</v>
      </c>
      <c r="I40" s="34" t="str">
        <f t="shared" si="1"/>
        <v>Mar-15</v>
      </c>
    </row>
    <row r="41" spans="3:9" x14ac:dyDescent="0.25">
      <c r="C41" s="152" t="s">
        <v>749</v>
      </c>
      <c r="D41" s="20"/>
      <c r="F41" s="48">
        <v>37</v>
      </c>
      <c r="G41" s="89" t="s">
        <v>255</v>
      </c>
      <c r="H41" s="34">
        <v>42095</v>
      </c>
      <c r="I41" s="34" t="str">
        <f t="shared" si="1"/>
        <v>Apr-15</v>
      </c>
    </row>
    <row r="42" spans="3:9" x14ac:dyDescent="0.25">
      <c r="C42" s="152" t="s">
        <v>750</v>
      </c>
      <c r="D42" s="20"/>
      <c r="F42" s="48">
        <v>38</v>
      </c>
      <c r="G42" s="89" t="s">
        <v>289</v>
      </c>
      <c r="H42" s="34">
        <v>42125</v>
      </c>
      <c r="I42" s="34" t="str">
        <f t="shared" si="1"/>
        <v>May-15</v>
      </c>
    </row>
    <row r="43" spans="3:9" x14ac:dyDescent="0.25">
      <c r="C43" s="152" t="s">
        <v>751</v>
      </c>
      <c r="D43" s="20"/>
      <c r="F43" s="48">
        <v>39</v>
      </c>
      <c r="G43" s="89" t="s">
        <v>290</v>
      </c>
      <c r="H43" s="34">
        <v>42156</v>
      </c>
      <c r="I43" s="34" t="str">
        <f t="shared" si="1"/>
        <v>Jun-15</v>
      </c>
    </row>
    <row r="44" spans="3:9" x14ac:dyDescent="0.25">
      <c r="C44" s="48" t="s">
        <v>55</v>
      </c>
      <c r="D44" t="s">
        <v>248</v>
      </c>
      <c r="F44" s="48">
        <v>40</v>
      </c>
      <c r="G44" s="89" t="s">
        <v>291</v>
      </c>
      <c r="H44" s="34">
        <v>42186</v>
      </c>
      <c r="I44" s="34" t="str">
        <f t="shared" si="1"/>
        <v>Jul-15</v>
      </c>
    </row>
    <row r="45" spans="3:9" x14ac:dyDescent="0.25">
      <c r="C45" s="48" t="s">
        <v>56</v>
      </c>
      <c r="D45" s="20" t="s">
        <v>48</v>
      </c>
      <c r="F45" s="48">
        <v>41</v>
      </c>
      <c r="G45" s="89" t="s">
        <v>292</v>
      </c>
      <c r="H45" s="34">
        <v>42217</v>
      </c>
      <c r="I45" s="34" t="str">
        <f t="shared" si="1"/>
        <v>Aug-15</v>
      </c>
    </row>
    <row r="46" spans="3:9" x14ac:dyDescent="0.25">
      <c r="C46" s="48" t="s">
        <v>57</v>
      </c>
      <c r="D46" s="20" t="s">
        <v>5</v>
      </c>
      <c r="F46" s="48">
        <v>42</v>
      </c>
      <c r="G46" s="89" t="s">
        <v>293</v>
      </c>
      <c r="H46" s="34">
        <v>42248</v>
      </c>
      <c r="I46" s="34" t="str">
        <f t="shared" si="1"/>
        <v>Sep-15</v>
      </c>
    </row>
    <row r="47" spans="3:9" x14ac:dyDescent="0.25">
      <c r="C47" s="48" t="s">
        <v>58</v>
      </c>
      <c r="D47" s="20" t="s">
        <v>15</v>
      </c>
      <c r="F47" s="48">
        <v>43</v>
      </c>
      <c r="G47" s="89" t="s">
        <v>320</v>
      </c>
      <c r="H47" s="34">
        <v>42278</v>
      </c>
      <c r="I47" s="34" t="str">
        <f t="shared" si="1"/>
        <v>Oct-15</v>
      </c>
    </row>
    <row r="48" spans="3:9" x14ac:dyDescent="0.25">
      <c r="C48" s="48" t="s">
        <v>59</v>
      </c>
      <c r="D48" s="20" t="s">
        <v>49</v>
      </c>
      <c r="F48" s="48">
        <v>44</v>
      </c>
      <c r="G48" s="89" t="s">
        <v>321</v>
      </c>
      <c r="H48" s="34">
        <v>42309</v>
      </c>
      <c r="I48" s="34" t="str">
        <f t="shared" si="1"/>
        <v>Nov-15</v>
      </c>
    </row>
    <row r="49" spans="3:9" x14ac:dyDescent="0.25">
      <c r="C49" s="48" t="s">
        <v>60</v>
      </c>
      <c r="D49" t="s">
        <v>75</v>
      </c>
      <c r="F49" s="48">
        <v>45</v>
      </c>
      <c r="G49" s="89" t="s">
        <v>322</v>
      </c>
      <c r="H49" s="34">
        <v>42339</v>
      </c>
      <c r="I49" s="34" t="str">
        <f t="shared" si="1"/>
        <v>Dec-15</v>
      </c>
    </row>
    <row r="50" spans="3:9" x14ac:dyDescent="0.25">
      <c r="C50" s="48" t="s">
        <v>61</v>
      </c>
      <c r="D50" t="s">
        <v>75</v>
      </c>
      <c r="F50" s="48">
        <v>46</v>
      </c>
      <c r="G50" s="89" t="s">
        <v>323</v>
      </c>
      <c r="H50" s="34">
        <v>42370</v>
      </c>
      <c r="I50" s="34" t="str">
        <f t="shared" si="1"/>
        <v>Jan-16</v>
      </c>
    </row>
    <row r="51" spans="3:9" x14ac:dyDescent="0.25">
      <c r="C51" s="48" t="s">
        <v>62</v>
      </c>
      <c r="D51" t="s">
        <v>75</v>
      </c>
      <c r="F51" s="48">
        <v>47</v>
      </c>
      <c r="G51" s="89" t="s">
        <v>324</v>
      </c>
      <c r="H51" s="34">
        <v>42401</v>
      </c>
      <c r="I51" s="34" t="str">
        <f t="shared" si="1"/>
        <v>Feb-16</v>
      </c>
    </row>
    <row r="52" spans="3:9" x14ac:dyDescent="0.25">
      <c r="C52" s="48" t="s">
        <v>63</v>
      </c>
      <c r="D52" t="s">
        <v>75</v>
      </c>
      <c r="F52" s="48">
        <v>48</v>
      </c>
      <c r="G52" s="89" t="s">
        <v>325</v>
      </c>
      <c r="H52" s="34">
        <v>42430</v>
      </c>
      <c r="I52" s="34" t="str">
        <f t="shared" si="1"/>
        <v>Mar-16</v>
      </c>
    </row>
    <row r="53" spans="3:9" x14ac:dyDescent="0.25">
      <c r="C53" s="48" t="s">
        <v>64</v>
      </c>
      <c r="D53" t="s">
        <v>75</v>
      </c>
      <c r="F53" s="48">
        <v>49</v>
      </c>
      <c r="G53" s="89" t="s">
        <v>326</v>
      </c>
      <c r="H53" s="34">
        <v>42461</v>
      </c>
      <c r="I53" s="34" t="str">
        <f t="shared" si="1"/>
        <v>Apr-16</v>
      </c>
    </row>
    <row r="54" spans="3:9" x14ac:dyDescent="0.25">
      <c r="C54" s="48" t="s">
        <v>65</v>
      </c>
      <c r="D54" t="s">
        <v>75</v>
      </c>
      <c r="F54" s="48">
        <v>50</v>
      </c>
      <c r="G54" s="89" t="s">
        <v>327</v>
      </c>
      <c r="H54" s="34">
        <v>42491</v>
      </c>
      <c r="I54" s="34" t="str">
        <f t="shared" si="1"/>
        <v>May-16</v>
      </c>
    </row>
    <row r="55" spans="3:9" x14ac:dyDescent="0.25">
      <c r="C55" s="48" t="s">
        <v>66</v>
      </c>
      <c r="D55" t="s">
        <v>75</v>
      </c>
      <c r="F55" s="48">
        <v>51</v>
      </c>
      <c r="G55" s="89" t="s">
        <v>328</v>
      </c>
      <c r="H55" s="34">
        <v>42522</v>
      </c>
      <c r="I55" s="34" t="str">
        <f t="shared" si="1"/>
        <v>Jun-16</v>
      </c>
    </row>
    <row r="56" spans="3:9" x14ac:dyDescent="0.25">
      <c r="C56" s="48" t="s">
        <v>67</v>
      </c>
      <c r="D56" t="s">
        <v>75</v>
      </c>
      <c r="F56" s="48">
        <v>52</v>
      </c>
      <c r="G56" s="89" t="s">
        <v>329</v>
      </c>
      <c r="H56" s="34">
        <v>42552</v>
      </c>
      <c r="I56" s="34" t="str">
        <f t="shared" si="1"/>
        <v>Jul-16</v>
      </c>
    </row>
    <row r="57" spans="3:9" x14ac:dyDescent="0.25">
      <c r="C57" s="48" t="s">
        <v>68</v>
      </c>
      <c r="D57" t="s">
        <v>75</v>
      </c>
      <c r="F57" s="48">
        <v>53</v>
      </c>
      <c r="G57" s="89" t="s">
        <v>330</v>
      </c>
      <c r="H57" s="34">
        <v>42583</v>
      </c>
      <c r="I57" s="34" t="str">
        <f t="shared" si="1"/>
        <v>Aug-16</v>
      </c>
    </row>
    <row r="58" spans="3:9" x14ac:dyDescent="0.25">
      <c r="C58" s="48" t="s">
        <v>69</v>
      </c>
      <c r="D58" t="s">
        <v>75</v>
      </c>
      <c r="F58" s="48">
        <v>54</v>
      </c>
      <c r="G58" s="89" t="s">
        <v>331</v>
      </c>
      <c r="H58" s="34">
        <v>42614</v>
      </c>
      <c r="I58" s="34" t="str">
        <f t="shared" si="1"/>
        <v>Sep-16</v>
      </c>
    </row>
    <row r="59" spans="3:9" x14ac:dyDescent="0.25">
      <c r="C59" s="48" t="s">
        <v>70</v>
      </c>
      <c r="D59" t="s">
        <v>75</v>
      </c>
      <c r="F59" s="48">
        <v>55</v>
      </c>
      <c r="G59" s="89" t="s">
        <v>332</v>
      </c>
      <c r="H59" s="34">
        <v>42644</v>
      </c>
      <c r="I59" s="34" t="str">
        <f t="shared" si="1"/>
        <v>Oct-16</v>
      </c>
    </row>
    <row r="60" spans="3:9" x14ac:dyDescent="0.25">
      <c r="C60" s="48" t="s">
        <v>71</v>
      </c>
      <c r="D60" t="s">
        <v>75</v>
      </c>
      <c r="F60" s="48">
        <v>56</v>
      </c>
      <c r="G60" s="89" t="s">
        <v>333</v>
      </c>
      <c r="H60" s="34">
        <v>42675</v>
      </c>
      <c r="I60" s="34" t="str">
        <f t="shared" si="1"/>
        <v>Nov-16</v>
      </c>
    </row>
    <row r="61" spans="3:9" x14ac:dyDescent="0.25">
      <c r="C61" s="48" t="s">
        <v>72</v>
      </c>
      <c r="D61" t="s">
        <v>75</v>
      </c>
      <c r="F61" s="48">
        <v>57</v>
      </c>
      <c r="G61" s="89" t="s">
        <v>334</v>
      </c>
      <c r="H61" s="34">
        <v>42705</v>
      </c>
      <c r="I61" s="34" t="str">
        <f t="shared" si="1"/>
        <v>Dec-16</v>
      </c>
    </row>
    <row r="62" spans="3:9" x14ac:dyDescent="0.25">
      <c r="C62" s="48" t="s">
        <v>73</v>
      </c>
      <c r="D62" t="s">
        <v>75</v>
      </c>
      <c r="F62" s="48">
        <v>58</v>
      </c>
      <c r="G62" s="89" t="s">
        <v>335</v>
      </c>
      <c r="H62" s="34">
        <v>42736</v>
      </c>
      <c r="I62" s="34" t="str">
        <f t="shared" si="1"/>
        <v>Jan-17</v>
      </c>
    </row>
    <row r="63" spans="3:9" x14ac:dyDescent="0.25">
      <c r="C63" s="48" t="s">
        <v>74</v>
      </c>
      <c r="D63" s="20" t="s">
        <v>75</v>
      </c>
      <c r="F63" s="48">
        <v>59</v>
      </c>
      <c r="G63" s="89" t="s">
        <v>336</v>
      </c>
      <c r="H63" s="34">
        <v>42767</v>
      </c>
      <c r="I63" s="34" t="str">
        <f t="shared" si="1"/>
        <v>Feb-17</v>
      </c>
    </row>
    <row r="64" spans="3:9" x14ac:dyDescent="0.25">
      <c r="C64" s="48" t="s">
        <v>394</v>
      </c>
      <c r="D64" s="20" t="s">
        <v>75</v>
      </c>
      <c r="F64" s="48">
        <v>60</v>
      </c>
      <c r="G64" s="89" t="s">
        <v>337</v>
      </c>
      <c r="H64" s="34">
        <v>42795</v>
      </c>
      <c r="I64" s="34" t="str">
        <f t="shared" si="1"/>
        <v>Mar-17</v>
      </c>
    </row>
    <row r="65" spans="3:9" x14ac:dyDescent="0.25">
      <c r="C65" s="48" t="s">
        <v>395</v>
      </c>
      <c r="D65" s="20" t="s">
        <v>75</v>
      </c>
      <c r="F65" s="48">
        <v>61</v>
      </c>
      <c r="G65" s="89" t="s">
        <v>358</v>
      </c>
      <c r="H65" s="24">
        <v>42826</v>
      </c>
      <c r="I65" s="34" t="str">
        <f t="shared" si="1"/>
        <v>Apr-17</v>
      </c>
    </row>
    <row r="66" spans="3:9" x14ac:dyDescent="0.25">
      <c r="C66" s="48" t="s">
        <v>396</v>
      </c>
      <c r="D66" s="20" t="s">
        <v>75</v>
      </c>
      <c r="F66" s="48">
        <v>62</v>
      </c>
      <c r="G66" s="89" t="s">
        <v>359</v>
      </c>
      <c r="H66" s="24">
        <v>42856</v>
      </c>
      <c r="I66" s="34" t="str">
        <f t="shared" si="1"/>
        <v>May-17</v>
      </c>
    </row>
    <row r="67" spans="3:9" x14ac:dyDescent="0.25">
      <c r="C67" s="48" t="s">
        <v>397</v>
      </c>
      <c r="D67" s="20" t="s">
        <v>75</v>
      </c>
      <c r="F67" s="48">
        <v>63</v>
      </c>
      <c r="G67" s="89" t="s">
        <v>360</v>
      </c>
      <c r="H67" s="24">
        <v>42887</v>
      </c>
      <c r="I67" s="34" t="str">
        <f t="shared" si="1"/>
        <v>Jun-17</v>
      </c>
    </row>
    <row r="68" spans="3:9" x14ac:dyDescent="0.25">
      <c r="C68" s="48" t="s">
        <v>398</v>
      </c>
      <c r="D68" s="20" t="s">
        <v>75</v>
      </c>
      <c r="F68" s="48">
        <v>64</v>
      </c>
      <c r="G68" s="89" t="s">
        <v>361</v>
      </c>
      <c r="H68" s="24">
        <v>42917</v>
      </c>
      <c r="I68" s="34" t="str">
        <f t="shared" si="1"/>
        <v>Jul-17</v>
      </c>
    </row>
    <row r="69" spans="3:9" x14ac:dyDescent="0.25">
      <c r="C69" s="48" t="s">
        <v>399</v>
      </c>
      <c r="D69" s="20" t="s">
        <v>75</v>
      </c>
      <c r="F69" s="48">
        <v>65</v>
      </c>
      <c r="G69" s="89" t="s">
        <v>362</v>
      </c>
      <c r="H69" s="24">
        <v>42948</v>
      </c>
      <c r="I69" s="34" t="str">
        <f t="shared" ref="I69:I82" si="2">G69</f>
        <v>Aug-17</v>
      </c>
    </row>
    <row r="70" spans="3:9" x14ac:dyDescent="0.25">
      <c r="C70" s="48" t="s">
        <v>400</v>
      </c>
      <c r="D70" s="20" t="s">
        <v>75</v>
      </c>
      <c r="F70" s="48">
        <v>66</v>
      </c>
      <c r="G70" s="89" t="s">
        <v>363</v>
      </c>
      <c r="H70" s="24">
        <v>42979</v>
      </c>
      <c r="I70" s="34" t="str">
        <f t="shared" si="2"/>
        <v>Sep-17</v>
      </c>
    </row>
    <row r="71" spans="3:9" x14ac:dyDescent="0.25">
      <c r="C71" s="48" t="s">
        <v>401</v>
      </c>
      <c r="D71" s="20" t="s">
        <v>75</v>
      </c>
      <c r="F71" s="48">
        <v>67</v>
      </c>
      <c r="G71" s="89" t="s">
        <v>364</v>
      </c>
      <c r="H71" s="24">
        <v>43009</v>
      </c>
      <c r="I71" s="34" t="str">
        <f t="shared" si="2"/>
        <v>Oct-17</v>
      </c>
    </row>
    <row r="72" spans="3:9" x14ac:dyDescent="0.25">
      <c r="C72" s="48" t="s">
        <v>402</v>
      </c>
      <c r="D72" s="20" t="s">
        <v>75</v>
      </c>
      <c r="F72" s="48">
        <v>68</v>
      </c>
      <c r="G72" s="89" t="s">
        <v>365</v>
      </c>
      <c r="H72" s="24">
        <v>43040</v>
      </c>
      <c r="I72" s="34" t="str">
        <f t="shared" si="2"/>
        <v>Nov-17</v>
      </c>
    </row>
    <row r="73" spans="3:9" x14ac:dyDescent="0.25">
      <c r="C73" s="48" t="s">
        <v>403</v>
      </c>
      <c r="D73" s="20" t="s">
        <v>75</v>
      </c>
      <c r="F73" s="48">
        <v>69</v>
      </c>
      <c r="G73" s="89" t="s">
        <v>366</v>
      </c>
      <c r="H73" s="24">
        <v>43070</v>
      </c>
      <c r="I73" s="34" t="str">
        <f t="shared" si="2"/>
        <v>Dec-17</v>
      </c>
    </row>
    <row r="74" spans="3:9" x14ac:dyDescent="0.25">
      <c r="C74" s="171" t="s">
        <v>752</v>
      </c>
      <c r="D74" s="20"/>
      <c r="F74" s="48">
        <v>70</v>
      </c>
      <c r="G74" s="89" t="s">
        <v>367</v>
      </c>
      <c r="H74" s="24">
        <v>43101</v>
      </c>
      <c r="I74" s="34" t="str">
        <f t="shared" si="2"/>
        <v>Jan-18</v>
      </c>
    </row>
    <row r="75" spans="3:9" x14ac:dyDescent="0.25">
      <c r="C75" s="171" t="s">
        <v>753</v>
      </c>
      <c r="D75" s="20"/>
      <c r="F75" s="48">
        <v>71</v>
      </c>
      <c r="G75" s="89" t="s">
        <v>368</v>
      </c>
      <c r="H75" s="24">
        <v>43132</v>
      </c>
      <c r="I75" s="34" t="str">
        <f t="shared" si="2"/>
        <v>Feb-18</v>
      </c>
    </row>
    <row r="76" spans="3:9" x14ac:dyDescent="0.25">
      <c r="C76" s="171" t="s">
        <v>754</v>
      </c>
      <c r="D76" s="20"/>
      <c r="F76" s="48">
        <v>72</v>
      </c>
      <c r="G76" s="89" t="s">
        <v>369</v>
      </c>
      <c r="H76" s="24">
        <v>43160</v>
      </c>
      <c r="I76" s="34" t="str">
        <f t="shared" si="2"/>
        <v>Mar-18</v>
      </c>
    </row>
    <row r="77" spans="3:9" x14ac:dyDescent="0.25">
      <c r="C77" s="171" t="s">
        <v>755</v>
      </c>
      <c r="D77" s="20"/>
      <c r="F77" s="48">
        <v>73</v>
      </c>
      <c r="G77" s="89" t="s">
        <v>370</v>
      </c>
      <c r="H77" s="24">
        <v>43191</v>
      </c>
      <c r="I77" s="34" t="str">
        <f t="shared" si="2"/>
        <v>Apr-18</v>
      </c>
    </row>
    <row r="78" spans="3:9" x14ac:dyDescent="0.25">
      <c r="C78" s="171" t="s">
        <v>756</v>
      </c>
      <c r="D78" s="20"/>
      <c r="F78" s="48">
        <v>74</v>
      </c>
      <c r="G78" s="89" t="s">
        <v>371</v>
      </c>
      <c r="H78" s="24">
        <v>43221</v>
      </c>
      <c r="I78" s="34" t="str">
        <f t="shared" si="2"/>
        <v>May-18</v>
      </c>
    </row>
    <row r="79" spans="3:9" x14ac:dyDescent="0.25">
      <c r="C79" s="171" t="s">
        <v>757</v>
      </c>
      <c r="D79" s="20"/>
      <c r="F79" s="48">
        <v>75</v>
      </c>
      <c r="G79" s="89" t="s">
        <v>372</v>
      </c>
      <c r="H79" s="24">
        <v>43252</v>
      </c>
      <c r="I79" s="34" t="str">
        <f t="shared" si="2"/>
        <v>Jun-18</v>
      </c>
    </row>
    <row r="80" spans="3:9" x14ac:dyDescent="0.25">
      <c r="C80" s="171" t="s">
        <v>758</v>
      </c>
      <c r="D80" s="20"/>
      <c r="F80" s="48">
        <v>76</v>
      </c>
      <c r="G80" s="89" t="s">
        <v>373</v>
      </c>
      <c r="H80" s="24">
        <v>43282</v>
      </c>
      <c r="I80" s="34" t="str">
        <f t="shared" si="2"/>
        <v>Jul-18</v>
      </c>
    </row>
    <row r="81" spans="3:9" x14ac:dyDescent="0.25">
      <c r="C81" s="171" t="s">
        <v>759</v>
      </c>
      <c r="D81" s="20"/>
      <c r="F81" s="48">
        <v>77</v>
      </c>
      <c r="G81" s="89" t="s">
        <v>374</v>
      </c>
      <c r="H81" s="24">
        <v>43313</v>
      </c>
      <c r="I81" s="34" t="str">
        <f t="shared" si="2"/>
        <v>Aug-18</v>
      </c>
    </row>
    <row r="82" spans="3:9" x14ac:dyDescent="0.25">
      <c r="C82" s="171" t="s">
        <v>760</v>
      </c>
      <c r="D82" s="20"/>
      <c r="F82" s="48">
        <v>78</v>
      </c>
      <c r="G82" s="89" t="s">
        <v>375</v>
      </c>
      <c r="H82" s="24">
        <v>43344</v>
      </c>
      <c r="I82" s="34" t="str">
        <f t="shared" si="2"/>
        <v>Sep-18</v>
      </c>
    </row>
    <row r="83" spans="3:9" x14ac:dyDescent="0.25">
      <c r="C83" s="171" t="s">
        <v>761</v>
      </c>
      <c r="D83" s="20"/>
      <c r="F83" s="150">
        <v>79</v>
      </c>
      <c r="G83" s="89" t="s">
        <v>467</v>
      </c>
      <c r="H83" s="24">
        <v>43374</v>
      </c>
      <c r="I83" s="34" t="str">
        <f t="shared" ref="I83:I125" si="3">G83</f>
        <v>Oct-18</v>
      </c>
    </row>
    <row r="84" spans="3:9" x14ac:dyDescent="0.25">
      <c r="C84" s="48" t="s">
        <v>1006</v>
      </c>
      <c r="D84" t="s">
        <v>1046</v>
      </c>
      <c r="F84" s="150">
        <v>80</v>
      </c>
      <c r="G84" s="89" t="s">
        <v>478</v>
      </c>
      <c r="H84" s="24">
        <v>43405</v>
      </c>
      <c r="I84" s="34" t="str">
        <f t="shared" si="3"/>
        <v>Nov-18</v>
      </c>
    </row>
    <row r="85" spans="3:9" x14ac:dyDescent="0.25">
      <c r="C85" s="48" t="s">
        <v>1007</v>
      </c>
      <c r="D85" s="20" t="s">
        <v>16</v>
      </c>
      <c r="F85" s="150">
        <v>81</v>
      </c>
      <c r="G85" s="89" t="s">
        <v>468</v>
      </c>
      <c r="H85" s="24">
        <v>43435</v>
      </c>
      <c r="I85" s="34" t="str">
        <f t="shared" si="3"/>
        <v>Dec-18</v>
      </c>
    </row>
    <row r="86" spans="3:9" x14ac:dyDescent="0.25">
      <c r="C86" s="170" t="s">
        <v>1008</v>
      </c>
      <c r="D86" s="20" t="s">
        <v>18</v>
      </c>
      <c r="F86" s="150">
        <v>82</v>
      </c>
      <c r="G86" s="89" t="s">
        <v>469</v>
      </c>
      <c r="H86" s="24">
        <v>43466</v>
      </c>
      <c r="I86" s="34" t="str">
        <f t="shared" si="3"/>
        <v>Jan-19</v>
      </c>
    </row>
    <row r="87" spans="3:9" x14ac:dyDescent="0.25">
      <c r="C87" s="170" t="s">
        <v>1009</v>
      </c>
      <c r="D87" s="20" t="s">
        <v>17</v>
      </c>
      <c r="F87" s="150">
        <v>83</v>
      </c>
      <c r="G87" s="89" t="s">
        <v>470</v>
      </c>
      <c r="H87" s="24">
        <v>43497</v>
      </c>
      <c r="I87" s="34" t="str">
        <f t="shared" si="3"/>
        <v>Feb-19</v>
      </c>
    </row>
    <row r="88" spans="3:9" x14ac:dyDescent="0.25">
      <c r="C88" s="170" t="s">
        <v>1010</v>
      </c>
      <c r="D88" s="20" t="s">
        <v>383</v>
      </c>
      <c r="F88" s="150">
        <v>84</v>
      </c>
      <c r="G88" s="89" t="s">
        <v>471</v>
      </c>
      <c r="H88" s="24">
        <v>43525</v>
      </c>
      <c r="I88" s="34" t="str">
        <f t="shared" si="3"/>
        <v>Mar-19</v>
      </c>
    </row>
    <row r="89" spans="3:9" x14ac:dyDescent="0.25">
      <c r="C89" s="170" t="s">
        <v>1011</v>
      </c>
      <c r="D89" s="20" t="s">
        <v>15</v>
      </c>
      <c r="F89" s="150">
        <v>85</v>
      </c>
      <c r="G89" s="89" t="s">
        <v>472</v>
      </c>
      <c r="H89" s="24">
        <v>43556</v>
      </c>
      <c r="I89" s="34" t="str">
        <f t="shared" si="3"/>
        <v>Apr-19</v>
      </c>
    </row>
    <row r="90" spans="3:9" x14ac:dyDescent="0.25">
      <c r="C90" s="170" t="s">
        <v>1012</v>
      </c>
      <c r="D90" s="20" t="s">
        <v>13</v>
      </c>
      <c r="F90" s="150">
        <v>86</v>
      </c>
      <c r="G90" s="89" t="s">
        <v>473</v>
      </c>
      <c r="H90" s="24">
        <v>43586</v>
      </c>
      <c r="I90" s="34" t="str">
        <f t="shared" si="3"/>
        <v>May-19</v>
      </c>
    </row>
    <row r="91" spans="3:9" x14ac:dyDescent="0.25">
      <c r="C91" s="170" t="s">
        <v>1013</v>
      </c>
      <c r="D91" s="20" t="s">
        <v>30</v>
      </c>
      <c r="F91" s="150">
        <v>87</v>
      </c>
      <c r="G91" s="89" t="s">
        <v>474</v>
      </c>
      <c r="H91" s="24">
        <v>43617</v>
      </c>
      <c r="I91" s="34" t="str">
        <f t="shared" si="3"/>
        <v>Jun-19</v>
      </c>
    </row>
    <row r="92" spans="3:9" x14ac:dyDescent="0.25">
      <c r="C92" s="170" t="s">
        <v>1014</v>
      </c>
      <c r="D92" t="s">
        <v>75</v>
      </c>
      <c r="F92" s="150">
        <v>88</v>
      </c>
      <c r="G92" s="89" t="s">
        <v>475</v>
      </c>
      <c r="H92" s="24">
        <v>43647</v>
      </c>
      <c r="I92" s="34" t="str">
        <f t="shared" si="3"/>
        <v>Jul-19</v>
      </c>
    </row>
    <row r="93" spans="3:9" x14ac:dyDescent="0.25">
      <c r="C93" s="170" t="s">
        <v>1015</v>
      </c>
      <c r="D93" t="s">
        <v>75</v>
      </c>
      <c r="F93" s="150">
        <v>89</v>
      </c>
      <c r="G93" s="89" t="s">
        <v>476</v>
      </c>
      <c r="H93" s="24">
        <v>43678</v>
      </c>
      <c r="I93" s="34" t="str">
        <f t="shared" si="3"/>
        <v>Aug-19</v>
      </c>
    </row>
    <row r="94" spans="3:9" x14ac:dyDescent="0.25">
      <c r="C94" s="170" t="s">
        <v>1016</v>
      </c>
      <c r="D94" t="s">
        <v>75</v>
      </c>
      <c r="F94" s="150">
        <v>90</v>
      </c>
      <c r="G94" s="89" t="s">
        <v>477</v>
      </c>
      <c r="H94" s="24">
        <v>43709</v>
      </c>
      <c r="I94" s="34" t="str">
        <f t="shared" si="3"/>
        <v>Sep-19</v>
      </c>
    </row>
    <row r="95" spans="3:9" x14ac:dyDescent="0.25">
      <c r="C95" s="170" t="s">
        <v>1017</v>
      </c>
      <c r="D95" t="s">
        <v>75</v>
      </c>
      <c r="F95" s="176">
        <v>91</v>
      </c>
      <c r="G95" s="89" t="s">
        <v>967</v>
      </c>
      <c r="H95" s="24">
        <v>43739</v>
      </c>
      <c r="I95" s="34" t="str">
        <f t="shared" si="3"/>
        <v>Oct-19</v>
      </c>
    </row>
    <row r="96" spans="3:9" x14ac:dyDescent="0.25">
      <c r="C96" s="170" t="s">
        <v>1018</v>
      </c>
      <c r="D96" t="s">
        <v>75</v>
      </c>
      <c r="F96" s="176">
        <v>92</v>
      </c>
      <c r="G96" s="89" t="s">
        <v>980</v>
      </c>
      <c r="H96" s="24">
        <v>43770</v>
      </c>
      <c r="I96" s="34" t="str">
        <f t="shared" si="3"/>
        <v>Nov-19</v>
      </c>
    </row>
    <row r="97" spans="3:9" x14ac:dyDescent="0.25">
      <c r="C97" s="170" t="s">
        <v>1019</v>
      </c>
      <c r="D97" t="s">
        <v>75</v>
      </c>
      <c r="F97" s="176">
        <v>93</v>
      </c>
      <c r="G97" s="89" t="s">
        <v>968</v>
      </c>
      <c r="H97" s="24">
        <v>43800</v>
      </c>
      <c r="I97" s="34" t="str">
        <f t="shared" si="3"/>
        <v>Dec-19</v>
      </c>
    </row>
    <row r="98" spans="3:9" x14ac:dyDescent="0.25">
      <c r="C98" s="170" t="s">
        <v>1020</v>
      </c>
      <c r="D98" t="s">
        <v>75</v>
      </c>
      <c r="F98" s="176">
        <v>94</v>
      </c>
      <c r="G98" s="89" t="s">
        <v>969</v>
      </c>
      <c r="H98" s="24">
        <v>43831</v>
      </c>
      <c r="I98" s="34" t="str">
        <f t="shared" si="3"/>
        <v>Jan-20</v>
      </c>
    </row>
    <row r="99" spans="3:9" x14ac:dyDescent="0.25">
      <c r="C99" s="170" t="s">
        <v>1021</v>
      </c>
      <c r="D99" t="s">
        <v>75</v>
      </c>
      <c r="F99" s="176">
        <v>95</v>
      </c>
      <c r="G99" s="89" t="s">
        <v>970</v>
      </c>
      <c r="H99" s="24">
        <v>43862</v>
      </c>
      <c r="I99" s="34" t="str">
        <f t="shared" si="3"/>
        <v>Feb-20</v>
      </c>
    </row>
    <row r="100" spans="3:9" x14ac:dyDescent="0.25">
      <c r="C100" s="170" t="s">
        <v>1022</v>
      </c>
      <c r="D100" t="s">
        <v>75</v>
      </c>
      <c r="F100" s="176">
        <v>96</v>
      </c>
      <c r="G100" s="89" t="s">
        <v>971</v>
      </c>
      <c r="H100" s="24">
        <v>43891</v>
      </c>
      <c r="I100" s="34" t="str">
        <f t="shared" si="3"/>
        <v>Mar-20</v>
      </c>
    </row>
    <row r="101" spans="3:9" x14ac:dyDescent="0.25">
      <c r="C101" s="170" t="s">
        <v>1023</v>
      </c>
      <c r="D101" t="s">
        <v>75</v>
      </c>
      <c r="F101" s="176">
        <v>97</v>
      </c>
      <c r="G101" s="89" t="s">
        <v>972</v>
      </c>
      <c r="H101" s="24">
        <v>43922</v>
      </c>
      <c r="I101" s="34" t="str">
        <f t="shared" si="3"/>
        <v>Apr-20</v>
      </c>
    </row>
    <row r="102" spans="3:9" x14ac:dyDescent="0.25">
      <c r="C102" s="170" t="s">
        <v>1024</v>
      </c>
      <c r="D102" t="s">
        <v>75</v>
      </c>
      <c r="F102" s="176">
        <v>98</v>
      </c>
      <c r="G102" s="89" t="s">
        <v>973</v>
      </c>
      <c r="H102" s="24">
        <v>43952</v>
      </c>
      <c r="I102" s="34" t="str">
        <f t="shared" si="3"/>
        <v>May-20</v>
      </c>
    </row>
    <row r="103" spans="3:9" x14ac:dyDescent="0.25">
      <c r="C103" s="170" t="s">
        <v>1025</v>
      </c>
      <c r="D103" s="20" t="s">
        <v>75</v>
      </c>
      <c r="F103" s="176">
        <v>99</v>
      </c>
      <c r="G103" s="89" t="s">
        <v>974</v>
      </c>
      <c r="H103" s="24">
        <v>43983</v>
      </c>
      <c r="I103" s="34" t="str">
        <f t="shared" si="3"/>
        <v>Jun-20</v>
      </c>
    </row>
    <row r="104" spans="3:9" x14ac:dyDescent="0.25">
      <c r="C104" s="170" t="s">
        <v>1026</v>
      </c>
      <c r="D104" s="20" t="s">
        <v>75</v>
      </c>
      <c r="F104" s="176">
        <v>100</v>
      </c>
      <c r="G104" s="89" t="s">
        <v>975</v>
      </c>
      <c r="H104" s="24">
        <v>44013</v>
      </c>
      <c r="I104" s="34" t="str">
        <f t="shared" si="3"/>
        <v>Jul-20</v>
      </c>
    </row>
    <row r="105" spans="3:9" x14ac:dyDescent="0.25">
      <c r="C105" s="170" t="s">
        <v>1027</v>
      </c>
      <c r="D105" s="20" t="s">
        <v>75</v>
      </c>
      <c r="F105" s="176">
        <v>101</v>
      </c>
      <c r="G105" s="89" t="s">
        <v>976</v>
      </c>
      <c r="H105" s="24">
        <v>44044</v>
      </c>
      <c r="I105" s="34" t="str">
        <f t="shared" si="3"/>
        <v>Aug-20</v>
      </c>
    </row>
    <row r="106" spans="3:9" x14ac:dyDescent="0.25">
      <c r="C106" s="170" t="s">
        <v>1028</v>
      </c>
      <c r="D106" s="20" t="s">
        <v>75</v>
      </c>
      <c r="F106" s="176">
        <v>102</v>
      </c>
      <c r="G106" s="89" t="s">
        <v>977</v>
      </c>
      <c r="H106" s="24">
        <v>44075</v>
      </c>
      <c r="I106" s="34" t="str">
        <f t="shared" si="3"/>
        <v>Sep-20</v>
      </c>
    </row>
    <row r="107" spans="3:9" x14ac:dyDescent="0.25">
      <c r="C107" s="170" t="s">
        <v>1029</v>
      </c>
      <c r="D107" s="20" t="s">
        <v>75</v>
      </c>
      <c r="F107" s="176">
        <v>103</v>
      </c>
      <c r="G107" s="89" t="s">
        <v>978</v>
      </c>
      <c r="H107" s="24">
        <v>44105</v>
      </c>
      <c r="I107" s="34" t="str">
        <f t="shared" si="3"/>
        <v>Oct-20</v>
      </c>
    </row>
    <row r="108" spans="3:9" x14ac:dyDescent="0.25">
      <c r="C108" s="170" t="s">
        <v>1030</v>
      </c>
      <c r="D108" s="20" t="s">
        <v>75</v>
      </c>
      <c r="F108" s="176">
        <v>104</v>
      </c>
      <c r="G108" s="89" t="s">
        <v>979</v>
      </c>
      <c r="H108" s="24">
        <v>44136</v>
      </c>
      <c r="I108" s="34" t="str">
        <f t="shared" si="3"/>
        <v>Nov-20</v>
      </c>
    </row>
    <row r="109" spans="3:9" x14ac:dyDescent="0.25">
      <c r="C109" s="170" t="s">
        <v>1031</v>
      </c>
      <c r="D109" s="20" t="s">
        <v>75</v>
      </c>
      <c r="F109" s="176">
        <v>105</v>
      </c>
      <c r="G109" s="89" t="s">
        <v>982</v>
      </c>
      <c r="H109" s="24">
        <v>44166</v>
      </c>
      <c r="I109" s="34" t="str">
        <f t="shared" si="3"/>
        <v>Dec-20</v>
      </c>
    </row>
    <row r="110" spans="3:9" x14ac:dyDescent="0.25">
      <c r="C110" s="170" t="s">
        <v>1032</v>
      </c>
      <c r="D110" s="20" t="s">
        <v>75</v>
      </c>
      <c r="F110" s="176">
        <v>106</v>
      </c>
      <c r="G110" s="89" t="s">
        <v>983</v>
      </c>
      <c r="H110" s="24">
        <v>44197</v>
      </c>
      <c r="I110" s="34" t="str">
        <f t="shared" si="3"/>
        <v>Jan-21</v>
      </c>
    </row>
    <row r="111" spans="3:9" x14ac:dyDescent="0.25">
      <c r="C111" s="170" t="s">
        <v>1033</v>
      </c>
      <c r="D111" s="20" t="s">
        <v>75</v>
      </c>
      <c r="F111" s="176">
        <v>107</v>
      </c>
      <c r="G111" s="89" t="s">
        <v>981</v>
      </c>
      <c r="H111" s="24">
        <v>44228</v>
      </c>
      <c r="I111" s="34" t="str">
        <f t="shared" si="3"/>
        <v>Feb-21</v>
      </c>
    </row>
    <row r="112" spans="3:9" x14ac:dyDescent="0.25">
      <c r="C112" s="170" t="s">
        <v>1034</v>
      </c>
      <c r="D112" s="20" t="s">
        <v>75</v>
      </c>
      <c r="F112" s="176">
        <v>108</v>
      </c>
      <c r="G112" s="89" t="s">
        <v>984</v>
      </c>
      <c r="H112" s="24">
        <v>44256</v>
      </c>
      <c r="I112" s="34" t="str">
        <f t="shared" si="3"/>
        <v>Mar-21</v>
      </c>
    </row>
    <row r="113" spans="3:9" x14ac:dyDescent="0.25">
      <c r="C113" s="170" t="s">
        <v>1035</v>
      </c>
      <c r="D113" s="20" t="s">
        <v>75</v>
      </c>
      <c r="F113" s="176">
        <v>109</v>
      </c>
      <c r="G113" s="89" t="s">
        <v>985</v>
      </c>
      <c r="H113" s="24">
        <v>44287</v>
      </c>
      <c r="I113" s="34" t="str">
        <f t="shared" si="3"/>
        <v>Apr-21</v>
      </c>
    </row>
    <row r="114" spans="3:9" x14ac:dyDescent="0.25">
      <c r="C114" s="171" t="s">
        <v>1036</v>
      </c>
      <c r="D114" s="20"/>
      <c r="F114" s="176">
        <v>110</v>
      </c>
      <c r="G114" s="89" t="s">
        <v>986</v>
      </c>
      <c r="H114" s="24">
        <v>44317</v>
      </c>
      <c r="I114" s="34" t="str">
        <f t="shared" si="3"/>
        <v>May-21</v>
      </c>
    </row>
    <row r="115" spans="3:9" x14ac:dyDescent="0.25">
      <c r="C115" s="171" t="s">
        <v>1037</v>
      </c>
      <c r="D115" s="20"/>
      <c r="F115" s="176">
        <v>111</v>
      </c>
      <c r="G115" s="89" t="s">
        <v>987</v>
      </c>
      <c r="H115" s="24">
        <v>44348</v>
      </c>
      <c r="I115" s="34" t="str">
        <f t="shared" si="3"/>
        <v>Jun-21</v>
      </c>
    </row>
    <row r="116" spans="3:9" x14ac:dyDescent="0.25">
      <c r="C116" s="171" t="s">
        <v>1038</v>
      </c>
      <c r="D116" s="20"/>
      <c r="F116" s="176">
        <v>112</v>
      </c>
      <c r="G116" s="89" t="s">
        <v>988</v>
      </c>
      <c r="H116" s="24">
        <v>44378</v>
      </c>
      <c r="I116" s="34" t="str">
        <f t="shared" si="3"/>
        <v>Jul-21</v>
      </c>
    </row>
    <row r="117" spans="3:9" x14ac:dyDescent="0.25">
      <c r="C117" s="171" t="s">
        <v>1039</v>
      </c>
      <c r="D117" s="20"/>
      <c r="F117" s="176">
        <v>113</v>
      </c>
      <c r="G117" s="89" t="s">
        <v>989</v>
      </c>
      <c r="H117" s="24">
        <v>44409</v>
      </c>
      <c r="I117" s="34" t="str">
        <f t="shared" si="3"/>
        <v>Aug-21</v>
      </c>
    </row>
    <row r="118" spans="3:9" x14ac:dyDescent="0.25">
      <c r="C118" s="171" t="s">
        <v>1040</v>
      </c>
      <c r="D118" s="20"/>
      <c r="F118" s="176">
        <v>114</v>
      </c>
      <c r="G118" s="89" t="s">
        <v>990</v>
      </c>
      <c r="H118" s="24">
        <v>44440</v>
      </c>
      <c r="I118" s="34" t="str">
        <f t="shared" si="3"/>
        <v>Sep-21</v>
      </c>
    </row>
    <row r="119" spans="3:9" x14ac:dyDescent="0.25">
      <c r="C119" s="171" t="s">
        <v>1041</v>
      </c>
      <c r="D119" s="20"/>
      <c r="F119" s="176">
        <v>115</v>
      </c>
      <c r="G119" s="89" t="s">
        <v>991</v>
      </c>
      <c r="H119" s="24">
        <v>44470</v>
      </c>
      <c r="I119" s="34" t="str">
        <f t="shared" si="3"/>
        <v>Oct-21</v>
      </c>
    </row>
    <row r="120" spans="3:9" x14ac:dyDescent="0.25">
      <c r="C120" s="171" t="s">
        <v>1042</v>
      </c>
      <c r="D120" s="20"/>
      <c r="F120" s="176">
        <v>116</v>
      </c>
      <c r="G120" s="89" t="s">
        <v>992</v>
      </c>
      <c r="H120" s="24">
        <v>44501</v>
      </c>
      <c r="I120" s="34" t="str">
        <f t="shared" si="3"/>
        <v>Nov-21</v>
      </c>
    </row>
    <row r="121" spans="3:9" x14ac:dyDescent="0.25">
      <c r="C121" s="171" t="s">
        <v>1043</v>
      </c>
      <c r="D121" s="20"/>
      <c r="F121" s="176">
        <v>117</v>
      </c>
      <c r="G121" s="89" t="s">
        <v>993</v>
      </c>
      <c r="H121" s="24">
        <v>44531</v>
      </c>
      <c r="I121" s="34" t="str">
        <f t="shared" si="3"/>
        <v>Dec-21</v>
      </c>
    </row>
    <row r="122" spans="3:9" x14ac:dyDescent="0.25">
      <c r="C122" s="171" t="s">
        <v>1044</v>
      </c>
      <c r="D122" s="20"/>
      <c r="F122" s="176">
        <v>118</v>
      </c>
      <c r="G122" s="89" t="s">
        <v>994</v>
      </c>
      <c r="H122" s="24">
        <v>44562</v>
      </c>
      <c r="I122" s="34" t="str">
        <f t="shared" si="3"/>
        <v>Jan-22</v>
      </c>
    </row>
    <row r="123" spans="3:9" x14ac:dyDescent="0.25">
      <c r="C123" s="171" t="s">
        <v>1045</v>
      </c>
      <c r="D123" s="20"/>
      <c r="F123" s="176">
        <v>119</v>
      </c>
      <c r="G123" s="89" t="s">
        <v>995</v>
      </c>
      <c r="H123" s="24">
        <v>44593</v>
      </c>
      <c r="I123" s="34" t="str">
        <f t="shared" si="3"/>
        <v>Feb-22</v>
      </c>
    </row>
    <row r="124" spans="3:9" x14ac:dyDescent="0.25">
      <c r="C124" s="48" t="s">
        <v>76</v>
      </c>
      <c r="D124" s="20" t="s">
        <v>236</v>
      </c>
      <c r="F124" s="176">
        <v>120</v>
      </c>
      <c r="G124" s="89" t="s">
        <v>996</v>
      </c>
      <c r="H124" s="24">
        <v>44621</v>
      </c>
      <c r="I124" s="34" t="str">
        <f t="shared" si="3"/>
        <v>Mar-22</v>
      </c>
    </row>
    <row r="125" spans="3:9" x14ac:dyDescent="0.25">
      <c r="C125" s="48" t="s">
        <v>77</v>
      </c>
      <c r="D125" s="20" t="s">
        <v>917</v>
      </c>
      <c r="F125" s="176">
        <v>121</v>
      </c>
      <c r="G125" s="89" t="s">
        <v>997</v>
      </c>
      <c r="H125" s="24">
        <v>44652</v>
      </c>
      <c r="I125" s="34" t="str">
        <f t="shared" si="3"/>
        <v>Apr-22</v>
      </c>
    </row>
    <row r="126" spans="3:9" x14ac:dyDescent="0.25">
      <c r="C126" s="48" t="s">
        <v>78</v>
      </c>
      <c r="D126" s="20" t="s">
        <v>18</v>
      </c>
    </row>
    <row r="127" spans="3:9" x14ac:dyDescent="0.25">
      <c r="C127" s="48" t="s">
        <v>79</v>
      </c>
      <c r="D127" s="20" t="s">
        <v>17</v>
      </c>
    </row>
    <row r="128" spans="3:9" x14ac:dyDescent="0.25">
      <c r="C128" s="48" t="s">
        <v>80</v>
      </c>
      <c r="D128" s="20" t="s">
        <v>383</v>
      </c>
    </row>
    <row r="129" spans="3:4" x14ac:dyDescent="0.25">
      <c r="C129" s="48" t="s">
        <v>81</v>
      </c>
      <c r="D129" s="20" t="s">
        <v>5</v>
      </c>
    </row>
    <row r="130" spans="3:4" x14ac:dyDescent="0.25">
      <c r="C130" s="48" t="s">
        <v>82</v>
      </c>
      <c r="D130" s="20" t="s">
        <v>6</v>
      </c>
    </row>
    <row r="131" spans="3:4" x14ac:dyDescent="0.25">
      <c r="C131" s="48" t="s">
        <v>83</v>
      </c>
      <c r="D131" s="20" t="s">
        <v>75</v>
      </c>
    </row>
    <row r="132" spans="3:4" x14ac:dyDescent="0.25">
      <c r="C132" s="48" t="s">
        <v>84</v>
      </c>
      <c r="D132" s="20" t="s">
        <v>75</v>
      </c>
    </row>
    <row r="133" spans="3:4" x14ac:dyDescent="0.25">
      <c r="C133" s="48" t="s">
        <v>85</v>
      </c>
      <c r="D133" s="20" t="s">
        <v>75</v>
      </c>
    </row>
    <row r="134" spans="3:4" x14ac:dyDescent="0.25">
      <c r="C134" s="48" t="s">
        <v>86</v>
      </c>
      <c r="D134" s="20" t="s">
        <v>75</v>
      </c>
    </row>
    <row r="135" spans="3:4" x14ac:dyDescent="0.25">
      <c r="C135" s="48" t="s">
        <v>87</v>
      </c>
      <c r="D135" s="20" t="s">
        <v>75</v>
      </c>
    </row>
    <row r="136" spans="3:4" x14ac:dyDescent="0.25">
      <c r="C136" s="48" t="s">
        <v>88</v>
      </c>
      <c r="D136" s="20" t="s">
        <v>75</v>
      </c>
    </row>
    <row r="137" spans="3:4" x14ac:dyDescent="0.25">
      <c r="C137" s="48" t="s">
        <v>89</v>
      </c>
      <c r="D137" s="20" t="s">
        <v>75</v>
      </c>
    </row>
    <row r="138" spans="3:4" x14ac:dyDescent="0.25">
      <c r="C138" s="48" t="s">
        <v>90</v>
      </c>
      <c r="D138" s="20" t="s">
        <v>75</v>
      </c>
    </row>
    <row r="139" spans="3:4" x14ac:dyDescent="0.25">
      <c r="C139" s="48" t="s">
        <v>91</v>
      </c>
      <c r="D139" s="20" t="s">
        <v>75</v>
      </c>
    </row>
    <row r="140" spans="3:4" x14ac:dyDescent="0.25">
      <c r="C140" s="48" t="s">
        <v>92</v>
      </c>
      <c r="D140" s="20" t="s">
        <v>75</v>
      </c>
    </row>
    <row r="141" spans="3:4" x14ac:dyDescent="0.25">
      <c r="C141" s="48" t="s">
        <v>93</v>
      </c>
      <c r="D141" s="20" t="s">
        <v>75</v>
      </c>
    </row>
    <row r="142" spans="3:4" x14ac:dyDescent="0.25">
      <c r="C142" s="48" t="s">
        <v>94</v>
      </c>
      <c r="D142" s="20" t="s">
        <v>75</v>
      </c>
    </row>
    <row r="143" spans="3:4" x14ac:dyDescent="0.25">
      <c r="C143" s="48" t="s">
        <v>95</v>
      </c>
      <c r="D143" s="20" t="s">
        <v>75</v>
      </c>
    </row>
    <row r="144" spans="3:4" x14ac:dyDescent="0.25">
      <c r="C144" s="48" t="s">
        <v>404</v>
      </c>
      <c r="D144" s="20" t="s">
        <v>75</v>
      </c>
    </row>
    <row r="145" spans="3:4" x14ac:dyDescent="0.25">
      <c r="C145" s="48" t="s">
        <v>405</v>
      </c>
      <c r="D145" s="20" t="s">
        <v>75</v>
      </c>
    </row>
    <row r="146" spans="3:4" x14ac:dyDescent="0.25">
      <c r="C146" s="48" t="s">
        <v>406</v>
      </c>
      <c r="D146" s="20" t="s">
        <v>75</v>
      </c>
    </row>
    <row r="147" spans="3:4" x14ac:dyDescent="0.25">
      <c r="C147" s="48" t="s">
        <v>407</v>
      </c>
      <c r="D147" s="20" t="s">
        <v>75</v>
      </c>
    </row>
    <row r="148" spans="3:4" x14ac:dyDescent="0.25">
      <c r="C148" s="48" t="s">
        <v>408</v>
      </c>
      <c r="D148" s="20" t="s">
        <v>75</v>
      </c>
    </row>
    <row r="149" spans="3:4" x14ac:dyDescent="0.25">
      <c r="C149" s="48" t="s">
        <v>409</v>
      </c>
      <c r="D149" s="20" t="s">
        <v>75</v>
      </c>
    </row>
    <row r="150" spans="3:4" x14ac:dyDescent="0.25">
      <c r="C150" s="48" t="s">
        <v>410</v>
      </c>
      <c r="D150" s="20" t="s">
        <v>75</v>
      </c>
    </row>
    <row r="151" spans="3:4" x14ac:dyDescent="0.25">
      <c r="C151" s="48" t="s">
        <v>411</v>
      </c>
      <c r="D151" s="20" t="s">
        <v>75</v>
      </c>
    </row>
    <row r="152" spans="3:4" x14ac:dyDescent="0.25">
      <c r="C152" s="48" t="s">
        <v>412</v>
      </c>
      <c r="D152" s="20" t="s">
        <v>75</v>
      </c>
    </row>
    <row r="153" spans="3:4" x14ac:dyDescent="0.25">
      <c r="C153" s="48" t="s">
        <v>413</v>
      </c>
      <c r="D153" s="20" t="s">
        <v>75</v>
      </c>
    </row>
    <row r="154" spans="3:4" x14ac:dyDescent="0.25">
      <c r="C154" s="171" t="s">
        <v>762</v>
      </c>
      <c r="D154" s="20"/>
    </row>
    <row r="155" spans="3:4" x14ac:dyDescent="0.25">
      <c r="C155" s="171" t="s">
        <v>763</v>
      </c>
      <c r="D155" s="20"/>
    </row>
    <row r="156" spans="3:4" x14ac:dyDescent="0.25">
      <c r="C156" s="171" t="s">
        <v>764</v>
      </c>
      <c r="D156" s="20"/>
    </row>
    <row r="157" spans="3:4" x14ac:dyDescent="0.25">
      <c r="C157" s="171" t="s">
        <v>765</v>
      </c>
      <c r="D157" s="20"/>
    </row>
    <row r="158" spans="3:4" x14ac:dyDescent="0.25">
      <c r="C158" s="171" t="s">
        <v>766</v>
      </c>
      <c r="D158" s="20"/>
    </row>
    <row r="159" spans="3:4" x14ac:dyDescent="0.25">
      <c r="C159" s="171" t="s">
        <v>767</v>
      </c>
      <c r="D159" s="20"/>
    </row>
    <row r="160" spans="3:4" x14ac:dyDescent="0.25">
      <c r="C160" s="171" t="s">
        <v>768</v>
      </c>
      <c r="D160" s="20"/>
    </row>
    <row r="161" spans="3:4" x14ac:dyDescent="0.25">
      <c r="C161" s="171" t="s">
        <v>769</v>
      </c>
      <c r="D161" s="20"/>
    </row>
    <row r="162" spans="3:4" x14ac:dyDescent="0.25">
      <c r="C162" s="171" t="s">
        <v>770</v>
      </c>
      <c r="D162" s="20"/>
    </row>
    <row r="163" spans="3:4" x14ac:dyDescent="0.25">
      <c r="C163" s="171" t="s">
        <v>771</v>
      </c>
      <c r="D163" s="20"/>
    </row>
    <row r="164" spans="3:4" x14ac:dyDescent="0.25">
      <c r="C164" s="48" t="s">
        <v>96</v>
      </c>
      <c r="D164" s="20" t="s">
        <v>247</v>
      </c>
    </row>
    <row r="165" spans="3:4" x14ac:dyDescent="0.25">
      <c r="C165" s="48" t="s">
        <v>97</v>
      </c>
      <c r="D165" s="20" t="s">
        <v>918</v>
      </c>
    </row>
    <row r="166" spans="3:4" x14ac:dyDescent="0.25">
      <c r="C166" s="48" t="s">
        <v>98</v>
      </c>
      <c r="D166" s="20" t="s">
        <v>46</v>
      </c>
    </row>
    <row r="167" spans="3:4" x14ac:dyDescent="0.25">
      <c r="C167" s="48" t="s">
        <v>99</v>
      </c>
      <c r="D167" s="20" t="s">
        <v>19</v>
      </c>
    </row>
    <row r="168" spans="3:4" x14ac:dyDescent="0.25">
      <c r="C168" s="48" t="s">
        <v>100</v>
      </c>
      <c r="D168" s="20" t="s">
        <v>75</v>
      </c>
    </row>
    <row r="169" spans="3:4" x14ac:dyDescent="0.25">
      <c r="C169" s="48" t="s">
        <v>101</v>
      </c>
      <c r="D169" s="20" t="s">
        <v>75</v>
      </c>
    </row>
    <row r="170" spans="3:4" x14ac:dyDescent="0.25">
      <c r="C170" s="48" t="s">
        <v>102</v>
      </c>
      <c r="D170" s="20" t="s">
        <v>75</v>
      </c>
    </row>
    <row r="171" spans="3:4" x14ac:dyDescent="0.25">
      <c r="C171" s="48" t="s">
        <v>103</v>
      </c>
      <c r="D171" s="20" t="s">
        <v>75</v>
      </c>
    </row>
    <row r="172" spans="3:4" x14ac:dyDescent="0.25">
      <c r="C172" s="48" t="s">
        <v>104</v>
      </c>
      <c r="D172" s="20" t="s">
        <v>75</v>
      </c>
    </row>
    <row r="173" spans="3:4" x14ac:dyDescent="0.25">
      <c r="C173" s="48" t="s">
        <v>105</v>
      </c>
      <c r="D173" s="20" t="s">
        <v>75</v>
      </c>
    </row>
    <row r="174" spans="3:4" x14ac:dyDescent="0.25">
      <c r="C174" s="48" t="s">
        <v>106</v>
      </c>
      <c r="D174" s="20" t="s">
        <v>75</v>
      </c>
    </row>
    <row r="175" spans="3:4" x14ac:dyDescent="0.25">
      <c r="C175" s="48" t="s">
        <v>107</v>
      </c>
      <c r="D175" s="20" t="s">
        <v>75</v>
      </c>
    </row>
    <row r="176" spans="3:4" x14ac:dyDescent="0.25">
      <c r="C176" s="48" t="s">
        <v>108</v>
      </c>
      <c r="D176" s="20" t="s">
        <v>75</v>
      </c>
    </row>
    <row r="177" spans="3:4" x14ac:dyDescent="0.25">
      <c r="C177" s="48" t="s">
        <v>109</v>
      </c>
      <c r="D177" s="20" t="s">
        <v>75</v>
      </c>
    </row>
    <row r="178" spans="3:4" x14ac:dyDescent="0.25">
      <c r="C178" s="48" t="s">
        <v>110</v>
      </c>
      <c r="D178" s="20" t="s">
        <v>75</v>
      </c>
    </row>
    <row r="179" spans="3:4" x14ac:dyDescent="0.25">
      <c r="C179" s="48" t="s">
        <v>111</v>
      </c>
      <c r="D179" s="20" t="s">
        <v>75</v>
      </c>
    </row>
    <row r="180" spans="3:4" x14ac:dyDescent="0.25">
      <c r="C180" s="48" t="s">
        <v>112</v>
      </c>
      <c r="D180" s="20" t="s">
        <v>75</v>
      </c>
    </row>
    <row r="181" spans="3:4" x14ac:dyDescent="0.25">
      <c r="C181" s="48" t="s">
        <v>113</v>
      </c>
      <c r="D181" s="20" t="s">
        <v>75</v>
      </c>
    </row>
    <row r="182" spans="3:4" x14ac:dyDescent="0.25">
      <c r="C182" s="48" t="s">
        <v>114</v>
      </c>
      <c r="D182" s="20" t="s">
        <v>75</v>
      </c>
    </row>
    <row r="183" spans="3:4" x14ac:dyDescent="0.25">
      <c r="C183" s="48" t="s">
        <v>115</v>
      </c>
      <c r="D183" s="20" t="s">
        <v>75</v>
      </c>
    </row>
    <row r="184" spans="3:4" x14ac:dyDescent="0.25">
      <c r="C184" s="48" t="s">
        <v>414</v>
      </c>
      <c r="D184" s="20" t="s">
        <v>75</v>
      </c>
    </row>
    <row r="185" spans="3:4" x14ac:dyDescent="0.25">
      <c r="C185" s="48" t="s">
        <v>415</v>
      </c>
      <c r="D185" s="20" t="s">
        <v>75</v>
      </c>
    </row>
    <row r="186" spans="3:4" x14ac:dyDescent="0.25">
      <c r="C186" s="48" t="s">
        <v>416</v>
      </c>
      <c r="D186" s="20" t="s">
        <v>75</v>
      </c>
    </row>
    <row r="187" spans="3:4" x14ac:dyDescent="0.25">
      <c r="C187" s="48" t="s">
        <v>417</v>
      </c>
      <c r="D187" s="20" t="s">
        <v>75</v>
      </c>
    </row>
    <row r="188" spans="3:4" x14ac:dyDescent="0.25">
      <c r="C188" s="48" t="s">
        <v>418</v>
      </c>
      <c r="D188" s="20" t="s">
        <v>75</v>
      </c>
    </row>
    <row r="189" spans="3:4" x14ac:dyDescent="0.25">
      <c r="C189" s="48" t="s">
        <v>419</v>
      </c>
      <c r="D189" s="20" t="s">
        <v>75</v>
      </c>
    </row>
    <row r="190" spans="3:4" x14ac:dyDescent="0.25">
      <c r="C190" s="48" t="s">
        <v>420</v>
      </c>
      <c r="D190" s="20" t="s">
        <v>75</v>
      </c>
    </row>
    <row r="191" spans="3:4" x14ac:dyDescent="0.25">
      <c r="C191" s="48" t="s">
        <v>421</v>
      </c>
      <c r="D191" s="20" t="s">
        <v>75</v>
      </c>
    </row>
    <row r="192" spans="3:4" x14ac:dyDescent="0.25">
      <c r="C192" s="48" t="s">
        <v>422</v>
      </c>
      <c r="D192" s="20" t="s">
        <v>75</v>
      </c>
    </row>
    <row r="193" spans="3:4" x14ac:dyDescent="0.25">
      <c r="C193" s="48" t="s">
        <v>423</v>
      </c>
      <c r="D193" s="20" t="s">
        <v>75</v>
      </c>
    </row>
    <row r="194" spans="3:4" x14ac:dyDescent="0.25">
      <c r="C194" s="171" t="s">
        <v>772</v>
      </c>
      <c r="D194" s="20"/>
    </row>
    <row r="195" spans="3:4" x14ac:dyDescent="0.25">
      <c r="C195" s="171" t="s">
        <v>773</v>
      </c>
      <c r="D195" s="20"/>
    </row>
    <row r="196" spans="3:4" x14ac:dyDescent="0.25">
      <c r="C196" s="171" t="s">
        <v>774</v>
      </c>
      <c r="D196" s="20"/>
    </row>
    <row r="197" spans="3:4" x14ac:dyDescent="0.25">
      <c r="C197" s="171" t="s">
        <v>775</v>
      </c>
      <c r="D197" s="20"/>
    </row>
    <row r="198" spans="3:4" x14ac:dyDescent="0.25">
      <c r="C198" s="171" t="s">
        <v>776</v>
      </c>
      <c r="D198" s="20"/>
    </row>
    <row r="199" spans="3:4" x14ac:dyDescent="0.25">
      <c r="C199" s="171" t="s">
        <v>777</v>
      </c>
      <c r="D199" s="20"/>
    </row>
    <row r="200" spans="3:4" x14ac:dyDescent="0.25">
      <c r="C200" s="171" t="s">
        <v>778</v>
      </c>
      <c r="D200" s="20"/>
    </row>
    <row r="201" spans="3:4" x14ac:dyDescent="0.25">
      <c r="C201" s="171" t="s">
        <v>779</v>
      </c>
      <c r="D201" s="20"/>
    </row>
    <row r="202" spans="3:4" x14ac:dyDescent="0.25">
      <c r="C202" s="171" t="s">
        <v>780</v>
      </c>
      <c r="D202" s="20"/>
    </row>
    <row r="203" spans="3:4" x14ac:dyDescent="0.25">
      <c r="C203" s="171" t="s">
        <v>781</v>
      </c>
      <c r="D203" s="20"/>
    </row>
    <row r="204" spans="3:4" x14ac:dyDescent="0.25">
      <c r="C204" s="48" t="s">
        <v>116</v>
      </c>
      <c r="D204" s="20" t="s">
        <v>246</v>
      </c>
    </row>
    <row r="205" spans="3:4" x14ac:dyDescent="0.25">
      <c r="C205" s="48" t="s">
        <v>117</v>
      </c>
      <c r="D205" s="20" t="s">
        <v>19</v>
      </c>
    </row>
    <row r="206" spans="3:4" x14ac:dyDescent="0.25">
      <c r="C206" s="48" t="s">
        <v>118</v>
      </c>
      <c r="D206" s="20" t="s">
        <v>75</v>
      </c>
    </row>
    <row r="207" spans="3:4" x14ac:dyDescent="0.25">
      <c r="C207" s="48" t="s">
        <v>119</v>
      </c>
      <c r="D207" s="20" t="s">
        <v>75</v>
      </c>
    </row>
    <row r="208" spans="3:4" x14ac:dyDescent="0.25">
      <c r="C208" s="48" t="s">
        <v>120</v>
      </c>
      <c r="D208" s="20" t="s">
        <v>75</v>
      </c>
    </row>
    <row r="209" spans="3:4" x14ac:dyDescent="0.25">
      <c r="C209" s="48" t="s">
        <v>121</v>
      </c>
      <c r="D209" s="20" t="s">
        <v>75</v>
      </c>
    </row>
    <row r="210" spans="3:4" x14ac:dyDescent="0.25">
      <c r="C210" s="48" t="s">
        <v>122</v>
      </c>
      <c r="D210" s="20" t="s">
        <v>75</v>
      </c>
    </row>
    <row r="211" spans="3:4" x14ac:dyDescent="0.25">
      <c r="C211" s="48" t="s">
        <v>123</v>
      </c>
      <c r="D211" s="20" t="s">
        <v>75</v>
      </c>
    </row>
    <row r="212" spans="3:4" x14ac:dyDescent="0.25">
      <c r="C212" s="48" t="s">
        <v>124</v>
      </c>
      <c r="D212" s="20" t="s">
        <v>75</v>
      </c>
    </row>
    <row r="213" spans="3:4" x14ac:dyDescent="0.25">
      <c r="C213" s="48" t="s">
        <v>125</v>
      </c>
      <c r="D213" s="20" t="s">
        <v>75</v>
      </c>
    </row>
    <row r="214" spans="3:4" x14ac:dyDescent="0.25">
      <c r="C214" s="48" t="s">
        <v>126</v>
      </c>
      <c r="D214" s="20" t="s">
        <v>75</v>
      </c>
    </row>
    <row r="215" spans="3:4" x14ac:dyDescent="0.25">
      <c r="C215" s="48" t="s">
        <v>127</v>
      </c>
      <c r="D215" s="20" t="s">
        <v>75</v>
      </c>
    </row>
    <row r="216" spans="3:4" x14ac:dyDescent="0.25">
      <c r="C216" s="48" t="s">
        <v>128</v>
      </c>
      <c r="D216" s="20" t="s">
        <v>75</v>
      </c>
    </row>
    <row r="217" spans="3:4" x14ac:dyDescent="0.25">
      <c r="C217" s="48" t="s">
        <v>129</v>
      </c>
      <c r="D217" s="20" t="s">
        <v>75</v>
      </c>
    </row>
    <row r="218" spans="3:4" x14ac:dyDescent="0.25">
      <c r="C218" s="48" t="s">
        <v>130</v>
      </c>
      <c r="D218" s="20" t="s">
        <v>75</v>
      </c>
    </row>
    <row r="219" spans="3:4" x14ac:dyDescent="0.25">
      <c r="C219" s="48" t="s">
        <v>131</v>
      </c>
      <c r="D219" s="20" t="s">
        <v>75</v>
      </c>
    </row>
    <row r="220" spans="3:4" x14ac:dyDescent="0.25">
      <c r="C220" s="48" t="s">
        <v>132</v>
      </c>
      <c r="D220" s="20" t="s">
        <v>75</v>
      </c>
    </row>
    <row r="221" spans="3:4" x14ac:dyDescent="0.25">
      <c r="C221" s="48" t="s">
        <v>133</v>
      </c>
      <c r="D221" s="20" t="s">
        <v>75</v>
      </c>
    </row>
    <row r="222" spans="3:4" x14ac:dyDescent="0.25">
      <c r="C222" s="48" t="s">
        <v>134</v>
      </c>
      <c r="D222" s="20" t="s">
        <v>75</v>
      </c>
    </row>
    <row r="223" spans="3:4" x14ac:dyDescent="0.25">
      <c r="C223" s="48" t="s">
        <v>135</v>
      </c>
      <c r="D223" s="20" t="s">
        <v>75</v>
      </c>
    </row>
    <row r="224" spans="3:4" x14ac:dyDescent="0.25">
      <c r="C224" s="48" t="s">
        <v>424</v>
      </c>
      <c r="D224" s="20" t="s">
        <v>75</v>
      </c>
    </row>
    <row r="225" spans="3:4" x14ac:dyDescent="0.25">
      <c r="C225" s="48" t="s">
        <v>425</v>
      </c>
      <c r="D225" s="20" t="s">
        <v>75</v>
      </c>
    </row>
    <row r="226" spans="3:4" x14ac:dyDescent="0.25">
      <c r="C226" s="48" t="s">
        <v>426</v>
      </c>
      <c r="D226" s="20" t="s">
        <v>75</v>
      </c>
    </row>
    <row r="227" spans="3:4" x14ac:dyDescent="0.25">
      <c r="C227" s="48" t="s">
        <v>427</v>
      </c>
      <c r="D227" s="20" t="s">
        <v>75</v>
      </c>
    </row>
    <row r="228" spans="3:4" x14ac:dyDescent="0.25">
      <c r="C228" s="48" t="s">
        <v>428</v>
      </c>
      <c r="D228" s="20" t="s">
        <v>75</v>
      </c>
    </row>
    <row r="229" spans="3:4" x14ac:dyDescent="0.25">
      <c r="C229" s="48" t="s">
        <v>429</v>
      </c>
      <c r="D229" s="20" t="s">
        <v>75</v>
      </c>
    </row>
    <row r="230" spans="3:4" x14ac:dyDescent="0.25">
      <c r="C230" s="48" t="s">
        <v>430</v>
      </c>
      <c r="D230" s="20" t="s">
        <v>75</v>
      </c>
    </row>
    <row r="231" spans="3:4" x14ac:dyDescent="0.25">
      <c r="C231" s="48" t="s">
        <v>431</v>
      </c>
      <c r="D231" s="20" t="s">
        <v>75</v>
      </c>
    </row>
    <row r="232" spans="3:4" x14ac:dyDescent="0.25">
      <c r="C232" s="48" t="s">
        <v>432</v>
      </c>
      <c r="D232" s="20" t="s">
        <v>75</v>
      </c>
    </row>
    <row r="233" spans="3:4" x14ac:dyDescent="0.25">
      <c r="C233" s="48" t="s">
        <v>433</v>
      </c>
      <c r="D233" s="20" t="s">
        <v>75</v>
      </c>
    </row>
    <row r="234" spans="3:4" x14ac:dyDescent="0.25">
      <c r="C234" s="171" t="s">
        <v>782</v>
      </c>
      <c r="D234" s="20"/>
    </row>
    <row r="235" spans="3:4" x14ac:dyDescent="0.25">
      <c r="C235" s="171" t="s">
        <v>783</v>
      </c>
      <c r="D235" s="20"/>
    </row>
    <row r="236" spans="3:4" x14ac:dyDescent="0.25">
      <c r="C236" s="171" t="s">
        <v>784</v>
      </c>
      <c r="D236" s="20"/>
    </row>
    <row r="237" spans="3:4" x14ac:dyDescent="0.25">
      <c r="C237" s="171" t="s">
        <v>785</v>
      </c>
      <c r="D237" s="20"/>
    </row>
    <row r="238" spans="3:4" x14ac:dyDescent="0.25">
      <c r="C238" s="171" t="s">
        <v>786</v>
      </c>
      <c r="D238" s="20"/>
    </row>
    <row r="239" spans="3:4" x14ac:dyDescent="0.25">
      <c r="C239" s="171" t="s">
        <v>787</v>
      </c>
      <c r="D239" s="20"/>
    </row>
    <row r="240" spans="3:4" x14ac:dyDescent="0.25">
      <c r="C240" s="171" t="s">
        <v>788</v>
      </c>
      <c r="D240" s="20"/>
    </row>
    <row r="241" spans="3:4" x14ac:dyDescent="0.25">
      <c r="C241" s="171" t="s">
        <v>789</v>
      </c>
      <c r="D241" s="20"/>
    </row>
    <row r="242" spans="3:4" x14ac:dyDescent="0.25">
      <c r="C242" s="171" t="s">
        <v>790</v>
      </c>
      <c r="D242" s="20"/>
    </row>
    <row r="243" spans="3:4" x14ac:dyDescent="0.25">
      <c r="C243" s="171" t="s">
        <v>791</v>
      </c>
      <c r="D243" s="20"/>
    </row>
    <row r="244" spans="3:4" x14ac:dyDescent="0.25">
      <c r="C244" s="48" t="s">
        <v>1238</v>
      </c>
      <c r="D244" s="20" t="s">
        <v>1055</v>
      </c>
    </row>
    <row r="245" spans="3:4" x14ac:dyDescent="0.25">
      <c r="C245" s="48" t="s">
        <v>1239</v>
      </c>
      <c r="D245" s="20" t="s">
        <v>18</v>
      </c>
    </row>
    <row r="246" spans="3:4" x14ac:dyDescent="0.25">
      <c r="C246" s="170" t="s">
        <v>1240</v>
      </c>
      <c r="D246" s="20" t="s">
        <v>13</v>
      </c>
    </row>
    <row r="247" spans="3:4" x14ac:dyDescent="0.25">
      <c r="C247" s="170" t="s">
        <v>1241</v>
      </c>
      <c r="D247" s="20" t="s">
        <v>30</v>
      </c>
    </row>
    <row r="248" spans="3:4" x14ac:dyDescent="0.25">
      <c r="C248" s="170" t="s">
        <v>1242</v>
      </c>
      <c r="D248" s="20" t="s">
        <v>75</v>
      </c>
    </row>
    <row r="249" spans="3:4" x14ac:dyDescent="0.25">
      <c r="C249" s="170" t="s">
        <v>1243</v>
      </c>
      <c r="D249" s="20" t="s">
        <v>75</v>
      </c>
    </row>
    <row r="250" spans="3:4" x14ac:dyDescent="0.25">
      <c r="C250" s="170" t="s">
        <v>1244</v>
      </c>
      <c r="D250" s="20" t="s">
        <v>75</v>
      </c>
    </row>
    <row r="251" spans="3:4" x14ac:dyDescent="0.25">
      <c r="C251" s="170" t="s">
        <v>1245</v>
      </c>
      <c r="D251" s="20" t="s">
        <v>75</v>
      </c>
    </row>
    <row r="252" spans="3:4" x14ac:dyDescent="0.25">
      <c r="C252" s="170" t="s">
        <v>1246</v>
      </c>
      <c r="D252" s="20" t="s">
        <v>75</v>
      </c>
    </row>
    <row r="253" spans="3:4" x14ac:dyDescent="0.25">
      <c r="C253" s="170" t="s">
        <v>1247</v>
      </c>
      <c r="D253" s="20" t="s">
        <v>75</v>
      </c>
    </row>
    <row r="254" spans="3:4" x14ac:dyDescent="0.25">
      <c r="C254" s="170" t="s">
        <v>1248</v>
      </c>
      <c r="D254" s="20" t="s">
        <v>75</v>
      </c>
    </row>
    <row r="255" spans="3:4" x14ac:dyDescent="0.25">
      <c r="C255" s="170" t="s">
        <v>1249</v>
      </c>
      <c r="D255" s="20" t="s">
        <v>75</v>
      </c>
    </row>
    <row r="256" spans="3:4" x14ac:dyDescent="0.25">
      <c r="C256" s="170" t="s">
        <v>1250</v>
      </c>
      <c r="D256" s="20" t="s">
        <v>75</v>
      </c>
    </row>
    <row r="257" spans="3:4" x14ac:dyDescent="0.25">
      <c r="C257" s="170" t="s">
        <v>1251</v>
      </c>
      <c r="D257" s="20" t="s">
        <v>75</v>
      </c>
    </row>
    <row r="258" spans="3:4" x14ac:dyDescent="0.25">
      <c r="C258" s="170" t="s">
        <v>1252</v>
      </c>
      <c r="D258" s="20" t="s">
        <v>75</v>
      </c>
    </row>
    <row r="259" spans="3:4" x14ac:dyDescent="0.25">
      <c r="C259" s="170" t="s">
        <v>1253</v>
      </c>
      <c r="D259" s="20" t="s">
        <v>75</v>
      </c>
    </row>
    <row r="260" spans="3:4" x14ac:dyDescent="0.25">
      <c r="C260" s="170" t="s">
        <v>1254</v>
      </c>
      <c r="D260" s="20" t="s">
        <v>75</v>
      </c>
    </row>
    <row r="261" spans="3:4" x14ac:dyDescent="0.25">
      <c r="C261" s="170" t="s">
        <v>1255</v>
      </c>
      <c r="D261" s="20" t="s">
        <v>75</v>
      </c>
    </row>
    <row r="262" spans="3:4" x14ac:dyDescent="0.25">
      <c r="C262" s="170" t="s">
        <v>1256</v>
      </c>
      <c r="D262" s="20" t="s">
        <v>75</v>
      </c>
    </row>
    <row r="263" spans="3:4" x14ac:dyDescent="0.25">
      <c r="C263" s="170" t="s">
        <v>1257</v>
      </c>
      <c r="D263" s="20" t="s">
        <v>75</v>
      </c>
    </row>
    <row r="264" spans="3:4" x14ac:dyDescent="0.25">
      <c r="C264" s="170" t="s">
        <v>1258</v>
      </c>
      <c r="D264" s="20" t="s">
        <v>75</v>
      </c>
    </row>
    <row r="265" spans="3:4" x14ac:dyDescent="0.25">
      <c r="C265" s="170" t="s">
        <v>1259</v>
      </c>
      <c r="D265" s="20" t="s">
        <v>75</v>
      </c>
    </row>
    <row r="266" spans="3:4" x14ac:dyDescent="0.25">
      <c r="C266" s="170" t="s">
        <v>1260</v>
      </c>
      <c r="D266" s="20" t="s">
        <v>75</v>
      </c>
    </row>
    <row r="267" spans="3:4" x14ac:dyDescent="0.25">
      <c r="C267" s="170" t="s">
        <v>1261</v>
      </c>
      <c r="D267" s="20" t="s">
        <v>75</v>
      </c>
    </row>
    <row r="268" spans="3:4" x14ac:dyDescent="0.25">
      <c r="C268" s="170" t="s">
        <v>1262</v>
      </c>
      <c r="D268" s="20" t="s">
        <v>75</v>
      </c>
    </row>
    <row r="269" spans="3:4" x14ac:dyDescent="0.25">
      <c r="C269" s="170" t="s">
        <v>1263</v>
      </c>
      <c r="D269" s="20" t="s">
        <v>75</v>
      </c>
    </row>
    <row r="270" spans="3:4" x14ac:dyDescent="0.25">
      <c r="C270" s="170" t="s">
        <v>1264</v>
      </c>
      <c r="D270" s="20" t="s">
        <v>75</v>
      </c>
    </row>
    <row r="271" spans="3:4" x14ac:dyDescent="0.25">
      <c r="C271" s="170" t="s">
        <v>1265</v>
      </c>
      <c r="D271" s="20" t="s">
        <v>75</v>
      </c>
    </row>
    <row r="272" spans="3:4" x14ac:dyDescent="0.25">
      <c r="C272" s="170" t="s">
        <v>1266</v>
      </c>
      <c r="D272" s="20" t="s">
        <v>75</v>
      </c>
    </row>
    <row r="273" spans="3:4" x14ac:dyDescent="0.25">
      <c r="C273" s="170" t="s">
        <v>1267</v>
      </c>
      <c r="D273" s="20" t="s">
        <v>75</v>
      </c>
    </row>
    <row r="274" spans="3:4" x14ac:dyDescent="0.25">
      <c r="C274" s="171" t="s">
        <v>1268</v>
      </c>
      <c r="D274" s="20"/>
    </row>
    <row r="275" spans="3:4" x14ac:dyDescent="0.25">
      <c r="C275" s="171" t="s">
        <v>1269</v>
      </c>
      <c r="D275" s="20"/>
    </row>
    <row r="276" spans="3:4" x14ac:dyDescent="0.25">
      <c r="C276" s="171" t="s">
        <v>1270</v>
      </c>
      <c r="D276" s="20"/>
    </row>
    <row r="277" spans="3:4" x14ac:dyDescent="0.25">
      <c r="C277" s="171" t="s">
        <v>1271</v>
      </c>
      <c r="D277" s="20"/>
    </row>
    <row r="278" spans="3:4" x14ac:dyDescent="0.25">
      <c r="C278" s="171" t="s">
        <v>1272</v>
      </c>
      <c r="D278" s="20"/>
    </row>
    <row r="279" spans="3:4" x14ac:dyDescent="0.25">
      <c r="C279" s="171" t="s">
        <v>1273</v>
      </c>
      <c r="D279" s="20"/>
    </row>
    <row r="280" spans="3:4" x14ac:dyDescent="0.25">
      <c r="C280" s="171" t="s">
        <v>1274</v>
      </c>
      <c r="D280" s="20"/>
    </row>
    <row r="281" spans="3:4" x14ac:dyDescent="0.25">
      <c r="C281" s="171" t="s">
        <v>1275</v>
      </c>
      <c r="D281" s="20"/>
    </row>
    <row r="282" spans="3:4" x14ac:dyDescent="0.25">
      <c r="C282" s="171" t="s">
        <v>1276</v>
      </c>
      <c r="D282" s="20"/>
    </row>
    <row r="283" spans="3:4" x14ac:dyDescent="0.25">
      <c r="C283" s="171" t="s">
        <v>1277</v>
      </c>
      <c r="D283" s="20"/>
    </row>
    <row r="284" spans="3:4" x14ac:dyDescent="0.25">
      <c r="C284" s="48" t="s">
        <v>136</v>
      </c>
      <c r="D284" s="20" t="s">
        <v>245</v>
      </c>
    </row>
    <row r="285" spans="3:4" x14ac:dyDescent="0.25">
      <c r="C285" s="48" t="s">
        <v>137</v>
      </c>
      <c r="D285" s="20" t="s">
        <v>18</v>
      </c>
    </row>
    <row r="286" spans="3:4" x14ac:dyDescent="0.25">
      <c r="C286" s="48" t="s">
        <v>138</v>
      </c>
      <c r="D286" s="20" t="s">
        <v>17</v>
      </c>
    </row>
    <row r="287" spans="3:4" x14ac:dyDescent="0.25">
      <c r="C287" s="48" t="s">
        <v>139</v>
      </c>
      <c r="D287" s="20" t="s">
        <v>383</v>
      </c>
    </row>
    <row r="288" spans="3:4" x14ac:dyDescent="0.25">
      <c r="C288" s="48" t="s">
        <v>140</v>
      </c>
      <c r="D288" s="20" t="s">
        <v>5</v>
      </c>
    </row>
    <row r="289" spans="3:4" x14ac:dyDescent="0.25">
      <c r="C289" s="48" t="s">
        <v>141</v>
      </c>
      <c r="D289" s="20" t="s">
        <v>15</v>
      </c>
    </row>
    <row r="290" spans="3:4" x14ac:dyDescent="0.25">
      <c r="C290" s="48" t="s">
        <v>142</v>
      </c>
      <c r="D290" s="20" t="s">
        <v>44</v>
      </c>
    </row>
    <row r="291" spans="3:4" x14ac:dyDescent="0.25">
      <c r="C291" s="48" t="s">
        <v>143</v>
      </c>
      <c r="D291" s="20" t="s">
        <v>319</v>
      </c>
    </row>
    <row r="292" spans="3:4" x14ac:dyDescent="0.25">
      <c r="C292" s="48" t="s">
        <v>144</v>
      </c>
      <c r="D292" s="20" t="s">
        <v>14</v>
      </c>
    </row>
    <row r="293" spans="3:4" x14ac:dyDescent="0.25">
      <c r="C293" s="48" t="s">
        <v>145</v>
      </c>
      <c r="D293" s="20" t="s">
        <v>75</v>
      </c>
    </row>
    <row r="294" spans="3:4" x14ac:dyDescent="0.25">
      <c r="C294" s="48" t="s">
        <v>146</v>
      </c>
      <c r="D294" s="20" t="s">
        <v>75</v>
      </c>
    </row>
    <row r="295" spans="3:4" x14ac:dyDescent="0.25">
      <c r="C295" s="48" t="s">
        <v>147</v>
      </c>
      <c r="D295" s="20" t="s">
        <v>75</v>
      </c>
    </row>
    <row r="296" spans="3:4" x14ac:dyDescent="0.25">
      <c r="C296" s="48" t="s">
        <v>148</v>
      </c>
      <c r="D296" s="20" t="s">
        <v>75</v>
      </c>
    </row>
    <row r="297" spans="3:4" x14ac:dyDescent="0.25">
      <c r="C297" s="48" t="s">
        <v>149</v>
      </c>
      <c r="D297" s="20" t="s">
        <v>75</v>
      </c>
    </row>
    <row r="298" spans="3:4" x14ac:dyDescent="0.25">
      <c r="C298" s="48" t="s">
        <v>150</v>
      </c>
      <c r="D298" s="20" t="s">
        <v>75</v>
      </c>
    </row>
    <row r="299" spans="3:4" x14ac:dyDescent="0.25">
      <c r="C299" s="48" t="s">
        <v>151</v>
      </c>
      <c r="D299" s="20" t="s">
        <v>75</v>
      </c>
    </row>
    <row r="300" spans="3:4" x14ac:dyDescent="0.25">
      <c r="C300" s="48" t="s">
        <v>152</v>
      </c>
      <c r="D300" s="20" t="s">
        <v>75</v>
      </c>
    </row>
    <row r="301" spans="3:4" x14ac:dyDescent="0.25">
      <c r="C301" s="48" t="s">
        <v>153</v>
      </c>
      <c r="D301" s="20" t="s">
        <v>75</v>
      </c>
    </row>
    <row r="302" spans="3:4" x14ac:dyDescent="0.25">
      <c r="C302" s="48" t="s">
        <v>154</v>
      </c>
      <c r="D302" s="20" t="s">
        <v>75</v>
      </c>
    </row>
    <row r="303" spans="3:4" x14ac:dyDescent="0.25">
      <c r="C303" s="48" t="s">
        <v>155</v>
      </c>
      <c r="D303" s="20" t="s">
        <v>75</v>
      </c>
    </row>
    <row r="304" spans="3:4" x14ac:dyDescent="0.25">
      <c r="C304" s="48" t="s">
        <v>434</v>
      </c>
      <c r="D304" s="20" t="s">
        <v>75</v>
      </c>
    </row>
    <row r="305" spans="3:4" x14ac:dyDescent="0.25">
      <c r="C305" s="48" t="s">
        <v>435</v>
      </c>
      <c r="D305" s="20" t="s">
        <v>75</v>
      </c>
    </row>
    <row r="306" spans="3:4" x14ac:dyDescent="0.25">
      <c r="C306" s="48" t="s">
        <v>436</v>
      </c>
      <c r="D306" s="20" t="s">
        <v>75</v>
      </c>
    </row>
    <row r="307" spans="3:4" x14ac:dyDescent="0.25">
      <c r="C307" s="48" t="s">
        <v>437</v>
      </c>
      <c r="D307" s="20" t="s">
        <v>75</v>
      </c>
    </row>
    <row r="308" spans="3:4" x14ac:dyDescent="0.25">
      <c r="C308" s="48" t="s">
        <v>438</v>
      </c>
      <c r="D308" s="20" t="s">
        <v>75</v>
      </c>
    </row>
    <row r="309" spans="3:4" x14ac:dyDescent="0.25">
      <c r="C309" s="48" t="s">
        <v>439</v>
      </c>
      <c r="D309" s="20" t="s">
        <v>75</v>
      </c>
    </row>
    <row r="310" spans="3:4" x14ac:dyDescent="0.25">
      <c r="C310" s="48" t="s">
        <v>440</v>
      </c>
      <c r="D310" s="20" t="s">
        <v>75</v>
      </c>
    </row>
    <row r="311" spans="3:4" x14ac:dyDescent="0.25">
      <c r="C311" s="48" t="s">
        <v>441</v>
      </c>
      <c r="D311" s="20" t="s">
        <v>75</v>
      </c>
    </row>
    <row r="312" spans="3:4" x14ac:dyDescent="0.25">
      <c r="C312" s="48" t="s">
        <v>442</v>
      </c>
      <c r="D312" s="20" t="s">
        <v>75</v>
      </c>
    </row>
    <row r="313" spans="3:4" x14ac:dyDescent="0.25">
      <c r="C313" s="48" t="s">
        <v>443</v>
      </c>
      <c r="D313" s="20" t="s">
        <v>75</v>
      </c>
    </row>
    <row r="314" spans="3:4" x14ac:dyDescent="0.25">
      <c r="C314" s="171" t="s">
        <v>792</v>
      </c>
      <c r="D314" s="20"/>
    </row>
    <row r="315" spans="3:4" x14ac:dyDescent="0.25">
      <c r="C315" s="171" t="s">
        <v>793</v>
      </c>
      <c r="D315" s="20"/>
    </row>
    <row r="316" spans="3:4" x14ac:dyDescent="0.25">
      <c r="C316" s="171" t="s">
        <v>794</v>
      </c>
      <c r="D316" s="20"/>
    </row>
    <row r="317" spans="3:4" x14ac:dyDescent="0.25">
      <c r="C317" s="171" t="s">
        <v>795</v>
      </c>
      <c r="D317" s="20"/>
    </row>
    <row r="318" spans="3:4" x14ac:dyDescent="0.25">
      <c r="C318" s="171" t="s">
        <v>796</v>
      </c>
      <c r="D318" s="20"/>
    </row>
    <row r="319" spans="3:4" x14ac:dyDescent="0.25">
      <c r="C319" s="171" t="s">
        <v>797</v>
      </c>
      <c r="D319" s="20"/>
    </row>
    <row r="320" spans="3:4" x14ac:dyDescent="0.25">
      <c r="C320" s="171" t="s">
        <v>798</v>
      </c>
      <c r="D320" s="20"/>
    </row>
    <row r="321" spans="3:4" x14ac:dyDescent="0.25">
      <c r="C321" s="171" t="s">
        <v>799</v>
      </c>
      <c r="D321" s="20"/>
    </row>
    <row r="322" spans="3:4" x14ac:dyDescent="0.25">
      <c r="C322" s="171" t="s">
        <v>800</v>
      </c>
      <c r="D322" s="20"/>
    </row>
    <row r="323" spans="3:4" x14ac:dyDescent="0.25">
      <c r="C323" s="171" t="s">
        <v>801</v>
      </c>
      <c r="D323" s="20"/>
    </row>
    <row r="324" spans="3:4" x14ac:dyDescent="0.25">
      <c r="C324" s="48" t="s">
        <v>156</v>
      </c>
      <c r="D324" s="20" t="s">
        <v>244</v>
      </c>
    </row>
    <row r="325" spans="3:4" x14ac:dyDescent="0.25">
      <c r="C325" s="48" t="s">
        <v>157</v>
      </c>
      <c r="D325" s="20" t="s">
        <v>18</v>
      </c>
    </row>
    <row r="326" spans="3:4" x14ac:dyDescent="0.25">
      <c r="C326" s="48" t="s">
        <v>158</v>
      </c>
      <c r="D326" s="20" t="s">
        <v>349</v>
      </c>
    </row>
    <row r="327" spans="3:4" x14ac:dyDescent="0.25">
      <c r="C327" s="48" t="s">
        <v>159</v>
      </c>
      <c r="D327" s="20" t="s">
        <v>17</v>
      </c>
    </row>
    <row r="328" spans="3:4" x14ac:dyDescent="0.25">
      <c r="C328" s="48" t="s">
        <v>160</v>
      </c>
      <c r="D328" s="20" t="s">
        <v>45</v>
      </c>
    </row>
    <row r="329" spans="3:4" x14ac:dyDescent="0.25">
      <c r="C329" s="48" t="s">
        <v>161</v>
      </c>
      <c r="D329" s="20" t="s">
        <v>343</v>
      </c>
    </row>
    <row r="330" spans="3:4" x14ac:dyDescent="0.25">
      <c r="C330" s="48" t="s">
        <v>162</v>
      </c>
      <c r="D330" s="20" t="s">
        <v>344</v>
      </c>
    </row>
    <row r="331" spans="3:4" x14ac:dyDescent="0.25">
      <c r="C331" s="48" t="s">
        <v>163</v>
      </c>
      <c r="D331" s="20" t="s">
        <v>44</v>
      </c>
    </row>
    <row r="332" spans="3:4" x14ac:dyDescent="0.25">
      <c r="C332" s="48" t="s">
        <v>164</v>
      </c>
      <c r="D332" s="20" t="s">
        <v>46</v>
      </c>
    </row>
    <row r="333" spans="3:4" x14ac:dyDescent="0.25">
      <c r="C333" s="48" t="s">
        <v>165</v>
      </c>
      <c r="D333" s="20" t="s">
        <v>6</v>
      </c>
    </row>
    <row r="334" spans="3:4" x14ac:dyDescent="0.25">
      <c r="C334" s="48" t="s">
        <v>166</v>
      </c>
      <c r="D334" s="20" t="s">
        <v>43</v>
      </c>
    </row>
    <row r="335" spans="3:4" x14ac:dyDescent="0.25">
      <c r="C335" s="48" t="s">
        <v>167</v>
      </c>
      <c r="D335" s="20" t="s">
        <v>14</v>
      </c>
    </row>
    <row r="336" spans="3:4" x14ac:dyDescent="0.25">
      <c r="C336" s="48" t="s">
        <v>168</v>
      </c>
      <c r="D336" s="20" t="s">
        <v>338</v>
      </c>
    </row>
    <row r="337" spans="3:4" x14ac:dyDescent="0.25">
      <c r="C337" s="48" t="s">
        <v>169</v>
      </c>
      <c r="D337" s="20" t="s">
        <v>75</v>
      </c>
    </row>
    <row r="338" spans="3:4" x14ac:dyDescent="0.25">
      <c r="C338" s="48" t="s">
        <v>170</v>
      </c>
      <c r="D338" s="20" t="s">
        <v>75</v>
      </c>
    </row>
    <row r="339" spans="3:4" x14ac:dyDescent="0.25">
      <c r="C339" s="48" t="s">
        <v>171</v>
      </c>
      <c r="D339" s="20" t="s">
        <v>75</v>
      </c>
    </row>
    <row r="340" spans="3:4" x14ac:dyDescent="0.25">
      <c r="C340" s="48" t="s">
        <v>172</v>
      </c>
      <c r="D340" s="20" t="s">
        <v>75</v>
      </c>
    </row>
    <row r="341" spans="3:4" x14ac:dyDescent="0.25">
      <c r="C341" s="48" t="s">
        <v>173</v>
      </c>
      <c r="D341" s="20" t="s">
        <v>75</v>
      </c>
    </row>
    <row r="342" spans="3:4" x14ac:dyDescent="0.25">
      <c r="C342" s="48" t="s">
        <v>174</v>
      </c>
      <c r="D342" s="20" t="s">
        <v>75</v>
      </c>
    </row>
    <row r="343" spans="3:4" x14ac:dyDescent="0.25">
      <c r="C343" s="48" t="s">
        <v>175</v>
      </c>
      <c r="D343" s="20" t="s">
        <v>75</v>
      </c>
    </row>
    <row r="344" spans="3:4" x14ac:dyDescent="0.25">
      <c r="C344" s="48" t="s">
        <v>444</v>
      </c>
      <c r="D344" s="20" t="s">
        <v>75</v>
      </c>
    </row>
    <row r="345" spans="3:4" x14ac:dyDescent="0.25">
      <c r="C345" s="48" t="s">
        <v>445</v>
      </c>
      <c r="D345" s="20" t="s">
        <v>75</v>
      </c>
    </row>
    <row r="346" spans="3:4" x14ac:dyDescent="0.25">
      <c r="C346" s="48" t="s">
        <v>446</v>
      </c>
      <c r="D346" s="20" t="s">
        <v>75</v>
      </c>
    </row>
    <row r="347" spans="3:4" x14ac:dyDescent="0.25">
      <c r="C347" s="48" t="s">
        <v>447</v>
      </c>
      <c r="D347" s="20" t="s">
        <v>75</v>
      </c>
    </row>
    <row r="348" spans="3:4" x14ac:dyDescent="0.25">
      <c r="C348" s="48" t="s">
        <v>448</v>
      </c>
      <c r="D348" s="20" t="s">
        <v>75</v>
      </c>
    </row>
    <row r="349" spans="3:4" x14ac:dyDescent="0.25">
      <c r="C349" s="48" t="s">
        <v>449</v>
      </c>
      <c r="D349" s="20" t="s">
        <v>75</v>
      </c>
    </row>
    <row r="350" spans="3:4" x14ac:dyDescent="0.25">
      <c r="C350" s="48" t="s">
        <v>450</v>
      </c>
      <c r="D350" s="20" t="s">
        <v>75</v>
      </c>
    </row>
    <row r="351" spans="3:4" x14ac:dyDescent="0.25">
      <c r="C351" s="48" t="s">
        <v>451</v>
      </c>
      <c r="D351" s="20" t="s">
        <v>75</v>
      </c>
    </row>
    <row r="352" spans="3:4" x14ac:dyDescent="0.25">
      <c r="C352" s="48" t="s">
        <v>452</v>
      </c>
      <c r="D352" s="20" t="s">
        <v>75</v>
      </c>
    </row>
    <row r="353" spans="3:4" x14ac:dyDescent="0.25">
      <c r="C353" s="48" t="s">
        <v>453</v>
      </c>
      <c r="D353" s="20" t="s">
        <v>75</v>
      </c>
    </row>
    <row r="354" spans="3:4" x14ac:dyDescent="0.25">
      <c r="C354" s="171" t="s">
        <v>802</v>
      </c>
      <c r="D354" s="20"/>
    </row>
    <row r="355" spans="3:4" x14ac:dyDescent="0.25">
      <c r="C355" s="171" t="s">
        <v>803</v>
      </c>
      <c r="D355" s="20"/>
    </row>
    <row r="356" spans="3:4" x14ac:dyDescent="0.25">
      <c r="C356" s="171" t="s">
        <v>804</v>
      </c>
      <c r="D356" s="20"/>
    </row>
    <row r="357" spans="3:4" x14ac:dyDescent="0.25">
      <c r="C357" s="171" t="s">
        <v>805</v>
      </c>
      <c r="D357" s="20"/>
    </row>
    <row r="358" spans="3:4" x14ac:dyDescent="0.25">
      <c r="C358" s="171" t="s">
        <v>806</v>
      </c>
      <c r="D358" s="20"/>
    </row>
    <row r="359" spans="3:4" x14ac:dyDescent="0.25">
      <c r="C359" s="171" t="s">
        <v>807</v>
      </c>
      <c r="D359" s="20"/>
    </row>
    <row r="360" spans="3:4" x14ac:dyDescent="0.25">
      <c r="C360" s="171" t="s">
        <v>808</v>
      </c>
      <c r="D360" s="20"/>
    </row>
    <row r="361" spans="3:4" x14ac:dyDescent="0.25">
      <c r="C361" s="171" t="s">
        <v>809</v>
      </c>
      <c r="D361" s="20"/>
    </row>
    <row r="362" spans="3:4" x14ac:dyDescent="0.25">
      <c r="C362" s="171" t="s">
        <v>810</v>
      </c>
      <c r="D362" s="20"/>
    </row>
    <row r="363" spans="3:4" x14ac:dyDescent="0.25">
      <c r="C363" s="171" t="s">
        <v>811</v>
      </c>
      <c r="D363" s="20"/>
    </row>
    <row r="364" spans="3:4" x14ac:dyDescent="0.25">
      <c r="C364" s="48" t="s">
        <v>178</v>
      </c>
      <c r="D364" s="20" t="s">
        <v>243</v>
      </c>
    </row>
    <row r="365" spans="3:4" x14ac:dyDescent="0.25">
      <c r="C365" s="48" t="s">
        <v>179</v>
      </c>
      <c r="D365" s="20" t="s">
        <v>16</v>
      </c>
    </row>
    <row r="366" spans="3:4" x14ac:dyDescent="0.25">
      <c r="C366" s="48" t="s">
        <v>180</v>
      </c>
      <c r="D366" s="20" t="s">
        <v>349</v>
      </c>
    </row>
    <row r="367" spans="3:4" x14ac:dyDescent="0.25">
      <c r="C367" s="48" t="s">
        <v>181</v>
      </c>
      <c r="D367" s="20" t="s">
        <v>356</v>
      </c>
    </row>
    <row r="368" spans="3:4" x14ac:dyDescent="0.25">
      <c r="C368" s="48" t="s">
        <v>182</v>
      </c>
      <c r="D368" s="20" t="s">
        <v>17</v>
      </c>
    </row>
    <row r="369" spans="3:4" x14ac:dyDescent="0.25">
      <c r="C369" s="48" t="s">
        <v>183</v>
      </c>
      <c r="D369" s="20" t="s">
        <v>383</v>
      </c>
    </row>
    <row r="370" spans="3:4" x14ac:dyDescent="0.25">
      <c r="C370" s="48" t="s">
        <v>184</v>
      </c>
      <c r="D370" s="20" t="s">
        <v>5</v>
      </c>
    </row>
    <row r="371" spans="3:4" x14ac:dyDescent="0.25">
      <c r="C371" s="48" t="s">
        <v>185</v>
      </c>
      <c r="D371" s="20" t="s">
        <v>319</v>
      </c>
    </row>
    <row r="372" spans="3:4" x14ac:dyDescent="0.25">
      <c r="C372" s="48" t="s">
        <v>186</v>
      </c>
      <c r="D372" s="20" t="s">
        <v>177</v>
      </c>
    </row>
    <row r="373" spans="3:4" x14ac:dyDescent="0.25">
      <c r="C373" s="48" t="s">
        <v>187</v>
      </c>
      <c r="D373" s="20" t="s">
        <v>75</v>
      </c>
    </row>
    <row r="374" spans="3:4" x14ac:dyDescent="0.25">
      <c r="C374" s="48" t="s">
        <v>188</v>
      </c>
      <c r="D374" s="20" t="s">
        <v>75</v>
      </c>
    </row>
    <row r="375" spans="3:4" x14ac:dyDescent="0.25">
      <c r="C375" s="48" t="s">
        <v>189</v>
      </c>
      <c r="D375" s="20" t="s">
        <v>75</v>
      </c>
    </row>
    <row r="376" spans="3:4" x14ac:dyDescent="0.25">
      <c r="C376" s="48" t="s">
        <v>190</v>
      </c>
      <c r="D376" s="20" t="s">
        <v>75</v>
      </c>
    </row>
    <row r="377" spans="3:4" x14ac:dyDescent="0.25">
      <c r="C377" s="48" t="s">
        <v>191</v>
      </c>
      <c r="D377" s="20" t="s">
        <v>75</v>
      </c>
    </row>
    <row r="378" spans="3:4" x14ac:dyDescent="0.25">
      <c r="C378" s="48" t="s">
        <v>192</v>
      </c>
      <c r="D378" s="20" t="s">
        <v>75</v>
      </c>
    </row>
    <row r="379" spans="3:4" x14ac:dyDescent="0.25">
      <c r="C379" s="48" t="s">
        <v>193</v>
      </c>
      <c r="D379" s="20" t="s">
        <v>75</v>
      </c>
    </row>
    <row r="380" spans="3:4" x14ac:dyDescent="0.25">
      <c r="C380" s="48" t="s">
        <v>194</v>
      </c>
      <c r="D380" s="20" t="s">
        <v>75</v>
      </c>
    </row>
    <row r="381" spans="3:4" x14ac:dyDescent="0.25">
      <c r="C381" s="48" t="s">
        <v>195</v>
      </c>
      <c r="D381" s="20" t="s">
        <v>75</v>
      </c>
    </row>
    <row r="382" spans="3:4" x14ac:dyDescent="0.25">
      <c r="C382" s="48" t="s">
        <v>196</v>
      </c>
      <c r="D382" s="20" t="s">
        <v>75</v>
      </c>
    </row>
    <row r="383" spans="3:4" x14ac:dyDescent="0.25">
      <c r="C383" s="48" t="s">
        <v>197</v>
      </c>
      <c r="D383" s="20" t="s">
        <v>75</v>
      </c>
    </row>
    <row r="384" spans="3:4" x14ac:dyDescent="0.25">
      <c r="C384" s="48" t="s">
        <v>454</v>
      </c>
      <c r="D384" s="20" t="s">
        <v>75</v>
      </c>
    </row>
    <row r="385" spans="3:4" x14ac:dyDescent="0.25">
      <c r="C385" s="48" t="s">
        <v>455</v>
      </c>
      <c r="D385" s="20" t="s">
        <v>75</v>
      </c>
    </row>
    <row r="386" spans="3:4" x14ac:dyDescent="0.25">
      <c r="C386" s="48" t="s">
        <v>456</v>
      </c>
      <c r="D386" s="20" t="s">
        <v>75</v>
      </c>
    </row>
    <row r="387" spans="3:4" x14ac:dyDescent="0.25">
      <c r="C387" s="48" t="s">
        <v>457</v>
      </c>
      <c r="D387" s="20" t="s">
        <v>75</v>
      </c>
    </row>
    <row r="388" spans="3:4" x14ac:dyDescent="0.25">
      <c r="C388" s="48" t="s">
        <v>458</v>
      </c>
      <c r="D388" s="20" t="s">
        <v>75</v>
      </c>
    </row>
    <row r="389" spans="3:4" x14ac:dyDescent="0.25">
      <c r="C389" s="48" t="s">
        <v>459</v>
      </c>
      <c r="D389" s="20" t="s">
        <v>75</v>
      </c>
    </row>
    <row r="390" spans="3:4" x14ac:dyDescent="0.25">
      <c r="C390" s="48" t="s">
        <v>460</v>
      </c>
      <c r="D390" s="20" t="s">
        <v>75</v>
      </c>
    </row>
    <row r="391" spans="3:4" x14ac:dyDescent="0.25">
      <c r="C391" s="48" t="s">
        <v>461</v>
      </c>
      <c r="D391" s="20" t="s">
        <v>75</v>
      </c>
    </row>
    <row r="392" spans="3:4" x14ac:dyDescent="0.25">
      <c r="C392" s="48" t="s">
        <v>462</v>
      </c>
      <c r="D392" s="20" t="s">
        <v>75</v>
      </c>
    </row>
    <row r="393" spans="3:4" x14ac:dyDescent="0.25">
      <c r="C393" s="48" t="s">
        <v>463</v>
      </c>
      <c r="D393" s="20" t="s">
        <v>75</v>
      </c>
    </row>
    <row r="394" spans="3:4" x14ac:dyDescent="0.25">
      <c r="C394" s="171" t="s">
        <v>812</v>
      </c>
      <c r="D394" s="20"/>
    </row>
    <row r="395" spans="3:4" x14ac:dyDescent="0.25">
      <c r="C395" s="171" t="s">
        <v>813</v>
      </c>
      <c r="D395" s="20"/>
    </row>
    <row r="396" spans="3:4" x14ac:dyDescent="0.25">
      <c r="C396" s="171" t="s">
        <v>814</v>
      </c>
      <c r="D396" s="20"/>
    </row>
    <row r="397" spans="3:4" x14ac:dyDescent="0.25">
      <c r="C397" s="171" t="s">
        <v>815</v>
      </c>
      <c r="D397" s="20"/>
    </row>
    <row r="398" spans="3:4" x14ac:dyDescent="0.25">
      <c r="C398" s="171" t="s">
        <v>816</v>
      </c>
      <c r="D398" s="20"/>
    </row>
    <row r="399" spans="3:4" x14ac:dyDescent="0.25">
      <c r="C399" s="171" t="s">
        <v>817</v>
      </c>
      <c r="D399" s="20"/>
    </row>
    <row r="400" spans="3:4" x14ac:dyDescent="0.25">
      <c r="C400" s="171" t="s">
        <v>818</v>
      </c>
      <c r="D400" s="20"/>
    </row>
    <row r="401" spans="3:4" x14ac:dyDescent="0.25">
      <c r="C401" s="171" t="s">
        <v>819</v>
      </c>
      <c r="D401" s="20"/>
    </row>
    <row r="402" spans="3:4" x14ac:dyDescent="0.25">
      <c r="C402" s="171" t="s">
        <v>820</v>
      </c>
      <c r="D402" s="20"/>
    </row>
    <row r="403" spans="3:4" x14ac:dyDescent="0.25">
      <c r="C403" s="171" t="s">
        <v>821</v>
      </c>
      <c r="D403" s="20"/>
    </row>
    <row r="404" spans="3:4" x14ac:dyDescent="0.25">
      <c r="C404" s="48" t="s">
        <v>555</v>
      </c>
      <c r="D404" s="20"/>
    </row>
    <row r="405" spans="3:4" x14ac:dyDescent="0.25">
      <c r="C405" s="170" t="s">
        <v>556</v>
      </c>
    </row>
    <row r="406" spans="3:4" x14ac:dyDescent="0.25">
      <c r="C406" s="170" t="s">
        <v>557</v>
      </c>
    </row>
    <row r="407" spans="3:4" x14ac:dyDescent="0.25">
      <c r="C407" s="170" t="s">
        <v>558</v>
      </c>
    </row>
    <row r="408" spans="3:4" x14ac:dyDescent="0.25">
      <c r="C408" s="170" t="s">
        <v>559</v>
      </c>
    </row>
    <row r="409" spans="3:4" x14ac:dyDescent="0.25">
      <c r="C409" s="170" t="s">
        <v>560</v>
      </c>
    </row>
    <row r="410" spans="3:4" x14ac:dyDescent="0.25">
      <c r="C410" s="170" t="s">
        <v>561</v>
      </c>
    </row>
    <row r="411" spans="3:4" x14ac:dyDescent="0.25">
      <c r="C411" s="170" t="s">
        <v>562</v>
      </c>
    </row>
    <row r="412" spans="3:4" x14ac:dyDescent="0.25">
      <c r="C412" s="170" t="s">
        <v>563</v>
      </c>
    </row>
    <row r="413" spans="3:4" x14ac:dyDescent="0.25">
      <c r="C413" s="170" t="s">
        <v>564</v>
      </c>
    </row>
    <row r="414" spans="3:4" x14ac:dyDescent="0.25">
      <c r="C414" s="170" t="s">
        <v>565</v>
      </c>
    </row>
    <row r="415" spans="3:4" x14ac:dyDescent="0.25">
      <c r="C415" s="170" t="s">
        <v>566</v>
      </c>
    </row>
    <row r="416" spans="3:4" x14ac:dyDescent="0.25">
      <c r="C416" s="170" t="s">
        <v>567</v>
      </c>
    </row>
    <row r="417" spans="3:3" x14ac:dyDescent="0.25">
      <c r="C417" s="170" t="s">
        <v>568</v>
      </c>
    </row>
    <row r="418" spans="3:3" x14ac:dyDescent="0.25">
      <c r="C418" s="170" t="s">
        <v>569</v>
      </c>
    </row>
    <row r="419" spans="3:3" x14ac:dyDescent="0.25">
      <c r="C419" s="170" t="s">
        <v>570</v>
      </c>
    </row>
    <row r="420" spans="3:3" x14ac:dyDescent="0.25">
      <c r="C420" s="170" t="s">
        <v>571</v>
      </c>
    </row>
    <row r="421" spans="3:3" x14ac:dyDescent="0.25">
      <c r="C421" s="170" t="s">
        <v>572</v>
      </c>
    </row>
    <row r="422" spans="3:3" x14ac:dyDescent="0.25">
      <c r="C422" s="170" t="s">
        <v>573</v>
      </c>
    </row>
    <row r="423" spans="3:3" x14ac:dyDescent="0.25">
      <c r="C423" s="170" t="s">
        <v>574</v>
      </c>
    </row>
    <row r="424" spans="3:3" x14ac:dyDescent="0.25">
      <c r="C424" s="170" t="s">
        <v>575</v>
      </c>
    </row>
    <row r="425" spans="3:3" x14ac:dyDescent="0.25">
      <c r="C425" s="170" t="s">
        <v>576</v>
      </c>
    </row>
    <row r="426" spans="3:3" x14ac:dyDescent="0.25">
      <c r="C426" s="170" t="s">
        <v>577</v>
      </c>
    </row>
    <row r="427" spans="3:3" x14ac:dyDescent="0.25">
      <c r="C427" s="170" t="s">
        <v>578</v>
      </c>
    </row>
    <row r="428" spans="3:3" x14ac:dyDescent="0.25">
      <c r="C428" s="170" t="s">
        <v>579</v>
      </c>
    </row>
    <row r="429" spans="3:3" x14ac:dyDescent="0.25">
      <c r="C429" s="170" t="s">
        <v>580</v>
      </c>
    </row>
    <row r="430" spans="3:3" x14ac:dyDescent="0.25">
      <c r="C430" s="170" t="s">
        <v>581</v>
      </c>
    </row>
    <row r="431" spans="3:3" x14ac:dyDescent="0.25">
      <c r="C431" s="170" t="s">
        <v>582</v>
      </c>
    </row>
    <row r="432" spans="3:3" x14ac:dyDescent="0.25">
      <c r="C432" s="170" t="s">
        <v>583</v>
      </c>
    </row>
    <row r="433" spans="3:4" x14ac:dyDescent="0.25">
      <c r="C433" s="170" t="s">
        <v>584</v>
      </c>
    </row>
    <row r="434" spans="3:4" x14ac:dyDescent="0.25">
      <c r="C434" s="171" t="s">
        <v>822</v>
      </c>
      <c r="D434" s="20"/>
    </row>
    <row r="435" spans="3:4" x14ac:dyDescent="0.25">
      <c r="C435" s="171" t="s">
        <v>823</v>
      </c>
      <c r="D435" s="20"/>
    </row>
    <row r="436" spans="3:4" x14ac:dyDescent="0.25">
      <c r="C436" s="171" t="s">
        <v>824</v>
      </c>
      <c r="D436" s="20"/>
    </row>
    <row r="437" spans="3:4" x14ac:dyDescent="0.25">
      <c r="C437" s="171" t="s">
        <v>825</v>
      </c>
      <c r="D437" s="20"/>
    </row>
    <row r="438" spans="3:4" x14ac:dyDescent="0.25">
      <c r="C438" s="171" t="s">
        <v>826</v>
      </c>
      <c r="D438" s="20"/>
    </row>
    <row r="439" spans="3:4" x14ac:dyDescent="0.25">
      <c r="C439" s="171" t="s">
        <v>827</v>
      </c>
      <c r="D439" s="20"/>
    </row>
    <row r="440" spans="3:4" x14ac:dyDescent="0.25">
      <c r="C440" s="171" t="s">
        <v>828</v>
      </c>
      <c r="D440" s="20"/>
    </row>
    <row r="441" spans="3:4" x14ac:dyDescent="0.25">
      <c r="C441" s="171" t="s">
        <v>829</v>
      </c>
      <c r="D441" s="20"/>
    </row>
    <row r="442" spans="3:4" x14ac:dyDescent="0.25">
      <c r="C442" s="171" t="s">
        <v>830</v>
      </c>
      <c r="D442" s="20"/>
    </row>
    <row r="443" spans="3:4" x14ac:dyDescent="0.25">
      <c r="C443" s="171" t="s">
        <v>831</v>
      </c>
      <c r="D443" s="20"/>
    </row>
    <row r="444" spans="3:4" x14ac:dyDescent="0.25">
      <c r="C444" s="48" t="s">
        <v>585</v>
      </c>
      <c r="D444" s="20"/>
    </row>
    <row r="445" spans="3:4" x14ac:dyDescent="0.25">
      <c r="C445" s="48" t="s">
        <v>586</v>
      </c>
    </row>
    <row r="446" spans="3:4" x14ac:dyDescent="0.25">
      <c r="C446" s="170" t="s">
        <v>587</v>
      </c>
      <c r="D446" s="20"/>
    </row>
    <row r="447" spans="3:4" x14ac:dyDescent="0.25">
      <c r="C447" s="170" t="s">
        <v>588</v>
      </c>
      <c r="D447" s="20"/>
    </row>
    <row r="448" spans="3:4" x14ac:dyDescent="0.25">
      <c r="C448" s="170" t="s">
        <v>589</v>
      </c>
    </row>
    <row r="449" spans="3:3" x14ac:dyDescent="0.25">
      <c r="C449" s="170" t="s">
        <v>590</v>
      </c>
    </row>
    <row r="450" spans="3:3" x14ac:dyDescent="0.25">
      <c r="C450" s="170" t="s">
        <v>591</v>
      </c>
    </row>
    <row r="451" spans="3:3" x14ac:dyDescent="0.25">
      <c r="C451" s="170" t="s">
        <v>592</v>
      </c>
    </row>
    <row r="452" spans="3:3" x14ac:dyDescent="0.25">
      <c r="C452" s="170" t="s">
        <v>593</v>
      </c>
    </row>
    <row r="453" spans="3:3" x14ac:dyDescent="0.25">
      <c r="C453" s="170" t="s">
        <v>594</v>
      </c>
    </row>
    <row r="454" spans="3:3" x14ac:dyDescent="0.25">
      <c r="C454" s="170" t="s">
        <v>595</v>
      </c>
    </row>
    <row r="455" spans="3:3" x14ac:dyDescent="0.25">
      <c r="C455" s="170" t="s">
        <v>596</v>
      </c>
    </row>
    <row r="456" spans="3:3" x14ac:dyDescent="0.25">
      <c r="C456" s="170" t="s">
        <v>597</v>
      </c>
    </row>
    <row r="457" spans="3:3" x14ac:dyDescent="0.25">
      <c r="C457" s="170" t="s">
        <v>598</v>
      </c>
    </row>
    <row r="458" spans="3:3" x14ac:dyDescent="0.25">
      <c r="C458" s="170" t="s">
        <v>599</v>
      </c>
    </row>
    <row r="459" spans="3:3" x14ac:dyDescent="0.25">
      <c r="C459" s="170" t="s">
        <v>600</v>
      </c>
    </row>
    <row r="460" spans="3:3" x14ac:dyDescent="0.25">
      <c r="C460" s="170" t="s">
        <v>601</v>
      </c>
    </row>
    <row r="461" spans="3:3" x14ac:dyDescent="0.25">
      <c r="C461" s="170" t="s">
        <v>602</v>
      </c>
    </row>
    <row r="462" spans="3:3" x14ac:dyDescent="0.25">
      <c r="C462" s="170" t="s">
        <v>603</v>
      </c>
    </row>
    <row r="463" spans="3:3" x14ac:dyDescent="0.25">
      <c r="C463" s="170" t="s">
        <v>604</v>
      </c>
    </row>
    <row r="464" spans="3:3" x14ac:dyDescent="0.25">
      <c r="C464" s="170" t="s">
        <v>605</v>
      </c>
    </row>
    <row r="465" spans="3:4" x14ac:dyDescent="0.25">
      <c r="C465" s="170" t="s">
        <v>606</v>
      </c>
    </row>
    <row r="466" spans="3:4" x14ac:dyDescent="0.25">
      <c r="C466" s="170" t="s">
        <v>607</v>
      </c>
    </row>
    <row r="467" spans="3:4" x14ac:dyDescent="0.25">
      <c r="C467" s="170" t="s">
        <v>608</v>
      </c>
    </row>
    <row r="468" spans="3:4" x14ac:dyDescent="0.25">
      <c r="C468" s="170" t="s">
        <v>609</v>
      </c>
    </row>
    <row r="469" spans="3:4" x14ac:dyDescent="0.25">
      <c r="C469" s="170" t="s">
        <v>610</v>
      </c>
    </row>
    <row r="470" spans="3:4" x14ac:dyDescent="0.25">
      <c r="C470" s="170" t="s">
        <v>611</v>
      </c>
    </row>
    <row r="471" spans="3:4" x14ac:dyDescent="0.25">
      <c r="C471" s="170" t="s">
        <v>612</v>
      </c>
    </row>
    <row r="472" spans="3:4" x14ac:dyDescent="0.25">
      <c r="C472" s="170" t="s">
        <v>613</v>
      </c>
    </row>
    <row r="473" spans="3:4" x14ac:dyDescent="0.25">
      <c r="C473" s="170" t="s">
        <v>614</v>
      </c>
    </row>
    <row r="474" spans="3:4" x14ac:dyDescent="0.25">
      <c r="C474" s="171" t="s">
        <v>832</v>
      </c>
      <c r="D474" s="20"/>
    </row>
    <row r="475" spans="3:4" x14ac:dyDescent="0.25">
      <c r="C475" s="171" t="s">
        <v>833</v>
      </c>
      <c r="D475" s="20"/>
    </row>
    <row r="476" spans="3:4" x14ac:dyDescent="0.25">
      <c r="C476" s="171" t="s">
        <v>834</v>
      </c>
      <c r="D476" s="20"/>
    </row>
    <row r="477" spans="3:4" x14ac:dyDescent="0.25">
      <c r="C477" s="171" t="s">
        <v>835</v>
      </c>
      <c r="D477" s="20"/>
    </row>
    <row r="478" spans="3:4" x14ac:dyDescent="0.25">
      <c r="C478" s="171" t="s">
        <v>836</v>
      </c>
      <c r="D478" s="20"/>
    </row>
    <row r="479" spans="3:4" x14ac:dyDescent="0.25">
      <c r="C479" s="171" t="s">
        <v>837</v>
      </c>
      <c r="D479" s="20"/>
    </row>
    <row r="480" spans="3:4" x14ac:dyDescent="0.25">
      <c r="C480" s="171" t="s">
        <v>838</v>
      </c>
      <c r="D480" s="20"/>
    </row>
    <row r="481" spans="3:4" x14ac:dyDescent="0.25">
      <c r="C481" s="171" t="s">
        <v>839</v>
      </c>
      <c r="D481" s="20"/>
    </row>
    <row r="482" spans="3:4" x14ac:dyDescent="0.25">
      <c r="C482" s="171" t="s">
        <v>840</v>
      </c>
      <c r="D482" s="20"/>
    </row>
    <row r="483" spans="3:4" x14ac:dyDescent="0.25">
      <c r="C483" s="171" t="s">
        <v>841</v>
      </c>
      <c r="D483" s="20"/>
    </row>
    <row r="484" spans="3:4" x14ac:dyDescent="0.25">
      <c r="C484" s="48" t="s">
        <v>525</v>
      </c>
    </row>
    <row r="485" spans="3:4" x14ac:dyDescent="0.25">
      <c r="C485" s="48" t="s">
        <v>526</v>
      </c>
      <c r="D485" s="20"/>
    </row>
    <row r="486" spans="3:4" x14ac:dyDescent="0.25">
      <c r="C486" s="170" t="s">
        <v>527</v>
      </c>
      <c r="D486" s="20"/>
    </row>
    <row r="487" spans="3:4" x14ac:dyDescent="0.25">
      <c r="C487" s="170" t="s">
        <v>528</v>
      </c>
      <c r="D487" s="20"/>
    </row>
    <row r="488" spans="3:4" x14ac:dyDescent="0.25">
      <c r="C488" s="170" t="s">
        <v>529</v>
      </c>
      <c r="D488" s="20"/>
    </row>
    <row r="489" spans="3:4" x14ac:dyDescent="0.25">
      <c r="C489" s="170" t="s">
        <v>530</v>
      </c>
      <c r="D489" s="20"/>
    </row>
    <row r="490" spans="3:4" x14ac:dyDescent="0.25">
      <c r="C490" s="170" t="s">
        <v>531</v>
      </c>
    </row>
    <row r="491" spans="3:4" x14ac:dyDescent="0.25">
      <c r="C491" s="170" t="s">
        <v>532</v>
      </c>
    </row>
    <row r="492" spans="3:4" x14ac:dyDescent="0.25">
      <c r="C492" s="170" t="s">
        <v>533</v>
      </c>
    </row>
    <row r="493" spans="3:4" x14ac:dyDescent="0.25">
      <c r="C493" s="170" t="s">
        <v>534</v>
      </c>
    </row>
    <row r="494" spans="3:4" x14ac:dyDescent="0.25">
      <c r="C494" s="170" t="s">
        <v>535</v>
      </c>
    </row>
    <row r="495" spans="3:4" x14ac:dyDescent="0.25">
      <c r="C495" s="170" t="s">
        <v>536</v>
      </c>
    </row>
    <row r="496" spans="3:4" x14ac:dyDescent="0.25">
      <c r="C496" s="170" t="s">
        <v>537</v>
      </c>
    </row>
    <row r="497" spans="3:3" x14ac:dyDescent="0.25">
      <c r="C497" s="170" t="s">
        <v>538</v>
      </c>
    </row>
    <row r="498" spans="3:3" x14ac:dyDescent="0.25">
      <c r="C498" s="170" t="s">
        <v>539</v>
      </c>
    </row>
    <row r="499" spans="3:3" x14ac:dyDescent="0.25">
      <c r="C499" s="170" t="s">
        <v>540</v>
      </c>
    </row>
    <row r="500" spans="3:3" x14ac:dyDescent="0.25">
      <c r="C500" s="170" t="s">
        <v>541</v>
      </c>
    </row>
    <row r="501" spans="3:3" x14ac:dyDescent="0.25">
      <c r="C501" s="170" t="s">
        <v>542</v>
      </c>
    </row>
    <row r="502" spans="3:3" x14ac:dyDescent="0.25">
      <c r="C502" s="170" t="s">
        <v>543</v>
      </c>
    </row>
    <row r="503" spans="3:3" x14ac:dyDescent="0.25">
      <c r="C503" s="170" t="s">
        <v>544</v>
      </c>
    </row>
    <row r="504" spans="3:3" x14ac:dyDescent="0.25">
      <c r="C504" s="170" t="s">
        <v>545</v>
      </c>
    </row>
    <row r="505" spans="3:3" x14ac:dyDescent="0.25">
      <c r="C505" s="170" t="s">
        <v>546</v>
      </c>
    </row>
    <row r="506" spans="3:3" x14ac:dyDescent="0.25">
      <c r="C506" s="170" t="s">
        <v>547</v>
      </c>
    </row>
    <row r="507" spans="3:3" x14ac:dyDescent="0.25">
      <c r="C507" s="170" t="s">
        <v>548</v>
      </c>
    </row>
    <row r="508" spans="3:3" x14ac:dyDescent="0.25">
      <c r="C508" s="170" t="s">
        <v>549</v>
      </c>
    </row>
    <row r="509" spans="3:3" x14ac:dyDescent="0.25">
      <c r="C509" s="170" t="s">
        <v>550</v>
      </c>
    </row>
    <row r="510" spans="3:3" x14ac:dyDescent="0.25">
      <c r="C510" s="170" t="s">
        <v>551</v>
      </c>
    </row>
    <row r="511" spans="3:3" x14ac:dyDescent="0.25">
      <c r="C511" s="170" t="s">
        <v>552</v>
      </c>
    </row>
    <row r="512" spans="3:3" x14ac:dyDescent="0.25">
      <c r="C512" s="170" t="s">
        <v>553</v>
      </c>
    </row>
    <row r="513" spans="3:4" x14ac:dyDescent="0.25">
      <c r="C513" s="170" t="s">
        <v>554</v>
      </c>
    </row>
    <row r="514" spans="3:4" x14ac:dyDescent="0.25">
      <c r="C514" s="171" t="s">
        <v>842</v>
      </c>
      <c r="D514" s="20"/>
    </row>
    <row r="515" spans="3:4" x14ac:dyDescent="0.25">
      <c r="C515" s="171" t="s">
        <v>843</v>
      </c>
      <c r="D515" s="20"/>
    </row>
    <row r="516" spans="3:4" x14ac:dyDescent="0.25">
      <c r="C516" s="171" t="s">
        <v>844</v>
      </c>
      <c r="D516" s="20"/>
    </row>
    <row r="517" spans="3:4" x14ac:dyDescent="0.25">
      <c r="C517" s="171" t="s">
        <v>845</v>
      </c>
      <c r="D517" s="20"/>
    </row>
    <row r="518" spans="3:4" x14ac:dyDescent="0.25">
      <c r="C518" s="171" t="s">
        <v>846</v>
      </c>
      <c r="D518" s="20"/>
    </row>
    <row r="519" spans="3:4" x14ac:dyDescent="0.25">
      <c r="C519" s="171" t="s">
        <v>847</v>
      </c>
      <c r="D519" s="20"/>
    </row>
    <row r="520" spans="3:4" x14ac:dyDescent="0.25">
      <c r="C520" s="171" t="s">
        <v>848</v>
      </c>
      <c r="D520" s="20"/>
    </row>
    <row r="521" spans="3:4" x14ac:dyDescent="0.25">
      <c r="C521" s="171" t="s">
        <v>849</v>
      </c>
      <c r="D521" s="20"/>
    </row>
    <row r="522" spans="3:4" x14ac:dyDescent="0.25">
      <c r="C522" s="171" t="s">
        <v>850</v>
      </c>
      <c r="D522" s="20"/>
    </row>
    <row r="523" spans="3:4" x14ac:dyDescent="0.25">
      <c r="C523" s="171" t="s">
        <v>851</v>
      </c>
      <c r="D523" s="20"/>
    </row>
    <row r="524" spans="3:4" x14ac:dyDescent="0.25">
      <c r="C524" s="20" t="s">
        <v>615</v>
      </c>
    </row>
    <row r="525" spans="3:4" x14ac:dyDescent="0.25">
      <c r="C525" s="20" t="s">
        <v>616</v>
      </c>
      <c r="D525" s="20"/>
    </row>
    <row r="526" spans="3:4" x14ac:dyDescent="0.25">
      <c r="C526" s="20" t="s">
        <v>617</v>
      </c>
      <c r="D526" s="20"/>
    </row>
    <row r="527" spans="3:4" x14ac:dyDescent="0.25">
      <c r="C527" s="20" t="s">
        <v>618</v>
      </c>
      <c r="D527" s="20"/>
    </row>
    <row r="528" spans="3:4" x14ac:dyDescent="0.25">
      <c r="C528" s="20" t="s">
        <v>619</v>
      </c>
      <c r="D528" s="20"/>
    </row>
    <row r="529" spans="3:4" x14ac:dyDescent="0.25">
      <c r="C529" s="20" t="s">
        <v>620</v>
      </c>
      <c r="D529" s="20"/>
    </row>
    <row r="530" spans="3:4" x14ac:dyDescent="0.25">
      <c r="C530" s="20" t="s">
        <v>621</v>
      </c>
    </row>
    <row r="531" spans="3:4" x14ac:dyDescent="0.25">
      <c r="C531" s="20" t="s">
        <v>622</v>
      </c>
    </row>
    <row r="532" spans="3:4" x14ac:dyDescent="0.25">
      <c r="C532" s="20" t="s">
        <v>623</v>
      </c>
    </row>
    <row r="533" spans="3:4" x14ac:dyDescent="0.25">
      <c r="C533" s="20" t="s">
        <v>624</v>
      </c>
    </row>
    <row r="534" spans="3:4" x14ac:dyDescent="0.25">
      <c r="C534" s="20" t="s">
        <v>625</v>
      </c>
    </row>
    <row r="535" spans="3:4" x14ac:dyDescent="0.25">
      <c r="C535" s="20" t="s">
        <v>626</v>
      </c>
    </row>
    <row r="536" spans="3:4" x14ac:dyDescent="0.25">
      <c r="C536" s="20" t="s">
        <v>627</v>
      </c>
    </row>
    <row r="537" spans="3:4" x14ac:dyDescent="0.25">
      <c r="C537" s="20" t="s">
        <v>628</v>
      </c>
    </row>
    <row r="538" spans="3:4" x14ac:dyDescent="0.25">
      <c r="C538" s="20" t="s">
        <v>629</v>
      </c>
    </row>
    <row r="539" spans="3:4" x14ac:dyDescent="0.25">
      <c r="C539" s="20" t="s">
        <v>630</v>
      </c>
    </row>
    <row r="540" spans="3:4" x14ac:dyDescent="0.25">
      <c r="C540" s="20" t="s">
        <v>631</v>
      </c>
    </row>
    <row r="541" spans="3:4" x14ac:dyDescent="0.25">
      <c r="C541" s="20" t="s">
        <v>632</v>
      </c>
    </row>
    <row r="542" spans="3:4" x14ac:dyDescent="0.25">
      <c r="C542" s="20" t="s">
        <v>633</v>
      </c>
    </row>
    <row r="543" spans="3:4" x14ac:dyDescent="0.25">
      <c r="C543" s="20" t="s">
        <v>634</v>
      </c>
    </row>
    <row r="544" spans="3:4" x14ac:dyDescent="0.25">
      <c r="C544" s="20" t="s">
        <v>635</v>
      </c>
    </row>
    <row r="545" spans="3:4" x14ac:dyDescent="0.25">
      <c r="C545" s="20" t="s">
        <v>636</v>
      </c>
    </row>
    <row r="546" spans="3:4" x14ac:dyDescent="0.25">
      <c r="C546" s="20" t="s">
        <v>637</v>
      </c>
    </row>
    <row r="547" spans="3:4" x14ac:dyDescent="0.25">
      <c r="C547" s="20" t="s">
        <v>638</v>
      </c>
    </row>
    <row r="548" spans="3:4" x14ac:dyDescent="0.25">
      <c r="C548" s="20" t="s">
        <v>639</v>
      </c>
    </row>
    <row r="549" spans="3:4" x14ac:dyDescent="0.25">
      <c r="C549" s="20" t="s">
        <v>640</v>
      </c>
    </row>
    <row r="550" spans="3:4" x14ac:dyDescent="0.25">
      <c r="C550" s="20" t="s">
        <v>641</v>
      </c>
    </row>
    <row r="551" spans="3:4" x14ac:dyDescent="0.25">
      <c r="C551" s="20" t="s">
        <v>642</v>
      </c>
    </row>
    <row r="552" spans="3:4" x14ac:dyDescent="0.25">
      <c r="C552" s="20" t="s">
        <v>643</v>
      </c>
    </row>
    <row r="553" spans="3:4" x14ac:dyDescent="0.25">
      <c r="C553" s="20" t="s">
        <v>644</v>
      </c>
    </row>
    <row r="554" spans="3:4" x14ac:dyDescent="0.25">
      <c r="C554" s="20" t="s">
        <v>852</v>
      </c>
      <c r="D554" s="20"/>
    </row>
    <row r="555" spans="3:4" x14ac:dyDescent="0.25">
      <c r="C555" s="20" t="s">
        <v>853</v>
      </c>
      <c r="D555" s="20"/>
    </row>
    <row r="556" spans="3:4" x14ac:dyDescent="0.25">
      <c r="C556" s="20" t="s">
        <v>854</v>
      </c>
      <c r="D556" s="20"/>
    </row>
    <row r="557" spans="3:4" x14ac:dyDescent="0.25">
      <c r="C557" s="20" t="s">
        <v>855</v>
      </c>
      <c r="D557" s="20"/>
    </row>
    <row r="558" spans="3:4" x14ac:dyDescent="0.25">
      <c r="C558" s="20" t="s">
        <v>856</v>
      </c>
      <c r="D558" s="20"/>
    </row>
    <row r="559" spans="3:4" x14ac:dyDescent="0.25">
      <c r="C559" s="20" t="s">
        <v>857</v>
      </c>
      <c r="D559" s="20"/>
    </row>
    <row r="560" spans="3:4" x14ac:dyDescent="0.25">
      <c r="C560" s="20" t="s">
        <v>858</v>
      </c>
      <c r="D560" s="20"/>
    </row>
    <row r="561" spans="3:4" x14ac:dyDescent="0.25">
      <c r="C561" s="20" t="s">
        <v>859</v>
      </c>
      <c r="D561" s="20"/>
    </row>
    <row r="562" spans="3:4" x14ac:dyDescent="0.25">
      <c r="C562" s="20" t="s">
        <v>860</v>
      </c>
      <c r="D562" s="20"/>
    </row>
    <row r="563" spans="3:4" x14ac:dyDescent="0.25">
      <c r="C563" s="20" t="s">
        <v>861</v>
      </c>
      <c r="D563" s="20"/>
    </row>
    <row r="564" spans="3:4" x14ac:dyDescent="0.25">
      <c r="C564" s="20" t="s">
        <v>645</v>
      </c>
    </row>
    <row r="565" spans="3:4" x14ac:dyDescent="0.25">
      <c r="C565" s="20" t="s">
        <v>646</v>
      </c>
      <c r="D565" s="20"/>
    </row>
    <row r="566" spans="3:4" x14ac:dyDescent="0.25">
      <c r="C566" s="20" t="s">
        <v>647</v>
      </c>
      <c r="D566" s="20"/>
    </row>
    <row r="567" spans="3:4" x14ac:dyDescent="0.25">
      <c r="C567" s="20" t="s">
        <v>648</v>
      </c>
      <c r="D567" s="20"/>
    </row>
    <row r="568" spans="3:4" x14ac:dyDescent="0.25">
      <c r="C568" s="20" t="s">
        <v>649</v>
      </c>
    </row>
    <row r="569" spans="3:4" x14ac:dyDescent="0.25">
      <c r="C569" s="20" t="s">
        <v>650</v>
      </c>
    </row>
    <row r="570" spans="3:4" x14ac:dyDescent="0.25">
      <c r="C570" s="20" t="s">
        <v>651</v>
      </c>
    </row>
    <row r="571" spans="3:4" x14ac:dyDescent="0.25">
      <c r="C571" s="20" t="s">
        <v>652</v>
      </c>
    </row>
    <row r="572" spans="3:4" x14ac:dyDescent="0.25">
      <c r="C572" s="20" t="s">
        <v>653</v>
      </c>
    </row>
    <row r="573" spans="3:4" x14ac:dyDescent="0.25">
      <c r="C573" s="20" t="s">
        <v>654</v>
      </c>
    </row>
    <row r="574" spans="3:4" x14ac:dyDescent="0.25">
      <c r="C574" s="20" t="s">
        <v>655</v>
      </c>
    </row>
    <row r="575" spans="3:4" x14ac:dyDescent="0.25">
      <c r="C575" s="20" t="s">
        <v>656</v>
      </c>
    </row>
    <row r="576" spans="3:4" x14ac:dyDescent="0.25">
      <c r="C576" s="20" t="s">
        <v>657</v>
      </c>
    </row>
    <row r="577" spans="3:3" x14ac:dyDescent="0.25">
      <c r="C577" s="20" t="s">
        <v>658</v>
      </c>
    </row>
    <row r="578" spans="3:3" x14ac:dyDescent="0.25">
      <c r="C578" s="20" t="s">
        <v>659</v>
      </c>
    </row>
    <row r="579" spans="3:3" x14ac:dyDescent="0.25">
      <c r="C579" s="20" t="s">
        <v>660</v>
      </c>
    </row>
    <row r="580" spans="3:3" x14ac:dyDescent="0.25">
      <c r="C580" s="20" t="s">
        <v>661</v>
      </c>
    </row>
    <row r="581" spans="3:3" x14ac:dyDescent="0.25">
      <c r="C581" s="20" t="s">
        <v>662</v>
      </c>
    </row>
    <row r="582" spans="3:3" x14ac:dyDescent="0.25">
      <c r="C582" s="20" t="s">
        <v>663</v>
      </c>
    </row>
    <row r="583" spans="3:3" x14ac:dyDescent="0.25">
      <c r="C583" s="20" t="s">
        <v>664</v>
      </c>
    </row>
    <row r="584" spans="3:3" x14ac:dyDescent="0.25">
      <c r="C584" s="20" t="s">
        <v>665</v>
      </c>
    </row>
    <row r="585" spans="3:3" x14ac:dyDescent="0.25">
      <c r="C585" s="20" t="s">
        <v>666</v>
      </c>
    </row>
    <row r="586" spans="3:3" x14ac:dyDescent="0.25">
      <c r="C586" s="20" t="s">
        <v>667</v>
      </c>
    </row>
    <row r="587" spans="3:3" x14ac:dyDescent="0.25">
      <c r="C587" s="20" t="s">
        <v>668</v>
      </c>
    </row>
    <row r="588" spans="3:3" x14ac:dyDescent="0.25">
      <c r="C588" s="20" t="s">
        <v>669</v>
      </c>
    </row>
    <row r="589" spans="3:3" x14ac:dyDescent="0.25">
      <c r="C589" s="20" t="s">
        <v>670</v>
      </c>
    </row>
    <row r="590" spans="3:3" x14ac:dyDescent="0.25">
      <c r="C590" s="20" t="s">
        <v>671</v>
      </c>
    </row>
    <row r="591" spans="3:3" x14ac:dyDescent="0.25">
      <c r="C591" s="20" t="s">
        <v>672</v>
      </c>
    </row>
    <row r="592" spans="3:3" x14ac:dyDescent="0.25">
      <c r="C592" s="20" t="s">
        <v>673</v>
      </c>
    </row>
    <row r="593" spans="3:4" x14ac:dyDescent="0.25">
      <c r="C593" s="20" t="s">
        <v>674</v>
      </c>
    </row>
    <row r="594" spans="3:4" x14ac:dyDescent="0.25">
      <c r="C594" s="20" t="s">
        <v>862</v>
      </c>
      <c r="D594" s="20"/>
    </row>
    <row r="595" spans="3:4" x14ac:dyDescent="0.25">
      <c r="C595" s="20" t="s">
        <v>863</v>
      </c>
      <c r="D595" s="20"/>
    </row>
    <row r="596" spans="3:4" x14ac:dyDescent="0.25">
      <c r="C596" s="20" t="s">
        <v>864</v>
      </c>
      <c r="D596" s="20"/>
    </row>
    <row r="597" spans="3:4" x14ac:dyDescent="0.25">
      <c r="C597" s="20" t="s">
        <v>865</v>
      </c>
      <c r="D597" s="20"/>
    </row>
    <row r="598" spans="3:4" x14ac:dyDescent="0.25">
      <c r="C598" s="20" t="s">
        <v>866</v>
      </c>
      <c r="D598" s="20"/>
    </row>
    <row r="599" spans="3:4" x14ac:dyDescent="0.25">
      <c r="C599" s="20" t="s">
        <v>867</v>
      </c>
      <c r="D599" s="20"/>
    </row>
    <row r="600" spans="3:4" x14ac:dyDescent="0.25">
      <c r="C600" s="20" t="s">
        <v>868</v>
      </c>
      <c r="D600" s="20"/>
    </row>
    <row r="601" spans="3:4" x14ac:dyDescent="0.25">
      <c r="C601" s="20" t="s">
        <v>869</v>
      </c>
      <c r="D601" s="20"/>
    </row>
    <row r="602" spans="3:4" x14ac:dyDescent="0.25">
      <c r="C602" s="20" t="s">
        <v>870</v>
      </c>
      <c r="D602" s="20"/>
    </row>
    <row r="603" spans="3:4" x14ac:dyDescent="0.25">
      <c r="C603" s="20" t="s">
        <v>871</v>
      </c>
      <c r="D603" s="20"/>
    </row>
    <row r="604" spans="3:4" x14ac:dyDescent="0.25">
      <c r="C604" s="48" t="s">
        <v>1278</v>
      </c>
      <c r="D604" t="s">
        <v>681</v>
      </c>
    </row>
    <row r="605" spans="3:4" x14ac:dyDescent="0.25">
      <c r="C605" s="48" t="s">
        <v>1279</v>
      </c>
      <c r="D605" s="20" t="s">
        <v>16</v>
      </c>
    </row>
    <row r="606" spans="3:4" x14ac:dyDescent="0.25">
      <c r="C606" s="48" t="s">
        <v>1280</v>
      </c>
      <c r="D606" s="20" t="s">
        <v>18</v>
      </c>
    </row>
    <row r="607" spans="3:4" x14ac:dyDescent="0.25">
      <c r="C607" s="170" t="s">
        <v>1281</v>
      </c>
      <c r="D607" s="20" t="s">
        <v>17</v>
      </c>
    </row>
    <row r="608" spans="3:4" x14ac:dyDescent="0.25">
      <c r="C608" s="170" t="s">
        <v>1282</v>
      </c>
      <c r="D608" s="20" t="s">
        <v>383</v>
      </c>
    </row>
    <row r="609" spans="3:4" x14ac:dyDescent="0.25">
      <c r="C609" s="170" t="s">
        <v>1283</v>
      </c>
      <c r="D609" s="20" t="s">
        <v>5</v>
      </c>
    </row>
    <row r="610" spans="3:4" x14ac:dyDescent="0.25">
      <c r="C610" s="170" t="s">
        <v>1284</v>
      </c>
      <c r="D610" s="20" t="s">
        <v>15</v>
      </c>
    </row>
    <row r="611" spans="3:4" x14ac:dyDescent="0.25">
      <c r="C611" s="170" t="s">
        <v>1285</v>
      </c>
      <c r="D611" s="20" t="s">
        <v>13</v>
      </c>
    </row>
    <row r="612" spans="3:4" x14ac:dyDescent="0.25">
      <c r="C612" s="170" t="s">
        <v>1286</v>
      </c>
      <c r="D612" s="20" t="s">
        <v>319</v>
      </c>
    </row>
    <row r="613" spans="3:4" x14ac:dyDescent="0.25">
      <c r="C613" s="170" t="s">
        <v>1287</v>
      </c>
      <c r="D613" s="20" t="s">
        <v>30</v>
      </c>
    </row>
    <row r="614" spans="3:4" x14ac:dyDescent="0.25">
      <c r="C614" s="170" t="s">
        <v>1288</v>
      </c>
      <c r="D614" s="20" t="s">
        <v>14</v>
      </c>
    </row>
    <row r="615" spans="3:4" x14ac:dyDescent="0.25">
      <c r="C615" s="170" t="s">
        <v>1289</v>
      </c>
    </row>
    <row r="616" spans="3:4" x14ac:dyDescent="0.25">
      <c r="C616" s="170" t="s">
        <v>1290</v>
      </c>
    </row>
    <row r="617" spans="3:4" x14ac:dyDescent="0.25">
      <c r="C617" s="170" t="s">
        <v>1291</v>
      </c>
    </row>
    <row r="618" spans="3:4" x14ac:dyDescent="0.25">
      <c r="C618" s="170" t="s">
        <v>1292</v>
      </c>
    </row>
    <row r="619" spans="3:4" x14ac:dyDescent="0.25">
      <c r="C619" s="170" t="s">
        <v>1293</v>
      </c>
    </row>
    <row r="620" spans="3:4" x14ac:dyDescent="0.25">
      <c r="C620" s="170" t="s">
        <v>1294</v>
      </c>
    </row>
    <row r="621" spans="3:4" x14ac:dyDescent="0.25">
      <c r="C621" s="170" t="s">
        <v>1295</v>
      </c>
    </row>
    <row r="622" spans="3:4" x14ac:dyDescent="0.25">
      <c r="C622" s="170" t="s">
        <v>1296</v>
      </c>
    </row>
    <row r="623" spans="3:4" x14ac:dyDescent="0.25">
      <c r="C623" s="170" t="s">
        <v>1297</v>
      </c>
    </row>
    <row r="624" spans="3:4" x14ac:dyDescent="0.25">
      <c r="C624" s="170" t="s">
        <v>1298</v>
      </c>
    </row>
    <row r="625" spans="3:4" x14ac:dyDescent="0.25">
      <c r="C625" s="170" t="s">
        <v>1299</v>
      </c>
    </row>
    <row r="626" spans="3:4" x14ac:dyDescent="0.25">
      <c r="C626" s="170" t="s">
        <v>1300</v>
      </c>
    </row>
    <row r="627" spans="3:4" x14ac:dyDescent="0.25">
      <c r="C627" s="170" t="s">
        <v>1301</v>
      </c>
    </row>
    <row r="628" spans="3:4" x14ac:dyDescent="0.25">
      <c r="C628" s="170" t="s">
        <v>1302</v>
      </c>
    </row>
    <row r="629" spans="3:4" x14ac:dyDescent="0.25">
      <c r="C629" s="170" t="s">
        <v>1303</v>
      </c>
    </row>
    <row r="630" spans="3:4" x14ac:dyDescent="0.25">
      <c r="C630" s="170" t="s">
        <v>1304</v>
      </c>
    </row>
    <row r="631" spans="3:4" x14ac:dyDescent="0.25">
      <c r="C631" s="170" t="s">
        <v>1305</v>
      </c>
    </row>
    <row r="632" spans="3:4" x14ac:dyDescent="0.25">
      <c r="C632" s="170" t="s">
        <v>1306</v>
      </c>
    </row>
    <row r="633" spans="3:4" x14ac:dyDescent="0.25">
      <c r="C633" s="170" t="s">
        <v>1307</v>
      </c>
    </row>
    <row r="634" spans="3:4" x14ac:dyDescent="0.25">
      <c r="C634" s="171" t="s">
        <v>1308</v>
      </c>
      <c r="D634" s="20"/>
    </row>
    <row r="635" spans="3:4" x14ac:dyDescent="0.25">
      <c r="C635" s="171" t="s">
        <v>1309</v>
      </c>
      <c r="D635" s="20"/>
    </row>
    <row r="636" spans="3:4" x14ac:dyDescent="0.25">
      <c r="C636" s="171" t="s">
        <v>1310</v>
      </c>
      <c r="D636" s="20"/>
    </row>
    <row r="637" spans="3:4" x14ac:dyDescent="0.25">
      <c r="C637" s="171" t="s">
        <v>1311</v>
      </c>
      <c r="D637" s="20"/>
    </row>
    <row r="638" spans="3:4" x14ac:dyDescent="0.25">
      <c r="C638" s="171" t="s">
        <v>1312</v>
      </c>
      <c r="D638" s="20"/>
    </row>
    <row r="639" spans="3:4" x14ac:dyDescent="0.25">
      <c r="C639" s="171" t="s">
        <v>1313</v>
      </c>
      <c r="D639" s="20"/>
    </row>
    <row r="640" spans="3:4" x14ac:dyDescent="0.25">
      <c r="C640" s="171" t="s">
        <v>1314</v>
      </c>
      <c r="D640" s="20"/>
    </row>
    <row r="641" spans="3:4" x14ac:dyDescent="0.25">
      <c r="C641" s="171" t="s">
        <v>1315</v>
      </c>
      <c r="D641" s="20"/>
    </row>
    <row r="642" spans="3:4" x14ac:dyDescent="0.25">
      <c r="C642" s="171" t="s">
        <v>1316</v>
      </c>
      <c r="D642" s="20"/>
    </row>
    <row r="643" spans="3:4" x14ac:dyDescent="0.25">
      <c r="C643" s="171" t="s">
        <v>1317</v>
      </c>
      <c r="D643" s="20"/>
    </row>
    <row r="644" spans="3:4" x14ac:dyDescent="0.25">
      <c r="C644" s="170" t="s">
        <v>682</v>
      </c>
      <c r="D644" s="20"/>
    </row>
    <row r="645" spans="3:4" x14ac:dyDescent="0.25">
      <c r="C645" s="170" t="s">
        <v>683</v>
      </c>
      <c r="D645" s="20"/>
    </row>
    <row r="646" spans="3:4" x14ac:dyDescent="0.25">
      <c r="C646" s="170" t="s">
        <v>684</v>
      </c>
      <c r="D646" s="20"/>
    </row>
    <row r="647" spans="3:4" x14ac:dyDescent="0.25">
      <c r="C647" s="170" t="s">
        <v>685</v>
      </c>
      <c r="D647" s="20"/>
    </row>
    <row r="648" spans="3:4" x14ac:dyDescent="0.25">
      <c r="C648" s="170" t="s">
        <v>686</v>
      </c>
      <c r="D648" s="20"/>
    </row>
    <row r="649" spans="3:4" x14ac:dyDescent="0.25">
      <c r="C649" s="170" t="s">
        <v>687</v>
      </c>
      <c r="D649" s="20"/>
    </row>
    <row r="650" spans="3:4" x14ac:dyDescent="0.25">
      <c r="C650" s="170" t="s">
        <v>688</v>
      </c>
      <c r="D650" s="20"/>
    </row>
    <row r="651" spans="3:4" x14ac:dyDescent="0.25">
      <c r="C651" s="170" t="s">
        <v>689</v>
      </c>
      <c r="D651" s="20"/>
    </row>
    <row r="652" spans="3:4" x14ac:dyDescent="0.25">
      <c r="C652" s="170" t="s">
        <v>690</v>
      </c>
      <c r="D652" s="20"/>
    </row>
    <row r="653" spans="3:4" x14ac:dyDescent="0.25">
      <c r="C653" s="170" t="s">
        <v>691</v>
      </c>
      <c r="D653" s="20"/>
    </row>
    <row r="654" spans="3:4" x14ac:dyDescent="0.25">
      <c r="C654" s="170" t="s">
        <v>692</v>
      </c>
      <c r="D654" s="20"/>
    </row>
    <row r="655" spans="3:4" x14ac:dyDescent="0.25">
      <c r="C655" s="170" t="s">
        <v>693</v>
      </c>
    </row>
    <row r="656" spans="3:4" x14ac:dyDescent="0.25">
      <c r="C656" s="170" t="s">
        <v>694</v>
      </c>
    </row>
    <row r="657" spans="3:3" x14ac:dyDescent="0.25">
      <c r="C657" s="170" t="s">
        <v>695</v>
      </c>
    </row>
    <row r="658" spans="3:3" x14ac:dyDescent="0.25">
      <c r="C658" s="170" t="s">
        <v>696</v>
      </c>
    </row>
    <row r="659" spans="3:3" x14ac:dyDescent="0.25">
      <c r="C659" s="170" t="s">
        <v>697</v>
      </c>
    </row>
    <row r="660" spans="3:3" x14ac:dyDescent="0.25">
      <c r="C660" s="170" t="s">
        <v>698</v>
      </c>
    </row>
    <row r="661" spans="3:3" x14ac:dyDescent="0.25">
      <c r="C661" s="170" t="s">
        <v>699</v>
      </c>
    </row>
    <row r="662" spans="3:3" x14ac:dyDescent="0.25">
      <c r="C662" s="170" t="s">
        <v>700</v>
      </c>
    </row>
    <row r="663" spans="3:3" x14ac:dyDescent="0.25">
      <c r="C663" s="170" t="s">
        <v>701</v>
      </c>
    </row>
    <row r="664" spans="3:3" x14ac:dyDescent="0.25">
      <c r="C664" s="170" t="s">
        <v>702</v>
      </c>
    </row>
    <row r="665" spans="3:3" x14ac:dyDescent="0.25">
      <c r="C665" s="170" t="s">
        <v>703</v>
      </c>
    </row>
    <row r="666" spans="3:3" x14ac:dyDescent="0.25">
      <c r="C666" s="170" t="s">
        <v>704</v>
      </c>
    </row>
    <row r="667" spans="3:3" x14ac:dyDescent="0.25">
      <c r="C667" s="170" t="s">
        <v>705</v>
      </c>
    </row>
    <row r="668" spans="3:3" x14ac:dyDescent="0.25">
      <c r="C668" s="170" t="s">
        <v>706</v>
      </c>
    </row>
    <row r="669" spans="3:3" x14ac:dyDescent="0.25">
      <c r="C669" s="170" t="s">
        <v>707</v>
      </c>
    </row>
    <row r="670" spans="3:3" x14ac:dyDescent="0.25">
      <c r="C670" s="170" t="s">
        <v>708</v>
      </c>
    </row>
    <row r="671" spans="3:3" x14ac:dyDescent="0.25">
      <c r="C671" s="170" t="s">
        <v>709</v>
      </c>
    </row>
    <row r="672" spans="3:3" x14ac:dyDescent="0.25">
      <c r="C672" s="170" t="s">
        <v>710</v>
      </c>
    </row>
    <row r="673" spans="3:4" x14ac:dyDescent="0.25">
      <c r="C673" s="170" t="s">
        <v>711</v>
      </c>
    </row>
    <row r="674" spans="3:4" x14ac:dyDescent="0.25">
      <c r="C674" s="171" t="s">
        <v>872</v>
      </c>
      <c r="D674" s="20"/>
    </row>
    <row r="675" spans="3:4" x14ac:dyDescent="0.25">
      <c r="C675" s="171" t="s">
        <v>873</v>
      </c>
      <c r="D675" s="20"/>
    </row>
    <row r="676" spans="3:4" x14ac:dyDescent="0.25">
      <c r="C676" s="171" t="s">
        <v>874</v>
      </c>
      <c r="D676" s="20"/>
    </row>
    <row r="677" spans="3:4" x14ac:dyDescent="0.25">
      <c r="C677" s="171" t="s">
        <v>875</v>
      </c>
      <c r="D677" s="20"/>
    </row>
    <row r="678" spans="3:4" x14ac:dyDescent="0.25">
      <c r="C678" s="171" t="s">
        <v>876</v>
      </c>
      <c r="D678" s="20"/>
    </row>
    <row r="679" spans="3:4" x14ac:dyDescent="0.25">
      <c r="C679" s="171" t="s">
        <v>877</v>
      </c>
      <c r="D679" s="20"/>
    </row>
    <row r="680" spans="3:4" x14ac:dyDescent="0.25">
      <c r="C680" s="171" t="s">
        <v>878</v>
      </c>
      <c r="D680" s="20"/>
    </row>
    <row r="681" spans="3:4" x14ac:dyDescent="0.25">
      <c r="C681" s="171" t="s">
        <v>879</v>
      </c>
      <c r="D681" s="20"/>
    </row>
    <row r="682" spans="3:4" x14ac:dyDescent="0.25">
      <c r="C682" s="171" t="s">
        <v>880</v>
      </c>
      <c r="D682" s="20"/>
    </row>
    <row r="683" spans="3:4" x14ac:dyDescent="0.25">
      <c r="C683" s="171" t="s">
        <v>881</v>
      </c>
      <c r="D683" s="20"/>
    </row>
    <row r="684" spans="3:4" x14ac:dyDescent="0.25">
      <c r="C684" s="170" t="s">
        <v>712</v>
      </c>
      <c r="D684" s="20"/>
    </row>
    <row r="685" spans="3:4" x14ac:dyDescent="0.25">
      <c r="C685" s="170" t="s">
        <v>713</v>
      </c>
      <c r="D685" s="20"/>
    </row>
    <row r="686" spans="3:4" x14ac:dyDescent="0.25">
      <c r="C686" s="170" t="s">
        <v>714</v>
      </c>
      <c r="D686" s="20"/>
    </row>
    <row r="687" spans="3:4" x14ac:dyDescent="0.25">
      <c r="C687" s="170" t="s">
        <v>715</v>
      </c>
      <c r="D687" s="20"/>
    </row>
    <row r="688" spans="3:4" x14ac:dyDescent="0.25">
      <c r="C688" s="170" t="s">
        <v>716</v>
      </c>
      <c r="D688" s="20"/>
    </row>
    <row r="689" spans="3:4" x14ac:dyDescent="0.25">
      <c r="C689" s="170" t="s">
        <v>717</v>
      </c>
      <c r="D689" s="20"/>
    </row>
    <row r="690" spans="3:4" x14ac:dyDescent="0.25">
      <c r="C690" s="170" t="s">
        <v>718</v>
      </c>
      <c r="D690" s="20"/>
    </row>
    <row r="691" spans="3:4" x14ac:dyDescent="0.25">
      <c r="C691" s="170" t="s">
        <v>719</v>
      </c>
      <c r="D691" s="20"/>
    </row>
    <row r="692" spans="3:4" x14ac:dyDescent="0.25">
      <c r="C692" s="170" t="s">
        <v>720</v>
      </c>
      <c r="D692" s="20"/>
    </row>
    <row r="693" spans="3:4" x14ac:dyDescent="0.25">
      <c r="C693" s="170" t="s">
        <v>721</v>
      </c>
      <c r="D693" s="20"/>
    </row>
    <row r="694" spans="3:4" x14ac:dyDescent="0.25">
      <c r="C694" s="170" t="s">
        <v>722</v>
      </c>
      <c r="D694" s="20"/>
    </row>
    <row r="695" spans="3:4" x14ac:dyDescent="0.25">
      <c r="C695" s="170" t="s">
        <v>723</v>
      </c>
    </row>
    <row r="696" spans="3:4" x14ac:dyDescent="0.25">
      <c r="C696" s="170" t="s">
        <v>724</v>
      </c>
    </row>
    <row r="697" spans="3:4" x14ac:dyDescent="0.25">
      <c r="C697" s="170" t="s">
        <v>725</v>
      </c>
    </row>
    <row r="698" spans="3:4" x14ac:dyDescent="0.25">
      <c r="C698" s="170" t="s">
        <v>726</v>
      </c>
    </row>
    <row r="699" spans="3:4" x14ac:dyDescent="0.25">
      <c r="C699" s="170" t="s">
        <v>727</v>
      </c>
    </row>
    <row r="700" spans="3:4" x14ac:dyDescent="0.25">
      <c r="C700" s="170" t="s">
        <v>728</v>
      </c>
    </row>
    <row r="701" spans="3:4" x14ac:dyDescent="0.25">
      <c r="C701" s="170" t="s">
        <v>729</v>
      </c>
    </row>
    <row r="702" spans="3:4" x14ac:dyDescent="0.25">
      <c r="C702" s="170" t="s">
        <v>730</v>
      </c>
    </row>
    <row r="703" spans="3:4" x14ac:dyDescent="0.25">
      <c r="C703" s="170" t="s">
        <v>731</v>
      </c>
    </row>
    <row r="704" spans="3:4" x14ac:dyDescent="0.25">
      <c r="C704" s="170" t="s">
        <v>732</v>
      </c>
    </row>
    <row r="705" spans="3:3" x14ac:dyDescent="0.25">
      <c r="C705" s="170" t="s">
        <v>733</v>
      </c>
    </row>
    <row r="706" spans="3:3" x14ac:dyDescent="0.25">
      <c r="C706" s="170" t="s">
        <v>734</v>
      </c>
    </row>
    <row r="707" spans="3:3" x14ac:dyDescent="0.25">
      <c r="C707" s="170" t="s">
        <v>735</v>
      </c>
    </row>
    <row r="708" spans="3:3" x14ac:dyDescent="0.25">
      <c r="C708" s="170" t="s">
        <v>736</v>
      </c>
    </row>
    <row r="709" spans="3:3" x14ac:dyDescent="0.25">
      <c r="C709" s="170" t="s">
        <v>737</v>
      </c>
    </row>
    <row r="710" spans="3:3" x14ac:dyDescent="0.25">
      <c r="C710" s="170" t="s">
        <v>738</v>
      </c>
    </row>
    <row r="711" spans="3:3" x14ac:dyDescent="0.25">
      <c r="C711" s="170" t="s">
        <v>739</v>
      </c>
    </row>
    <row r="712" spans="3:3" x14ac:dyDescent="0.25">
      <c r="C712" s="170" t="s">
        <v>740</v>
      </c>
    </row>
    <row r="713" spans="3:3" x14ac:dyDescent="0.25">
      <c r="C713" s="170" t="s">
        <v>741</v>
      </c>
    </row>
    <row r="714" spans="3:3" x14ac:dyDescent="0.25">
      <c r="C714" s="171" t="s">
        <v>882</v>
      </c>
    </row>
    <row r="715" spans="3:3" x14ac:dyDescent="0.25">
      <c r="C715" s="171" t="s">
        <v>883</v>
      </c>
    </row>
    <row r="716" spans="3:3" x14ac:dyDescent="0.25">
      <c r="C716" s="171" t="s">
        <v>884</v>
      </c>
    </row>
    <row r="717" spans="3:3" x14ac:dyDescent="0.25">
      <c r="C717" s="171" t="s">
        <v>885</v>
      </c>
    </row>
    <row r="718" spans="3:3" x14ac:dyDescent="0.25">
      <c r="C718" s="171" t="s">
        <v>886</v>
      </c>
    </row>
    <row r="719" spans="3:3" x14ac:dyDescent="0.25">
      <c r="C719" s="171" t="s">
        <v>887</v>
      </c>
    </row>
    <row r="720" spans="3:3" x14ac:dyDescent="0.25">
      <c r="C720" s="171" t="s">
        <v>888</v>
      </c>
    </row>
    <row r="721" spans="3:4" x14ac:dyDescent="0.25">
      <c r="C721" s="171" t="s">
        <v>889</v>
      </c>
    </row>
    <row r="722" spans="3:4" x14ac:dyDescent="0.25">
      <c r="C722" s="171" t="s">
        <v>890</v>
      </c>
    </row>
    <row r="723" spans="3:4" x14ac:dyDescent="0.25">
      <c r="C723" s="171" t="s">
        <v>891</v>
      </c>
    </row>
    <row r="724" spans="3:4" x14ac:dyDescent="0.25">
      <c r="C724" s="48" t="s">
        <v>919</v>
      </c>
      <c r="D724" s="20" t="s">
        <v>964</v>
      </c>
    </row>
    <row r="725" spans="3:4" x14ac:dyDescent="0.25">
      <c r="C725" s="175" t="s">
        <v>920</v>
      </c>
      <c r="D725" s="20" t="s">
        <v>18</v>
      </c>
    </row>
    <row r="726" spans="3:4" x14ac:dyDescent="0.25">
      <c r="C726" s="175" t="s">
        <v>921</v>
      </c>
      <c r="D726" s="20" t="s">
        <v>383</v>
      </c>
    </row>
    <row r="727" spans="3:4" x14ac:dyDescent="0.25">
      <c r="C727" s="175" t="s">
        <v>922</v>
      </c>
      <c r="D727" s="20" t="s">
        <v>13</v>
      </c>
    </row>
    <row r="728" spans="3:4" x14ac:dyDescent="0.25">
      <c r="C728" s="175" t="s">
        <v>923</v>
      </c>
      <c r="D728" s="20" t="s">
        <v>30</v>
      </c>
    </row>
    <row r="729" spans="3:4" x14ac:dyDescent="0.25">
      <c r="C729" s="175" t="s">
        <v>924</v>
      </c>
    </row>
    <row r="730" spans="3:4" x14ac:dyDescent="0.25">
      <c r="C730" s="175" t="s">
        <v>925</v>
      </c>
    </row>
    <row r="731" spans="3:4" x14ac:dyDescent="0.25">
      <c r="C731" s="175" t="s">
        <v>926</v>
      </c>
    </row>
    <row r="732" spans="3:4" x14ac:dyDescent="0.25">
      <c r="C732" s="175" t="s">
        <v>927</v>
      </c>
    </row>
    <row r="733" spans="3:4" x14ac:dyDescent="0.25">
      <c r="C733" s="175" t="s">
        <v>928</v>
      </c>
    </row>
    <row r="734" spans="3:4" x14ac:dyDescent="0.25">
      <c r="C734" s="175" t="s">
        <v>929</v>
      </c>
    </row>
    <row r="735" spans="3:4" x14ac:dyDescent="0.25">
      <c r="C735" s="175" t="s">
        <v>930</v>
      </c>
    </row>
    <row r="736" spans="3:4" x14ac:dyDescent="0.25">
      <c r="C736" s="175" t="s">
        <v>931</v>
      </c>
    </row>
    <row r="737" spans="3:3" x14ac:dyDescent="0.25">
      <c r="C737" s="175" t="s">
        <v>932</v>
      </c>
    </row>
    <row r="738" spans="3:3" x14ac:dyDescent="0.25">
      <c r="C738" s="175" t="s">
        <v>933</v>
      </c>
    </row>
    <row r="739" spans="3:3" x14ac:dyDescent="0.25">
      <c r="C739" s="175" t="s">
        <v>934</v>
      </c>
    </row>
    <row r="740" spans="3:3" x14ac:dyDescent="0.25">
      <c r="C740" s="175" t="s">
        <v>935</v>
      </c>
    </row>
    <row r="741" spans="3:3" x14ac:dyDescent="0.25">
      <c r="C741" s="175" t="s">
        <v>936</v>
      </c>
    </row>
    <row r="742" spans="3:3" x14ac:dyDescent="0.25">
      <c r="C742" s="175" t="s">
        <v>937</v>
      </c>
    </row>
    <row r="743" spans="3:3" x14ac:dyDescent="0.25">
      <c r="C743" s="175" t="s">
        <v>938</v>
      </c>
    </row>
    <row r="744" spans="3:3" x14ac:dyDescent="0.25">
      <c r="C744" s="175" t="s">
        <v>939</v>
      </c>
    </row>
    <row r="745" spans="3:3" x14ac:dyDescent="0.25">
      <c r="C745" s="175" t="s">
        <v>940</v>
      </c>
    </row>
    <row r="746" spans="3:3" x14ac:dyDescent="0.25">
      <c r="C746" s="175" t="s">
        <v>941</v>
      </c>
    </row>
    <row r="747" spans="3:3" x14ac:dyDescent="0.25">
      <c r="C747" s="175" t="s">
        <v>942</v>
      </c>
    </row>
    <row r="748" spans="3:3" x14ac:dyDescent="0.25">
      <c r="C748" s="175" t="s">
        <v>943</v>
      </c>
    </row>
    <row r="749" spans="3:3" x14ac:dyDescent="0.25">
      <c r="C749" s="175" t="s">
        <v>944</v>
      </c>
    </row>
    <row r="750" spans="3:3" x14ac:dyDescent="0.25">
      <c r="C750" s="175" t="s">
        <v>945</v>
      </c>
    </row>
    <row r="751" spans="3:3" x14ac:dyDescent="0.25">
      <c r="C751" s="175" t="s">
        <v>946</v>
      </c>
    </row>
    <row r="752" spans="3:3" x14ac:dyDescent="0.25">
      <c r="C752" s="175" t="s">
        <v>947</v>
      </c>
    </row>
    <row r="753" spans="3:3" x14ac:dyDescent="0.25">
      <c r="C753" s="175" t="s">
        <v>948</v>
      </c>
    </row>
    <row r="754" spans="3:3" x14ac:dyDescent="0.25">
      <c r="C754" s="175" t="s">
        <v>949</v>
      </c>
    </row>
    <row r="755" spans="3:3" x14ac:dyDescent="0.25">
      <c r="C755" s="175" t="s">
        <v>950</v>
      </c>
    </row>
    <row r="756" spans="3:3" x14ac:dyDescent="0.25">
      <c r="C756" s="175" t="s">
        <v>951</v>
      </c>
    </row>
    <row r="757" spans="3:3" x14ac:dyDescent="0.25">
      <c r="C757" s="175" t="s">
        <v>952</v>
      </c>
    </row>
    <row r="758" spans="3:3" x14ac:dyDescent="0.25">
      <c r="C758" s="175" t="s">
        <v>953</v>
      </c>
    </row>
    <row r="759" spans="3:3" x14ac:dyDescent="0.25">
      <c r="C759" s="175" t="s">
        <v>954</v>
      </c>
    </row>
    <row r="760" spans="3:3" x14ac:dyDescent="0.25">
      <c r="C760" s="175" t="s">
        <v>955</v>
      </c>
    </row>
    <row r="761" spans="3:3" x14ac:dyDescent="0.25">
      <c r="C761" s="175" t="s">
        <v>956</v>
      </c>
    </row>
    <row r="762" spans="3:3" x14ac:dyDescent="0.25">
      <c r="C762" s="175" t="s">
        <v>957</v>
      </c>
    </row>
    <row r="763" spans="3:3" x14ac:dyDescent="0.25">
      <c r="C763" s="175" t="s">
        <v>958</v>
      </c>
    </row>
  </sheetData>
  <mergeCells count="4">
    <mergeCell ref="A1:S1"/>
    <mergeCell ref="C3:D3"/>
    <mergeCell ref="F3:I3"/>
    <mergeCell ref="B2:B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dimension ref="A1:T135"/>
  <sheetViews>
    <sheetView topLeftCell="F86" workbookViewId="0">
      <selection activeCell="A112" sqref="A112"/>
    </sheetView>
  </sheetViews>
  <sheetFormatPr defaultRowHeight="15" x14ac:dyDescent="0.25"/>
  <cols>
    <col min="1" max="1" width="9.85546875" style="20" customWidth="1"/>
    <col min="2" max="2" width="10.140625" style="20" bestFit="1" customWidth="1"/>
    <col min="3" max="3" width="10.140625" style="20" customWidth="1"/>
    <col min="4" max="4" width="50.7109375" style="20" bestFit="1" customWidth="1"/>
    <col min="5" max="5" width="55.85546875" style="20" bestFit="1" customWidth="1"/>
    <col min="6" max="6" width="12.42578125" style="20" bestFit="1" customWidth="1"/>
    <col min="7" max="10" width="9.140625" style="20"/>
    <col min="11" max="11" width="40.7109375" style="20" bestFit="1" customWidth="1"/>
    <col min="12" max="16" width="9.140625" style="20"/>
    <col min="17" max="17" width="44.5703125" style="20" bestFit="1" customWidth="1"/>
    <col min="18" max="16384" width="9.140625" style="20"/>
  </cols>
  <sheetData>
    <row r="1" spans="2:9" x14ac:dyDescent="0.25">
      <c r="E1" s="380" t="str">
        <f>graphs!A3</f>
        <v>Dec-19</v>
      </c>
      <c r="F1" s="34">
        <f>VLOOKUP(E1,[1]lists!G5:I200,2,FALSE)</f>
        <v>43800</v>
      </c>
    </row>
    <row r="3" spans="2:9" x14ac:dyDescent="0.25">
      <c r="D3" s="20" t="s">
        <v>23450</v>
      </c>
      <c r="E3" s="20" t="s">
        <v>23451</v>
      </c>
      <c r="F3" s="20" t="s">
        <v>23452</v>
      </c>
      <c r="G3" s="20" t="s">
        <v>0</v>
      </c>
      <c r="H3" s="20" t="s">
        <v>31</v>
      </c>
      <c r="I3" s="20" t="s">
        <v>23453</v>
      </c>
    </row>
    <row r="4" spans="2:9" x14ac:dyDescent="0.25">
      <c r="D4" s="20" t="s">
        <v>23454</v>
      </c>
      <c r="E4" s="20" t="str">
        <f>D4&amp;$E$1</f>
        <v>AllAll CombinedDec-19</v>
      </c>
      <c r="F4" s="20" t="s">
        <v>52</v>
      </c>
      <c r="G4" s="23">
        <f>IFERROR(IF(E$1="","",(IF(SUMIF(data2!$A$2:$A$19999,$E4,data2!I$2:I$19999)=0,"",SUMIF(data2!$A$2:$A$19999,$E4,data2!I$2:I$19999)))/IF(SUMIF(data2!$A$2:$A$19999,$E4,data2!J$2:J$19999)=0,"",SUMIF(data2!$A$2:$A$19999,$E4,data2!J$2:J$19999))),0)</f>
        <v>0.70054200542005418</v>
      </c>
      <c r="H4" s="23">
        <f>IFERROR(IF(E$1="","",(IF(SUMIF(data2!$A$2:$A$19999,$E4,data2!F$2:F$19999)=0,"",SUMIF(data2!$A$2:$A$19999,$E4,data2!F$2:F$19999)))/IF(SUMIF(data2!$A$2:$A$19999,$E4,data2!G$2:G$19999)=0,"",SUMIF(data2!$A$2:$A$19999,$E4,data2!G$2:G$19999))),0)</f>
        <v>0.93333333333333335</v>
      </c>
      <c r="I4" s="23">
        <f>IFERROR(IF(E$1="","",(IF(SUMIF(data2!$A$2:$A$19999,$E4,data2!P$2:P$19999)=0,"",SUMIF(data2!$A$2:$A$19999,$E4,data2!P$2:P$19999)))/IF(SUMIF(data2!$A$2:$A$19999,$E4,data2!Q$2:Q$19999)=0,"",SUMIF(data2!$A$2:$A$19999,$E4,data2!Q$2:Q$19999))),0)</f>
        <v>0.80555555555555558</v>
      </c>
    </row>
    <row r="5" spans="2:9" x14ac:dyDescent="0.25">
      <c r="B5" s="20" t="s">
        <v>47</v>
      </c>
      <c r="D5" s="20" t="s">
        <v>23455</v>
      </c>
      <c r="E5" s="20" t="str">
        <f t="shared" ref="E5:E68" si="0">D5&amp;$E$1</f>
        <v>All A-CRA ProvidersA-CRA CombinedDec-19</v>
      </c>
      <c r="F5" s="20" t="s">
        <v>47</v>
      </c>
      <c r="G5" s="23">
        <f>IFERROR(IF(E$1="","",(IF(SUMIF(data2!$A$2:$A$19999,$E5,data2!I$2:I$19999)=0,"",SUMIF(data2!$A$2:$A$19999,$E5,data2!I$2:I$19999)))/IF(SUMIF(data2!$A$2:$A$19999,$E5,data2!J$2:J$19999)=0,"",SUMIF(data2!$A$2:$A$19999,$E5,data2!J$2:J$19999))),0)</f>
        <v>0</v>
      </c>
      <c r="H5" s="23">
        <f>IFERROR(IF(E$1="","",(IF(SUMIF(data2!$A$2:$A$19999,$E5,data2!F$2:F$19999)=0,"",SUMIF(data2!$A$2:$A$19999,$E5,data2!F$2:F$19999)))/IF(SUMIF(data2!$A$2:$A$19999,$E5,data2!G$2:G$19999)=0,"",SUMIF(data2!$A$2:$A$19999,$E5,data2!G$2:G$19999))),0)</f>
        <v>0</v>
      </c>
      <c r="I5" s="23">
        <f>IFERROR(IF(E$1="","",(IF(SUMIF(data2!$A$2:$A$19999,$E5,data2!P$2:P$19999)=0,"",SUMIF(data2!$A$2:$A$19999,$E5,data2!P$2:P$19999)))/IF(SUMIF(data2!$A$2:$A$19999,$E5,data2!Q$2:Q$19999)=0,"",SUMIF(data2!$A$2:$A$19999,$E5,data2!Q$2:Q$19999))),0)</f>
        <v>0</v>
      </c>
    </row>
    <row r="6" spans="2:9" x14ac:dyDescent="0.25">
      <c r="B6" s="20" t="s">
        <v>1003</v>
      </c>
      <c r="D6" s="20" t="s">
        <v>23456</v>
      </c>
      <c r="E6" s="20" t="str">
        <f t="shared" si="0"/>
        <v>All CPP-FV ProvidersCPP-FV CombinedDec-19</v>
      </c>
      <c r="F6" s="20" t="s">
        <v>1003</v>
      </c>
      <c r="G6" s="23">
        <f>IFERROR(IF(E$1="","",(IF(SUMIF(data2!$A$2:$A$19999,$E6,data2!I$2:I$19999)=0,"",SUMIF(data2!$A$2:$A$19999,$E6,data2!I$2:I$19999)))/IF(SUMIF(data2!$A$2:$A$19999,$E6,data2!J$2:J$19999)=0,"",SUMIF(data2!$A$2:$A$19999,$E6,data2!J$2:J$19999))),0)</f>
        <v>0.79487179487179482</v>
      </c>
      <c r="H6" s="23">
        <f>IFERROR(IF(E$1="","",(IF(SUMIF(data2!$A$2:$A$19999,$E6,data2!F$2:F$19999)=0,"",SUMIF(data2!$A$2:$A$19999,$E6,data2!F$2:F$19999)))/IF(SUMIF(data2!$A$2:$A$19999,$E6,data2!G$2:G$19999)=0,"",SUMIF(data2!$A$2:$A$19999,$E6,data2!G$2:G$19999))),0)</f>
        <v>1.4</v>
      </c>
      <c r="I6" s="23">
        <f>IFERROR(IF(E$1="","",(IF(SUMIF(data2!$A$2:$A$19999,$E6,data2!P$2:P$19999)=0,"",SUMIF(data2!$A$2:$A$19999,$E6,data2!P$2:P$19999)))/IF(SUMIF(data2!$A$2:$A$19999,$E6,data2!Q$2:Q$19999)=0,"",SUMIF(data2!$A$2:$A$19999,$E6,data2!Q$2:Q$19999))),0)</f>
        <v>1</v>
      </c>
    </row>
    <row r="7" spans="2:9" x14ac:dyDescent="0.25">
      <c r="B7" s="20" t="s">
        <v>1</v>
      </c>
      <c r="D7" s="20" t="s">
        <v>23457</v>
      </c>
      <c r="E7" s="20" t="str">
        <f t="shared" si="0"/>
        <v>All FFT ProvidersFFT CombinedDec-19</v>
      </c>
      <c r="F7" s="20" t="s">
        <v>1</v>
      </c>
      <c r="G7" s="23">
        <f>IFERROR(IF(E$1="","",(IF(SUMIF(data2!$A$2:$A$19999,$E7,data2!I$2:I$19999)=0,"",SUMIF(data2!$A$2:$A$19999,$E7,data2!I$2:I$19999)))/IF(SUMIF(data2!$A$2:$A$19999,$E7,data2!J$2:J$19999)=0,"",SUMIF(data2!$A$2:$A$19999,$E7,data2!J$2:J$19999))),0)</f>
        <v>0.77083333333333337</v>
      </c>
      <c r="H7" s="23">
        <f>IFERROR(IF(E$1="","",(IF(SUMIF(data2!$A$2:$A$19999,$E7,data2!F$2:F$19999)=0,"",SUMIF(data2!$A$2:$A$19999,$E7,data2!F$2:F$19999)))/IF(SUMIF(data2!$A$2:$A$19999,$E7,data2!G$2:G$19999)=0,"",SUMIF(data2!$A$2:$A$19999,$E7,data2!G$2:G$19999))),0)</f>
        <v>0.8</v>
      </c>
      <c r="I7" s="23">
        <f>IFERROR(IF(E$1="","",(IF(SUMIF(data2!$A$2:$A$19999,$E7,data2!P$2:P$19999)=0,"",SUMIF(data2!$A$2:$A$19999,$E7,data2!P$2:P$19999)))/IF(SUMIF(data2!$A$2:$A$19999,$E7,data2!Q$2:Q$19999)=0,"",SUMIF(data2!$A$2:$A$19999,$E7,data2!Q$2:Q$19999))),0)</f>
        <v>0.8</v>
      </c>
    </row>
    <row r="8" spans="2:9" x14ac:dyDescent="0.25">
      <c r="B8" s="20" t="s">
        <v>11</v>
      </c>
      <c r="D8" s="20" t="s">
        <v>23458</v>
      </c>
      <c r="E8" s="20" t="str">
        <f t="shared" si="0"/>
        <v>All MST ProvidersMST CombinedDec-19</v>
      </c>
      <c r="F8" s="20" t="s">
        <v>11</v>
      </c>
      <c r="G8" s="23">
        <f>IFERROR(IF(E$1="","",(IF(SUMIF(data2!$A$2:$A$19999,$E8,data2!I$2:I$19999)=0,"",SUMIF(data2!$A$2:$A$19999,$E8,data2!I$2:I$19999)))/IF(SUMIF(data2!$A$2:$A$19999,$E8,data2!J$2:J$19999)=0,"",SUMIF(data2!$A$2:$A$19999,$E8,data2!J$2:J$19999))),0)</f>
        <v>0.68181818181818177</v>
      </c>
      <c r="H8" s="23">
        <f>IFERROR(IF(E$1="","",(IF(SUMIF(data2!$A$2:$A$19999,$E8,data2!F$2:F$19999)=0,"",SUMIF(data2!$A$2:$A$19999,$E8,data2!F$2:F$19999)))/IF(SUMIF(data2!$A$2:$A$19999,$E8,data2!G$2:G$19999)=0,"",SUMIF(data2!$A$2:$A$19999,$E8,data2!G$2:G$19999))),0)</f>
        <v>0.83333333333333337</v>
      </c>
      <c r="I8" s="23">
        <f>IFERROR(IF(E$1="","",(IF(SUMIF(data2!$A$2:$A$19999,$E8,data2!P$2:P$19999)=0,"",SUMIF(data2!$A$2:$A$19999,$E8,data2!P$2:P$19999)))/IF(SUMIF(data2!$A$2:$A$19999,$E8,data2!Q$2:Q$19999)=0,"",SUMIF(data2!$A$2:$A$19999,$E8,data2!Q$2:Q$19999))),0)</f>
        <v>0</v>
      </c>
    </row>
    <row r="9" spans="2:9" x14ac:dyDescent="0.25">
      <c r="B9" s="20" t="s">
        <v>12</v>
      </c>
      <c r="D9" s="20" t="s">
        <v>23459</v>
      </c>
      <c r="E9" s="20" t="str">
        <f t="shared" si="0"/>
        <v>All MST-PSB ProvidersMST-PSB CombinedDec-19</v>
      </c>
      <c r="F9" s="20" t="s">
        <v>12</v>
      </c>
      <c r="G9" s="23">
        <f>IFERROR(IF(E$1="","",(IF(SUMIF(data2!$A$2:$A$19999,$E9,data2!I$2:I$19999)=0,"",SUMIF(data2!$A$2:$A$19999,$E9,data2!I$2:I$19999)))/IF(SUMIF(data2!$A$2:$A$19999,$E9,data2!J$2:J$19999)=0,"",SUMIF(data2!$A$2:$A$19999,$E9,data2!J$2:J$19999))),0)</f>
        <v>0</v>
      </c>
      <c r="H9" s="23">
        <f>IFERROR(IF(E$1="","",(IF(SUMIF(data2!$A$2:$A$19999,$E9,data2!F$2:F$19999)=0,"",SUMIF(data2!$A$2:$A$19999,$E9,data2!F$2:F$19999)))/IF(SUMIF(data2!$A$2:$A$19999,$E9,data2!G$2:G$19999)=0,"",SUMIF(data2!$A$2:$A$19999,$E9,data2!G$2:G$19999))),0)</f>
        <v>0</v>
      </c>
      <c r="I9" s="23">
        <f>IFERROR(IF(E$1="","",(IF(SUMIF(data2!$A$2:$A$19999,$E9,data2!P$2:P$19999)=0,"",SUMIF(data2!$A$2:$A$19999,$E9,data2!P$2:P$19999)))/IF(SUMIF(data2!$A$2:$A$19999,$E9,data2!Q$2:Q$19999)=0,"",SUMIF(data2!$A$2:$A$19999,$E9,data2!Q$2:Q$19999))),0)</f>
        <v>0</v>
      </c>
    </row>
    <row r="10" spans="2:9" x14ac:dyDescent="0.25">
      <c r="B10" s="20" t="s">
        <v>1004</v>
      </c>
      <c r="D10" s="20" t="s">
        <v>23460</v>
      </c>
      <c r="E10" s="20" t="str">
        <f t="shared" si="0"/>
        <v>All PCIT ProvidersPCIT CombinedDec-19</v>
      </c>
      <c r="F10" s="20" t="s">
        <v>1004</v>
      </c>
      <c r="G10" s="23">
        <f>IFERROR(IF(E$1="","",(IF(SUMIF(data2!$A$2:$A$19999,$E10,data2!I$2:I$19999)=0,"",SUMIF(data2!$A$2:$A$19999,$E10,data2!I$2:I$19999)))/IF(SUMIF(data2!$A$2:$A$19999,$E10,data2!J$2:J$19999)=0,"",SUMIF(data2!$A$2:$A$19999,$E10,data2!J$2:J$19999))),0)</f>
        <v>0.5357142857142857</v>
      </c>
      <c r="H10" s="23">
        <f>IFERROR(IF(E$1="","",(IF(SUMIF(data2!$A$2:$A$19999,$E10,data2!F$2:F$19999)=0,"",SUMIF(data2!$A$2:$A$19999,$E10,data2!F$2:F$19999)))/IF(SUMIF(data2!$A$2:$A$19999,$E10,data2!G$2:G$19999)=0,"",SUMIF(data2!$A$2:$A$19999,$E10,data2!G$2:G$19999))),0)</f>
        <v>1.25</v>
      </c>
      <c r="I10" s="23">
        <f>IFERROR(IF(E$1="","",(IF(SUMIF(data2!$A$2:$A$19999,$E10,data2!P$2:P$19999)=0,"",SUMIF(data2!$A$2:$A$19999,$E10,data2!P$2:P$19999)))/IF(SUMIF(data2!$A$2:$A$19999,$E10,data2!Q$2:Q$19999)=0,"",SUMIF(data2!$A$2:$A$19999,$E10,data2!Q$2:Q$19999))),0)</f>
        <v>0.8</v>
      </c>
    </row>
    <row r="11" spans="2:9" x14ac:dyDescent="0.25">
      <c r="B11" s="20" t="s">
        <v>916</v>
      </c>
      <c r="D11" s="20" t="s">
        <v>23461</v>
      </c>
      <c r="E11" s="20" t="str">
        <f t="shared" si="0"/>
        <v>All SFCR ProvidersSFCR CombinedDec-19</v>
      </c>
      <c r="F11" s="20" t="s">
        <v>916</v>
      </c>
      <c r="G11" s="23">
        <f>IFERROR(IF(E$1="","",(IF(SUMIF(data2!$A$2:$A$19999,$E11,data2!I$2:I$19999)=0,"",SUMIF(data2!$A$2:$A$19999,$E11,data2!I$2:I$19999)))/IF(SUMIF(data2!$A$2:$A$19999,$E11,data2!J$2:J$19999)=0,"",SUMIF(data2!$A$2:$A$19999,$E11,data2!J$2:J$19999))),0)</f>
        <v>0</v>
      </c>
      <c r="H11" s="23">
        <f>IFERROR(IF(E$1="","",(IF(SUMIF(data2!$A$2:$A$19999,$E11,data2!F$2:F$19999)=0,"",SUMIF(data2!$A$2:$A$19999,$E11,data2!F$2:F$19999)))/IF(SUMIF(data2!$A$2:$A$19999,$E11,data2!G$2:G$19999)=0,"",SUMIF(data2!$A$2:$A$19999,$E11,data2!G$2:G$19999))),0)</f>
        <v>0</v>
      </c>
      <c r="I11" s="23">
        <f>IFERROR(IF(E$1="","",(IF(SUMIF(data2!$A$2:$A$19999,$E11,data2!P$2:P$19999)=0,"",SUMIF(data2!$A$2:$A$19999,$E11,data2!P$2:P$19999)))/IF(SUMIF(data2!$A$2:$A$19999,$E11,data2!Q$2:Q$19999)=0,"",SUMIF(data2!$A$2:$A$19999,$E11,data2!Q$2:Q$19999))),0)</f>
        <v>0</v>
      </c>
    </row>
    <row r="12" spans="2:9" x14ac:dyDescent="0.25">
      <c r="B12" s="20" t="s">
        <v>10</v>
      </c>
      <c r="D12" s="20" t="s">
        <v>23462</v>
      </c>
      <c r="E12" s="20" t="str">
        <f t="shared" si="0"/>
        <v>All TF-CBT ProvidersTF-CBT CombinedDec-19</v>
      </c>
      <c r="F12" s="20" t="s">
        <v>10</v>
      </c>
      <c r="G12" s="23">
        <f>IFERROR(IF(E$1="","",(IF(SUMIF(data2!$A$2:$A$19999,$E12,data2!I$2:I$19999)=0,"",SUMIF(data2!$A$2:$A$19999,$E12,data2!I$2:I$19999)))/IF(SUMIF(data2!$A$2:$A$19999,$E12,data2!J$2:J$19999)=0,"",SUMIF(data2!$A$2:$A$19999,$E12,data2!J$2:J$19999))),0)</f>
        <v>0.38461538461538464</v>
      </c>
      <c r="H12" s="23">
        <f>IFERROR(IF(E$1="","",(IF(SUMIF(data2!$A$2:$A$19999,$E12,data2!F$2:F$19999)=0,"",SUMIF(data2!$A$2:$A$19999,$E12,data2!F$2:F$19999)))/IF(SUMIF(data2!$A$2:$A$19999,$E12,data2!G$2:G$19999)=0,"",SUMIF(data2!$A$2:$A$19999,$E12,data2!G$2:G$19999))),0)</f>
        <v>0.8</v>
      </c>
      <c r="I12" s="23">
        <f>IFERROR(IF(E$1="","",(IF(SUMIF(data2!$A$2:$A$19999,$E12,data2!P$2:P$19999)=0,"",SUMIF(data2!$A$2:$A$19999,$E12,data2!P$2:P$19999)))/IF(SUMIF(data2!$A$2:$A$19999,$E12,data2!Q$2:Q$19999)=0,"",SUMIF(data2!$A$2:$A$19999,$E12,data2!Q$2:Q$19999))),0)</f>
        <v>1</v>
      </c>
    </row>
    <row r="13" spans="2:9" x14ac:dyDescent="0.25">
      <c r="B13" s="20" t="s">
        <v>42</v>
      </c>
      <c r="D13" s="20" t="s">
        <v>23463</v>
      </c>
      <c r="E13" s="20" t="str">
        <f t="shared" si="0"/>
        <v>All TIP ProvidersTIP CombinedDec-19</v>
      </c>
      <c r="F13" s="20" t="s">
        <v>42</v>
      </c>
      <c r="G13" s="23">
        <f>IFERROR(IF(E$1="","",(IF(SUMIF(data2!$A$2:$A$19999,$E13,data2!I$2:I$19999)=0,"",SUMIF(data2!$A$2:$A$19999,$E13,data2!I$2:I$19999)))/IF(SUMIF(data2!$A$2:$A$19999,$E13,data2!J$2:J$19999)=0,"",SUMIF(data2!$A$2:$A$19999,$E13,data2!J$2:J$19999))),0)</f>
        <v>0.75789473684210529</v>
      </c>
      <c r="H13" s="23">
        <f>IFERROR(IF(E$1="","",(IF(SUMIF(data2!$A$2:$A$19999,$E13,data2!F$2:F$19999)=0,"",SUMIF(data2!$A$2:$A$19999,$E13,data2!F$2:F$19999)))/IF(SUMIF(data2!$A$2:$A$19999,$E13,data2!G$2:G$19999)=0,"",SUMIF(data2!$A$2:$A$19999,$E13,data2!G$2:G$19999))),0)</f>
        <v>0.89690721649484539</v>
      </c>
      <c r="I13" s="23">
        <f>IFERROR(IF(E$1="","",(IF(SUMIF(data2!$A$2:$A$19999,$E13,data2!P$2:P$19999)=0,"",SUMIF(data2!$A$2:$A$19999,$E13,data2!P$2:P$19999)))/IF(SUMIF(data2!$A$2:$A$19999,$E13,data2!Q$2:Q$19999)=0,"",SUMIF(data2!$A$2:$A$19999,$E13,data2!Q$2:Q$19999))),0)</f>
        <v>0.80952380952380953</v>
      </c>
    </row>
    <row r="14" spans="2:9" x14ac:dyDescent="0.25">
      <c r="B14" s="20" t="s">
        <v>53</v>
      </c>
      <c r="D14" s="20" t="s">
        <v>23464</v>
      </c>
      <c r="E14" s="20" t="str">
        <f t="shared" si="0"/>
        <v>All TST ProvidersTST CombinedDec-19</v>
      </c>
      <c r="F14" s="20" t="s">
        <v>53</v>
      </c>
      <c r="G14" s="23">
        <f>IFERROR(IF(E$1="","",(IF(SUMIF(data2!$A$2:$A$19999,$E14,data2!I$2:I$19999)=0,"",SUMIF(data2!$A$2:$A$19999,$E14,data2!I$2:I$19999)))/IF(SUMIF(data2!$A$2:$A$19999,$E14,data2!J$2:J$19999)=0,"",SUMIF(data2!$A$2:$A$19999,$E14,data2!J$2:J$19999))),0)</f>
        <v>0.7</v>
      </c>
      <c r="H14" s="23">
        <f>IFERROR(IF(E$1="","",(IF(SUMIF(data2!$A$2:$A$19999,$E14,data2!F$2:F$19999)=0,"",SUMIF(data2!$A$2:$A$19999,$E14,data2!F$2:F$19999)))/IF(SUMIF(data2!$A$2:$A$19999,$E14,data2!G$2:G$19999)=0,"",SUMIF(data2!$A$2:$A$19999,$E14,data2!G$2:G$19999))),0)</f>
        <v>1.4</v>
      </c>
      <c r="I14" s="23">
        <f>IFERROR(IF(E$1="","",(IF(SUMIF(data2!$A$2:$A$19999,$E14,data2!P$2:P$19999)=0,"",SUMIF(data2!$A$2:$A$19999,$E14,data2!P$2:P$19999)))/IF(SUMIF(data2!$A$2:$A$19999,$E14,data2!Q$2:Q$19999)=0,"",SUMIF(data2!$A$2:$A$19999,$E14,data2!Q$2:Q$19999))),0)</f>
        <v>0</v>
      </c>
    </row>
    <row r="15" spans="2:9" x14ac:dyDescent="0.25">
      <c r="D15" s="20" t="s">
        <v>23465</v>
      </c>
      <c r="E15" s="20" t="str">
        <f t="shared" si="0"/>
        <v>Adoptions TogetherAll CombinedDec-19</v>
      </c>
      <c r="F15" s="20" t="s">
        <v>23466</v>
      </c>
      <c r="G15" s="23">
        <f>IFERROR(IF(E$1="","",(IF(SUMIF(data2!$A$2:$A$19999,$E15,data2!I$2:I$19999)=0,"",SUMIF(data2!$A$2:$A$19999,$E15,data2!I$2:I$19999)))/IF(SUMIF(data2!$A$2:$A$19999,$E15,data2!J$2:J$19999)=0,"",SUMIF(data2!$A$2:$A$19999,$E15,data2!J$2:J$19999))),0)</f>
        <v>0</v>
      </c>
      <c r="H15" s="23">
        <f>IFERROR(IF(E$1="","",(IF(SUMIF(data2!$A$2:$A$19999,$E15,data2!F$2:F$19999)=0,"",SUMIF(data2!$A$2:$A$19999,$E15,data2!F$2:F$19999)))/IF(SUMIF(data2!$A$2:$A$19999,$E15,data2!G$2:G$19999)=0,"",SUMIF(data2!$A$2:$A$19999,$E15,data2!G$2:G$19999))),0)</f>
        <v>0</v>
      </c>
      <c r="I15" s="23">
        <f>IFERROR(IF(E$1="","",(IF(SUMIF(data2!$A$2:$A$19999,$E15,data2!P$2:P$19999)=0,"",SUMIF(data2!$A$2:$A$19999,$E15,data2!P$2:P$19999)))/IF(SUMIF(data2!$A$2:$A$19999,$E15,data2!Q$2:Q$19999)=0,"",SUMIF(data2!$A$2:$A$19999,$E15,data2!Q$2:Q$19999))),0)</f>
        <v>0</v>
      </c>
    </row>
    <row r="16" spans="2:9" x14ac:dyDescent="0.25">
      <c r="D16" s="20" t="s">
        <v>23467</v>
      </c>
      <c r="E16" s="20" t="str">
        <f t="shared" si="0"/>
        <v>CatholicAll CombinedDec-19</v>
      </c>
      <c r="F16" s="20" t="s">
        <v>23468</v>
      </c>
      <c r="G16" s="23">
        <f>IFERROR(IF(E$1="","",(IF(SUMIF(data2!$A$2:$A$19999,$E16,data2!I$2:I$19999)=0,"",SUMIF(data2!$A$2:$A$19999,$E16,data2!I$2:I$19999)))/IF(SUMIF(data2!$A$2:$A$19999,$E16,data2!J$2:J$19999)=0,"",SUMIF(data2!$A$2:$A$19999,$E16,data2!J$2:J$19999))),0)</f>
        <v>0</v>
      </c>
      <c r="H16" s="23">
        <f>IFERROR(IF(E$1="","",(IF(SUMIF(data2!$A$2:$A$19999,$E16,data2!F$2:F$19999)=0,"",SUMIF(data2!$A$2:$A$19999,$E16,data2!F$2:F$19999)))/IF(SUMIF(data2!$A$2:$A$19999,$E16,data2!G$2:G$19999)=0,"",SUMIF(data2!$A$2:$A$19999,$E16,data2!G$2:G$19999))),0)</f>
        <v>0</v>
      </c>
      <c r="I16" s="23">
        <f>IFERROR(IF(E$1="","",(IF(SUMIF(data2!$A$2:$A$19999,$E16,data2!P$2:P$19999)=0,"",SUMIF(data2!$A$2:$A$19999,$E16,data2!P$2:P$19999)))/IF(SUMIF(data2!$A$2:$A$19999,$E16,data2!Q$2:Q$19999)=0,"",SUMIF(data2!$A$2:$A$19999,$E16,data2!Q$2:Q$19999))),0)</f>
        <v>0</v>
      </c>
    </row>
    <row r="17" spans="4:9" x14ac:dyDescent="0.25">
      <c r="D17" s="20" t="s">
        <v>23469</v>
      </c>
      <c r="E17" s="20" t="str">
        <f t="shared" si="0"/>
        <v>Community ConnectionsAll CombinedDec-19</v>
      </c>
      <c r="F17" s="20" t="s">
        <v>23470</v>
      </c>
      <c r="G17" s="23">
        <f>IFERROR(IF(E$1="","",(IF(SUMIF(data2!$A$2:$A$19999,$E17,data2!I$2:I$19999)=0,"",SUMIF(data2!$A$2:$A$19999,$E17,data2!I$2:I$19999)))/IF(SUMIF(data2!$A$2:$A$19999,$E17,data2!J$2:J$19999)=0,"",SUMIF(data2!$A$2:$A$19999,$E17,data2!J$2:J$19999))),0)</f>
        <v>0.56315789473684208</v>
      </c>
      <c r="H17" s="23">
        <f>IFERROR(IF(E$1="","",(IF(SUMIF(data2!$A$2:$A$19999,$E17,data2!F$2:F$19999)=0,"",SUMIF(data2!$A$2:$A$19999,$E17,data2!F$2:F$19999)))/IF(SUMIF(data2!$A$2:$A$19999,$E17,data2!G$2:G$19999)=0,"",SUMIF(data2!$A$2:$A$19999,$E17,data2!G$2:G$19999))),0)</f>
        <v>0.88888888888888884</v>
      </c>
      <c r="I17" s="23">
        <f>IFERROR(IF(E$1="","",(IF(SUMIF(data2!$A$2:$A$19999,$E17,data2!P$2:P$19999)=0,"",SUMIF(data2!$A$2:$A$19999,$E17,data2!P$2:P$19999)))/IF(SUMIF(data2!$A$2:$A$19999,$E17,data2!Q$2:Q$19999)=0,"",SUMIF(data2!$A$2:$A$19999,$E17,data2!Q$2:Q$19999))),0)</f>
        <v>0.66666666666666663</v>
      </c>
    </row>
    <row r="18" spans="4:9" x14ac:dyDescent="0.25">
      <c r="D18" s="20" t="s">
        <v>23471</v>
      </c>
      <c r="E18" s="20" t="str">
        <f t="shared" si="0"/>
        <v>ContemporaryAll CombinedDec-19</v>
      </c>
      <c r="F18" s="20" t="s">
        <v>23472</v>
      </c>
      <c r="G18" s="23">
        <f>IFERROR(IF(E$1="","",(IF(SUMIF(data2!$A$2:$A$19999,$E18,data2!I$2:I$19999)=0,"",SUMIF(data2!$A$2:$A$19999,$E18,data2!I$2:I$19999)))/IF(SUMIF(data2!$A$2:$A$19999,$E18,data2!J$2:J$19999)=0,"",SUMIF(data2!$A$2:$A$19999,$E18,data2!J$2:J$19999))),0)</f>
        <v>0</v>
      </c>
      <c r="H18" s="23">
        <f>IFERROR(IF(E$1="","",(IF(SUMIF(data2!$A$2:$A$19999,$E18,data2!F$2:F$19999)=0,"",SUMIF(data2!$A$2:$A$19999,$E18,data2!F$2:F$19999)))/IF(SUMIF(data2!$A$2:$A$19999,$E18,data2!G$2:G$19999)=0,"",SUMIF(data2!$A$2:$A$19999,$E18,data2!G$2:G$19999))),0)</f>
        <v>0</v>
      </c>
      <c r="I18" s="23">
        <f>IFERROR(IF(E$1="","",(IF(SUMIF(data2!$A$2:$A$19999,$E18,data2!P$2:P$19999)=0,"",SUMIF(data2!$A$2:$A$19999,$E18,data2!P$2:P$19999)))/IF(SUMIF(data2!$A$2:$A$19999,$E18,data2!Q$2:Q$19999)=0,"",SUMIF(data2!$A$2:$A$19999,$E18,data2!Q$2:Q$19999))),0)</f>
        <v>0</v>
      </c>
    </row>
    <row r="19" spans="4:9" x14ac:dyDescent="0.25">
      <c r="D19" s="20" t="s">
        <v>23473</v>
      </c>
      <c r="E19" s="20" t="str">
        <f t="shared" si="0"/>
        <v>Family MattersAll CombinedDec-19</v>
      </c>
      <c r="F19" s="20" t="s">
        <v>23474</v>
      </c>
      <c r="G19" s="23">
        <f>IFERROR(IF(E$1="","",(IF(SUMIF(data2!$A$2:$A$19999,$E19,data2!I$2:I$19999)=0,"",SUMIF(data2!$A$2:$A$19999,$E19,data2!I$2:I$19999)))/IF(SUMIF(data2!$A$2:$A$19999,$E19,data2!J$2:J$19999)=0,"",SUMIF(data2!$A$2:$A$19999,$E19,data2!J$2:J$19999))),0)</f>
        <v>0</v>
      </c>
      <c r="H19" s="23">
        <f>IFERROR(IF(E$1="","",(IF(SUMIF(data2!$A$2:$A$19999,$E19,data2!F$2:F$19999)=0,"",SUMIF(data2!$A$2:$A$19999,$E19,data2!F$2:F$19999)))/IF(SUMIF(data2!$A$2:$A$19999,$E19,data2!G$2:G$19999)=0,"",SUMIF(data2!$A$2:$A$19999,$E19,data2!G$2:G$19999))),0)</f>
        <v>0</v>
      </c>
      <c r="I19" s="23">
        <f>IFERROR(IF(E$1="","",(IF(SUMIF(data2!$A$2:$A$19999,$E19,data2!P$2:P$19999)=0,"",SUMIF(data2!$A$2:$A$19999,$E19,data2!P$2:P$19999)))/IF(SUMIF(data2!$A$2:$A$19999,$E19,data2!Q$2:Q$19999)=0,"",SUMIF(data2!$A$2:$A$19999,$E19,data2!Q$2:Q$19999))),0)</f>
        <v>0</v>
      </c>
    </row>
    <row r="20" spans="4:9" x14ac:dyDescent="0.25">
      <c r="D20" s="20" t="s">
        <v>23475</v>
      </c>
      <c r="E20" s="20" t="str">
        <f t="shared" si="0"/>
        <v>Federal CityAll CombinedDec-19</v>
      </c>
      <c r="F20" s="20" t="s">
        <v>23476</v>
      </c>
      <c r="G20" s="23">
        <f>IFERROR(IF(E$1="","",(IF(SUMIF(data2!$A$2:$A$19999,$E20,data2!I$2:I$19999)=0,"",SUMIF(data2!$A$2:$A$19999,$E20,data2!I$2:I$19999)))/IF(SUMIF(data2!$A$2:$A$19999,$E20,data2!J$2:J$19999)=0,"",SUMIF(data2!$A$2:$A$19999,$E20,data2!J$2:J$19999))),0)</f>
        <v>0</v>
      </c>
      <c r="H20" s="23">
        <f>IFERROR(IF(E$1="","",(IF(SUMIF(data2!$A$2:$A$19999,$E20,data2!F$2:F$19999)=0,"",SUMIF(data2!$A$2:$A$19999,$E20,data2!F$2:F$19999)))/IF(SUMIF(data2!$A$2:$A$19999,$E20,data2!G$2:G$19999)=0,"",SUMIF(data2!$A$2:$A$19999,$E20,data2!G$2:G$19999))),0)</f>
        <v>0</v>
      </c>
      <c r="I20" s="23">
        <f>IFERROR(IF(E$1="","",(IF(SUMIF(data2!$A$2:$A$19999,$E20,data2!P$2:P$19999)=0,"",SUMIF(data2!$A$2:$A$19999,$E20,data2!P$2:P$19999)))/IF(SUMIF(data2!$A$2:$A$19999,$E20,data2!Q$2:Q$19999)=0,"",SUMIF(data2!$A$2:$A$19999,$E20,data2!Q$2:Q$19999))),0)</f>
        <v>0</v>
      </c>
    </row>
    <row r="21" spans="4:9" x14ac:dyDescent="0.25">
      <c r="D21" s="20" t="s">
        <v>23477</v>
      </c>
      <c r="E21" s="20" t="str">
        <f t="shared" si="0"/>
        <v>First Home CareAll CombinedDec-19</v>
      </c>
      <c r="F21" s="20" t="s">
        <v>23478</v>
      </c>
      <c r="G21" s="23">
        <f>IFERROR(IF(E$1="","",(IF(SUMIF(data2!$A$2:$A$19999,$E21,data2!I$2:I$19999)=0,"",SUMIF(data2!$A$2:$A$19999,$E21,data2!I$2:I$19999)))/IF(SUMIF(data2!$A$2:$A$19999,$E21,data2!J$2:J$19999)=0,"",SUMIF(data2!$A$2:$A$19999,$E21,data2!J$2:J$19999))),0)</f>
        <v>0</v>
      </c>
      <c r="H21" s="23">
        <f>IFERROR(IF(E$1="","",(IF(SUMIF(data2!$A$2:$A$19999,$E21,data2!F$2:F$19999)=0,"",SUMIF(data2!$A$2:$A$19999,$E21,data2!F$2:F$19999)))/IF(SUMIF(data2!$A$2:$A$19999,$E21,data2!G$2:G$19999)=0,"",SUMIF(data2!$A$2:$A$19999,$E21,data2!G$2:G$19999))),0)</f>
        <v>0</v>
      </c>
      <c r="I21" s="23">
        <f>IFERROR(IF(E$1="","",(IF(SUMIF(data2!$A$2:$A$19999,$E21,data2!P$2:P$19999)=0,"",SUMIF(data2!$A$2:$A$19999,$E21,data2!P$2:P$19999)))/IF(SUMIF(data2!$A$2:$A$19999,$E21,data2!Q$2:Q$19999)=0,"",SUMIF(data2!$A$2:$A$19999,$E21,data2!Q$2:Q$19999))),0)</f>
        <v>0</v>
      </c>
    </row>
    <row r="22" spans="4:9" x14ac:dyDescent="0.25">
      <c r="D22" s="20" t="s">
        <v>23479</v>
      </c>
      <c r="E22" s="20" t="str">
        <f t="shared" si="0"/>
        <v>Foundations for Home &amp; CommunityAll CombinedDec-19</v>
      </c>
      <c r="F22" s="20" t="s">
        <v>23478</v>
      </c>
      <c r="G22" s="23">
        <f>IFERROR(IF(E$1="","",(IF(SUMIF(data2!$A$2:$A$19999,$E22,data2!I$2:I$19999)=0,"",SUMIF(data2!$A$2:$A$19999,$E22,data2!I$2:I$19999)))/IF(SUMIF(data2!$A$2:$A$19999,$E22,data2!J$2:J$19999)=0,"",SUMIF(data2!$A$2:$A$19999,$E22,data2!J$2:J$19999))),0)</f>
        <v>0</v>
      </c>
      <c r="H22" s="23">
        <f>IFERROR(IF(E$1="","",(IF(SUMIF(data2!$A$2:$A$19999,$E22,data2!F$2:F$19999)=0,"",SUMIF(data2!$A$2:$A$19999,$E22,data2!F$2:F$19999)))/IF(SUMIF(data2!$A$2:$A$19999,$E22,data2!G$2:G$19999)=0,"",SUMIF(data2!$A$2:$A$19999,$E22,data2!G$2:G$19999))),0)</f>
        <v>0</v>
      </c>
      <c r="I22" s="23">
        <f>IFERROR(IF(E$1="","",(IF(SUMIF(data2!$A$2:$A$19999,$E22,data2!P$2:P$19999)=0,"",SUMIF(data2!$A$2:$A$19999,$E22,data2!P$2:P$19999)))/IF(SUMIF(data2!$A$2:$A$19999,$E22,data2!Q$2:Q$19999)=0,"",SUMIF(data2!$A$2:$A$19999,$E22,data2!Q$2:Q$19999))),0)</f>
        <v>0</v>
      </c>
    </row>
    <row r="23" spans="4:9" x14ac:dyDescent="0.25">
      <c r="D23" s="20" t="s">
        <v>23480</v>
      </c>
      <c r="E23" s="20" t="str">
        <f t="shared" si="0"/>
        <v>FPSAll CombinedDec-19</v>
      </c>
      <c r="F23" s="20" t="s">
        <v>45</v>
      </c>
      <c r="G23" s="23">
        <f>IFERROR(IF(E$1="","",(IF(SUMIF(data2!$A$2:$A$19999,$E23,data2!I$2:I$19999)=0,"",SUMIF(data2!$A$2:$A$19999,$E23,data2!I$2:I$19999)))/IF(SUMIF(data2!$A$2:$A$19999,$E23,data2!J$2:J$19999)=0,"",SUMIF(data2!$A$2:$A$19999,$E23,data2!J$2:J$19999))),0)</f>
        <v>0</v>
      </c>
      <c r="H23" s="23">
        <f>IFERROR(IF(E$1="","",(IF(SUMIF(data2!$A$2:$A$19999,$E23,data2!F$2:F$19999)=0,"",SUMIF(data2!$A$2:$A$19999,$E23,data2!F$2:F$19999)))/IF(SUMIF(data2!$A$2:$A$19999,$E23,data2!G$2:G$19999)=0,"",SUMIF(data2!$A$2:$A$19999,$E23,data2!G$2:G$19999))),0)</f>
        <v>1.2</v>
      </c>
      <c r="I23" s="23">
        <f>IFERROR(IF(E$1="","",(IF(SUMIF(data2!$A$2:$A$19999,$E23,data2!P$2:P$19999)=0,"",SUMIF(data2!$A$2:$A$19999,$E23,data2!P$2:P$19999)))/IF(SUMIF(data2!$A$2:$A$19999,$E23,data2!Q$2:Q$19999)=0,"",SUMIF(data2!$A$2:$A$19999,$E23,data2!Q$2:Q$19999))),0)</f>
        <v>0</v>
      </c>
    </row>
    <row r="24" spans="4:9" x14ac:dyDescent="0.25">
      <c r="D24" s="20" t="s">
        <v>23481</v>
      </c>
      <c r="E24" s="20" t="str">
        <f t="shared" si="0"/>
        <v>Green DoorAll CombinedDec-19</v>
      </c>
      <c r="F24" s="20" t="s">
        <v>23482</v>
      </c>
      <c r="G24" s="23">
        <f>IFERROR(IF(E$1="","",(IF(SUMIF(data2!$A$2:$A$19999,$E24,data2!I$2:I$19999)=0,"",SUMIF(data2!$A$2:$A$19999,$E24,data2!I$2:I$19999)))/IF(SUMIF(data2!$A$2:$A$19999,$E24,data2!J$2:J$19999)=0,"",SUMIF(data2!$A$2:$A$19999,$E24,data2!J$2:J$19999))),0)</f>
        <v>0</v>
      </c>
      <c r="H24" s="23">
        <f>IFERROR(IF(E$1="","",(IF(SUMIF(data2!$A$2:$A$19999,$E24,data2!F$2:F$19999)=0,"",SUMIF(data2!$A$2:$A$19999,$E24,data2!F$2:F$19999)))/IF(SUMIF(data2!$A$2:$A$19999,$E24,data2!G$2:G$19999)=0,"",SUMIF(data2!$A$2:$A$19999,$E24,data2!G$2:G$19999))),0)</f>
        <v>0</v>
      </c>
      <c r="I24" s="23">
        <f>IFERROR(IF(E$1="","",(IF(SUMIF(data2!$A$2:$A$19999,$E24,data2!P$2:P$19999)=0,"",SUMIF(data2!$A$2:$A$19999,$E24,data2!P$2:P$19999)))/IF(SUMIF(data2!$A$2:$A$19999,$E24,data2!Q$2:Q$19999)=0,"",SUMIF(data2!$A$2:$A$19999,$E24,data2!Q$2:Q$19999))),0)</f>
        <v>0</v>
      </c>
    </row>
    <row r="25" spans="4:9" x14ac:dyDescent="0.25">
      <c r="D25" s="20" t="s">
        <v>23483</v>
      </c>
      <c r="E25" s="20" t="str">
        <f t="shared" si="0"/>
        <v>HillcrestAll CombinedDec-19</v>
      </c>
      <c r="F25" s="20" t="s">
        <v>23484</v>
      </c>
      <c r="G25" s="23">
        <f>IFERROR(IF(E$1="","",(IF(SUMIF(data2!$A$2:$A$19999,$E25,data2!I$2:I$19999)=0,"",SUMIF(data2!$A$2:$A$19999,$E25,data2!I$2:I$19999)))/IF(SUMIF(data2!$A$2:$A$19999,$E25,data2!J$2:J$19999)=0,"",SUMIF(data2!$A$2:$A$19999,$E25,data2!J$2:J$19999))),0)</f>
        <v>0.28125</v>
      </c>
      <c r="H25" s="23">
        <f>IFERROR(IF(E$1="","",(IF(SUMIF(data2!$A$2:$A$19999,$E25,data2!F$2:F$19999)=0,"",SUMIF(data2!$A$2:$A$19999,$E25,data2!F$2:F$19999)))/IF(SUMIF(data2!$A$2:$A$19999,$E25,data2!G$2:G$19999)=0,"",SUMIF(data2!$A$2:$A$19999,$E25,data2!G$2:G$19999))),0)</f>
        <v>0.7857142857142857</v>
      </c>
      <c r="I25" s="23">
        <f>IFERROR(IF(E$1="","",(IF(SUMIF(data2!$A$2:$A$19999,$E25,data2!P$2:P$19999)=0,"",SUMIF(data2!$A$2:$A$19999,$E25,data2!P$2:P$19999)))/IF(SUMIF(data2!$A$2:$A$19999,$E25,data2!Q$2:Q$19999)=0,"",SUMIF(data2!$A$2:$A$19999,$E25,data2!Q$2:Q$19999))),0)</f>
        <v>1</v>
      </c>
    </row>
    <row r="26" spans="4:9" x14ac:dyDescent="0.25">
      <c r="D26" s="20" t="s">
        <v>23485</v>
      </c>
      <c r="E26" s="20" t="str">
        <f t="shared" si="0"/>
        <v>LAYCAll CombinedDec-19</v>
      </c>
      <c r="F26" s="20" t="s">
        <v>15</v>
      </c>
      <c r="G26" s="23">
        <f>IFERROR(IF(E$1="","",(IF(SUMIF(data2!$A$2:$A$19999,$E26,data2!I$2:I$19999)=0,"",SUMIF(data2!$A$2:$A$19999,$E26,data2!I$2:I$19999)))/IF(SUMIF(data2!$A$2:$A$19999,$E26,data2!J$2:J$19999)=0,"",SUMIF(data2!$A$2:$A$19999,$E26,data2!J$2:J$19999))),0)</f>
        <v>0.5</v>
      </c>
      <c r="H26" s="23">
        <f>IFERROR(IF(E$1="","",(IF(SUMIF(data2!$A$2:$A$19999,$E26,data2!F$2:F$19999)=0,"",SUMIF(data2!$A$2:$A$19999,$E26,data2!F$2:F$19999)))/IF(SUMIF(data2!$A$2:$A$19999,$E26,data2!G$2:G$19999)=0,"",SUMIF(data2!$A$2:$A$19999,$E26,data2!G$2:G$19999))),0)</f>
        <v>0.625</v>
      </c>
      <c r="I26" s="23">
        <f>IFERROR(IF(E$1="","",(IF(SUMIF(data2!$A$2:$A$19999,$E26,data2!P$2:P$19999)=0,"",SUMIF(data2!$A$2:$A$19999,$E26,data2!P$2:P$19999)))/IF(SUMIF(data2!$A$2:$A$19999,$E26,data2!Q$2:Q$19999)=0,"",SUMIF(data2!$A$2:$A$19999,$E26,data2!Q$2:Q$19999))),0)</f>
        <v>0</v>
      </c>
    </row>
    <row r="27" spans="4:9" x14ac:dyDescent="0.25">
      <c r="D27" s="20" t="s">
        <v>23486</v>
      </c>
      <c r="E27" s="20" t="str">
        <f t="shared" si="0"/>
        <v>LCSAll CombinedDec-19</v>
      </c>
      <c r="F27" s="20" t="s">
        <v>918</v>
      </c>
      <c r="G27" s="23">
        <f>IFERROR(IF(E$1="","",(IF(SUMIF(data2!$A$2:$A$19999,$E27,data2!I$2:I$19999)=0,"",SUMIF(data2!$A$2:$A$19999,$E27,data2!I$2:I$19999)))/IF(SUMIF(data2!$A$2:$A$19999,$E27,data2!J$2:J$19999)=0,"",SUMIF(data2!$A$2:$A$19999,$E27,data2!J$2:J$19999))),0)</f>
        <v>0.5</v>
      </c>
      <c r="H27" s="23">
        <f>IFERROR(IF(E$1="","",(IF(SUMIF(data2!$A$2:$A$19999,$E27,data2!F$2:F$19999)=0,"",SUMIF(data2!$A$2:$A$19999,$E27,data2!F$2:F$19999)))/IF(SUMIF(data2!$A$2:$A$19999,$E27,data2!G$2:G$19999)=0,"",SUMIF(data2!$A$2:$A$19999,$E27,data2!G$2:G$19999))),0)</f>
        <v>1</v>
      </c>
      <c r="I27" s="23">
        <f>IFERROR(IF(E$1="","",(IF(SUMIF(data2!$A$2:$A$19999,$E27,data2!P$2:P$19999)=0,"",SUMIF(data2!$A$2:$A$19999,$E27,data2!P$2:P$19999)))/IF(SUMIF(data2!$A$2:$A$19999,$E27,data2!Q$2:Q$19999)=0,"",SUMIF(data2!$A$2:$A$19999,$E27,data2!Q$2:Q$19999))),0)</f>
        <v>0</v>
      </c>
    </row>
    <row r="28" spans="4:9" x14ac:dyDescent="0.25">
      <c r="D28" s="20" t="s">
        <v>23487</v>
      </c>
      <c r="E28" s="20" t="str">
        <f t="shared" si="0"/>
        <v>LESAll CombinedDec-19</v>
      </c>
      <c r="F28" s="20" t="s">
        <v>44</v>
      </c>
      <c r="G28" s="23">
        <f>IFERROR(IF(E$1="","",(IF(SUMIF(data2!$A$2:$A$19999,$E28,data2!I$2:I$19999)=0,"",SUMIF(data2!$A$2:$A$19999,$E28,data2!I$2:I$19999)))/IF(SUMIF(data2!$A$2:$A$19999,$E28,data2!J$2:J$19999)=0,"",SUMIF(data2!$A$2:$A$19999,$E28,data2!J$2:J$19999))),0)</f>
        <v>3.3333333333333333E-2</v>
      </c>
      <c r="H28" s="23">
        <f>IFERROR(IF(E$1="","",(IF(SUMIF(data2!$A$2:$A$19999,$E28,data2!F$2:F$19999)=0,"",SUMIF(data2!$A$2:$A$19999,$E28,data2!F$2:F$19999)))/IF(SUMIF(data2!$A$2:$A$19999,$E28,data2!G$2:G$19999)=0,"",SUMIF(data2!$A$2:$A$19999,$E28,data2!G$2:G$19999))),0)</f>
        <v>0.58333333333333337</v>
      </c>
      <c r="I28" s="23">
        <f>IFERROR(IF(E$1="","",(IF(SUMIF(data2!$A$2:$A$19999,$E28,data2!P$2:P$19999)=0,"",SUMIF(data2!$A$2:$A$19999,$E28,data2!P$2:P$19999)))/IF(SUMIF(data2!$A$2:$A$19999,$E28,data2!Q$2:Q$19999)=0,"",SUMIF(data2!$A$2:$A$19999,$E28,data2!Q$2:Q$19999))),0)</f>
        <v>0</v>
      </c>
    </row>
    <row r="29" spans="4:9" x14ac:dyDescent="0.25">
      <c r="D29" s="20" t="s">
        <v>23488</v>
      </c>
      <c r="E29" s="20" t="str">
        <f t="shared" si="0"/>
        <v>Marys CenterAll CombinedDec-19</v>
      </c>
      <c r="F29" s="20" t="s">
        <v>23489</v>
      </c>
      <c r="G29" s="23">
        <f>IFERROR(IF(E$1="","",(IF(SUMIF(data2!$A$2:$A$19999,$E29,data2!I$2:I$19999)=0,"",SUMIF(data2!$A$2:$A$19999,$E29,data2!I$2:I$19999)))/IF(SUMIF(data2!$A$2:$A$19999,$E29,data2!J$2:J$19999)=0,"",SUMIF(data2!$A$2:$A$19999,$E29,data2!J$2:J$19999))),0)</f>
        <v>0.74358974358974361</v>
      </c>
      <c r="H29" s="23">
        <f>IFERROR(IF(E$1="","",(IF(SUMIF(data2!$A$2:$A$19999,$E29,data2!F$2:F$19999)=0,"",SUMIF(data2!$A$2:$A$19999,$E29,data2!F$2:F$19999)))/IF(SUMIF(data2!$A$2:$A$19999,$E29,data2!G$2:G$19999)=0,"",SUMIF(data2!$A$2:$A$19999,$E29,data2!G$2:G$19999))),0)</f>
        <v>1.0769230769230769</v>
      </c>
      <c r="I29" s="23">
        <f>IFERROR(IF(E$1="","",(IF(SUMIF(data2!$A$2:$A$19999,$E29,data2!P$2:P$19999)=0,"",SUMIF(data2!$A$2:$A$19999,$E29,data2!P$2:P$19999)))/IF(SUMIF(data2!$A$2:$A$19999,$E29,data2!Q$2:Q$19999)=0,"",SUMIF(data2!$A$2:$A$19999,$E29,data2!Q$2:Q$19999))),0)</f>
        <v>0.8571428571428571</v>
      </c>
    </row>
    <row r="30" spans="4:9" x14ac:dyDescent="0.25">
      <c r="D30" s="20" t="s">
        <v>23490</v>
      </c>
      <c r="E30" s="20" t="str">
        <f t="shared" si="0"/>
        <v>MBI HSAll CombinedDec-19</v>
      </c>
      <c r="F30" s="20" t="s">
        <v>23491</v>
      </c>
      <c r="G30" s="23">
        <f>IFERROR(IF(E$1="","",(IF(SUMIF(data2!$A$2:$A$19999,$E30,data2!I$2:I$19999)=0,"",SUMIF(data2!$A$2:$A$19999,$E30,data2!I$2:I$19999)))/IF(SUMIF(data2!$A$2:$A$19999,$E30,data2!J$2:J$19999)=0,"",SUMIF(data2!$A$2:$A$19999,$E30,data2!J$2:J$19999))),0)</f>
        <v>1.5982142857142858</v>
      </c>
      <c r="H30" s="23">
        <f>IFERROR(IF(E$1="","",(IF(SUMIF(data2!$A$2:$A$19999,$E30,data2!F$2:F$19999)=0,"",SUMIF(data2!$A$2:$A$19999,$E30,data2!F$2:F$19999)))/IF(SUMIF(data2!$A$2:$A$19999,$E30,data2!G$2:G$19999)=0,"",SUMIF(data2!$A$2:$A$19999,$E30,data2!G$2:G$19999))),0)</f>
        <v>0.75862068965517238</v>
      </c>
      <c r="I30" s="23">
        <f>IFERROR(IF(E$1="","",(IF(SUMIF(data2!$A$2:$A$19999,$E30,data2!P$2:P$19999)=0,"",SUMIF(data2!$A$2:$A$19999,$E30,data2!P$2:P$19999)))/IF(SUMIF(data2!$A$2:$A$19999,$E30,data2!Q$2:Q$19999)=0,"",SUMIF(data2!$A$2:$A$19999,$E30,data2!Q$2:Q$19999))),0)</f>
        <v>0</v>
      </c>
    </row>
    <row r="31" spans="4:9" x14ac:dyDescent="0.25">
      <c r="D31" s="20" t="s">
        <v>23492</v>
      </c>
      <c r="E31" s="20" t="str">
        <f t="shared" si="0"/>
        <v>MD Family ResourcesAll CombinedDec-19</v>
      </c>
      <c r="F31" s="20" t="s">
        <v>23493</v>
      </c>
      <c r="G31" s="23">
        <f>IFERROR(IF(E$1="","",(IF(SUMIF(data2!$A$2:$A$19999,$E31,data2!I$2:I$19999)=0,"",SUMIF(data2!$A$2:$A$19999,$E31,data2!I$2:I$19999)))/IF(SUMIF(data2!$A$2:$A$19999,$E31,data2!J$2:J$19999)=0,"",SUMIF(data2!$A$2:$A$19999,$E31,data2!J$2:J$19999))),0)</f>
        <v>0.52173913043478259</v>
      </c>
      <c r="H31" s="23">
        <f>IFERROR(IF(E$1="","",(IF(SUMIF(data2!$A$2:$A$19999,$E31,data2!F$2:F$19999)=0,"",SUMIF(data2!$A$2:$A$19999,$E31,data2!F$2:F$19999)))/IF(SUMIF(data2!$A$2:$A$19999,$E31,data2!G$2:G$19999)=0,"",SUMIF(data2!$A$2:$A$19999,$E31,data2!G$2:G$19999))),0)</f>
        <v>1.0666666666666667</v>
      </c>
      <c r="I31" s="23">
        <f>IFERROR(IF(E$1="","",(IF(SUMIF(data2!$A$2:$A$19999,$E31,data2!P$2:P$19999)=0,"",SUMIF(data2!$A$2:$A$19999,$E31,data2!P$2:P$19999)))/IF(SUMIF(data2!$A$2:$A$19999,$E31,data2!Q$2:Q$19999)=0,"",SUMIF(data2!$A$2:$A$19999,$E31,data2!Q$2:Q$19999))),0)</f>
        <v>0</v>
      </c>
    </row>
    <row r="32" spans="4:9" x14ac:dyDescent="0.25">
      <c r="D32" s="20" t="s">
        <v>23494</v>
      </c>
      <c r="E32" s="20" t="str">
        <f t="shared" si="0"/>
        <v>PASSAll CombinedDec-19</v>
      </c>
      <c r="F32" s="20" t="s">
        <v>6</v>
      </c>
      <c r="G32" s="23">
        <f>IFERROR(IF(E$1="","",(IF(SUMIF(data2!$A$2:$A$19999,$E32,data2!I$2:I$19999)=0,"",SUMIF(data2!$A$2:$A$19999,$E32,data2!I$2:I$19999)))/IF(SUMIF(data2!$A$2:$A$19999,$E32,data2!J$2:J$19999)=0,"",SUMIF(data2!$A$2:$A$19999,$E32,data2!J$2:J$19999))),0)</f>
        <v>0.77862595419847325</v>
      </c>
      <c r="H32" s="23">
        <f>IFERROR(IF(E$1="","",(IF(SUMIF(data2!$A$2:$A$19999,$E32,data2!F$2:F$19999)=0,"",SUMIF(data2!$A$2:$A$19999,$E32,data2!F$2:F$19999)))/IF(SUMIF(data2!$A$2:$A$19999,$E32,data2!G$2:G$19999)=0,"",SUMIF(data2!$A$2:$A$19999,$E32,data2!G$2:G$19999))),0)</f>
        <v>1</v>
      </c>
      <c r="I32" s="23">
        <f>IFERROR(IF(E$1="","",(IF(SUMIF(data2!$A$2:$A$19999,$E32,data2!P$2:P$19999)=0,"",SUMIF(data2!$A$2:$A$19999,$E32,data2!P$2:P$19999)))/IF(SUMIF(data2!$A$2:$A$19999,$E32,data2!Q$2:Q$19999)=0,"",SUMIF(data2!$A$2:$A$19999,$E32,data2!Q$2:Q$19999))),0)</f>
        <v>0.84210526315789469</v>
      </c>
    </row>
    <row r="33" spans="2:9" x14ac:dyDescent="0.25">
      <c r="D33" s="20" t="s">
        <v>23495</v>
      </c>
      <c r="E33" s="20" t="str">
        <f t="shared" si="0"/>
        <v>PIECEAll CombinedDec-19</v>
      </c>
      <c r="F33" s="20" t="s">
        <v>30</v>
      </c>
      <c r="G33" s="23">
        <f>IFERROR(IF(E$1="","",(IF(SUMIF(data2!$A$2:$A$19999,$E33,data2!I$2:I$19999)=0,"",SUMIF(data2!$A$2:$A$19999,$E33,data2!I$2:I$19999)))/IF(SUMIF(data2!$A$2:$A$19999,$E33,data2!J$2:J$19999)=0,"",SUMIF(data2!$A$2:$A$19999,$E33,data2!J$2:J$19999))),0)</f>
        <v>0.64864864864864868</v>
      </c>
      <c r="H33" s="23">
        <f>IFERROR(IF(E$1="","",(IF(SUMIF(data2!$A$2:$A$19999,$E33,data2!F$2:F$19999)=0,"",SUMIF(data2!$A$2:$A$19999,$E33,data2!F$2:F$19999)))/IF(SUMIF(data2!$A$2:$A$19999,$E33,data2!G$2:G$19999)=0,"",SUMIF(data2!$A$2:$A$19999,$E33,data2!G$2:G$19999))),0)</f>
        <v>2.1666666666666665</v>
      </c>
      <c r="I33" s="23">
        <f>IFERROR(IF(E$1="","",(IF(SUMIF(data2!$A$2:$A$19999,$E33,data2!P$2:P$19999)=0,"",SUMIF(data2!$A$2:$A$19999,$E33,data2!P$2:P$19999)))/IF(SUMIF(data2!$A$2:$A$19999,$E33,data2!Q$2:Q$19999)=0,"",SUMIF(data2!$A$2:$A$19999,$E33,data2!Q$2:Q$19999))),0)</f>
        <v>1</v>
      </c>
    </row>
    <row r="34" spans="2:9" x14ac:dyDescent="0.25">
      <c r="D34" s="20" t="s">
        <v>23496</v>
      </c>
      <c r="E34" s="20" t="str">
        <f t="shared" si="0"/>
        <v>RiversideAll CombinedDec-19</v>
      </c>
      <c r="F34" s="20" t="s">
        <v>23497</v>
      </c>
      <c r="G34" s="23">
        <f>IFERROR(IF(E$1="","",(IF(SUMIF(data2!$A$2:$A$19999,$E34,data2!I$2:I$19999)=0,"",SUMIF(data2!$A$2:$A$19999,$E34,data2!I$2:I$19999)))/IF(SUMIF(data2!$A$2:$A$19999,$E34,data2!J$2:J$19999)=0,"",SUMIF(data2!$A$2:$A$19999,$E34,data2!J$2:J$19999))),0)</f>
        <v>0</v>
      </c>
      <c r="H34" s="23">
        <f>IFERROR(IF(E$1="","",(IF(SUMIF(data2!$A$2:$A$19999,$E34,data2!F$2:F$19999)=0,"",SUMIF(data2!$A$2:$A$19999,$E34,data2!F$2:F$19999)))/IF(SUMIF(data2!$A$2:$A$19999,$E34,data2!G$2:G$19999)=0,"",SUMIF(data2!$A$2:$A$19999,$E34,data2!G$2:G$19999))),0)</f>
        <v>0</v>
      </c>
      <c r="I34" s="23">
        <f>IFERROR(IF(E$1="","",(IF(SUMIF(data2!$A$2:$A$19999,$E34,data2!P$2:P$19999)=0,"",SUMIF(data2!$A$2:$A$19999,$E34,data2!P$2:P$19999)))/IF(SUMIF(data2!$A$2:$A$19999,$E34,data2!Q$2:Q$19999)=0,"",SUMIF(data2!$A$2:$A$19999,$E34,data2!Q$2:Q$19999))),0)</f>
        <v>0</v>
      </c>
    </row>
    <row r="35" spans="2:9" x14ac:dyDescent="0.25">
      <c r="D35" s="20" t="s">
        <v>23498</v>
      </c>
      <c r="E35" s="20" t="str">
        <f t="shared" si="0"/>
        <v>TFCCAll CombinedDec-19</v>
      </c>
      <c r="F35" s="20" t="s">
        <v>43</v>
      </c>
      <c r="G35" s="23">
        <f>IFERROR(IF(E$1="","",(IF(SUMIF(data2!$A$2:$A$19999,$E35,data2!I$2:I$19999)=0,"",SUMIF(data2!$A$2:$A$19999,$E35,data2!I$2:I$19999)))/IF(SUMIF(data2!$A$2:$A$19999,$E35,data2!J$2:J$19999)=0,"",SUMIF(data2!$A$2:$A$19999,$E35,data2!J$2:J$19999))),0)</f>
        <v>0</v>
      </c>
      <c r="H35" s="23">
        <f>IFERROR(IF(E$1="","",(IF(SUMIF(data2!$A$2:$A$19999,$E35,data2!F$2:F$19999)=0,"",SUMIF(data2!$A$2:$A$19999,$E35,data2!F$2:F$19999)))/IF(SUMIF(data2!$A$2:$A$19999,$E35,data2!G$2:G$19999)=0,"",SUMIF(data2!$A$2:$A$19999,$E35,data2!G$2:G$19999))),0)</f>
        <v>0</v>
      </c>
      <c r="I35" s="23">
        <f>IFERROR(IF(E$1="","",(IF(SUMIF(data2!$A$2:$A$19999,$E35,data2!P$2:P$19999)=0,"",SUMIF(data2!$A$2:$A$19999,$E35,data2!P$2:P$19999)))/IF(SUMIF(data2!$A$2:$A$19999,$E35,data2!Q$2:Q$19999)=0,"",SUMIF(data2!$A$2:$A$19999,$E35,data2!Q$2:Q$19999))),0)</f>
        <v>0</v>
      </c>
    </row>
    <row r="36" spans="2:9" x14ac:dyDescent="0.25">
      <c r="D36" s="20" t="s">
        <v>23499</v>
      </c>
      <c r="E36" s="20" t="str">
        <f t="shared" si="0"/>
        <v>UniversalAll CombinedDec-19</v>
      </c>
      <c r="F36" s="20" t="s">
        <v>23500</v>
      </c>
      <c r="G36" s="23">
        <f>IFERROR(IF(E$1="","",(IF(SUMIF(data2!$A$2:$A$19999,$E36,data2!I$2:I$19999)=0,"",SUMIF(data2!$A$2:$A$19999,$E36,data2!I$2:I$19999)))/IF(SUMIF(data2!$A$2:$A$19999,$E36,data2!J$2:J$19999)=0,"",SUMIF(data2!$A$2:$A$19999,$E36,data2!J$2:J$19999))),0)</f>
        <v>0</v>
      </c>
      <c r="H36" s="23">
        <f>IFERROR(IF(E$1="","",(IF(SUMIF(data2!$A$2:$A$19999,$E36,data2!F$2:F$19999)=0,"",SUMIF(data2!$A$2:$A$19999,$E36,data2!F$2:F$19999)))/IF(SUMIF(data2!$A$2:$A$19999,$E36,data2!G$2:G$19999)=0,"",SUMIF(data2!$A$2:$A$19999,$E36,data2!G$2:G$19999))),0)</f>
        <v>0</v>
      </c>
      <c r="I36" s="23">
        <f>IFERROR(IF(E$1="","",(IF(SUMIF(data2!$A$2:$A$19999,$E36,data2!P$2:P$19999)=0,"",SUMIF(data2!$A$2:$A$19999,$E36,data2!P$2:P$19999)))/IF(SUMIF(data2!$A$2:$A$19999,$E36,data2!Q$2:Q$19999)=0,"",SUMIF(data2!$A$2:$A$19999,$E36,data2!Q$2:Q$19999))),0)</f>
        <v>0</v>
      </c>
    </row>
    <row r="37" spans="2:9" x14ac:dyDescent="0.25">
      <c r="D37" s="20" t="s">
        <v>23501</v>
      </c>
      <c r="E37" s="20" t="str">
        <f t="shared" si="0"/>
        <v>Wayne CenterAll CombinedDec-19</v>
      </c>
      <c r="F37" s="20" t="s">
        <v>23502</v>
      </c>
      <c r="G37" s="23">
        <f>IFERROR(IF(E$1="","",(IF(SUMIF(data2!$A$2:$A$19999,$E37,data2!I$2:I$19999)=0,"",SUMIF(data2!$A$2:$A$19999,$E37,data2!I$2:I$19999)))/IF(SUMIF(data2!$A$2:$A$19999,$E37,data2!J$2:J$19999)=0,"",SUMIF(data2!$A$2:$A$19999,$E37,data2!J$2:J$19999))),0)</f>
        <v>1</v>
      </c>
      <c r="H37" s="23">
        <f>IFERROR(IF(E$1="","",(IF(SUMIF(data2!$A$2:$A$19999,$E37,data2!F$2:F$19999)=0,"",SUMIF(data2!$A$2:$A$19999,$E37,data2!F$2:F$19999)))/IF(SUMIF(data2!$A$2:$A$19999,$E37,data2!G$2:G$19999)=0,"",SUMIF(data2!$A$2:$A$19999,$E37,data2!G$2:G$19999))),0)</f>
        <v>0.83333333333333337</v>
      </c>
      <c r="I37" s="23">
        <f>IFERROR(IF(E$1="","",(IF(SUMIF(data2!$A$2:$A$19999,$E37,data2!P$2:P$19999)=0,"",SUMIF(data2!$A$2:$A$19999,$E37,data2!P$2:P$19999)))/IF(SUMIF(data2!$A$2:$A$19999,$E37,data2!Q$2:Q$19999)=0,"",SUMIF(data2!$A$2:$A$19999,$E37,data2!Q$2:Q$19999))),0)</f>
        <v>1</v>
      </c>
    </row>
    <row r="38" spans="2:9" x14ac:dyDescent="0.25">
      <c r="D38" s="20" t="s">
        <v>23503</v>
      </c>
      <c r="E38" s="20" t="str">
        <f t="shared" si="0"/>
        <v>Youth VillagesAll CombinedDec-19</v>
      </c>
      <c r="F38" s="20" t="s">
        <v>23504</v>
      </c>
      <c r="G38" s="23">
        <f>IFERROR(IF(E$1="","",(IF(SUMIF(data2!$A$2:$A$19999,$E38,data2!I$2:I$19999)=0,"",SUMIF(data2!$A$2:$A$19999,$E38,data2!I$2:I$19999)))/IF(SUMIF(data2!$A$2:$A$19999,$E38,data2!J$2:J$19999)=0,"",SUMIF(data2!$A$2:$A$19999,$E38,data2!J$2:J$19999))),0)</f>
        <v>0</v>
      </c>
      <c r="H38" s="23">
        <f>IFERROR(IF(E$1="","",(IF(SUMIF(data2!$A$2:$A$19999,$E38,data2!F$2:F$19999)=0,"",SUMIF(data2!$A$2:$A$19999,$E38,data2!F$2:F$19999)))/IF(SUMIF(data2!$A$2:$A$19999,$E38,data2!G$2:G$19999)=0,"",SUMIF(data2!$A$2:$A$19999,$E38,data2!G$2:G$19999))),0)</f>
        <v>0</v>
      </c>
      <c r="I38" s="23">
        <f>IFERROR(IF(E$1="","",(IF(SUMIF(data2!$A$2:$A$19999,$E38,data2!P$2:P$19999)=0,"",SUMIF(data2!$A$2:$A$19999,$E38,data2!P$2:P$19999)))/IF(SUMIF(data2!$A$2:$A$19999,$E38,data2!Q$2:Q$19999)=0,"",SUMIF(data2!$A$2:$A$19999,$E38,data2!Q$2:Q$19999))),0)</f>
        <v>0</v>
      </c>
    </row>
    <row r="39" spans="2:9" x14ac:dyDescent="0.25">
      <c r="B39" s="20" t="s">
        <v>47</v>
      </c>
      <c r="C39" s="20" t="str">
        <f>B39&amp;1</f>
        <v>A-CRA1</v>
      </c>
      <c r="D39" s="20" t="s">
        <v>23505</v>
      </c>
      <c r="E39" s="20" t="str">
        <f t="shared" si="0"/>
        <v>Federal CityA-CRA CombinedDec-19</v>
      </c>
      <c r="F39" s="20" t="s">
        <v>23476</v>
      </c>
      <c r="G39" s="23">
        <f>IFERROR(IF(E$1="","",(IF(SUMIF(data2!$A$2:$A$19999,$E39,data2!I$2:I$19999)=0,"",SUMIF(data2!$A$2:$A$19999,$E39,data2!I$2:I$19999)))/IF(SUMIF(data2!$A$2:$A$19999,$E39,data2!J$2:J$19999)=0,"",SUMIF(data2!$A$2:$A$19999,$E39,data2!J$2:J$19999))),0)</f>
        <v>0</v>
      </c>
      <c r="H39" s="23">
        <f>IFERROR(IF(E$1="","",(IF(SUMIF(data2!$A$2:$A$19999,$E39,data2!F$2:F$19999)=0,"",SUMIF(data2!$A$2:$A$19999,$E39,data2!F$2:F$19999)))/IF(SUMIF(data2!$A$2:$A$19999,$E39,data2!G$2:G$19999)=0,"",SUMIF(data2!$A$2:$A$19999,$E39,data2!G$2:G$19999))),0)</f>
        <v>0</v>
      </c>
      <c r="I39" s="23">
        <f>IFERROR(IF(E$1="","",(IF(SUMIF(data2!$A$2:$A$19999,$E39,data2!P$2:P$19999)=0,"",SUMIF(data2!$A$2:$A$19999,$E39,data2!P$2:P$19999)))/IF(SUMIF(data2!$A$2:$A$19999,$E39,data2!Q$2:Q$19999)=0,"",SUMIF(data2!$A$2:$A$19999,$E39,data2!Q$2:Q$19999))),0)</f>
        <v>0</v>
      </c>
    </row>
    <row r="40" spans="2:9" x14ac:dyDescent="0.25">
      <c r="B40" s="20" t="s">
        <v>47</v>
      </c>
      <c r="C40" s="20" t="str">
        <f>B40&amp;2</f>
        <v>A-CRA2</v>
      </c>
      <c r="D40" s="20" t="s">
        <v>23506</v>
      </c>
      <c r="E40" s="20" t="str">
        <f t="shared" si="0"/>
        <v>HillcrestA-CRA CombinedDec-19</v>
      </c>
      <c r="F40" s="20" t="s">
        <v>23484</v>
      </c>
      <c r="G40" s="23">
        <f>IFERROR(IF(E$1="","",(IF(SUMIF(data2!$A$2:$A$19999,$E40,data2!I$2:I$19999)=0,"",SUMIF(data2!$A$2:$A$19999,$E40,data2!I$2:I$19999)))/IF(SUMIF(data2!$A$2:$A$19999,$E40,data2!J$2:J$19999)=0,"",SUMIF(data2!$A$2:$A$19999,$E40,data2!J$2:J$19999))),0)</f>
        <v>0</v>
      </c>
      <c r="H40" s="23">
        <f>IFERROR(IF(E$1="","",(IF(SUMIF(data2!$A$2:$A$19999,$E40,data2!F$2:F$19999)=0,"",SUMIF(data2!$A$2:$A$19999,$E40,data2!F$2:F$19999)))/IF(SUMIF(data2!$A$2:$A$19999,$E40,data2!G$2:G$19999)=0,"",SUMIF(data2!$A$2:$A$19999,$E40,data2!G$2:G$19999))),0)</f>
        <v>0</v>
      </c>
      <c r="I40" s="23">
        <f>IFERROR(IF(E$1="","",(IF(SUMIF(data2!$A$2:$A$19999,$E40,data2!P$2:P$19999)=0,"",SUMIF(data2!$A$2:$A$19999,$E40,data2!P$2:P$19999)))/IF(SUMIF(data2!$A$2:$A$19999,$E40,data2!Q$2:Q$19999)=0,"",SUMIF(data2!$A$2:$A$19999,$E40,data2!Q$2:Q$19999))),0)</f>
        <v>0</v>
      </c>
    </row>
    <row r="41" spans="2:9" x14ac:dyDescent="0.25">
      <c r="B41" s="20" t="s">
        <v>47</v>
      </c>
      <c r="C41" s="20" t="str">
        <f>B41&amp;3</f>
        <v>A-CRA3</v>
      </c>
      <c r="D41" s="20" t="s">
        <v>23507</v>
      </c>
      <c r="E41" s="20" t="str">
        <f t="shared" si="0"/>
        <v>LAYCA-CRA CombinedDec-19</v>
      </c>
      <c r="F41" s="20" t="s">
        <v>15</v>
      </c>
      <c r="G41" s="23">
        <f>IFERROR(IF(E$1="","",(IF(SUMIF(data2!$A$2:$A$19999,$E41,data2!I$2:I$19999)=0,"",SUMIF(data2!$A$2:$A$19999,$E41,data2!I$2:I$19999)))/IF(SUMIF(data2!$A$2:$A$19999,$E41,data2!J$2:J$19999)=0,"",SUMIF(data2!$A$2:$A$19999,$E41,data2!J$2:J$19999))),0)</f>
        <v>0</v>
      </c>
      <c r="H41" s="23">
        <f>IFERROR(IF(E$1="","",(IF(SUMIF(data2!$A$2:$A$19999,$E41,data2!F$2:F$19999)=0,"",SUMIF(data2!$A$2:$A$19999,$E41,data2!F$2:F$19999)))/IF(SUMIF(data2!$A$2:$A$19999,$E41,data2!G$2:G$19999)=0,"",SUMIF(data2!$A$2:$A$19999,$E41,data2!G$2:G$19999))),0)</f>
        <v>0</v>
      </c>
      <c r="I41" s="23">
        <f>IFERROR(IF(E$1="","",(IF(SUMIF(data2!$A$2:$A$19999,$E41,data2!P$2:P$19999)=0,"",SUMIF(data2!$A$2:$A$19999,$E41,data2!P$2:P$19999)))/IF(SUMIF(data2!$A$2:$A$19999,$E41,data2!Q$2:Q$19999)=0,"",SUMIF(data2!$A$2:$A$19999,$E41,data2!Q$2:Q$19999))),0)</f>
        <v>0</v>
      </c>
    </row>
    <row r="42" spans="2:9" x14ac:dyDescent="0.25">
      <c r="B42" s="20" t="s">
        <v>47</v>
      </c>
      <c r="C42" s="20" t="str">
        <f>B42&amp;4</f>
        <v>A-CRA4</v>
      </c>
      <c r="D42" s="20" t="s">
        <v>23508</v>
      </c>
      <c r="E42" s="20" t="str">
        <f t="shared" si="0"/>
        <v>RiversideA-CRA CombinedDec-19</v>
      </c>
      <c r="F42" s="20" t="s">
        <v>23497</v>
      </c>
      <c r="G42" s="23">
        <f>IFERROR(IF(E$1="","",(IF(SUMIF(data2!$A$2:$A$19999,$E42,data2!I$2:I$19999)=0,"",SUMIF(data2!$A$2:$A$19999,$E42,data2!I$2:I$19999)))/IF(SUMIF(data2!$A$2:$A$19999,$E42,data2!J$2:J$19999)=0,"",SUMIF(data2!$A$2:$A$19999,$E42,data2!J$2:J$19999))),0)</f>
        <v>0</v>
      </c>
      <c r="H42" s="23">
        <f>IFERROR(IF(E$1="","",(IF(SUMIF(data2!$A$2:$A$19999,$E42,data2!F$2:F$19999)=0,"",SUMIF(data2!$A$2:$A$19999,$E42,data2!F$2:F$19999)))/IF(SUMIF(data2!$A$2:$A$19999,$E42,data2!G$2:G$19999)=0,"",SUMIF(data2!$A$2:$A$19999,$E42,data2!G$2:G$19999))),0)</f>
        <v>0</v>
      </c>
      <c r="I42" s="23">
        <f>IFERROR(IF(E$1="","",(IF(SUMIF(data2!$A$2:$A$19999,$E42,data2!P$2:P$19999)=0,"",SUMIF(data2!$A$2:$A$19999,$E42,data2!P$2:P$19999)))/IF(SUMIF(data2!$A$2:$A$19999,$E42,data2!Q$2:Q$19999)=0,"",SUMIF(data2!$A$2:$A$19999,$E42,data2!Q$2:Q$19999))),0)</f>
        <v>0</v>
      </c>
    </row>
    <row r="43" spans="2:9" x14ac:dyDescent="0.25">
      <c r="B43" s="20" t="s">
        <v>1003</v>
      </c>
      <c r="C43" s="20" t="str">
        <f>B43&amp;1</f>
        <v>CPP-FV1</v>
      </c>
      <c r="D43" s="20" t="s">
        <v>23509</v>
      </c>
      <c r="E43" s="20" t="str">
        <f t="shared" si="0"/>
        <v>Adoptions TogetherCPP-FV CombinedDec-19</v>
      </c>
      <c r="F43" s="20" t="s">
        <v>23466</v>
      </c>
      <c r="G43" s="23">
        <f>IFERROR(IF(E$1="","",(IF(SUMIF(data2!$A$2:$A$19999,$E43,data2!I$2:I$19999)=0,"",SUMIF(data2!$A$2:$A$19999,$E43,data2!I$2:I$19999)))/IF(SUMIF(data2!$A$2:$A$19999,$E43,data2!J$2:J$19999)=0,"",SUMIF(data2!$A$2:$A$19999,$E43,data2!J$2:J$19999))),0)</f>
        <v>0</v>
      </c>
      <c r="H43" s="23">
        <f>IFERROR(IF(E$1="","",(IF(SUMIF(data2!$A$2:$A$19999,$E43,data2!F$2:F$19999)=0,"",SUMIF(data2!$A$2:$A$19999,$E43,data2!F$2:F$19999)))/IF(SUMIF(data2!$A$2:$A$19999,$E43,data2!G$2:G$19999)=0,"",SUMIF(data2!$A$2:$A$19999,$E43,data2!G$2:G$19999))),0)</f>
        <v>0</v>
      </c>
      <c r="I43" s="23">
        <f>IFERROR(IF(E$1="","",(IF(SUMIF(data2!$A$2:$A$19999,$E43,data2!P$2:P$19999)=0,"",SUMIF(data2!$A$2:$A$19999,$E43,data2!P$2:P$19999)))/IF(SUMIF(data2!$A$2:$A$19999,$E43,data2!Q$2:Q$19999)=0,"",SUMIF(data2!$A$2:$A$19999,$E43,data2!Q$2:Q$19999))),0)</f>
        <v>0</v>
      </c>
    </row>
    <row r="44" spans="2:9" x14ac:dyDescent="0.25">
      <c r="B44" s="20" t="s">
        <v>1003</v>
      </c>
      <c r="C44" s="20" t="str">
        <f>B44&amp;2</f>
        <v>CPP-FV2</v>
      </c>
      <c r="D44" s="20" t="s">
        <v>23510</v>
      </c>
      <c r="E44" s="20" t="str">
        <f t="shared" si="0"/>
        <v>Foundations for Home &amp; CommunityCPP-FV CombinedDec-19</v>
      </c>
      <c r="F44" s="20" t="s">
        <v>23478</v>
      </c>
      <c r="G44" s="23">
        <f>IFERROR(IF(E$1="","",(IF(SUMIF(data2!$A$2:$A$19999,$E44,data2!I$2:I$19999)=0,"",SUMIF(data2!$A$2:$A$19999,$E44,data2!I$2:I$19999)))/IF(SUMIF(data2!$A$2:$A$19999,$E44,data2!J$2:J$19999)=0,"",SUMIF(data2!$A$2:$A$19999,$E44,data2!J$2:J$19999))),0)</f>
        <v>0</v>
      </c>
      <c r="H44" s="23">
        <f>IFERROR(IF(E$1="","",(IF(SUMIF(data2!$A$2:$A$19999,$E44,data2!F$2:F$19999)=0,"",SUMIF(data2!$A$2:$A$19999,$E44,data2!F$2:F$19999)))/IF(SUMIF(data2!$A$2:$A$19999,$E44,data2!G$2:G$19999)=0,"",SUMIF(data2!$A$2:$A$19999,$E44,data2!G$2:G$19999))),0)</f>
        <v>0</v>
      </c>
      <c r="I44" s="23">
        <f>IFERROR(IF(E$1="","",(IF(SUMIF(data2!$A$2:$A$19999,$E44,data2!P$2:P$19999)=0,"",SUMIF(data2!$A$2:$A$19999,$E44,data2!P$2:P$19999)))/IF(SUMIF(data2!$A$2:$A$19999,$E44,data2!Q$2:Q$19999)=0,"",SUMIF(data2!$A$2:$A$19999,$E44,data2!Q$2:Q$19999))),0)</f>
        <v>0</v>
      </c>
    </row>
    <row r="45" spans="2:9" x14ac:dyDescent="0.25">
      <c r="B45" s="20" t="s">
        <v>1</v>
      </c>
      <c r="C45" s="20" t="str">
        <f>B45&amp;1</f>
        <v>FFT1</v>
      </c>
      <c r="D45" s="20" t="s">
        <v>23511</v>
      </c>
      <c r="E45" s="20" t="str">
        <f t="shared" si="0"/>
        <v>CatholicFFT CombinedDec-19</v>
      </c>
      <c r="F45" s="20" t="s">
        <v>23468</v>
      </c>
      <c r="G45" s="23">
        <f>IFERROR(IF(E$1="","",(IF(SUMIF(data2!$A$2:$A$19999,$E45,data2!I$2:I$19999)=0,"",SUMIF(data2!$A$2:$A$19999,$E45,data2!I$2:I$19999)))/IF(SUMIF(data2!$A$2:$A$19999,$E45,data2!J$2:J$19999)=0,"",SUMIF(data2!$A$2:$A$19999,$E45,data2!J$2:J$19999))),0)</f>
        <v>0</v>
      </c>
      <c r="H45" s="23">
        <f>IFERROR(IF(E$1="","",(IF(SUMIF(data2!$A$2:$A$19999,$E45,data2!F$2:F$19999)=0,"",SUMIF(data2!$A$2:$A$19999,$E45,data2!F$2:F$19999)))/IF(SUMIF(data2!$A$2:$A$19999,$E45,data2!G$2:G$19999)=0,"",SUMIF(data2!$A$2:$A$19999,$E45,data2!G$2:G$19999))),0)</f>
        <v>0</v>
      </c>
      <c r="I45" s="23">
        <f>IFERROR(IF(E$1="","",(IF(SUMIF(data2!$A$2:$A$19999,$E45,data2!P$2:P$19999)=0,"",SUMIF(data2!$A$2:$A$19999,$E45,data2!P$2:P$19999)))/IF(SUMIF(data2!$A$2:$A$19999,$E45,data2!Q$2:Q$19999)=0,"",SUMIF(data2!$A$2:$A$19999,$E45,data2!Q$2:Q$19999))),0)</f>
        <v>0</v>
      </c>
    </row>
    <row r="46" spans="2:9" x14ac:dyDescent="0.25">
      <c r="B46" s="20" t="s">
        <v>1</v>
      </c>
      <c r="C46" s="20" t="str">
        <f>B46&amp;2</f>
        <v>FFT2</v>
      </c>
      <c r="D46" s="20" t="s">
        <v>23512</v>
      </c>
      <c r="E46" s="20" t="str">
        <f t="shared" si="0"/>
        <v>First Home CareFFT CombinedDec-19</v>
      </c>
      <c r="F46" s="20" t="s">
        <v>23478</v>
      </c>
      <c r="G46" s="23">
        <f>IFERROR(IF(E$1="","",(IF(SUMIF(data2!$A$2:$A$19999,$E46,data2!I$2:I$19999)=0,"",SUMIF(data2!$A$2:$A$19999,$E46,data2!I$2:I$19999)))/IF(SUMIF(data2!$A$2:$A$19999,$E46,data2!J$2:J$19999)=0,"",SUMIF(data2!$A$2:$A$19999,$E46,data2!J$2:J$19999))),0)</f>
        <v>0</v>
      </c>
      <c r="H46" s="23">
        <f>IFERROR(IF(E$1="","",(IF(SUMIF(data2!$A$2:$A$19999,$E46,data2!F$2:F$19999)=0,"",SUMIF(data2!$A$2:$A$19999,$E46,data2!F$2:F$19999)))/IF(SUMIF(data2!$A$2:$A$19999,$E46,data2!G$2:G$19999)=0,"",SUMIF(data2!$A$2:$A$19999,$E46,data2!G$2:G$19999))),0)</f>
        <v>0</v>
      </c>
      <c r="I46" s="23">
        <f>IFERROR(IF(E$1="","",(IF(SUMIF(data2!$A$2:$A$19999,$E46,data2!P$2:P$19999)=0,"",SUMIF(data2!$A$2:$A$19999,$E46,data2!P$2:P$19999)))/IF(SUMIF(data2!$A$2:$A$19999,$E46,data2!Q$2:Q$19999)=0,"",SUMIF(data2!$A$2:$A$19999,$E46,data2!Q$2:Q$19999))),0)</f>
        <v>0</v>
      </c>
    </row>
    <row r="47" spans="2:9" x14ac:dyDescent="0.25">
      <c r="B47" s="20" t="s">
        <v>1</v>
      </c>
      <c r="C47" s="20" t="str">
        <f>B47&amp;3</f>
        <v>FFT3</v>
      </c>
      <c r="D47" s="20" t="s">
        <v>23513</v>
      </c>
      <c r="E47" s="20" t="str">
        <f t="shared" si="0"/>
        <v>Foundations for Home &amp; CommunityFFT CombinedDec-19</v>
      </c>
      <c r="F47" s="20" t="s">
        <v>23478</v>
      </c>
      <c r="G47" s="23">
        <f>IFERROR(IF(E$1="","",(IF(SUMIF(data2!$A$2:$A$19999,$E47,data2!I$2:I$19999)=0,"",SUMIF(data2!$A$2:$A$19999,$E47,data2!I$2:I$19999)))/IF(SUMIF(data2!$A$2:$A$19999,$E47,data2!J$2:J$19999)=0,"",SUMIF(data2!$A$2:$A$19999,$E47,data2!J$2:J$19999))),0)</f>
        <v>0</v>
      </c>
      <c r="H47" s="23">
        <f>IFERROR(IF(E$1="","",(IF(SUMIF(data2!$A$2:$A$19999,$E47,data2!F$2:F$19999)=0,"",SUMIF(data2!$A$2:$A$19999,$E47,data2!F$2:F$19999)))/IF(SUMIF(data2!$A$2:$A$19999,$E47,data2!G$2:G$19999)=0,"",SUMIF(data2!$A$2:$A$19999,$E47,data2!G$2:G$19999))),0)</f>
        <v>0</v>
      </c>
      <c r="I47" s="23">
        <f>IFERROR(IF(E$1="","",(IF(SUMIF(data2!$A$2:$A$19999,$E47,data2!P$2:P$19999)=0,"",SUMIF(data2!$A$2:$A$19999,$E47,data2!P$2:P$19999)))/IF(SUMIF(data2!$A$2:$A$19999,$E47,data2!Q$2:Q$19999)=0,"",SUMIF(data2!$A$2:$A$19999,$E47,data2!Q$2:Q$19999))),0)</f>
        <v>0</v>
      </c>
    </row>
    <row r="48" spans="2:9" x14ac:dyDescent="0.25">
      <c r="B48" s="20" t="s">
        <v>1</v>
      </c>
      <c r="C48" s="20" t="str">
        <f>B48&amp;4</f>
        <v>FFT4</v>
      </c>
      <c r="D48" s="20" t="s">
        <v>23514</v>
      </c>
      <c r="E48" s="20" t="str">
        <f t="shared" si="0"/>
        <v>HillcrestFFT CombinedDec-19</v>
      </c>
      <c r="F48" s="20" t="s">
        <v>23484</v>
      </c>
      <c r="G48" s="23">
        <f>IFERROR(IF(E$1="","",(IF(SUMIF(data2!$A$2:$A$19999,$E48,data2!I$2:I$19999)=0,"",SUMIF(data2!$A$2:$A$19999,$E48,data2!I$2:I$19999)))/IF(SUMIF(data2!$A$2:$A$19999,$E48,data2!J$2:J$19999)=0,"",SUMIF(data2!$A$2:$A$19999,$E48,data2!J$2:J$19999))),0)</f>
        <v>0</v>
      </c>
      <c r="H48" s="23">
        <f>IFERROR(IF(E$1="","",(IF(SUMIF(data2!$A$2:$A$19999,$E48,data2!F$2:F$19999)=0,"",SUMIF(data2!$A$2:$A$19999,$E48,data2!F$2:F$19999)))/IF(SUMIF(data2!$A$2:$A$19999,$E48,data2!G$2:G$19999)=0,"",SUMIF(data2!$A$2:$A$19999,$E48,data2!G$2:G$19999))),0)</f>
        <v>0.5</v>
      </c>
      <c r="I48" s="23">
        <f>IFERROR(IF(E$1="","",(IF(SUMIF(data2!$A$2:$A$19999,$E48,data2!P$2:P$19999)=0,"",SUMIF(data2!$A$2:$A$19999,$E48,data2!P$2:P$19999)))/IF(SUMIF(data2!$A$2:$A$19999,$E48,data2!Q$2:Q$19999)=0,"",SUMIF(data2!$A$2:$A$19999,$E48,data2!Q$2:Q$19999))),0)</f>
        <v>1</v>
      </c>
    </row>
    <row r="49" spans="2:9" x14ac:dyDescent="0.25">
      <c r="B49" s="20" t="s">
        <v>1</v>
      </c>
      <c r="C49" s="20" t="str">
        <f>B49&amp;5</f>
        <v>FFT5</v>
      </c>
      <c r="D49" s="20" t="s">
        <v>23515</v>
      </c>
      <c r="E49" s="20" t="str">
        <f t="shared" si="0"/>
        <v>PASSFFT CombinedDec-19</v>
      </c>
      <c r="F49" s="20" t="s">
        <v>6</v>
      </c>
      <c r="G49" s="23">
        <f>IFERROR(IF(E$1="","",(IF(SUMIF(data2!$A$2:$A$19999,$E49,data2!I$2:I$19999)=0,"",SUMIF(data2!$A$2:$A$19999,$E49,data2!I$2:I$19999)))/IF(SUMIF(data2!$A$2:$A$19999,$E49,data2!J$2:J$19999)=0,"",SUMIF(data2!$A$2:$A$19999,$E49,data2!J$2:J$19999))),0)</f>
        <v>1.0277777777777777</v>
      </c>
      <c r="H49" s="23">
        <f>IFERROR(IF(E$1="","",(IF(SUMIF(data2!$A$2:$A$19999,$E49,data2!F$2:F$19999)=0,"",SUMIF(data2!$A$2:$A$19999,$E49,data2!F$2:F$19999)))/IF(SUMIF(data2!$A$2:$A$19999,$E49,data2!G$2:G$19999)=0,"",SUMIF(data2!$A$2:$A$19999,$E49,data2!G$2:G$19999))),0)</f>
        <v>1</v>
      </c>
      <c r="I49" s="23">
        <f>IFERROR(IF(E$1="","",(IF(SUMIF(data2!$A$2:$A$19999,$E49,data2!P$2:P$19999)=0,"",SUMIF(data2!$A$2:$A$19999,$E49,data2!P$2:P$19999)))/IF(SUMIF(data2!$A$2:$A$19999,$E49,data2!Q$2:Q$19999)=0,"",SUMIF(data2!$A$2:$A$19999,$E49,data2!Q$2:Q$19999))),0)</f>
        <v>0.75</v>
      </c>
    </row>
    <row r="50" spans="2:9" x14ac:dyDescent="0.25">
      <c r="B50" s="20" t="s">
        <v>11</v>
      </c>
      <c r="C50" s="20" t="str">
        <f>B50&amp;1</f>
        <v>MST1</v>
      </c>
      <c r="D50" s="20" t="s">
        <v>23516</v>
      </c>
      <c r="E50" s="20" t="str">
        <f t="shared" si="0"/>
        <v>LCSMST CombinedDec-19</v>
      </c>
      <c r="F50" s="20" t="s">
        <v>918</v>
      </c>
      <c r="G50" s="23">
        <f>IFERROR(IF(E$1="","",(IF(SUMIF(data2!$A$2:$A$19999,$E50,data2!I$2:I$19999)=0,"",SUMIF(data2!$A$2:$A$19999,$E50,data2!I$2:I$19999)))/IF(SUMIF(data2!$A$2:$A$19999,$E50,data2!J$2:J$19999)=0,"",SUMIF(data2!$A$2:$A$19999,$E50,data2!J$2:J$19999))),0)</f>
        <v>0.5</v>
      </c>
      <c r="H50" s="23">
        <f>IFERROR(IF(E$1="","",(IF(SUMIF(data2!$A$2:$A$19999,$E50,data2!F$2:F$19999)=0,"",SUMIF(data2!$A$2:$A$19999,$E50,data2!F$2:F$19999)))/IF(SUMIF(data2!$A$2:$A$19999,$E50,data2!G$2:G$19999)=0,"",SUMIF(data2!$A$2:$A$19999,$E50,data2!G$2:G$19999))),0)</f>
        <v>1</v>
      </c>
      <c r="I50" s="23">
        <f>IFERROR(IF(E$1="","",(IF(SUMIF(data2!$A$2:$A$19999,$E50,data2!P$2:P$19999)=0,"",SUMIF(data2!$A$2:$A$19999,$E50,data2!P$2:P$19999)))/IF(SUMIF(data2!$A$2:$A$19999,$E50,data2!Q$2:Q$19999)=0,"",SUMIF(data2!$A$2:$A$19999,$E50,data2!Q$2:Q$19999))),0)</f>
        <v>0</v>
      </c>
    </row>
    <row r="51" spans="2:9" x14ac:dyDescent="0.25">
      <c r="B51" s="20" t="s">
        <v>11</v>
      </c>
      <c r="C51" s="20" t="str">
        <f>B51&amp;2</f>
        <v>MST2</v>
      </c>
      <c r="D51" s="20" t="s">
        <v>23517</v>
      </c>
      <c r="E51" s="20" t="str">
        <f t="shared" si="0"/>
        <v>MBI HSMST CombinedDec-19</v>
      </c>
      <c r="F51" s="20" t="s">
        <v>23491</v>
      </c>
      <c r="G51" s="23">
        <f>IFERROR(IF(E$1="","",(IF(SUMIF(data2!$A$2:$A$19999,$E51,data2!I$2:I$19999)=0,"",SUMIF(data2!$A$2:$A$19999,$E51,data2!I$2:I$19999)))/IF(SUMIF(data2!$A$2:$A$19999,$E51,data2!J$2:J$19999)=0,"",SUMIF(data2!$A$2:$A$19999,$E51,data2!J$2:J$19999))),0)</f>
        <v>0.9</v>
      </c>
      <c r="H51" s="23">
        <f>IFERROR(IF(E$1="","",(IF(SUMIF(data2!$A$2:$A$19999,$E51,data2!F$2:F$19999)=0,"",SUMIF(data2!$A$2:$A$19999,$E51,data2!F$2:F$19999)))/IF(SUMIF(data2!$A$2:$A$19999,$E51,data2!G$2:G$19999)=0,"",SUMIF(data2!$A$2:$A$19999,$E51,data2!G$2:G$19999))),0)</f>
        <v>0.66666666666666663</v>
      </c>
      <c r="I51" s="23">
        <f>IFERROR(IF(E$1="","",(IF(SUMIF(data2!$A$2:$A$19999,$E51,data2!P$2:P$19999)=0,"",SUMIF(data2!$A$2:$A$19999,$E51,data2!P$2:P$19999)))/IF(SUMIF(data2!$A$2:$A$19999,$E51,data2!Q$2:Q$19999)=0,"",SUMIF(data2!$A$2:$A$19999,$E51,data2!Q$2:Q$19999))),0)</f>
        <v>0</v>
      </c>
    </row>
    <row r="52" spans="2:9" x14ac:dyDescent="0.25">
      <c r="B52" s="20" t="s">
        <v>11</v>
      </c>
      <c r="C52" s="20" t="str">
        <f>B52&amp;3</f>
        <v>MST3</v>
      </c>
      <c r="D52" s="20" t="s">
        <v>23518</v>
      </c>
      <c r="E52" s="20" t="str">
        <f t="shared" si="0"/>
        <v>Youth VillagesMST CombinedDec-19</v>
      </c>
      <c r="F52" s="20" t="s">
        <v>23504</v>
      </c>
      <c r="G52" s="23">
        <f>IFERROR(IF(E$1="","",(IF(SUMIF(data2!$A$2:$A$19999,$E52,data2!I$2:I$19999)=0,"",SUMIF(data2!$A$2:$A$19999,$E52,data2!I$2:I$19999)))/IF(SUMIF(data2!$A$2:$A$19999,$E52,data2!J$2:J$19999)=0,"",SUMIF(data2!$A$2:$A$19999,$E52,data2!J$2:J$19999))),0)</f>
        <v>0</v>
      </c>
      <c r="H52" s="23">
        <f>IFERROR(IF(E$1="","",(IF(SUMIF(data2!$A$2:$A$19999,$E52,data2!F$2:F$19999)=0,"",SUMIF(data2!$A$2:$A$19999,$E52,data2!F$2:F$19999)))/IF(SUMIF(data2!$A$2:$A$19999,$E52,data2!G$2:G$19999)=0,"",SUMIF(data2!$A$2:$A$19999,$E52,data2!G$2:G$19999))),0)</f>
        <v>0</v>
      </c>
      <c r="I52" s="23">
        <f>IFERROR(IF(E$1="","",(IF(SUMIF(data2!$A$2:$A$19999,$E52,data2!P$2:P$19999)=0,"",SUMIF(data2!$A$2:$A$19999,$E52,data2!P$2:P$19999)))/IF(SUMIF(data2!$A$2:$A$19999,$E52,data2!Q$2:Q$19999)=0,"",SUMIF(data2!$A$2:$A$19999,$E52,data2!Q$2:Q$19999))),0)</f>
        <v>0</v>
      </c>
    </row>
    <row r="53" spans="2:9" x14ac:dyDescent="0.25">
      <c r="B53" s="20" t="s">
        <v>12</v>
      </c>
      <c r="C53" s="20" t="str">
        <f>B53&amp;1</f>
        <v>MST-PSB1</v>
      </c>
      <c r="D53" s="20" t="s">
        <v>23519</v>
      </c>
      <c r="E53" s="20" t="str">
        <f t="shared" si="0"/>
        <v>Youth VillagesMST-PSB CombinedDec-19</v>
      </c>
      <c r="F53" s="20" t="s">
        <v>23504</v>
      </c>
      <c r="G53" s="23">
        <f>IFERROR(IF(E$1="","",(IF(SUMIF(data2!$A$2:$A$19999,$E53,data2!I$2:I$19999)=0,"",SUMIF(data2!$A$2:$A$19999,$E53,data2!I$2:I$19999)))/IF(SUMIF(data2!$A$2:$A$19999,$E53,data2!J$2:J$19999)=0,"",SUMIF(data2!$A$2:$A$19999,$E53,data2!J$2:J$19999))),0)</f>
        <v>0</v>
      </c>
      <c r="H53" s="23">
        <f>IFERROR(IF(E$1="","",(IF(SUMIF(data2!$A$2:$A$19999,$E53,data2!F$2:F$19999)=0,"",SUMIF(data2!$A$2:$A$19999,$E53,data2!F$2:F$19999)))/IF(SUMIF(data2!$A$2:$A$19999,$E53,data2!G$2:G$19999)=0,"",SUMIF(data2!$A$2:$A$19999,$E53,data2!G$2:G$19999))),0)</f>
        <v>0</v>
      </c>
      <c r="I53" s="23">
        <f>IFERROR(IF(E$1="","",(IF(SUMIF(data2!$A$2:$A$19999,$E53,data2!P$2:P$19999)=0,"",SUMIF(data2!$A$2:$A$19999,$E53,data2!P$2:P$19999)))/IF(SUMIF(data2!$A$2:$A$19999,$E53,data2!Q$2:Q$19999)=0,"",SUMIF(data2!$A$2:$A$19999,$E53,data2!Q$2:Q$19999))),0)</f>
        <v>0</v>
      </c>
    </row>
    <row r="54" spans="2:9" x14ac:dyDescent="0.25">
      <c r="B54" s="20" t="s">
        <v>10</v>
      </c>
      <c r="C54" s="20" t="str">
        <f>B54&amp;1</f>
        <v>TF-CBT1</v>
      </c>
      <c r="D54" s="20" t="s">
        <v>23520</v>
      </c>
      <c r="E54" s="20" t="str">
        <f t="shared" si="0"/>
        <v>Community ConnectionsTF-CBT CombinedDec-19</v>
      </c>
      <c r="F54" s="20" t="s">
        <v>23470</v>
      </c>
      <c r="G54" s="23">
        <f>IFERROR(IF(E$1="","",(IF(SUMIF(data2!$A$2:$A$19999,$E54,data2!I$2:I$19999)=0,"",SUMIF(data2!$A$2:$A$19999,$E54,data2!I$2:I$19999)))/IF(SUMIF(data2!$A$2:$A$19999,$E54,data2!J$2:J$19999)=0,"",SUMIF(data2!$A$2:$A$19999,$E54,data2!J$2:J$19999))),0)</f>
        <v>0.3</v>
      </c>
      <c r="H54" s="23">
        <f>IFERROR(IF(E$1="","",(IF(SUMIF(data2!$A$2:$A$19999,$E54,data2!F$2:F$19999)=0,"",SUMIF(data2!$A$2:$A$19999,$E54,data2!F$2:F$19999)))/IF(SUMIF(data2!$A$2:$A$19999,$E54,data2!G$2:G$19999)=0,"",SUMIF(data2!$A$2:$A$19999,$E54,data2!G$2:G$19999))),0)</f>
        <v>0.5714285714285714</v>
      </c>
      <c r="I54" s="23">
        <f>IFERROR(IF(E$1="","",(IF(SUMIF(data2!$A$2:$A$19999,$E54,data2!P$2:P$19999)=0,"",SUMIF(data2!$A$2:$A$19999,$E54,data2!P$2:P$19999)))/IF(SUMIF(data2!$A$2:$A$19999,$E54,data2!Q$2:Q$19999)=0,"",SUMIF(data2!$A$2:$A$19999,$E54,data2!Q$2:Q$19999))),0)</f>
        <v>1</v>
      </c>
    </row>
    <row r="55" spans="2:9" x14ac:dyDescent="0.25">
      <c r="B55" s="20" t="s">
        <v>10</v>
      </c>
      <c r="C55" s="20" t="str">
        <f>B55&amp;2</f>
        <v>TF-CBT2</v>
      </c>
      <c r="D55" s="20" t="s">
        <v>23521</v>
      </c>
      <c r="E55" s="20" t="str">
        <f t="shared" si="0"/>
        <v>First Home CareTF-CBT CombinedDec-19</v>
      </c>
      <c r="F55" s="20" t="s">
        <v>23478</v>
      </c>
      <c r="G55" s="23">
        <f>IFERROR(IF(E$1="","",(IF(SUMIF(data2!$A$2:$A$19999,$E55,data2!I$2:I$19999)=0,"",SUMIF(data2!$A$2:$A$19999,$E55,data2!I$2:I$19999)))/IF(SUMIF(data2!$A$2:$A$19999,$E55,data2!J$2:J$19999)=0,"",SUMIF(data2!$A$2:$A$19999,$E55,data2!J$2:J$19999))),0)</f>
        <v>0</v>
      </c>
      <c r="H55" s="23">
        <f>IFERROR(IF(E$1="","",(IF(SUMIF(data2!$A$2:$A$19999,$E55,data2!F$2:F$19999)=0,"",SUMIF(data2!$A$2:$A$19999,$E55,data2!F$2:F$19999)))/IF(SUMIF(data2!$A$2:$A$19999,$E55,data2!G$2:G$19999)=0,"",SUMIF(data2!$A$2:$A$19999,$E55,data2!G$2:G$19999))),0)</f>
        <v>0</v>
      </c>
      <c r="I55" s="23">
        <f>IFERROR(IF(E$1="","",(IF(SUMIF(data2!$A$2:$A$19999,$E55,data2!P$2:P$19999)=0,"",SUMIF(data2!$A$2:$A$19999,$E55,data2!P$2:P$19999)))/IF(SUMIF(data2!$A$2:$A$19999,$E55,data2!Q$2:Q$19999)=0,"",SUMIF(data2!$A$2:$A$19999,$E55,data2!Q$2:Q$19999))),0)</f>
        <v>0</v>
      </c>
    </row>
    <row r="56" spans="2:9" x14ac:dyDescent="0.25">
      <c r="B56" s="20" t="s">
        <v>10</v>
      </c>
      <c r="C56" s="20" t="str">
        <f>B56&amp;3</f>
        <v>TF-CBT3</v>
      </c>
      <c r="D56" s="20" t="s">
        <v>23522</v>
      </c>
      <c r="E56" s="20" t="str">
        <f t="shared" si="0"/>
        <v>Foundations for Home &amp; CommunityTF-CBT CombinedDec-19</v>
      </c>
      <c r="F56" s="20" t="s">
        <v>23478</v>
      </c>
      <c r="G56" s="23">
        <f>IFERROR(IF(E$1="","",(IF(SUMIF(data2!$A$2:$A$19999,$E56,data2!I$2:I$19999)=0,"",SUMIF(data2!$A$2:$A$19999,$E56,data2!I$2:I$19999)))/IF(SUMIF(data2!$A$2:$A$19999,$E56,data2!J$2:J$19999)=0,"",SUMIF(data2!$A$2:$A$19999,$E56,data2!J$2:J$19999))),0)</f>
        <v>0</v>
      </c>
      <c r="H56" s="23">
        <f>IFERROR(IF(E$1="","",(IF(SUMIF(data2!$A$2:$A$19999,$E56,data2!F$2:F$19999)=0,"",SUMIF(data2!$A$2:$A$19999,$E56,data2!F$2:F$19999)))/IF(SUMIF(data2!$A$2:$A$19999,$E56,data2!G$2:G$19999)=0,"",SUMIF(data2!$A$2:$A$19999,$E56,data2!G$2:G$19999))),0)</f>
        <v>0</v>
      </c>
      <c r="I56" s="23">
        <f>IFERROR(IF(E$1="","",(IF(SUMIF(data2!$A$2:$A$19999,$E56,data2!P$2:P$19999)=0,"",SUMIF(data2!$A$2:$A$19999,$E56,data2!P$2:P$19999)))/IF(SUMIF(data2!$A$2:$A$19999,$E56,data2!Q$2:Q$19999)=0,"",SUMIF(data2!$A$2:$A$19999,$E56,data2!Q$2:Q$19999))),0)</f>
        <v>0</v>
      </c>
    </row>
    <row r="57" spans="2:9" x14ac:dyDescent="0.25">
      <c r="B57" s="20" t="s">
        <v>10</v>
      </c>
      <c r="C57" s="20" t="str">
        <f>B57&amp;4</f>
        <v>TF-CBT4</v>
      </c>
      <c r="D57" s="20" t="s">
        <v>23523</v>
      </c>
      <c r="E57" s="20" t="str">
        <f t="shared" si="0"/>
        <v>HillcrestTF-CBT CombinedDec-19</v>
      </c>
      <c r="F57" s="20" t="s">
        <v>23484</v>
      </c>
      <c r="G57" s="23">
        <f>IFERROR(IF(E$1="","",(IF(SUMIF(data2!$A$2:$A$19999,$E57,data2!I$2:I$19999)=0,"",SUMIF(data2!$A$2:$A$19999,$E57,data2!I$2:I$19999)))/IF(SUMIF(data2!$A$2:$A$19999,$E57,data2!J$2:J$19999)=0,"",SUMIF(data2!$A$2:$A$19999,$E57,data2!J$2:J$19999))),0)</f>
        <v>0</v>
      </c>
      <c r="H57" s="23">
        <f>IFERROR(IF(E$1="","",(IF(SUMIF(data2!$A$2:$A$19999,$E57,data2!F$2:F$19999)=0,"",SUMIF(data2!$A$2:$A$19999,$E57,data2!F$2:F$19999)))/IF(SUMIF(data2!$A$2:$A$19999,$E57,data2!G$2:G$19999)=0,"",SUMIF(data2!$A$2:$A$19999,$E57,data2!G$2:G$19999))),0)</f>
        <v>1.3333333333333333</v>
      </c>
      <c r="I57" s="23">
        <f>IFERROR(IF(E$1="","",(IF(SUMIF(data2!$A$2:$A$19999,$E57,data2!P$2:P$19999)=0,"",SUMIF(data2!$A$2:$A$19999,$E57,data2!P$2:P$19999)))/IF(SUMIF(data2!$A$2:$A$19999,$E57,data2!Q$2:Q$19999)=0,"",SUMIF(data2!$A$2:$A$19999,$E57,data2!Q$2:Q$19999))),0)</f>
        <v>0</v>
      </c>
    </row>
    <row r="58" spans="2:9" x14ac:dyDescent="0.25">
      <c r="B58" s="20" t="s">
        <v>10</v>
      </c>
      <c r="C58" s="20" t="str">
        <f>B58&amp;5</f>
        <v>TF-CBT5</v>
      </c>
      <c r="D58" s="20" t="s">
        <v>23524</v>
      </c>
      <c r="E58" s="20" t="str">
        <f t="shared" si="0"/>
        <v>LAYCTF-CBT CombinedDec-19</v>
      </c>
      <c r="F58" s="20" t="s">
        <v>15</v>
      </c>
      <c r="G58" s="23">
        <f>IFERROR(IF(E$1="","",(IF(SUMIF(data2!$A$2:$A$19999,$E58,data2!I$2:I$19999)=0,"",SUMIF(data2!$A$2:$A$19999,$E58,data2!I$2:I$19999)))/IF(SUMIF(data2!$A$2:$A$19999,$E58,data2!J$2:J$19999)=0,"",SUMIF(data2!$A$2:$A$19999,$E58,data2!J$2:J$19999))),0)</f>
        <v>0.5</v>
      </c>
      <c r="H58" s="23">
        <f>IFERROR(IF(E$1="","",(IF(SUMIF(data2!$A$2:$A$19999,$E58,data2!F$2:F$19999)=0,"",SUMIF(data2!$A$2:$A$19999,$E58,data2!F$2:F$19999)))/IF(SUMIF(data2!$A$2:$A$19999,$E58,data2!G$2:G$19999)=0,"",SUMIF(data2!$A$2:$A$19999,$E58,data2!G$2:G$19999))),0)</f>
        <v>0.625</v>
      </c>
      <c r="I58" s="23">
        <f>IFERROR(IF(E$1="","",(IF(SUMIF(data2!$A$2:$A$19999,$E58,data2!P$2:P$19999)=0,"",SUMIF(data2!$A$2:$A$19999,$E58,data2!P$2:P$19999)))/IF(SUMIF(data2!$A$2:$A$19999,$E58,data2!Q$2:Q$19999)=0,"",SUMIF(data2!$A$2:$A$19999,$E58,data2!Q$2:Q$19999))),0)</f>
        <v>0</v>
      </c>
    </row>
    <row r="59" spans="2:9" x14ac:dyDescent="0.25">
      <c r="B59" s="20" t="s">
        <v>10</v>
      </c>
      <c r="C59" s="20" t="str">
        <f>B59&amp;6</f>
        <v>TF-CBT6</v>
      </c>
      <c r="D59" s="20" t="s">
        <v>23525</v>
      </c>
      <c r="E59" s="20" t="str">
        <f t="shared" si="0"/>
        <v>LESTF-CBT CombinedDec-19</v>
      </c>
      <c r="F59" s="20" t="s">
        <v>44</v>
      </c>
      <c r="G59" s="23">
        <f>IFERROR(IF(E$1="","",(IF(SUMIF(data2!$A$2:$A$19999,$E59,data2!I$2:I$19999)=0,"",SUMIF(data2!$A$2:$A$19999,$E59,data2!I$2:I$19999)))/IF(SUMIF(data2!$A$2:$A$19999,$E59,data2!J$2:J$19999)=0,"",SUMIF(data2!$A$2:$A$19999,$E59,data2!J$2:J$19999))),0)</f>
        <v>0.125</v>
      </c>
      <c r="H59" s="23">
        <f>IFERROR(IF(E$1="","",(IF(SUMIF(data2!$A$2:$A$19999,$E59,data2!F$2:F$19999)=0,"",SUMIF(data2!$A$2:$A$19999,$E59,data2!F$2:F$19999)))/IF(SUMIF(data2!$A$2:$A$19999,$E59,data2!G$2:G$19999)=0,"",SUMIF(data2!$A$2:$A$19999,$E59,data2!G$2:G$19999))),0)</f>
        <v>0.75</v>
      </c>
      <c r="I59" s="23">
        <f>IFERROR(IF(E$1="","",(IF(SUMIF(data2!$A$2:$A$19999,$E59,data2!P$2:P$19999)=0,"",SUMIF(data2!$A$2:$A$19999,$E59,data2!P$2:P$19999)))/IF(SUMIF(data2!$A$2:$A$19999,$E59,data2!Q$2:Q$19999)=0,"",SUMIF(data2!$A$2:$A$19999,$E59,data2!Q$2:Q$19999))),0)</f>
        <v>0</v>
      </c>
    </row>
    <row r="60" spans="2:9" x14ac:dyDescent="0.25">
      <c r="B60" s="20" t="s">
        <v>10</v>
      </c>
      <c r="C60" s="20" t="str">
        <f>B60&amp;7</f>
        <v>TF-CBT7</v>
      </c>
      <c r="D60" s="20" t="s">
        <v>23526</v>
      </c>
      <c r="E60" s="20" t="str">
        <f t="shared" si="0"/>
        <v>MD Family ResourcesTF-CBT CombinedDec-19</v>
      </c>
      <c r="F60" s="20" t="s">
        <v>23493</v>
      </c>
      <c r="G60" s="23">
        <f>IFERROR(IF(E$1="","",(IF(SUMIF(data2!$A$2:$A$19999,$E60,data2!I$2:I$19999)=0,"",SUMIF(data2!$A$2:$A$19999,$E60,data2!I$2:I$19999)))/IF(SUMIF(data2!$A$2:$A$19999,$E60,data2!J$2:J$19999)=0,"",SUMIF(data2!$A$2:$A$19999,$E60,data2!J$2:J$19999))),0)</f>
        <v>0.54285714285714282</v>
      </c>
      <c r="H60" s="23">
        <f>IFERROR(IF(E$1="","",(IF(SUMIF(data2!$A$2:$A$19999,$E60,data2!F$2:F$19999)=0,"",SUMIF(data2!$A$2:$A$19999,$E60,data2!F$2:F$19999)))/IF(SUMIF(data2!$A$2:$A$19999,$E60,data2!G$2:G$19999)=0,"",SUMIF(data2!$A$2:$A$19999,$E60,data2!G$2:G$19999))),0)</f>
        <v>0.92307692307692313</v>
      </c>
      <c r="I60" s="23">
        <f>IFERROR(IF(E$1="","",(IF(SUMIF(data2!$A$2:$A$19999,$E60,data2!P$2:P$19999)=0,"",SUMIF(data2!$A$2:$A$19999,$E60,data2!P$2:P$19999)))/IF(SUMIF(data2!$A$2:$A$19999,$E60,data2!Q$2:Q$19999)=0,"",SUMIF(data2!$A$2:$A$19999,$E60,data2!Q$2:Q$19999))),0)</f>
        <v>0</v>
      </c>
    </row>
    <row r="61" spans="2:9" x14ac:dyDescent="0.25">
      <c r="B61" s="20" t="s">
        <v>10</v>
      </c>
      <c r="C61" s="20" t="str">
        <f>B61&amp;8</f>
        <v>TF-CBT8</v>
      </c>
      <c r="D61" s="20" t="s">
        <v>23527</v>
      </c>
      <c r="E61" s="20" t="str">
        <f t="shared" si="0"/>
        <v>UniversalTF-CBT CombinedDec-19</v>
      </c>
      <c r="F61" s="20" t="s">
        <v>23500</v>
      </c>
      <c r="G61" s="23">
        <f>IFERROR(IF(E$1="","",(IF(SUMIF(data2!$A$2:$A$19999,$E61,data2!I$2:I$19999)=0,"",SUMIF(data2!$A$2:$A$19999,$E61,data2!I$2:I$19999)))/IF(SUMIF(data2!$A$2:$A$19999,$E61,data2!J$2:J$19999)=0,"",SUMIF(data2!$A$2:$A$19999,$E61,data2!J$2:J$19999))),0)</f>
        <v>0</v>
      </c>
      <c r="H61" s="23">
        <f>IFERROR(IF(E$1="","",(IF(SUMIF(data2!$A$2:$A$19999,$E61,data2!F$2:F$19999)=0,"",SUMIF(data2!$A$2:$A$19999,$E61,data2!F$2:F$19999)))/IF(SUMIF(data2!$A$2:$A$19999,$E61,data2!G$2:G$19999)=0,"",SUMIF(data2!$A$2:$A$19999,$E61,data2!G$2:G$19999))),0)</f>
        <v>0</v>
      </c>
      <c r="I61" s="23">
        <f>IFERROR(IF(E$1="","",(IF(SUMIF(data2!$A$2:$A$19999,$E61,data2!P$2:P$19999)=0,"",SUMIF(data2!$A$2:$A$19999,$E61,data2!P$2:P$19999)))/IF(SUMIF(data2!$A$2:$A$19999,$E61,data2!Q$2:Q$19999)=0,"",SUMIF(data2!$A$2:$A$19999,$E61,data2!Q$2:Q$19999))),0)</f>
        <v>0</v>
      </c>
    </row>
    <row r="62" spans="2:9" s="177" customFormat="1" x14ac:dyDescent="0.25">
      <c r="B62" s="177" t="s">
        <v>42</v>
      </c>
      <c r="C62" s="177" t="str">
        <f>B62&amp;1</f>
        <v>TIP1</v>
      </c>
      <c r="D62" s="177" t="s">
        <v>23528</v>
      </c>
      <c r="E62" s="20" t="str">
        <f t="shared" si="0"/>
        <v>Community ConnectionsTIP CombinedDec-19</v>
      </c>
      <c r="F62" s="177" t="s">
        <v>23470</v>
      </c>
      <c r="G62" s="23">
        <f>IFERROR(IF(E$1="","",(IF(SUMIF(data2!$A$2:$A$19999,$E62,data2!I$2:I$19999)=0,"",SUMIF(data2!$A$2:$A$19999,$E62,data2!I$2:I$19999)))/IF(SUMIF(data2!$A$2:$A$19999,$E62,data2!J$2:J$19999)=0,"",SUMIF(data2!$A$2:$A$19999,$E62,data2!J$2:J$19999))),0)</f>
        <v>0.59627329192546585</v>
      </c>
      <c r="H62" s="23">
        <f>IFERROR(IF(E$1="","",(IF(SUMIF(data2!$A$2:$A$19999,$E62,data2!F$2:F$19999)=0,"",SUMIF(data2!$A$2:$A$19999,$E62,data2!F$2:F$19999)))/IF(SUMIF(data2!$A$2:$A$19999,$E62,data2!G$2:G$19999)=0,"",SUMIF(data2!$A$2:$A$19999,$E62,data2!G$2:G$19999))),0)</f>
        <v>0.93548387096774188</v>
      </c>
      <c r="I62" s="23">
        <f>IFERROR(IF(E$1="","",(IF(SUMIF(data2!$A$2:$A$19999,$E62,data2!P$2:P$19999)=0,"",SUMIF(data2!$A$2:$A$19999,$E62,data2!P$2:P$19999)))/IF(SUMIF(data2!$A$2:$A$19999,$E62,data2!Q$2:Q$19999)=0,"",SUMIF(data2!$A$2:$A$19999,$E62,data2!Q$2:Q$19999))),0)</f>
        <v>0.6</v>
      </c>
    </row>
    <row r="63" spans="2:9" x14ac:dyDescent="0.25">
      <c r="B63" s="177" t="s">
        <v>42</v>
      </c>
      <c r="C63" s="177" t="str">
        <f>B63&amp;2</f>
        <v>TIP2</v>
      </c>
      <c r="D63" s="20" t="s">
        <v>23529</v>
      </c>
      <c r="E63" s="20" t="str">
        <f t="shared" si="0"/>
        <v>ContemporaryTIP CombinedDec-19</v>
      </c>
      <c r="F63" s="20" t="s">
        <v>23472</v>
      </c>
      <c r="G63" s="23">
        <f>IFERROR(IF(E$1="","",(IF(SUMIF(data2!$A$2:$A$19999,$E63,data2!I$2:I$19999)=0,"",SUMIF(data2!$A$2:$A$19999,$E63,data2!I$2:I$19999)))/IF(SUMIF(data2!$A$2:$A$19999,$E63,data2!J$2:J$19999)=0,"",SUMIF(data2!$A$2:$A$19999,$E63,data2!J$2:J$19999))),0)</f>
        <v>0</v>
      </c>
      <c r="H63" s="23">
        <f>IFERROR(IF(E$1="","",(IF(SUMIF(data2!$A$2:$A$19999,$E63,data2!F$2:F$19999)=0,"",SUMIF(data2!$A$2:$A$19999,$E63,data2!F$2:F$19999)))/IF(SUMIF(data2!$A$2:$A$19999,$E63,data2!G$2:G$19999)=0,"",SUMIF(data2!$A$2:$A$19999,$E63,data2!G$2:G$19999))),0)</f>
        <v>0</v>
      </c>
      <c r="I63" s="23">
        <f>IFERROR(IF(E$1="","",(IF(SUMIF(data2!$A$2:$A$19999,$E63,data2!P$2:P$19999)=0,"",SUMIF(data2!$A$2:$A$19999,$E63,data2!P$2:P$19999)))/IF(SUMIF(data2!$A$2:$A$19999,$E63,data2!Q$2:Q$19999)=0,"",SUMIF(data2!$A$2:$A$19999,$E63,data2!Q$2:Q$19999))),0)</f>
        <v>0</v>
      </c>
    </row>
    <row r="64" spans="2:9" x14ac:dyDescent="0.25">
      <c r="B64" s="177" t="s">
        <v>42</v>
      </c>
      <c r="C64" s="177" t="str">
        <f>B64&amp;3</f>
        <v>TIP3</v>
      </c>
      <c r="D64" s="20" t="s">
        <v>23530</v>
      </c>
      <c r="E64" s="20" t="str">
        <f t="shared" si="0"/>
        <v>FPSTIP CombinedDec-19</v>
      </c>
      <c r="F64" s="20" t="s">
        <v>45</v>
      </c>
      <c r="G64" s="23">
        <f>IFERROR(IF(E$1="","",(IF(SUMIF(data2!$A$2:$A$19999,$E64,data2!I$2:I$19999)=0,"",SUMIF(data2!$A$2:$A$19999,$E64,data2!I$2:I$19999)))/IF(SUMIF(data2!$A$2:$A$19999,$E64,data2!J$2:J$19999)=0,"",SUMIF(data2!$A$2:$A$19999,$E64,data2!J$2:J$19999))),0)</f>
        <v>0</v>
      </c>
      <c r="H64" s="23">
        <f>IFERROR(IF(E$1="","",(IF(SUMIF(data2!$A$2:$A$19999,$E64,data2!F$2:F$19999)=0,"",SUMIF(data2!$A$2:$A$19999,$E64,data2!F$2:F$19999)))/IF(SUMIF(data2!$A$2:$A$19999,$E64,data2!G$2:G$19999)=0,"",SUMIF(data2!$A$2:$A$19999,$E64,data2!G$2:G$19999))),0)</f>
        <v>1.2</v>
      </c>
      <c r="I64" s="23">
        <f>IFERROR(IF(E$1="","",(IF(SUMIF(data2!$A$2:$A$19999,$E64,data2!P$2:P$19999)=0,"",SUMIF(data2!$A$2:$A$19999,$E64,data2!P$2:P$19999)))/IF(SUMIF(data2!$A$2:$A$19999,$E64,data2!Q$2:Q$19999)=0,"",SUMIF(data2!$A$2:$A$19999,$E64,data2!Q$2:Q$19999))),0)</f>
        <v>0</v>
      </c>
    </row>
    <row r="65" spans="2:9" x14ac:dyDescent="0.25">
      <c r="B65" s="177" t="s">
        <v>42</v>
      </c>
      <c r="C65" s="177" t="str">
        <f>B65&amp;4</f>
        <v>TIP4</v>
      </c>
      <c r="D65" s="20" t="s">
        <v>23531</v>
      </c>
      <c r="E65" s="20" t="str">
        <f t="shared" si="0"/>
        <v>Green DoorTIP CombinedDec-19</v>
      </c>
      <c r="F65" s="20" t="s">
        <v>23482</v>
      </c>
      <c r="G65" s="23">
        <f>IFERROR(IF(E$1="","",(IF(SUMIF(data2!$A$2:$A$19999,$E65,data2!I$2:I$19999)=0,"",SUMIF(data2!$A$2:$A$19999,$E65,data2!I$2:I$19999)))/IF(SUMIF(data2!$A$2:$A$19999,$E65,data2!J$2:J$19999)=0,"",SUMIF(data2!$A$2:$A$19999,$E65,data2!J$2:J$19999))),0)</f>
        <v>0</v>
      </c>
      <c r="H65" s="23">
        <f>IFERROR(IF(E$1="","",(IF(SUMIF(data2!$A$2:$A$19999,$E65,data2!F$2:F$19999)=0,"",SUMIF(data2!$A$2:$A$19999,$E65,data2!F$2:F$19999)))/IF(SUMIF(data2!$A$2:$A$19999,$E65,data2!G$2:G$19999)=0,"",SUMIF(data2!$A$2:$A$19999,$E65,data2!G$2:G$19999))),0)</f>
        <v>0</v>
      </c>
      <c r="I65" s="23">
        <f>IFERROR(IF(E$1="","",(IF(SUMIF(data2!$A$2:$A$19999,$E65,data2!P$2:P$19999)=0,"",SUMIF(data2!$A$2:$A$19999,$E65,data2!P$2:P$19999)))/IF(SUMIF(data2!$A$2:$A$19999,$E65,data2!Q$2:Q$19999)=0,"",SUMIF(data2!$A$2:$A$19999,$E65,data2!Q$2:Q$19999))),0)</f>
        <v>0</v>
      </c>
    </row>
    <row r="66" spans="2:9" x14ac:dyDescent="0.25">
      <c r="B66" s="177" t="s">
        <v>42</v>
      </c>
      <c r="C66" s="177" t="str">
        <f>B66&amp;5</f>
        <v>TIP5</v>
      </c>
      <c r="D66" s="20" t="s">
        <v>23532</v>
      </c>
      <c r="E66" s="20" t="str">
        <f t="shared" si="0"/>
        <v>LESTIP CombinedDec-19</v>
      </c>
      <c r="F66" s="20" t="s">
        <v>44</v>
      </c>
      <c r="G66" s="23">
        <f>IFERROR(IF(E$1="","",(IF(SUMIF(data2!$A$2:$A$19999,$E66,data2!I$2:I$19999)=0,"",SUMIF(data2!$A$2:$A$19999,$E66,data2!I$2:I$19999)))/IF(SUMIF(data2!$A$2:$A$19999,$E66,data2!J$2:J$19999)=0,"",SUMIF(data2!$A$2:$A$19999,$E66,data2!J$2:J$19999))),0)</f>
        <v>0</v>
      </c>
      <c r="H66" s="23">
        <f>IFERROR(IF(E$1="","",(IF(SUMIF(data2!$A$2:$A$19999,$E66,data2!F$2:F$19999)=0,"",SUMIF(data2!$A$2:$A$19999,$E66,data2!F$2:F$19999)))/IF(SUMIF(data2!$A$2:$A$19999,$E66,data2!G$2:G$19999)=0,"",SUMIF(data2!$A$2:$A$19999,$E66,data2!G$2:G$19999))),0)</f>
        <v>0.5</v>
      </c>
      <c r="I66" s="23">
        <f>IFERROR(IF(E$1="","",(IF(SUMIF(data2!$A$2:$A$19999,$E66,data2!P$2:P$19999)=0,"",SUMIF(data2!$A$2:$A$19999,$E66,data2!P$2:P$19999)))/IF(SUMIF(data2!$A$2:$A$19999,$E66,data2!Q$2:Q$19999)=0,"",SUMIF(data2!$A$2:$A$19999,$E66,data2!Q$2:Q$19999))),0)</f>
        <v>0</v>
      </c>
    </row>
    <row r="67" spans="2:9" x14ac:dyDescent="0.25">
      <c r="B67" s="177" t="s">
        <v>42</v>
      </c>
      <c r="C67" s="177" t="str">
        <f>B67&amp;6</f>
        <v>TIP6</v>
      </c>
      <c r="D67" s="20" t="s">
        <v>23533</v>
      </c>
      <c r="E67" s="20" t="str">
        <f t="shared" si="0"/>
        <v>MBI HSTIP CombinedDec-19</v>
      </c>
      <c r="F67" s="20" t="s">
        <v>23491</v>
      </c>
      <c r="G67" s="23">
        <f>IFERROR(IF(E$1="","",(IF(SUMIF(data2!$A$2:$A$19999,$E67,data2!I$2:I$19999)=0,"",SUMIF(data2!$A$2:$A$19999,$E67,data2!I$2:I$19999)))/IF(SUMIF(data2!$A$2:$A$19999,$E67,data2!J$2:J$19999)=0,"",SUMIF(data2!$A$2:$A$19999,$E67,data2!J$2:J$19999))),0)</f>
        <v>1.6666666666666667</v>
      </c>
      <c r="H67" s="23">
        <f>IFERROR(IF(E$1="","",(IF(SUMIF(data2!$A$2:$A$19999,$E67,data2!F$2:F$19999)=0,"",SUMIF(data2!$A$2:$A$19999,$E67,data2!F$2:F$19999)))/IF(SUMIF(data2!$A$2:$A$19999,$E67,data2!G$2:G$19999)=0,"",SUMIF(data2!$A$2:$A$19999,$E67,data2!G$2:G$19999))),0)</f>
        <v>0.78260869565217395</v>
      </c>
      <c r="I67" s="23">
        <f>IFERROR(IF(E$1="","",(IF(SUMIF(data2!$A$2:$A$19999,$E67,data2!P$2:P$19999)=0,"",SUMIF(data2!$A$2:$A$19999,$E67,data2!P$2:P$19999)))/IF(SUMIF(data2!$A$2:$A$19999,$E67,data2!Q$2:Q$19999)=0,"",SUMIF(data2!$A$2:$A$19999,$E67,data2!Q$2:Q$19999))),0)</f>
        <v>0</v>
      </c>
    </row>
    <row r="68" spans="2:9" x14ac:dyDescent="0.25">
      <c r="B68" s="177" t="s">
        <v>42</v>
      </c>
      <c r="C68" s="177" t="str">
        <f>B68&amp;7</f>
        <v>TIP7</v>
      </c>
      <c r="D68" s="20" t="s">
        <v>23534</v>
      </c>
      <c r="E68" s="20" t="str">
        <f t="shared" si="0"/>
        <v>PASSTIP CombinedDec-19</v>
      </c>
      <c r="F68" s="20" t="s">
        <v>6</v>
      </c>
      <c r="G68" s="23">
        <f>IFERROR(IF(E$1="","",(IF(SUMIF(data2!$A$2:$A$19999,$E68,data2!I$2:I$19999)=0,"",SUMIF(data2!$A$2:$A$19999,$E68,data2!I$2:I$19999)))/IF(SUMIF(data2!$A$2:$A$19999,$E68,data2!J$2:J$19999)=0,"",SUMIF(data2!$A$2:$A$19999,$E68,data2!J$2:J$19999))),0)</f>
        <v>0.68421052631578949</v>
      </c>
      <c r="H68" s="23">
        <f>IFERROR(IF(E$1="","",(IF(SUMIF(data2!$A$2:$A$19999,$E68,data2!F$2:F$19999)=0,"",SUMIF(data2!$A$2:$A$19999,$E68,data2!F$2:F$19999)))/IF(SUMIF(data2!$A$2:$A$19999,$E68,data2!G$2:G$19999)=0,"",SUMIF(data2!$A$2:$A$19999,$E68,data2!G$2:G$19999))),0)</f>
        <v>1</v>
      </c>
      <c r="I68" s="23">
        <f>IFERROR(IF(E$1="","",(IF(SUMIF(data2!$A$2:$A$19999,$E68,data2!P$2:P$19999)=0,"",SUMIF(data2!$A$2:$A$19999,$E68,data2!P$2:P$19999)))/IF(SUMIF(data2!$A$2:$A$19999,$E68,data2!Q$2:Q$19999)=0,"",SUMIF(data2!$A$2:$A$19999,$E68,data2!Q$2:Q$19999))),0)</f>
        <v>0.8666666666666667</v>
      </c>
    </row>
    <row r="69" spans="2:9" x14ac:dyDescent="0.25">
      <c r="B69" s="177" t="s">
        <v>42</v>
      </c>
      <c r="C69" s="177" t="str">
        <f>B69&amp;8</f>
        <v>TIP8</v>
      </c>
      <c r="D69" s="20" t="s">
        <v>23535</v>
      </c>
      <c r="E69" s="20" t="str">
        <f t="shared" ref="E69:E84" si="1">D69&amp;$E$1</f>
        <v>TFCCTIP CombinedDec-19</v>
      </c>
      <c r="F69" s="20" t="s">
        <v>43</v>
      </c>
      <c r="G69" s="23">
        <f>IFERROR(IF(E$1="","",(IF(SUMIF(data2!$A$2:$A$19999,$E69,data2!I$2:I$19999)=0,"",SUMIF(data2!$A$2:$A$19999,$E69,data2!I$2:I$19999)))/IF(SUMIF(data2!$A$2:$A$19999,$E69,data2!J$2:J$19999)=0,"",SUMIF(data2!$A$2:$A$19999,$E69,data2!J$2:J$19999))),0)</f>
        <v>0</v>
      </c>
      <c r="H69" s="23">
        <f>IFERROR(IF(E$1="","",(IF(SUMIF(data2!$A$2:$A$19999,$E69,data2!F$2:F$19999)=0,"",SUMIF(data2!$A$2:$A$19999,$E69,data2!F$2:F$19999)))/IF(SUMIF(data2!$A$2:$A$19999,$E69,data2!G$2:G$19999)=0,"",SUMIF(data2!$A$2:$A$19999,$E69,data2!G$2:G$19999))),0)</f>
        <v>0</v>
      </c>
      <c r="I69" s="23">
        <f>IFERROR(IF(E$1="","",(IF(SUMIF(data2!$A$2:$A$19999,$E69,data2!P$2:P$19999)=0,"",SUMIF(data2!$A$2:$A$19999,$E69,data2!P$2:P$19999)))/IF(SUMIF(data2!$A$2:$A$19999,$E69,data2!Q$2:Q$19999)=0,"",SUMIF(data2!$A$2:$A$19999,$E69,data2!Q$2:Q$19999))),0)</f>
        <v>0</v>
      </c>
    </row>
    <row r="70" spans="2:9" x14ac:dyDescent="0.25">
      <c r="B70" s="177" t="s">
        <v>42</v>
      </c>
      <c r="C70" s="177" t="str">
        <f>B70&amp;9</f>
        <v>TIP9</v>
      </c>
      <c r="D70" s="20" t="s">
        <v>23536</v>
      </c>
      <c r="E70" s="20" t="str">
        <f t="shared" si="1"/>
        <v>UniversalTIP CombinedDec-19</v>
      </c>
      <c r="F70" s="20" t="s">
        <v>23500</v>
      </c>
      <c r="G70" s="23">
        <f>IFERROR(IF(E$1="","",(IF(SUMIF(data2!$A$2:$A$19999,$E70,data2!I$2:I$19999)=0,"",SUMIF(data2!$A$2:$A$19999,$E70,data2!I$2:I$19999)))/IF(SUMIF(data2!$A$2:$A$19999,$E70,data2!J$2:J$19999)=0,"",SUMIF(data2!$A$2:$A$19999,$E70,data2!J$2:J$19999))),0)</f>
        <v>0</v>
      </c>
      <c r="H70" s="23">
        <f>IFERROR(IF(E$1="","",(IF(SUMIF(data2!$A$2:$A$19999,$E70,data2!F$2:F$19999)=0,"",SUMIF(data2!$A$2:$A$19999,$E70,data2!F$2:F$19999)))/IF(SUMIF(data2!$A$2:$A$19999,$E70,data2!G$2:G$19999)=0,"",SUMIF(data2!$A$2:$A$19999,$E70,data2!G$2:G$19999))),0)</f>
        <v>0</v>
      </c>
      <c r="I70" s="23">
        <f>IFERROR(IF(E$1="","",(IF(SUMIF(data2!$A$2:$A$19999,$E70,data2!P$2:P$19999)=0,"",SUMIF(data2!$A$2:$A$19999,$E70,data2!P$2:P$19999)))/IF(SUMIF(data2!$A$2:$A$19999,$E70,data2!Q$2:Q$19999)=0,"",SUMIF(data2!$A$2:$A$19999,$E70,data2!Q$2:Q$19999))),0)</f>
        <v>0</v>
      </c>
    </row>
    <row r="71" spans="2:9" x14ac:dyDescent="0.25">
      <c r="B71" s="177" t="s">
        <v>42</v>
      </c>
      <c r="C71" s="177" t="str">
        <f>B71&amp;10</f>
        <v>TIP10</v>
      </c>
      <c r="D71" s="20" t="s">
        <v>23537</v>
      </c>
      <c r="E71" s="20" t="str">
        <f t="shared" si="1"/>
        <v>Wayne CenterTIP CombinedDec-19</v>
      </c>
      <c r="F71" s="20" t="s">
        <v>23502</v>
      </c>
      <c r="G71" s="23">
        <f>IFERROR(IF(E$1="","",(IF(SUMIF(data2!$A$2:$A$19999,$E71,data2!I$2:I$19999)=0,"",SUMIF(data2!$A$2:$A$19999,$E71,data2!I$2:I$19999)))/IF(SUMIF(data2!$A$2:$A$19999,$E71,data2!J$2:J$19999)=0,"",SUMIF(data2!$A$2:$A$19999,$E71,data2!J$2:J$19999))),0)</f>
        <v>1</v>
      </c>
      <c r="H71" s="23">
        <f>IFERROR(IF(E$1="","",(IF(SUMIF(data2!$A$2:$A$19999,$E71,data2!F$2:F$19999)=0,"",SUMIF(data2!$A$2:$A$19999,$E71,data2!F$2:F$19999)))/IF(SUMIF(data2!$A$2:$A$19999,$E71,data2!G$2:G$19999)=0,"",SUMIF(data2!$A$2:$A$19999,$E71,data2!G$2:G$19999))),0)</f>
        <v>0.83333333333333337</v>
      </c>
      <c r="I71" s="23">
        <f>IFERROR(IF(E$1="","",(IF(SUMIF(data2!$A$2:$A$19999,$E71,data2!P$2:P$19999)=0,"",SUMIF(data2!$A$2:$A$19999,$E71,data2!P$2:P$19999)))/IF(SUMIF(data2!$A$2:$A$19999,$E71,data2!Q$2:Q$19999)=0,"",SUMIF(data2!$A$2:$A$19999,$E71,data2!Q$2:Q$19999))),0)</f>
        <v>1</v>
      </c>
    </row>
    <row r="72" spans="2:9" x14ac:dyDescent="0.25">
      <c r="B72" s="177" t="s">
        <v>53</v>
      </c>
      <c r="C72" s="177" t="str">
        <f>B72&amp;1</f>
        <v>TST1</v>
      </c>
      <c r="D72" s="20" t="s">
        <v>23538</v>
      </c>
      <c r="E72" s="20" t="str">
        <f t="shared" si="1"/>
        <v>Adoptions TogetherTST CombinedDec-19</v>
      </c>
      <c r="F72" s="20" t="s">
        <v>23466</v>
      </c>
      <c r="G72" s="23">
        <f>IFERROR(IF(E$1="","",(IF(SUMIF(data2!$A$2:$A$19999,$E72,data2!I$2:I$19999)=0,"",SUMIF(data2!$A$2:$A$19999,$E72,data2!I$2:I$19999)))/IF(SUMIF(data2!$A$2:$A$19999,$E72,data2!J$2:J$19999)=0,"",SUMIF(data2!$A$2:$A$19999,$E72,data2!J$2:J$19999))),0)</f>
        <v>0</v>
      </c>
      <c r="H72" s="23">
        <f>IFERROR(IF(E$1="","",(IF(SUMIF(data2!$A$2:$A$19999,$E72,data2!F$2:F$19999)=0,"",SUMIF(data2!$A$2:$A$19999,$E72,data2!F$2:F$19999)))/IF(SUMIF(data2!$A$2:$A$19999,$E72,data2!G$2:G$19999)=0,"",SUMIF(data2!$A$2:$A$19999,$E72,data2!G$2:G$19999))),0)</f>
        <v>0</v>
      </c>
      <c r="I72" s="23">
        <f>IFERROR(IF(E$1="","",(IF(SUMIF(data2!$A$2:$A$19999,$E72,data2!P$2:P$19999)=0,"",SUMIF(data2!$A$2:$A$19999,$E72,data2!P$2:P$19999)))/IF(SUMIF(data2!$A$2:$A$19999,$E72,data2!Q$2:Q$19999)=0,"",SUMIF(data2!$A$2:$A$19999,$E72,data2!Q$2:Q$19999))),0)</f>
        <v>0</v>
      </c>
    </row>
    <row r="73" spans="2:9" x14ac:dyDescent="0.25">
      <c r="B73" s="177" t="s">
        <v>53</v>
      </c>
      <c r="C73" s="177" t="str">
        <f>B73&amp;2</f>
        <v>TST2</v>
      </c>
      <c r="D73" s="20" t="s">
        <v>23539</v>
      </c>
      <c r="E73" s="20" t="str">
        <f t="shared" si="1"/>
        <v>ContemporaryTST CombinedDec-19</v>
      </c>
      <c r="F73" s="20" t="s">
        <v>23472</v>
      </c>
      <c r="G73" s="23">
        <f>IFERROR(IF(E$1="","",(IF(SUMIF(data2!$A$2:$A$19999,$E73,data2!I$2:I$19999)=0,"",SUMIF(data2!$A$2:$A$19999,$E73,data2!I$2:I$19999)))/IF(SUMIF(data2!$A$2:$A$19999,$E73,data2!J$2:J$19999)=0,"",SUMIF(data2!$A$2:$A$19999,$E73,data2!J$2:J$19999))),0)</f>
        <v>0</v>
      </c>
      <c r="H73" s="23">
        <f>IFERROR(IF(E$1="","",(IF(SUMIF(data2!$A$2:$A$19999,$E73,data2!F$2:F$19999)=0,"",SUMIF(data2!$A$2:$A$19999,$E73,data2!F$2:F$19999)))/IF(SUMIF(data2!$A$2:$A$19999,$E73,data2!G$2:G$19999)=0,"",SUMIF(data2!$A$2:$A$19999,$E73,data2!G$2:G$19999))),0)</f>
        <v>0</v>
      </c>
      <c r="I73" s="23">
        <f>IFERROR(IF(E$1="","",(IF(SUMIF(data2!$A$2:$A$19999,$E73,data2!P$2:P$19999)=0,"",SUMIF(data2!$A$2:$A$19999,$E73,data2!P$2:P$19999)))/IF(SUMIF(data2!$A$2:$A$19999,$E73,data2!Q$2:Q$19999)=0,"",SUMIF(data2!$A$2:$A$19999,$E73,data2!Q$2:Q$19999))),0)</f>
        <v>0</v>
      </c>
    </row>
    <row r="74" spans="2:9" x14ac:dyDescent="0.25">
      <c r="B74" s="177" t="s">
        <v>53</v>
      </c>
      <c r="C74" s="177" t="str">
        <f>B74&amp;3</f>
        <v>TST3</v>
      </c>
      <c r="D74" s="20" t="s">
        <v>23540</v>
      </c>
      <c r="E74" s="20" t="str">
        <f t="shared" si="1"/>
        <v>Family MattersTST CombinedDec-19</v>
      </c>
      <c r="F74" s="20" t="s">
        <v>23474</v>
      </c>
      <c r="G74" s="23">
        <f>IFERROR(IF(E$1="","",(IF(SUMIF(data2!$A$2:$A$19999,$E74,data2!I$2:I$19999)=0,"",SUMIF(data2!$A$2:$A$19999,$E74,data2!I$2:I$19999)))/IF(SUMIF(data2!$A$2:$A$19999,$E74,data2!J$2:J$19999)=0,"",SUMIF(data2!$A$2:$A$19999,$E74,data2!J$2:J$19999))),0)</f>
        <v>0</v>
      </c>
      <c r="H74" s="23">
        <f>IFERROR(IF(E$1="","",(IF(SUMIF(data2!$A$2:$A$19999,$E74,data2!F$2:F$19999)=0,"",SUMIF(data2!$A$2:$A$19999,$E74,data2!F$2:F$19999)))/IF(SUMIF(data2!$A$2:$A$19999,$E74,data2!G$2:G$19999)=0,"",SUMIF(data2!$A$2:$A$19999,$E74,data2!G$2:G$19999))),0)</f>
        <v>0</v>
      </c>
      <c r="I74" s="23">
        <f>IFERROR(IF(E$1="","",(IF(SUMIF(data2!$A$2:$A$19999,$E74,data2!P$2:P$19999)=0,"",SUMIF(data2!$A$2:$A$19999,$E74,data2!P$2:P$19999)))/IF(SUMIF(data2!$A$2:$A$19999,$E74,data2!Q$2:Q$19999)=0,"",SUMIF(data2!$A$2:$A$19999,$E74,data2!Q$2:Q$19999))),0)</f>
        <v>0</v>
      </c>
    </row>
    <row r="75" spans="2:9" x14ac:dyDescent="0.25">
      <c r="B75" s="177" t="s">
        <v>53</v>
      </c>
      <c r="C75" s="177" t="str">
        <f>B75&amp;4</f>
        <v>TST4</v>
      </c>
      <c r="D75" s="20" t="s">
        <v>23541</v>
      </c>
      <c r="E75" s="20" t="str">
        <f t="shared" si="1"/>
        <v>First Home CareTST CombinedDec-19</v>
      </c>
      <c r="F75" s="20" t="s">
        <v>23478</v>
      </c>
      <c r="G75" s="23">
        <f>IFERROR(IF(E$1="","",(IF(SUMIF(data2!$A$2:$A$19999,$E75,data2!I$2:I$19999)=0,"",SUMIF(data2!$A$2:$A$19999,$E75,data2!I$2:I$19999)))/IF(SUMIF(data2!$A$2:$A$19999,$E75,data2!J$2:J$19999)=0,"",SUMIF(data2!$A$2:$A$19999,$E75,data2!J$2:J$19999))),0)</f>
        <v>0</v>
      </c>
      <c r="H75" s="23">
        <f>IFERROR(IF(E$1="","",(IF(SUMIF(data2!$A$2:$A$19999,$E75,data2!F$2:F$19999)=0,"",SUMIF(data2!$A$2:$A$19999,$E75,data2!F$2:F$19999)))/IF(SUMIF(data2!$A$2:$A$19999,$E75,data2!G$2:G$19999)=0,"",SUMIF(data2!$A$2:$A$19999,$E75,data2!G$2:G$19999))),0)</f>
        <v>0</v>
      </c>
      <c r="I75" s="23">
        <f>IFERROR(IF(E$1="","",(IF(SUMIF(data2!$A$2:$A$19999,$E75,data2!P$2:P$19999)=0,"",SUMIF(data2!$A$2:$A$19999,$E75,data2!P$2:P$19999)))/IF(SUMIF(data2!$A$2:$A$19999,$E75,data2!Q$2:Q$19999)=0,"",SUMIF(data2!$A$2:$A$19999,$E75,data2!Q$2:Q$19999))),0)</f>
        <v>0</v>
      </c>
    </row>
    <row r="76" spans="2:9" x14ac:dyDescent="0.25">
      <c r="B76" s="177" t="s">
        <v>53</v>
      </c>
      <c r="C76" s="177" t="str">
        <f>B76&amp;5</f>
        <v>TST5</v>
      </c>
      <c r="D76" s="20" t="s">
        <v>23542</v>
      </c>
      <c r="E76" s="20" t="str">
        <f t="shared" si="1"/>
        <v>Foundations for Home &amp; CommunityTST CombinedDec-19</v>
      </c>
      <c r="F76" s="20" t="s">
        <v>23478</v>
      </c>
      <c r="G76" s="23">
        <f>IFERROR(IF(E$1="","",(IF(SUMIF(data2!$A$2:$A$19999,$E76,data2!I$2:I$19999)=0,"",SUMIF(data2!$A$2:$A$19999,$E76,data2!I$2:I$19999)))/IF(SUMIF(data2!$A$2:$A$19999,$E76,data2!J$2:J$19999)=0,"",SUMIF(data2!$A$2:$A$19999,$E76,data2!J$2:J$19999))),0)</f>
        <v>0</v>
      </c>
      <c r="H76" s="23">
        <f>IFERROR(IF(E$1="","",(IF(SUMIF(data2!$A$2:$A$19999,$E76,data2!F$2:F$19999)=0,"",SUMIF(data2!$A$2:$A$19999,$E76,data2!F$2:F$19999)))/IF(SUMIF(data2!$A$2:$A$19999,$E76,data2!G$2:G$19999)=0,"",SUMIF(data2!$A$2:$A$19999,$E76,data2!G$2:G$19999))),0)</f>
        <v>0</v>
      </c>
      <c r="I76" s="23">
        <f>IFERROR(IF(E$1="","",(IF(SUMIF(data2!$A$2:$A$19999,$E76,data2!P$2:P$19999)=0,"",SUMIF(data2!$A$2:$A$19999,$E76,data2!P$2:P$19999)))/IF(SUMIF(data2!$A$2:$A$19999,$E76,data2!Q$2:Q$19999)=0,"",SUMIF(data2!$A$2:$A$19999,$E76,data2!Q$2:Q$19999))),0)</f>
        <v>0</v>
      </c>
    </row>
    <row r="77" spans="2:9" x14ac:dyDescent="0.25">
      <c r="B77" s="177" t="s">
        <v>53</v>
      </c>
      <c r="C77" s="177" t="str">
        <f>B77&amp;6</f>
        <v>TST6</v>
      </c>
      <c r="D77" s="20" t="s">
        <v>23543</v>
      </c>
      <c r="E77" s="20" t="str">
        <f t="shared" si="1"/>
        <v>HillcrestTST CombinedDec-19</v>
      </c>
      <c r="F77" s="20" t="s">
        <v>23484</v>
      </c>
      <c r="G77" s="23">
        <f>IFERROR(IF(E$1="","",(IF(SUMIF(data2!$A$2:$A$19999,$E77,data2!I$2:I$19999)=0,"",SUMIF(data2!$A$2:$A$19999,$E77,data2!I$2:I$19999)))/IF(SUMIF(data2!$A$2:$A$19999,$E77,data2!J$2:J$19999)=0,"",SUMIF(data2!$A$2:$A$19999,$E77,data2!J$2:J$19999))),0)</f>
        <v>1</v>
      </c>
      <c r="H77" s="23">
        <f>IFERROR(IF(E$1="","",(IF(SUMIF(data2!$A$2:$A$19999,$E77,data2!F$2:F$19999)=0,"",SUMIF(data2!$A$2:$A$19999,$E77,data2!F$2:F$19999)))/IF(SUMIF(data2!$A$2:$A$19999,$E77,data2!G$2:G$19999)=0,"",SUMIF(data2!$A$2:$A$19999,$E77,data2!G$2:G$19999))),0)</f>
        <v>1</v>
      </c>
      <c r="I77" s="23">
        <f>IFERROR(IF(E$1="","",(IF(SUMIF(data2!$A$2:$A$19999,$E77,data2!P$2:P$19999)=0,"",SUMIF(data2!$A$2:$A$19999,$E77,data2!P$2:P$19999)))/IF(SUMIF(data2!$A$2:$A$19999,$E77,data2!Q$2:Q$19999)=0,"",SUMIF(data2!$A$2:$A$19999,$E77,data2!Q$2:Q$19999))),0)</f>
        <v>0</v>
      </c>
    </row>
    <row r="78" spans="2:9" x14ac:dyDescent="0.25">
      <c r="B78" s="177" t="s">
        <v>53</v>
      </c>
      <c r="C78" s="177" t="str">
        <f>B78&amp;7</f>
        <v>TST7</v>
      </c>
      <c r="D78" s="20" t="s">
        <v>23544</v>
      </c>
      <c r="E78" s="20" t="str">
        <f t="shared" si="1"/>
        <v>MD Family ResourcesTST CombinedDec-19</v>
      </c>
      <c r="F78" s="20" t="s">
        <v>23493</v>
      </c>
      <c r="G78" s="23">
        <f>IFERROR(IF(E$1="","",(IF(SUMIF(data2!$A$2:$A$19999,$E78,data2!I$2:I$19999)=0,"",SUMIF(data2!$A$2:$A$19999,$E78,data2!I$2:I$19999)))/IF(SUMIF(data2!$A$2:$A$19999,$E78,data2!J$2:J$19999)=0,"",SUMIF(data2!$A$2:$A$19999,$E78,data2!J$2:J$19999))),0)</f>
        <v>0.45454545454545453</v>
      </c>
      <c r="H78" s="23">
        <f>IFERROR(IF(E$1="","",(IF(SUMIF(data2!$A$2:$A$19999,$E78,data2!F$2:F$19999)=0,"",SUMIF(data2!$A$2:$A$19999,$E78,data2!F$2:F$19999)))/IF(SUMIF(data2!$A$2:$A$19999,$E78,data2!G$2:G$19999)=0,"",SUMIF(data2!$A$2:$A$19999,$E78,data2!G$2:G$19999))),0)</f>
        <v>2</v>
      </c>
      <c r="I78" s="23">
        <f>IFERROR(IF(E$1="","",(IF(SUMIF(data2!$A$2:$A$19999,$E78,data2!P$2:P$19999)=0,"",SUMIF(data2!$A$2:$A$19999,$E78,data2!P$2:P$19999)))/IF(SUMIF(data2!$A$2:$A$19999,$E78,data2!Q$2:Q$19999)=0,"",SUMIF(data2!$A$2:$A$19999,$E78,data2!Q$2:Q$19999))),0)</f>
        <v>0</v>
      </c>
    </row>
    <row r="79" spans="2:9" x14ac:dyDescent="0.25">
      <c r="B79" s="177" t="s">
        <v>1003</v>
      </c>
      <c r="C79" s="177" t="str">
        <f>B79&amp;3</f>
        <v>CPP-FV3</v>
      </c>
      <c r="D79" s="20" t="s">
        <v>23545</v>
      </c>
      <c r="E79" s="20" t="str">
        <f t="shared" si="1"/>
        <v>Marys CenterCPP-FV CombinedDec-19</v>
      </c>
      <c r="F79" s="20" t="s">
        <v>23489</v>
      </c>
      <c r="G79" s="23">
        <f>IFERROR(IF(E$1="","",(IF(SUMIF(data2!$A$2:$A$19999,$E79,data2!I$2:I$19999)=0,"",SUMIF(data2!$A$2:$A$19999,$E79,data2!I$2:I$19999)))/IF(SUMIF(data2!$A$2:$A$19999,$E79,data2!J$2:J$19999)=0,"",SUMIF(data2!$A$2:$A$19999,$E79,data2!J$2:J$19999))),0)</f>
        <v>1.0909090909090908</v>
      </c>
      <c r="H79" s="23">
        <f>IFERROR(IF(E$1="","",(IF(SUMIF(data2!$A$2:$A$19999,$E79,data2!F$2:F$19999)=0,"",SUMIF(data2!$A$2:$A$19999,$E79,data2!F$2:F$19999)))/IF(SUMIF(data2!$A$2:$A$19999,$E79,data2!G$2:G$19999)=0,"",SUMIF(data2!$A$2:$A$19999,$E79,data2!G$2:G$19999))),0)</f>
        <v>1</v>
      </c>
      <c r="I79" s="23">
        <f>IFERROR(IF(E$1="","",(IF(SUMIF(data2!$A$2:$A$19999,$E79,data2!P$2:P$19999)=0,"",SUMIF(data2!$A$2:$A$19999,$E79,data2!P$2:P$19999)))/IF(SUMIF(data2!$A$2:$A$19999,$E79,data2!Q$2:Q$19999)=0,"",SUMIF(data2!$A$2:$A$19999,$E79,data2!Q$2:Q$19999))),0)</f>
        <v>1</v>
      </c>
    </row>
    <row r="80" spans="2:9" x14ac:dyDescent="0.25">
      <c r="B80" s="177" t="s">
        <v>1003</v>
      </c>
      <c r="C80" s="177" t="str">
        <f>B80&amp;4</f>
        <v>CPP-FV4</v>
      </c>
      <c r="D80" s="20" t="s">
        <v>23546</v>
      </c>
      <c r="E80" s="20" t="str">
        <f t="shared" si="1"/>
        <v>PIECECPP-FV CombinedDec-19</v>
      </c>
      <c r="F80" s="20" t="s">
        <v>30</v>
      </c>
      <c r="G80" s="23">
        <f>IFERROR(IF(E$1="","",(IF(SUMIF(data2!$A$2:$A$19999,$E80,data2!I$2:I$19999)=0,"",SUMIF(data2!$A$2:$A$19999,$E80,data2!I$2:I$19999)))/IF(SUMIF(data2!$A$2:$A$19999,$E80,data2!J$2:J$19999)=0,"",SUMIF(data2!$A$2:$A$19999,$E80,data2!J$2:J$19999))),0)</f>
        <v>0.75</v>
      </c>
      <c r="H80" s="23">
        <f>IFERROR(IF(E$1="","",(IF(SUMIF(data2!$A$2:$A$19999,$E80,data2!F$2:F$19999)=0,"",SUMIF(data2!$A$2:$A$19999,$E80,data2!F$2:F$19999)))/IF(SUMIF(data2!$A$2:$A$19999,$E80,data2!G$2:G$19999)=0,"",SUMIF(data2!$A$2:$A$19999,$E80,data2!G$2:G$19999))),0)</f>
        <v>2.3333333333333335</v>
      </c>
      <c r="I80" s="23">
        <f>IFERROR(IF(E$1="","",(IF(SUMIF(data2!$A$2:$A$19999,$E80,data2!P$2:P$19999)=0,"",SUMIF(data2!$A$2:$A$19999,$E80,data2!P$2:P$19999)))/IF(SUMIF(data2!$A$2:$A$19999,$E80,data2!Q$2:Q$19999)=0,"",SUMIF(data2!$A$2:$A$19999,$E80,data2!Q$2:Q$19999))),0)</f>
        <v>1</v>
      </c>
    </row>
    <row r="81" spans="2:20" x14ac:dyDescent="0.25">
      <c r="B81" s="177" t="s">
        <v>1003</v>
      </c>
      <c r="C81" s="177" t="str">
        <f>B81&amp;5</f>
        <v>CPP-FV5</v>
      </c>
      <c r="D81" s="20" t="s">
        <v>23547</v>
      </c>
      <c r="E81" s="20" t="str">
        <f t="shared" si="1"/>
        <v>Community ConnectionsCPP-FV CombinedDec-19</v>
      </c>
      <c r="F81" s="20" t="s">
        <v>23470</v>
      </c>
      <c r="G81" s="23">
        <f>IFERROR(IF(E$1="","",(IF(SUMIF(data2!$A$2:$A$19999,$E81,data2!I$2:I$19999)=0,"",SUMIF(data2!$A$2:$A$19999,$E81,data2!I$2:I$19999)))/IF(SUMIF(data2!$A$2:$A$19999,$E81,data2!J$2:J$19999)=0,"",SUMIF(data2!$A$2:$A$19999,$E81,data2!J$2:J$19999))),0)</f>
        <v>0.5</v>
      </c>
      <c r="H81" s="23">
        <f>IFERROR(IF(E$1="","",(IF(SUMIF(data2!$A$2:$A$19999,$E81,data2!F$2:F$19999)=0,"",SUMIF(data2!$A$2:$A$19999,$E81,data2!F$2:F$19999)))/IF(SUMIF(data2!$A$2:$A$19999,$E81,data2!G$2:G$19999)=0,"",SUMIF(data2!$A$2:$A$19999,$E81,data2!G$2:G$19999))),0)</f>
        <v>1</v>
      </c>
      <c r="I81" s="23">
        <f>IFERROR(IF(E$1="","",(IF(SUMIF(data2!$A$2:$A$19999,$E81,data2!P$2:P$19999)=0,"",SUMIF(data2!$A$2:$A$19999,$E81,data2!P$2:P$19999)))/IF(SUMIF(data2!$A$2:$A$19999,$E81,data2!Q$2:Q$19999)=0,"",SUMIF(data2!$A$2:$A$19999,$E81,data2!Q$2:Q$19999))),0)</f>
        <v>0</v>
      </c>
    </row>
    <row r="82" spans="2:20" x14ac:dyDescent="0.25">
      <c r="B82" s="177" t="s">
        <v>1004</v>
      </c>
      <c r="C82" s="177" t="str">
        <f>B82&amp;1</f>
        <v>PCIT1</v>
      </c>
      <c r="D82" s="20" t="s">
        <v>23548</v>
      </c>
      <c r="E82" s="20" t="str">
        <f t="shared" si="1"/>
        <v>Community ConnectionsPCIT CombinedDec-19</v>
      </c>
      <c r="F82" s="20" t="s">
        <v>23470</v>
      </c>
      <c r="G82" s="23">
        <f>IFERROR(IF(E$1="","",(IF(SUMIF(data2!$A$2:$A$19999,$E82,data2!I$2:I$19999)=0,"",SUMIF(data2!$A$2:$A$19999,$E82,data2!I$2:I$19999)))/IF(SUMIF(data2!$A$2:$A$19999,$E82,data2!J$2:J$19999)=0,"",SUMIF(data2!$A$2:$A$19999,$E82,data2!J$2:J$19999))),0)</f>
        <v>0.36363636363636365</v>
      </c>
      <c r="H82" s="23">
        <f>IFERROR(IF(E$1="","",(IF(SUMIF(data2!$A$2:$A$19999,$E82,data2!F$2:F$19999)=0,"",SUMIF(data2!$A$2:$A$19999,$E82,data2!F$2:F$19999)))/IF(SUMIF(data2!$A$2:$A$19999,$E82,data2!G$2:G$19999)=0,"",SUMIF(data2!$A$2:$A$19999,$E82,data2!G$2:G$19999))),0)</f>
        <v>1</v>
      </c>
      <c r="I82" s="23">
        <f>IFERROR(IF(E$1="","",(IF(SUMIF(data2!$A$2:$A$19999,$E82,data2!P$2:P$19999)=0,"",SUMIF(data2!$A$2:$A$19999,$E82,data2!P$2:P$19999)))/IF(SUMIF(data2!$A$2:$A$19999,$E82,data2!Q$2:Q$19999)=0,"",SUMIF(data2!$A$2:$A$19999,$E82,data2!Q$2:Q$19999))),0)</f>
        <v>0</v>
      </c>
    </row>
    <row r="83" spans="2:20" x14ac:dyDescent="0.25">
      <c r="B83" s="177" t="s">
        <v>1004</v>
      </c>
      <c r="C83" s="177" t="str">
        <f>B83&amp;2</f>
        <v>PCIT2</v>
      </c>
      <c r="D83" s="20" t="s">
        <v>23549</v>
      </c>
      <c r="E83" s="20" t="str">
        <f t="shared" si="1"/>
        <v>Marys CenterPCIT CombinedDec-19</v>
      </c>
      <c r="F83" s="20" t="s">
        <v>23489</v>
      </c>
      <c r="G83" s="23">
        <f>IFERROR(IF(E$1="","",(IF(SUMIF(data2!$A$2:$A$19999,$E83,data2!I$2:I$19999)=0,"",SUMIF(data2!$A$2:$A$19999,$E83,data2!I$2:I$19999)))/IF(SUMIF(data2!$A$2:$A$19999,$E83,data2!J$2:J$19999)=0,"",SUMIF(data2!$A$2:$A$19999,$E83,data2!J$2:J$19999))),0)</f>
        <v>0.6071428571428571</v>
      </c>
      <c r="H83" s="23">
        <f>IFERROR(IF(E$1="","",(IF(SUMIF(data2!$A$2:$A$19999,$E83,data2!F$2:F$19999)=0,"",SUMIF(data2!$A$2:$A$19999,$E83,data2!F$2:F$19999)))/IF(SUMIF(data2!$A$2:$A$19999,$E83,data2!G$2:G$19999)=0,"",SUMIF(data2!$A$2:$A$19999,$E83,data2!G$2:G$19999))),0)</f>
        <v>1.1111111111111112</v>
      </c>
      <c r="I83" s="23">
        <f>IFERROR(IF(E$1="","",(IF(SUMIF(data2!$A$2:$A$19999,$E83,data2!P$2:P$19999)=0,"",SUMIF(data2!$A$2:$A$19999,$E83,data2!P$2:P$19999)))/IF(SUMIF(data2!$A$2:$A$19999,$E83,data2!Q$2:Q$19999)=0,"",SUMIF(data2!$A$2:$A$19999,$E83,data2!Q$2:Q$19999))),0)</f>
        <v>0.8</v>
      </c>
    </row>
    <row r="84" spans="2:20" x14ac:dyDescent="0.25">
      <c r="B84" s="177" t="s">
        <v>1004</v>
      </c>
      <c r="C84" s="177" t="str">
        <f>B84&amp;3</f>
        <v>PCIT3</v>
      </c>
      <c r="D84" s="20" t="s">
        <v>23550</v>
      </c>
      <c r="E84" s="20" t="str">
        <f t="shared" si="1"/>
        <v>PIECEPCIT CombinedDec-19</v>
      </c>
      <c r="F84" s="20" t="s">
        <v>30</v>
      </c>
      <c r="G84" s="23">
        <f>IFERROR(IF(E$1="","",(IF(SUMIF(data2!$A$2:$A$19999,$E84,data2!I$2:I$19999)=0,"",SUMIF(data2!$A$2:$A$19999,$E84,data2!I$2:I$19999)))/IF(SUMIF(data2!$A$2:$A$19999,$E84,data2!J$2:J$19999)=0,"",SUMIF(data2!$A$2:$A$19999,$E84,data2!J$2:J$19999))),0)</f>
        <v>0.52941176470588236</v>
      </c>
      <c r="H84" s="23">
        <f>IFERROR(IF(E$1="","",(IF(SUMIF(data2!$A$2:$A$19999,$E84,data2!F$2:F$19999)=0,"",SUMIF(data2!$A$2:$A$19999,$E84,data2!F$2:F$19999)))/IF(SUMIF(data2!$A$2:$A$19999,$E84,data2!G$2:G$19999)=0,"",SUMIF(data2!$A$2:$A$19999,$E84,data2!G$2:G$19999))),0)</f>
        <v>2</v>
      </c>
      <c r="I84" s="23">
        <f>IFERROR(IF(E$1="","",(IF(SUMIF(data2!$A$2:$A$19999,$E84,data2!P$2:P$19999)=0,"",SUMIF(data2!$A$2:$A$19999,$E84,data2!P$2:P$19999)))/IF(SUMIF(data2!$A$2:$A$19999,$E84,data2!Q$2:Q$19999)=0,"",SUMIF(data2!$A$2:$A$19999,$E84,data2!Q$2:Q$19999))),0)</f>
        <v>0</v>
      </c>
    </row>
    <row r="85" spans="2:20" x14ac:dyDescent="0.25">
      <c r="G85" s="23"/>
      <c r="H85" s="23"/>
      <c r="I85" s="23"/>
    </row>
    <row r="86" spans="2:20" ht="27" thickBot="1" x14ac:dyDescent="0.45">
      <c r="D86" s="381" t="s">
        <v>0</v>
      </c>
      <c r="E86" s="381"/>
      <c r="F86" s="381"/>
      <c r="G86" s="381"/>
      <c r="H86" s="381"/>
      <c r="I86" s="23"/>
      <c r="J86" s="381" t="s">
        <v>31</v>
      </c>
      <c r="K86" s="381"/>
      <c r="L86" s="381"/>
      <c r="M86" s="381"/>
      <c r="N86" s="381"/>
      <c r="P86" s="381" t="s">
        <v>4</v>
      </c>
      <c r="Q86" s="381"/>
      <c r="R86" s="381"/>
      <c r="S86" s="381"/>
      <c r="T86" s="381"/>
    </row>
    <row r="87" spans="2:20" x14ac:dyDescent="0.25">
      <c r="D87" s="382"/>
      <c r="E87" s="383" t="s">
        <v>23551</v>
      </c>
      <c r="F87" s="383"/>
      <c r="G87" s="383"/>
      <c r="H87" s="384"/>
      <c r="I87" s="23"/>
      <c r="J87" s="382"/>
      <c r="K87" s="383" t="s">
        <v>23552</v>
      </c>
      <c r="L87" s="383"/>
      <c r="M87" s="383"/>
      <c r="N87" s="384"/>
      <c r="P87" s="382"/>
      <c r="Q87" s="383" t="s">
        <v>23553</v>
      </c>
      <c r="R87" s="383"/>
      <c r="S87" s="383"/>
      <c r="T87" s="384"/>
    </row>
    <row r="88" spans="2:20" x14ac:dyDescent="0.25">
      <c r="D88" s="385"/>
      <c r="E88" s="88" t="str">
        <f>E4</f>
        <v>AllAll CombinedDec-19</v>
      </c>
      <c r="F88" s="386" t="str">
        <f>F4</f>
        <v>All</v>
      </c>
      <c r="G88" s="387">
        <f>G4</f>
        <v>0.70054200542005418</v>
      </c>
      <c r="H88" s="388"/>
      <c r="I88" s="23"/>
      <c r="J88" s="385"/>
      <c r="K88" s="88" t="str">
        <f t="shared" ref="K88:L98" si="2">E88</f>
        <v>AllAll CombinedDec-19</v>
      </c>
      <c r="L88" s="88" t="str">
        <f t="shared" si="2"/>
        <v>All</v>
      </c>
      <c r="M88" s="387">
        <f>H4</f>
        <v>0.93333333333333335</v>
      </c>
      <c r="N88" s="388"/>
      <c r="P88" s="385"/>
      <c r="Q88" s="88" t="str">
        <f t="shared" ref="Q88:R98" si="3">K88</f>
        <v>AllAll CombinedDec-19</v>
      </c>
      <c r="R88" s="88" t="str">
        <f t="shared" si="3"/>
        <v>All</v>
      </c>
      <c r="S88" s="387">
        <f>I4</f>
        <v>0.80555555555555558</v>
      </c>
      <c r="T88" s="388"/>
    </row>
    <row r="89" spans="2:20" x14ac:dyDescent="0.25">
      <c r="D89" s="385">
        <f t="shared" ref="D89:D98" si="4">RANK(G89,G$89:G$98,0)</f>
        <v>10</v>
      </c>
      <c r="E89" s="88" t="str">
        <f t="shared" ref="E89:F98" si="5">E5</f>
        <v>All A-CRA ProvidersA-CRA CombinedDec-19</v>
      </c>
      <c r="F89" s="386" t="str">
        <f t="shared" si="5"/>
        <v>A-CRA</v>
      </c>
      <c r="G89" s="387">
        <f>G5+0.000001</f>
        <v>9.9999999999999995E-7</v>
      </c>
      <c r="H89" s="388"/>
      <c r="I89" s="23"/>
      <c r="J89" s="385">
        <f t="shared" ref="J89:J98" si="6">RANK(M89,M$89:M$98,0)</f>
        <v>10</v>
      </c>
      <c r="K89" s="88" t="str">
        <f t="shared" si="2"/>
        <v>All A-CRA ProvidersA-CRA CombinedDec-19</v>
      </c>
      <c r="L89" s="88" t="str">
        <f t="shared" si="2"/>
        <v>A-CRA</v>
      </c>
      <c r="M89" s="387">
        <f>H5+0.000001</f>
        <v>9.9999999999999995E-7</v>
      </c>
      <c r="N89" s="388"/>
      <c r="P89" s="385">
        <f t="shared" ref="P89:P98" si="7">RANK(S89,S$89:S$98,0)</f>
        <v>10</v>
      </c>
      <c r="Q89" s="88" t="str">
        <f t="shared" si="3"/>
        <v>All A-CRA ProvidersA-CRA CombinedDec-19</v>
      </c>
      <c r="R89" s="88" t="str">
        <f t="shared" si="3"/>
        <v>A-CRA</v>
      </c>
      <c r="S89" s="387">
        <f>I5+0.000001</f>
        <v>9.9999999999999995E-7</v>
      </c>
      <c r="T89" s="388"/>
    </row>
    <row r="90" spans="2:20" x14ac:dyDescent="0.25">
      <c r="D90" s="385">
        <f t="shared" si="4"/>
        <v>1</v>
      </c>
      <c r="E90" s="88" t="str">
        <f t="shared" si="5"/>
        <v>All CPP-FV ProvidersCPP-FV CombinedDec-19</v>
      </c>
      <c r="F90" s="386" t="str">
        <f t="shared" si="5"/>
        <v>CPP-FV</v>
      </c>
      <c r="G90" s="387">
        <f>G6+0.000002</f>
        <v>0.79487379487179477</v>
      </c>
      <c r="H90" s="388"/>
      <c r="I90" s="23"/>
      <c r="J90" s="385">
        <f t="shared" si="6"/>
        <v>2</v>
      </c>
      <c r="K90" s="88" t="str">
        <f t="shared" si="2"/>
        <v>All CPP-FV ProvidersCPP-FV CombinedDec-19</v>
      </c>
      <c r="L90" s="88" t="str">
        <f t="shared" si="2"/>
        <v>CPP-FV</v>
      </c>
      <c r="M90" s="387">
        <f>H6+0.000002</f>
        <v>1.400002</v>
      </c>
      <c r="N90" s="388"/>
      <c r="P90" s="385">
        <f t="shared" si="7"/>
        <v>2</v>
      </c>
      <c r="Q90" s="88" t="str">
        <f t="shared" si="3"/>
        <v>All CPP-FV ProvidersCPP-FV CombinedDec-19</v>
      </c>
      <c r="R90" s="88" t="str">
        <f t="shared" si="3"/>
        <v>CPP-FV</v>
      </c>
      <c r="S90" s="387">
        <f>I6+0.000002</f>
        <v>1.0000020000000001</v>
      </c>
      <c r="T90" s="388"/>
    </row>
    <row r="91" spans="2:20" x14ac:dyDescent="0.25">
      <c r="D91" s="385">
        <f t="shared" si="4"/>
        <v>2</v>
      </c>
      <c r="E91" s="88" t="str">
        <f t="shared" si="5"/>
        <v>All FFT ProvidersFFT CombinedDec-19</v>
      </c>
      <c r="F91" s="386" t="str">
        <f t="shared" si="5"/>
        <v>FFT</v>
      </c>
      <c r="G91" s="387">
        <f>G7+0.000003</f>
        <v>0.77083633333333335</v>
      </c>
      <c r="H91" s="388"/>
      <c r="I91" s="23"/>
      <c r="J91" s="385">
        <f t="shared" si="6"/>
        <v>7</v>
      </c>
      <c r="K91" s="88" t="str">
        <f t="shared" si="2"/>
        <v>All FFT ProvidersFFT CombinedDec-19</v>
      </c>
      <c r="L91" s="88" t="str">
        <f t="shared" si="2"/>
        <v>FFT</v>
      </c>
      <c r="M91" s="387">
        <f>H7+0.000003</f>
        <v>0.80000300000000002</v>
      </c>
      <c r="N91" s="388"/>
      <c r="P91" s="385">
        <f t="shared" si="7"/>
        <v>5</v>
      </c>
      <c r="Q91" s="88" t="str">
        <f t="shared" si="3"/>
        <v>All FFT ProvidersFFT CombinedDec-19</v>
      </c>
      <c r="R91" s="88" t="str">
        <f t="shared" si="3"/>
        <v>FFT</v>
      </c>
      <c r="S91" s="387">
        <f>I7+0.000003</f>
        <v>0.80000300000000002</v>
      </c>
      <c r="T91" s="388"/>
    </row>
    <row r="92" spans="2:20" x14ac:dyDescent="0.25">
      <c r="D92" s="385">
        <f t="shared" si="4"/>
        <v>5</v>
      </c>
      <c r="E92" s="88" t="str">
        <f t="shared" si="5"/>
        <v>All MST ProvidersMST CombinedDec-19</v>
      </c>
      <c r="F92" s="386" t="str">
        <f t="shared" si="5"/>
        <v>MST</v>
      </c>
      <c r="G92" s="387">
        <f>G8+0.000004</f>
        <v>0.68182218181818177</v>
      </c>
      <c r="H92" s="388"/>
      <c r="I92" s="23"/>
      <c r="J92" s="385">
        <f t="shared" si="6"/>
        <v>5</v>
      </c>
      <c r="K92" s="88" t="str">
        <f t="shared" si="2"/>
        <v>All MST ProvidersMST CombinedDec-19</v>
      </c>
      <c r="L92" s="88" t="str">
        <f t="shared" si="2"/>
        <v>MST</v>
      </c>
      <c r="M92" s="387">
        <f>H8+0.000004</f>
        <v>0.83333733333333337</v>
      </c>
      <c r="N92" s="388"/>
      <c r="P92" s="385">
        <f t="shared" si="7"/>
        <v>9</v>
      </c>
      <c r="Q92" s="88" t="str">
        <f t="shared" si="3"/>
        <v>All MST ProvidersMST CombinedDec-19</v>
      </c>
      <c r="R92" s="88" t="str">
        <f t="shared" si="3"/>
        <v>MST</v>
      </c>
      <c r="S92" s="387">
        <f>I8+0.000004</f>
        <v>3.9999999999999998E-6</v>
      </c>
      <c r="T92" s="388"/>
    </row>
    <row r="93" spans="2:20" x14ac:dyDescent="0.25">
      <c r="D93" s="385">
        <f t="shared" si="4"/>
        <v>9</v>
      </c>
      <c r="E93" s="88" t="str">
        <f t="shared" si="5"/>
        <v>All MST-PSB ProvidersMST-PSB CombinedDec-19</v>
      </c>
      <c r="F93" s="386" t="str">
        <f t="shared" si="5"/>
        <v>MST-PSB</v>
      </c>
      <c r="G93" s="387">
        <f>G9+0.000005</f>
        <v>5.0000000000000004E-6</v>
      </c>
      <c r="H93" s="388"/>
      <c r="I93" s="23"/>
      <c r="J93" s="385">
        <f t="shared" si="6"/>
        <v>9</v>
      </c>
      <c r="K93" s="88" t="str">
        <f t="shared" si="2"/>
        <v>All MST-PSB ProvidersMST-PSB CombinedDec-19</v>
      </c>
      <c r="L93" s="88" t="str">
        <f t="shared" si="2"/>
        <v>MST-PSB</v>
      </c>
      <c r="M93" s="387">
        <f>H9+0.000005</f>
        <v>5.0000000000000004E-6</v>
      </c>
      <c r="N93" s="388"/>
      <c r="P93" s="385">
        <f t="shared" si="7"/>
        <v>8</v>
      </c>
      <c r="Q93" s="88" t="str">
        <f t="shared" si="3"/>
        <v>All MST-PSB ProvidersMST-PSB CombinedDec-19</v>
      </c>
      <c r="R93" s="88" t="str">
        <f t="shared" si="3"/>
        <v>MST-PSB</v>
      </c>
      <c r="S93" s="387">
        <f>I9+0.000005</f>
        <v>5.0000000000000004E-6</v>
      </c>
      <c r="T93" s="388"/>
    </row>
    <row r="94" spans="2:20" x14ac:dyDescent="0.25">
      <c r="D94" s="385">
        <f t="shared" si="4"/>
        <v>6</v>
      </c>
      <c r="E94" s="88" t="str">
        <f t="shared" si="5"/>
        <v>All PCIT ProvidersPCIT CombinedDec-19</v>
      </c>
      <c r="F94" s="386" t="str">
        <f t="shared" si="5"/>
        <v>PCIT</v>
      </c>
      <c r="G94" s="387">
        <f>G10+0.000006</f>
        <v>0.53572028571428565</v>
      </c>
      <c r="H94" s="388"/>
      <c r="I94" s="23"/>
      <c r="J94" s="385">
        <f t="shared" si="6"/>
        <v>3</v>
      </c>
      <c r="K94" s="88" t="str">
        <f t="shared" si="2"/>
        <v>All PCIT ProvidersPCIT CombinedDec-19</v>
      </c>
      <c r="L94" s="88" t="str">
        <f t="shared" si="2"/>
        <v>PCIT</v>
      </c>
      <c r="M94" s="387">
        <f>H10+0.000006</f>
        <v>1.250006</v>
      </c>
      <c r="N94" s="388"/>
      <c r="P94" s="385">
        <f t="shared" si="7"/>
        <v>4</v>
      </c>
      <c r="Q94" s="88" t="str">
        <f t="shared" si="3"/>
        <v>All PCIT ProvidersPCIT CombinedDec-19</v>
      </c>
      <c r="R94" s="88" t="str">
        <f t="shared" si="3"/>
        <v>PCIT</v>
      </c>
      <c r="S94" s="387">
        <f>I10+0.000006</f>
        <v>0.80000599999999999</v>
      </c>
      <c r="T94" s="388"/>
    </row>
    <row r="95" spans="2:20" x14ac:dyDescent="0.25">
      <c r="D95" s="385">
        <f t="shared" si="4"/>
        <v>8</v>
      </c>
      <c r="E95" s="88" t="str">
        <f t="shared" si="5"/>
        <v>All SFCR ProvidersSFCR CombinedDec-19</v>
      </c>
      <c r="F95" s="386" t="str">
        <f t="shared" si="5"/>
        <v>SFCR</v>
      </c>
      <c r="G95" s="387">
        <f>G11+0.000007</f>
        <v>6.9999999999999999E-6</v>
      </c>
      <c r="H95" s="388"/>
      <c r="I95" s="23"/>
      <c r="J95" s="385">
        <f t="shared" si="6"/>
        <v>8</v>
      </c>
      <c r="K95" s="88" t="str">
        <f t="shared" si="2"/>
        <v>All SFCR ProvidersSFCR CombinedDec-19</v>
      </c>
      <c r="L95" s="88" t="str">
        <f t="shared" si="2"/>
        <v>SFCR</v>
      </c>
      <c r="M95" s="387">
        <f>H11+0.000007</f>
        <v>6.9999999999999999E-6</v>
      </c>
      <c r="N95" s="388"/>
      <c r="P95" s="385">
        <f t="shared" si="7"/>
        <v>7</v>
      </c>
      <c r="Q95" s="88" t="str">
        <f t="shared" si="3"/>
        <v>All SFCR ProvidersSFCR CombinedDec-19</v>
      </c>
      <c r="R95" s="88" t="str">
        <f t="shared" si="3"/>
        <v>SFCR</v>
      </c>
      <c r="S95" s="387">
        <f>I11+0.000007</f>
        <v>6.9999999999999999E-6</v>
      </c>
      <c r="T95" s="388"/>
    </row>
    <row r="96" spans="2:20" x14ac:dyDescent="0.25">
      <c r="D96" s="385">
        <f t="shared" si="4"/>
        <v>7</v>
      </c>
      <c r="E96" s="88" t="str">
        <f t="shared" si="5"/>
        <v>All TF-CBT ProvidersTF-CBT CombinedDec-19</v>
      </c>
      <c r="F96" s="386" t="str">
        <f t="shared" si="5"/>
        <v>TF-CBT</v>
      </c>
      <c r="G96" s="387">
        <f>G12+0.000008</f>
        <v>0.38462338461538464</v>
      </c>
      <c r="H96" s="388"/>
      <c r="I96" s="23"/>
      <c r="J96" s="385">
        <f t="shared" si="6"/>
        <v>6</v>
      </c>
      <c r="K96" s="88" t="str">
        <f t="shared" si="2"/>
        <v>All TF-CBT ProvidersTF-CBT CombinedDec-19</v>
      </c>
      <c r="L96" s="88" t="str">
        <f t="shared" si="2"/>
        <v>TF-CBT</v>
      </c>
      <c r="M96" s="387">
        <f>H12+0.000008</f>
        <v>0.80000800000000005</v>
      </c>
      <c r="N96" s="388"/>
      <c r="P96" s="385">
        <f t="shared" si="7"/>
        <v>1</v>
      </c>
      <c r="Q96" s="88" t="str">
        <f t="shared" si="3"/>
        <v>All TF-CBT ProvidersTF-CBT CombinedDec-19</v>
      </c>
      <c r="R96" s="88" t="str">
        <f t="shared" si="3"/>
        <v>TF-CBT</v>
      </c>
      <c r="S96" s="387">
        <f>I12+0.000008</f>
        <v>1.000008</v>
      </c>
      <c r="T96" s="388"/>
    </row>
    <row r="97" spans="1:20" x14ac:dyDescent="0.25">
      <c r="D97" s="385">
        <f t="shared" si="4"/>
        <v>3</v>
      </c>
      <c r="E97" s="88" t="str">
        <f t="shared" si="5"/>
        <v>All TIP ProvidersTIP CombinedDec-19</v>
      </c>
      <c r="F97" s="386" t="str">
        <f t="shared" si="5"/>
        <v>TIP</v>
      </c>
      <c r="G97" s="387">
        <f>G13+0.000009</f>
        <v>0.75790373684210532</v>
      </c>
      <c r="H97" s="388"/>
      <c r="I97" s="23"/>
      <c r="J97" s="385">
        <f t="shared" si="6"/>
        <v>4</v>
      </c>
      <c r="K97" s="88" t="str">
        <f t="shared" si="2"/>
        <v>All TIP ProvidersTIP CombinedDec-19</v>
      </c>
      <c r="L97" s="88" t="str">
        <f t="shared" si="2"/>
        <v>TIP</v>
      </c>
      <c r="M97" s="387">
        <f>H13+0.000009</f>
        <v>0.89691621649484543</v>
      </c>
      <c r="N97" s="388"/>
      <c r="P97" s="385">
        <f t="shared" si="7"/>
        <v>3</v>
      </c>
      <c r="Q97" s="88" t="str">
        <f t="shared" si="3"/>
        <v>All TIP ProvidersTIP CombinedDec-19</v>
      </c>
      <c r="R97" s="88" t="str">
        <f t="shared" si="3"/>
        <v>TIP</v>
      </c>
      <c r="S97" s="387">
        <f>I13+0.000009</f>
        <v>0.80953280952380957</v>
      </c>
      <c r="T97" s="388"/>
    </row>
    <row r="98" spans="1:20" x14ac:dyDescent="0.25">
      <c r="D98" s="385">
        <f t="shared" si="4"/>
        <v>4</v>
      </c>
      <c r="E98" s="88" t="str">
        <f t="shared" si="5"/>
        <v>All TST ProvidersTST CombinedDec-19</v>
      </c>
      <c r="F98" s="386" t="str">
        <f t="shared" si="5"/>
        <v>TST</v>
      </c>
      <c r="G98" s="387">
        <f>G14+0.00001</f>
        <v>0.70000999999999991</v>
      </c>
      <c r="H98" s="388"/>
      <c r="I98" s="23"/>
      <c r="J98" s="385">
        <f t="shared" si="6"/>
        <v>1</v>
      </c>
      <c r="K98" s="88" t="str">
        <f t="shared" si="2"/>
        <v>All TST ProvidersTST CombinedDec-19</v>
      </c>
      <c r="L98" s="88" t="str">
        <f t="shared" si="2"/>
        <v>TST</v>
      </c>
      <c r="M98" s="387">
        <f>H14+0.00001</f>
        <v>1.40001</v>
      </c>
      <c r="N98" s="388"/>
      <c r="P98" s="385">
        <f t="shared" si="7"/>
        <v>6</v>
      </c>
      <c r="Q98" s="88" t="str">
        <f t="shared" si="3"/>
        <v>All TST ProvidersTST CombinedDec-19</v>
      </c>
      <c r="R98" s="88" t="str">
        <f t="shared" si="3"/>
        <v>TST</v>
      </c>
      <c r="S98" s="387">
        <f>I14+0.00001</f>
        <v>1.0000000000000001E-5</v>
      </c>
      <c r="T98" s="388"/>
    </row>
    <row r="99" spans="1:20" x14ac:dyDescent="0.25">
      <c r="D99" s="385"/>
      <c r="E99" s="88"/>
      <c r="F99" s="88"/>
      <c r="G99" s="88"/>
      <c r="H99" s="388"/>
      <c r="I99" s="23"/>
      <c r="J99" s="385"/>
      <c r="K99" s="88"/>
      <c r="L99" s="88"/>
      <c r="M99" s="88"/>
      <c r="N99" s="388"/>
      <c r="P99" s="385"/>
      <c r="Q99" s="88"/>
      <c r="R99" s="88"/>
      <c r="S99" s="88"/>
      <c r="T99" s="388"/>
    </row>
    <row r="100" spans="1:20" x14ac:dyDescent="0.25">
      <c r="D100" s="385" t="s">
        <v>0</v>
      </c>
      <c r="E100" s="88" t="str">
        <f>E88</f>
        <v>AllAll CombinedDec-19</v>
      </c>
      <c r="F100" s="88" t="str">
        <f>F88</f>
        <v>All</v>
      </c>
      <c r="G100" s="386">
        <f>G88</f>
        <v>0.70054200542005418</v>
      </c>
      <c r="H100" s="388"/>
      <c r="I100" s="23"/>
      <c r="J100" s="385" t="s">
        <v>31</v>
      </c>
      <c r="K100" s="88" t="str">
        <f>K88</f>
        <v>AllAll CombinedDec-19</v>
      </c>
      <c r="L100" s="88" t="str">
        <f>L88</f>
        <v>All</v>
      </c>
      <c r="M100" s="386">
        <f>M88</f>
        <v>0.93333333333333335</v>
      </c>
      <c r="N100" s="388"/>
      <c r="P100" s="385" t="s">
        <v>31</v>
      </c>
      <c r="Q100" s="88" t="str">
        <f>Q88</f>
        <v>AllAll CombinedDec-19</v>
      </c>
      <c r="R100" s="88" t="str">
        <f>R88</f>
        <v>All</v>
      </c>
      <c r="S100" s="386">
        <f>S88</f>
        <v>0.80555555555555558</v>
      </c>
      <c r="T100" s="388"/>
    </row>
    <row r="101" spans="1:20" x14ac:dyDescent="0.25">
      <c r="D101" s="385">
        <v>1</v>
      </c>
      <c r="E101" s="88" t="str">
        <f t="shared" ref="E101:E110" si="8">VLOOKUP($D101,D$89:G$98,2,FALSE)</f>
        <v>All CPP-FV ProvidersCPP-FV CombinedDec-19</v>
      </c>
      <c r="F101" s="88" t="str">
        <f>VLOOKUP($D101,$D$89:G$98,3,FALSE)</f>
        <v>CPP-FV</v>
      </c>
      <c r="G101" s="387">
        <f>VLOOKUP($D101,$D$89:H$98,4,FALSE)</f>
        <v>0.79487379487179477</v>
      </c>
      <c r="H101" s="388"/>
      <c r="I101" s="23"/>
      <c r="J101" s="385">
        <v>1</v>
      </c>
      <c r="K101" s="88" t="str">
        <f t="shared" ref="K101:K110" si="9">VLOOKUP($J101,J$89:K$98,2,FALSE)</f>
        <v>All TST ProvidersTST CombinedDec-19</v>
      </c>
      <c r="L101" s="88" t="str">
        <f>VLOOKUP($J101,$J$89:L$98,3,FALSE)</f>
        <v>TST</v>
      </c>
      <c r="M101" s="387">
        <f>VLOOKUP($J101,$J$89:N$98,4,FALSE)</f>
        <v>1.40001</v>
      </c>
      <c r="N101" s="388"/>
      <c r="P101" s="385">
        <v>1</v>
      </c>
      <c r="Q101" s="88" t="str">
        <f t="shared" ref="Q101:Q110" si="10">VLOOKUP($P101,P$89:S$98,2,FALSE)</f>
        <v>All TF-CBT ProvidersTF-CBT CombinedDec-19</v>
      </c>
      <c r="R101" s="88" t="str">
        <f>VLOOKUP($J101,$P$89:S$98,3,FALSE)</f>
        <v>TF-CBT</v>
      </c>
      <c r="S101" s="387">
        <f>VLOOKUP($P101,$P$89:S$98,4,FALSE)</f>
        <v>1.000008</v>
      </c>
      <c r="T101" s="388"/>
    </row>
    <row r="102" spans="1:20" x14ac:dyDescent="0.25">
      <c r="D102" s="385">
        <v>2</v>
      </c>
      <c r="E102" s="88" t="str">
        <f t="shared" si="8"/>
        <v>All FFT ProvidersFFT CombinedDec-19</v>
      </c>
      <c r="F102" s="88" t="str">
        <f>VLOOKUP($D102,$D$89:G$98,3,FALSE)</f>
        <v>FFT</v>
      </c>
      <c r="G102" s="387">
        <f>VLOOKUP($D102,$D$89:H$98,4,FALSE)</f>
        <v>0.77083633333333335</v>
      </c>
      <c r="H102" s="388"/>
      <c r="I102" s="23"/>
      <c r="J102" s="385">
        <v>2</v>
      </c>
      <c r="K102" s="88" t="str">
        <f t="shared" si="9"/>
        <v>All CPP-FV ProvidersCPP-FV CombinedDec-19</v>
      </c>
      <c r="L102" s="88" t="str">
        <f>VLOOKUP($J102,$J$89:L$98,3,FALSE)</f>
        <v>CPP-FV</v>
      </c>
      <c r="M102" s="387">
        <f>VLOOKUP($J102,$J$89:N$98,4,FALSE)</f>
        <v>1.400002</v>
      </c>
      <c r="N102" s="388"/>
      <c r="P102" s="385">
        <v>2</v>
      </c>
      <c r="Q102" s="88" t="str">
        <f t="shared" si="10"/>
        <v>All CPP-FV ProvidersCPP-FV CombinedDec-19</v>
      </c>
      <c r="R102" s="88" t="str">
        <f>VLOOKUP($J102,$P$89:S$98,3,FALSE)</f>
        <v>CPP-FV</v>
      </c>
      <c r="S102" s="387">
        <f>VLOOKUP($P102,$P$89:S$98,4,FALSE)</f>
        <v>1.0000020000000001</v>
      </c>
      <c r="T102" s="388"/>
    </row>
    <row r="103" spans="1:20" x14ac:dyDescent="0.25">
      <c r="D103" s="385">
        <v>3</v>
      </c>
      <c r="E103" s="88" t="str">
        <f t="shared" si="8"/>
        <v>All TIP ProvidersTIP CombinedDec-19</v>
      </c>
      <c r="F103" s="88" t="str">
        <f>VLOOKUP($D103,$D$89:G$98,3,FALSE)</f>
        <v>TIP</v>
      </c>
      <c r="G103" s="387">
        <f>VLOOKUP($D103,$D$89:H$98,4,FALSE)</f>
        <v>0.75790373684210532</v>
      </c>
      <c r="H103" s="388"/>
      <c r="I103" s="23"/>
      <c r="J103" s="385">
        <v>3</v>
      </c>
      <c r="K103" s="88" t="str">
        <f t="shared" si="9"/>
        <v>All PCIT ProvidersPCIT CombinedDec-19</v>
      </c>
      <c r="L103" s="88" t="str">
        <f>VLOOKUP($J103,$J$89:L$98,3,FALSE)</f>
        <v>PCIT</v>
      </c>
      <c r="M103" s="387">
        <f>VLOOKUP($J103,$J$89:N$98,4,FALSE)</f>
        <v>1.250006</v>
      </c>
      <c r="N103" s="388"/>
      <c r="P103" s="385">
        <v>3</v>
      </c>
      <c r="Q103" s="88" t="str">
        <f t="shared" si="10"/>
        <v>All TIP ProvidersTIP CombinedDec-19</v>
      </c>
      <c r="R103" s="88" t="str">
        <f>VLOOKUP($J103,$P$89:S$98,3,FALSE)</f>
        <v>TIP</v>
      </c>
      <c r="S103" s="387">
        <f>VLOOKUP($P103,$P$89:S$98,4,FALSE)</f>
        <v>0.80953280952380957</v>
      </c>
      <c r="T103" s="388"/>
    </row>
    <row r="104" spans="1:20" x14ac:dyDescent="0.25">
      <c r="D104" s="385">
        <v>4</v>
      </c>
      <c r="E104" s="88" t="str">
        <f t="shared" si="8"/>
        <v>All TST ProvidersTST CombinedDec-19</v>
      </c>
      <c r="F104" s="88" t="str">
        <f>VLOOKUP($D104,$D$89:G$98,3,FALSE)</f>
        <v>TST</v>
      </c>
      <c r="G104" s="387">
        <f>VLOOKUP($D104,$D$89:H$98,4,FALSE)</f>
        <v>0.70000999999999991</v>
      </c>
      <c r="H104" s="388"/>
      <c r="I104" s="23"/>
      <c r="J104" s="385">
        <v>4</v>
      </c>
      <c r="K104" s="88" t="str">
        <f t="shared" si="9"/>
        <v>All TIP ProvidersTIP CombinedDec-19</v>
      </c>
      <c r="L104" s="88" t="str">
        <f>VLOOKUP($J104,$J$89:L$98,3,FALSE)</f>
        <v>TIP</v>
      </c>
      <c r="M104" s="387">
        <f>VLOOKUP($J104,$J$89:N$98,4,FALSE)</f>
        <v>0.89691621649484543</v>
      </c>
      <c r="N104" s="388"/>
      <c r="P104" s="385">
        <v>4</v>
      </c>
      <c r="Q104" s="88" t="str">
        <f t="shared" si="10"/>
        <v>All PCIT ProvidersPCIT CombinedDec-19</v>
      </c>
      <c r="R104" s="88" t="str">
        <f>VLOOKUP($J104,$P$89:S$98,3,FALSE)</f>
        <v>PCIT</v>
      </c>
      <c r="S104" s="387">
        <f>VLOOKUP($P104,$P$89:S$98,4,FALSE)</f>
        <v>0.80000599999999999</v>
      </c>
      <c r="T104" s="388"/>
    </row>
    <row r="105" spans="1:20" x14ac:dyDescent="0.25">
      <c r="D105" s="385">
        <v>5</v>
      </c>
      <c r="E105" s="88" t="str">
        <f t="shared" si="8"/>
        <v>All MST ProvidersMST CombinedDec-19</v>
      </c>
      <c r="F105" s="88" t="str">
        <f>VLOOKUP($D105,$D$89:G$98,3,FALSE)</f>
        <v>MST</v>
      </c>
      <c r="G105" s="387">
        <f>VLOOKUP($D105,$D$89:H$98,4,FALSE)</f>
        <v>0.68182218181818177</v>
      </c>
      <c r="H105" s="388"/>
      <c r="I105" s="23"/>
      <c r="J105" s="385">
        <v>5</v>
      </c>
      <c r="K105" s="88" t="str">
        <f t="shared" si="9"/>
        <v>All MST ProvidersMST CombinedDec-19</v>
      </c>
      <c r="L105" s="88" t="str">
        <f>VLOOKUP($J105,$J$89:L$98,3,FALSE)</f>
        <v>MST</v>
      </c>
      <c r="M105" s="387">
        <f>VLOOKUP($J105,$J$89:N$98,4,FALSE)</f>
        <v>0.83333733333333337</v>
      </c>
      <c r="N105" s="388"/>
      <c r="P105" s="385">
        <v>5</v>
      </c>
      <c r="Q105" s="88" t="str">
        <f t="shared" si="10"/>
        <v>All FFT ProvidersFFT CombinedDec-19</v>
      </c>
      <c r="R105" s="88" t="str">
        <f>VLOOKUP($J105,$P$89:S$98,3,FALSE)</f>
        <v>FFT</v>
      </c>
      <c r="S105" s="387">
        <f>VLOOKUP($P105,$P$89:S$98,4,FALSE)</f>
        <v>0.80000300000000002</v>
      </c>
      <c r="T105" s="388"/>
    </row>
    <row r="106" spans="1:20" x14ac:dyDescent="0.25">
      <c r="D106" s="385">
        <v>6</v>
      </c>
      <c r="E106" s="88" t="str">
        <f t="shared" si="8"/>
        <v>All PCIT ProvidersPCIT CombinedDec-19</v>
      </c>
      <c r="F106" s="88" t="str">
        <f>VLOOKUP($D106,$D$89:G$98,3,FALSE)</f>
        <v>PCIT</v>
      </c>
      <c r="G106" s="387">
        <f>VLOOKUP($D106,$D$89:H$98,4,FALSE)</f>
        <v>0.53572028571428565</v>
      </c>
      <c r="H106" s="388"/>
      <c r="I106" s="23"/>
      <c r="J106" s="385">
        <v>6</v>
      </c>
      <c r="K106" s="88" t="str">
        <f t="shared" si="9"/>
        <v>All TF-CBT ProvidersTF-CBT CombinedDec-19</v>
      </c>
      <c r="L106" s="88" t="str">
        <f>VLOOKUP($J106,$J$89:L$98,3,FALSE)</f>
        <v>TF-CBT</v>
      </c>
      <c r="M106" s="387">
        <f>VLOOKUP($J106,$J$89:N$98,4,FALSE)</f>
        <v>0.80000800000000005</v>
      </c>
      <c r="N106" s="388"/>
      <c r="P106" s="385">
        <v>6</v>
      </c>
      <c r="Q106" s="88" t="str">
        <f t="shared" si="10"/>
        <v>All TST ProvidersTST CombinedDec-19</v>
      </c>
      <c r="R106" s="88" t="str">
        <f>VLOOKUP($J106,$P$89:S$98,3,FALSE)</f>
        <v>TST</v>
      </c>
      <c r="S106" s="387">
        <f>VLOOKUP($P106,$P$89:S$98,4,FALSE)</f>
        <v>1.0000000000000001E-5</v>
      </c>
      <c r="T106" s="388"/>
    </row>
    <row r="107" spans="1:20" x14ac:dyDescent="0.25">
      <c r="D107" s="385">
        <v>7</v>
      </c>
      <c r="E107" s="88" t="str">
        <f t="shared" si="8"/>
        <v>All TF-CBT ProvidersTF-CBT CombinedDec-19</v>
      </c>
      <c r="F107" s="88" t="str">
        <f>VLOOKUP($D107,$D$89:G$98,3,FALSE)</f>
        <v>TF-CBT</v>
      </c>
      <c r="G107" s="387">
        <f>VLOOKUP($D107,$D$89:H$98,4,FALSE)</f>
        <v>0.38462338461538464</v>
      </c>
      <c r="H107" s="388"/>
      <c r="I107" s="23"/>
      <c r="J107" s="385">
        <v>7</v>
      </c>
      <c r="K107" s="88" t="str">
        <f t="shared" si="9"/>
        <v>All FFT ProvidersFFT CombinedDec-19</v>
      </c>
      <c r="L107" s="88" t="str">
        <f>VLOOKUP($J107,$J$89:L$98,3,FALSE)</f>
        <v>FFT</v>
      </c>
      <c r="M107" s="387">
        <f>VLOOKUP($J107,$J$89:N$98,4,FALSE)</f>
        <v>0.80000300000000002</v>
      </c>
      <c r="N107" s="388"/>
      <c r="P107" s="385">
        <v>7</v>
      </c>
      <c r="Q107" s="88" t="str">
        <f t="shared" si="10"/>
        <v>All SFCR ProvidersSFCR CombinedDec-19</v>
      </c>
      <c r="R107" s="88" t="str">
        <f>VLOOKUP($J107,$P$89:S$98,3,FALSE)</f>
        <v>SFCR</v>
      </c>
      <c r="S107" s="387">
        <f>VLOOKUP($P107,$P$89:S$98,4,FALSE)</f>
        <v>6.9999999999999999E-6</v>
      </c>
      <c r="T107" s="388"/>
    </row>
    <row r="108" spans="1:20" x14ac:dyDescent="0.25">
      <c r="D108" s="385">
        <v>8</v>
      </c>
      <c r="E108" s="88" t="str">
        <f t="shared" si="8"/>
        <v>All SFCR ProvidersSFCR CombinedDec-19</v>
      </c>
      <c r="F108" s="88" t="str">
        <f>VLOOKUP($D108,$D$89:G$98,3,FALSE)</f>
        <v>SFCR</v>
      </c>
      <c r="G108" s="387">
        <f>VLOOKUP($D108,$D$89:H$98,4,FALSE)</f>
        <v>6.9999999999999999E-6</v>
      </c>
      <c r="H108" s="388"/>
      <c r="I108" s="23"/>
      <c r="J108" s="385">
        <v>8</v>
      </c>
      <c r="K108" s="88" t="str">
        <f t="shared" si="9"/>
        <v>All SFCR ProvidersSFCR CombinedDec-19</v>
      </c>
      <c r="L108" s="88" t="str">
        <f>VLOOKUP($J108,$J$89:L$98,3,FALSE)</f>
        <v>SFCR</v>
      </c>
      <c r="M108" s="387">
        <f>VLOOKUP($J108,$J$89:N$98,4,FALSE)</f>
        <v>6.9999999999999999E-6</v>
      </c>
      <c r="N108" s="388"/>
      <c r="P108" s="385">
        <v>8</v>
      </c>
      <c r="Q108" s="88" t="str">
        <f t="shared" si="10"/>
        <v>All MST-PSB ProvidersMST-PSB CombinedDec-19</v>
      </c>
      <c r="R108" s="88" t="str">
        <f>VLOOKUP($J108,$P$89:S$98,3,FALSE)</f>
        <v>MST-PSB</v>
      </c>
      <c r="S108" s="387">
        <f>VLOOKUP($P108,$P$89:S$98,4,FALSE)</f>
        <v>5.0000000000000004E-6</v>
      </c>
      <c r="T108" s="388"/>
    </row>
    <row r="109" spans="1:20" x14ac:dyDescent="0.25">
      <c r="D109" s="385">
        <v>9</v>
      </c>
      <c r="E109" s="88" t="str">
        <f t="shared" si="8"/>
        <v>All MST-PSB ProvidersMST-PSB CombinedDec-19</v>
      </c>
      <c r="F109" s="88" t="str">
        <f>VLOOKUP($D109,$D$89:G$98,3,FALSE)</f>
        <v>MST-PSB</v>
      </c>
      <c r="G109" s="387">
        <f>VLOOKUP($D109,$D$89:H$98,4,FALSE)</f>
        <v>5.0000000000000004E-6</v>
      </c>
      <c r="H109" s="388"/>
      <c r="I109" s="23"/>
      <c r="J109" s="385">
        <v>9</v>
      </c>
      <c r="K109" s="88" t="str">
        <f t="shared" si="9"/>
        <v>All MST-PSB ProvidersMST-PSB CombinedDec-19</v>
      </c>
      <c r="L109" s="88" t="str">
        <f>VLOOKUP($J109,$J$89:L$98,3,FALSE)</f>
        <v>MST-PSB</v>
      </c>
      <c r="M109" s="387">
        <f>VLOOKUP($J109,$J$89:N$98,4,FALSE)</f>
        <v>5.0000000000000004E-6</v>
      </c>
      <c r="N109" s="388"/>
      <c r="P109" s="385">
        <v>9</v>
      </c>
      <c r="Q109" s="88" t="str">
        <f t="shared" si="10"/>
        <v>All MST ProvidersMST CombinedDec-19</v>
      </c>
      <c r="R109" s="88" t="str">
        <f>VLOOKUP($J109,$P$89:S$98,3,FALSE)</f>
        <v>MST</v>
      </c>
      <c r="S109" s="387">
        <f>VLOOKUP($P109,$P$89:S$98,4,FALSE)</f>
        <v>3.9999999999999998E-6</v>
      </c>
      <c r="T109" s="388"/>
    </row>
    <row r="110" spans="1:20" ht="15.75" thickBot="1" x14ac:dyDescent="0.3">
      <c r="D110" s="389">
        <v>10</v>
      </c>
      <c r="E110" s="390" t="str">
        <f t="shared" si="8"/>
        <v>All A-CRA ProvidersA-CRA CombinedDec-19</v>
      </c>
      <c r="F110" s="390" t="str">
        <f>VLOOKUP($D110,$D$89:G$98,3,FALSE)</f>
        <v>A-CRA</v>
      </c>
      <c r="G110" s="391">
        <f>VLOOKUP($D110,$D$89:H$98,4,FALSE)</f>
        <v>9.9999999999999995E-7</v>
      </c>
      <c r="H110" s="392"/>
      <c r="I110" s="23"/>
      <c r="J110" s="389">
        <v>10</v>
      </c>
      <c r="K110" s="390" t="str">
        <f t="shared" si="9"/>
        <v>All A-CRA ProvidersA-CRA CombinedDec-19</v>
      </c>
      <c r="L110" s="390" t="str">
        <f>VLOOKUP($J110,$J$89:L$98,3,FALSE)</f>
        <v>A-CRA</v>
      </c>
      <c r="M110" s="391">
        <f>VLOOKUP($J110,$J$89:N$98,4,FALSE)</f>
        <v>9.9999999999999995E-7</v>
      </c>
      <c r="N110" s="392"/>
      <c r="P110" s="389">
        <v>10</v>
      </c>
      <c r="Q110" s="390" t="str">
        <f t="shared" si="10"/>
        <v>All A-CRA ProvidersA-CRA CombinedDec-19</v>
      </c>
      <c r="R110" s="390" t="str">
        <f>VLOOKUP($J110,$P$89:S$98,3,FALSE)</f>
        <v>A-CRA</v>
      </c>
      <c r="S110" s="391">
        <f>VLOOKUP($P110,$P$89:S$98,4,FALSE)</f>
        <v>9.9999999999999995E-7</v>
      </c>
      <c r="T110" s="392"/>
    </row>
    <row r="111" spans="1:20" ht="27" thickBot="1" x14ac:dyDescent="0.45">
      <c r="A111" s="393" t="str">
        <f>graphs!A20</f>
        <v>TIP</v>
      </c>
      <c r="D111" s="381" t="s">
        <v>0</v>
      </c>
      <c r="E111" s="381"/>
      <c r="F111" s="381"/>
      <c r="G111" s="381"/>
      <c r="H111" s="381"/>
      <c r="I111" s="23"/>
      <c r="J111" s="381" t="s">
        <v>31</v>
      </c>
      <c r="K111" s="381"/>
      <c r="L111" s="381"/>
      <c r="M111" s="381"/>
      <c r="N111" s="381"/>
      <c r="P111" s="381" t="s">
        <v>4</v>
      </c>
      <c r="Q111" s="381"/>
      <c r="R111" s="381"/>
      <c r="S111" s="381"/>
      <c r="T111" s="381"/>
    </row>
    <row r="112" spans="1:20" x14ac:dyDescent="0.25">
      <c r="D112" s="382"/>
      <c r="E112" s="383" t="str">
        <f>A111&amp;" "&amp;"Utilization"</f>
        <v>TIP Utilization</v>
      </c>
      <c r="F112" s="383"/>
      <c r="G112" s="383"/>
      <c r="H112" s="384"/>
      <c r="I112" s="23"/>
      <c r="J112" s="382"/>
      <c r="K112" s="383" t="str">
        <f>A111&amp;" "&amp;J111</f>
        <v>TIP Staffing</v>
      </c>
      <c r="L112" s="383"/>
      <c r="M112" s="383"/>
      <c r="N112" s="384"/>
      <c r="P112" s="382"/>
      <c r="Q112" s="383" t="str">
        <f>A111&amp;" "&amp;P111</f>
        <v>TIP Outcomes</v>
      </c>
      <c r="R112" s="383"/>
      <c r="S112" s="383"/>
      <c r="T112" s="384"/>
    </row>
    <row r="113" spans="4:20" x14ac:dyDescent="0.25">
      <c r="D113" s="385"/>
      <c r="E113" s="88" t="str">
        <f>VLOOKUP(A111,B5:I14,4,FALSE)</f>
        <v>All TIP ProvidersTIP CombinedDec-19</v>
      </c>
      <c r="F113" s="88" t="str">
        <f>A111</f>
        <v>TIP</v>
      </c>
      <c r="G113" s="387">
        <f>VLOOKUP(A111,B5:I14,6,FALSE)</f>
        <v>0.75789473684210529</v>
      </c>
      <c r="H113" s="388"/>
      <c r="I113" s="23"/>
      <c r="J113" s="385"/>
      <c r="K113" s="88" t="str">
        <f t="shared" ref="K113:L123" si="11">E113</f>
        <v>All TIP ProvidersTIP CombinedDec-19</v>
      </c>
      <c r="L113" s="88" t="str">
        <f t="shared" si="11"/>
        <v>TIP</v>
      </c>
      <c r="M113" s="387">
        <f>VLOOKUP(A111,B5:I14,7,FALSE)</f>
        <v>0.89690721649484539</v>
      </c>
      <c r="N113" s="388"/>
      <c r="P113" s="385"/>
      <c r="Q113" s="88" t="str">
        <f>E113</f>
        <v>All TIP ProvidersTIP CombinedDec-19</v>
      </c>
      <c r="R113" s="88" t="str">
        <f t="shared" ref="R113:R123" si="12">L113</f>
        <v>TIP</v>
      </c>
      <c r="S113" s="387">
        <f>VLOOKUP(A111,B5:I14,8,FALSE)</f>
        <v>0.80952380952380953</v>
      </c>
      <c r="T113" s="388"/>
    </row>
    <row r="114" spans="4:20" x14ac:dyDescent="0.25">
      <c r="D114" s="385">
        <f t="shared" ref="D114:D123" si="13">IFERROR(RANK(G114,G$114:G$123,0),"")</f>
        <v>4</v>
      </c>
      <c r="E114" s="88" t="str">
        <f>IFERROR(VLOOKUP(A$111&amp;1,C$4:I$85,3,FALSE),"")</f>
        <v>Community ConnectionsTIP CombinedDec-19</v>
      </c>
      <c r="F114" s="88" t="str">
        <f t="shared" ref="F114:F123" si="14">IFERROR(VLOOKUP(E114,E$4:F$85,2,FALSE),"")</f>
        <v>CC</v>
      </c>
      <c r="G114" s="387">
        <f>IFERROR(VLOOKUP(E114,E$4:I$85,3,FALSE)+0.000001,"")</f>
        <v>0.59627429192546588</v>
      </c>
      <c r="H114" s="388"/>
      <c r="I114" s="23"/>
      <c r="J114" s="385">
        <f t="shared" ref="J114:J123" si="15">IFERROR(RANK(M114,M$114:M$123,0),"")</f>
        <v>3</v>
      </c>
      <c r="K114" s="88" t="str">
        <f t="shared" si="11"/>
        <v>Community ConnectionsTIP CombinedDec-19</v>
      </c>
      <c r="L114" s="88" t="str">
        <f t="shared" si="11"/>
        <v>CC</v>
      </c>
      <c r="M114" s="387">
        <f>IFERROR(VLOOKUP(E114,E$4:K$85,4,FALSE)+0.000001,"")</f>
        <v>0.93548487096774191</v>
      </c>
      <c r="N114" s="388"/>
      <c r="P114" s="385">
        <f t="shared" ref="P114:P118" si="16">RANK(S114,S$114:S$123,0)</f>
        <v>3</v>
      </c>
      <c r="Q114" s="88" t="str">
        <f t="shared" ref="Q114:Q123" si="17">K114</f>
        <v>Community ConnectionsTIP CombinedDec-19</v>
      </c>
      <c r="R114" s="88" t="str">
        <f t="shared" si="12"/>
        <v>CC</v>
      </c>
      <c r="S114" s="387">
        <f>IFERROR(VLOOKUP(E114,E$4:K$85,5,FALSE)+0.000001,"")</f>
        <v>0.60000100000000001</v>
      </c>
      <c r="T114" s="388"/>
    </row>
    <row r="115" spans="4:20" x14ac:dyDescent="0.25">
      <c r="D115" s="385">
        <f t="shared" si="13"/>
        <v>10</v>
      </c>
      <c r="E115" s="88" t="str">
        <f>IFERROR(VLOOKUP(A$111&amp;2,C$4:I$85,3,FALSE),"")</f>
        <v>ContemporaryTIP CombinedDec-19</v>
      </c>
      <c r="F115" s="88" t="str">
        <f t="shared" si="14"/>
        <v>Cont</v>
      </c>
      <c r="G115" s="387">
        <f>IFERROR(VLOOKUP(E115,E$4:I$85,3,FALSE)+0.000002,"")</f>
        <v>1.9999999999999999E-6</v>
      </c>
      <c r="H115" s="388"/>
      <c r="I115" s="23"/>
      <c r="J115" s="385">
        <f t="shared" si="15"/>
        <v>10</v>
      </c>
      <c r="K115" s="88" t="str">
        <f t="shared" si="11"/>
        <v>ContemporaryTIP CombinedDec-19</v>
      </c>
      <c r="L115" s="88" t="str">
        <f t="shared" si="11"/>
        <v>Cont</v>
      </c>
      <c r="M115" s="387">
        <f>IFERROR(VLOOKUP(E115,E$4:K$85,4,FALSE)+0.000002,"")</f>
        <v>1.9999999999999999E-6</v>
      </c>
      <c r="N115" s="388"/>
      <c r="P115" s="385">
        <f t="shared" si="16"/>
        <v>10</v>
      </c>
      <c r="Q115" s="88" t="str">
        <f t="shared" si="17"/>
        <v>ContemporaryTIP CombinedDec-19</v>
      </c>
      <c r="R115" s="88" t="str">
        <f t="shared" si="12"/>
        <v>Cont</v>
      </c>
      <c r="S115" s="387">
        <f>IFERROR(VLOOKUP(E115,E$4:K$85,5,FALSE)+0.000002,"")</f>
        <v>1.9999999999999999E-6</v>
      </c>
      <c r="T115" s="388"/>
    </row>
    <row r="116" spans="4:20" x14ac:dyDescent="0.25">
      <c r="D116" s="385">
        <f t="shared" si="13"/>
        <v>9</v>
      </c>
      <c r="E116" s="88" t="str">
        <f>IFERROR(VLOOKUP(A$111&amp;3,C$4:I$85,3,FALSE),"")</f>
        <v>FPSTIP CombinedDec-19</v>
      </c>
      <c r="F116" s="88" t="str">
        <f t="shared" si="14"/>
        <v>FPS</v>
      </c>
      <c r="G116" s="387">
        <f>IFERROR(VLOOKUP(E116,E$4:I$85,3,FALSE)+0.000003,"")</f>
        <v>3.0000000000000001E-6</v>
      </c>
      <c r="H116" s="388"/>
      <c r="I116" s="23"/>
      <c r="J116" s="385">
        <f t="shared" si="15"/>
        <v>1</v>
      </c>
      <c r="K116" s="88" t="str">
        <f t="shared" si="11"/>
        <v>FPSTIP CombinedDec-19</v>
      </c>
      <c r="L116" s="88" t="str">
        <f t="shared" si="11"/>
        <v>FPS</v>
      </c>
      <c r="M116" s="387">
        <f>IFERROR(VLOOKUP(E116,E$4:K$85,4,FALSE)+0.000003,"")</f>
        <v>1.2000029999999999</v>
      </c>
      <c r="N116" s="388"/>
      <c r="P116" s="385">
        <f t="shared" si="16"/>
        <v>9</v>
      </c>
      <c r="Q116" s="88" t="str">
        <f t="shared" si="17"/>
        <v>FPSTIP CombinedDec-19</v>
      </c>
      <c r="R116" s="88" t="str">
        <f t="shared" si="12"/>
        <v>FPS</v>
      </c>
      <c r="S116" s="387">
        <f>IFERROR(VLOOKUP(E116,E$4:K$85,5,FALSE)+0.000003,"")</f>
        <v>3.0000000000000001E-6</v>
      </c>
      <c r="T116" s="388"/>
    </row>
    <row r="117" spans="4:20" x14ac:dyDescent="0.25">
      <c r="D117" s="385">
        <f t="shared" si="13"/>
        <v>8</v>
      </c>
      <c r="E117" s="88" t="str">
        <f>IFERROR(VLOOKUP(A$111&amp;4,C$4:I$85,3,FALSE),"")</f>
        <v>Green DoorTIP CombinedDec-19</v>
      </c>
      <c r="F117" s="88" t="str">
        <f t="shared" si="14"/>
        <v>GD</v>
      </c>
      <c r="G117" s="387">
        <f>IFERROR(VLOOKUP(E117,E$4:I$85,3,FALSE)+0.000004,"")</f>
        <v>3.9999999999999998E-6</v>
      </c>
      <c r="H117" s="388"/>
      <c r="I117" s="23"/>
      <c r="J117" s="385">
        <f t="shared" si="15"/>
        <v>9</v>
      </c>
      <c r="K117" s="88" t="str">
        <f t="shared" si="11"/>
        <v>Green DoorTIP CombinedDec-19</v>
      </c>
      <c r="L117" s="88" t="str">
        <f t="shared" si="11"/>
        <v>GD</v>
      </c>
      <c r="M117" s="387">
        <f>IFERROR(VLOOKUP(E117,E$4:K$85,4,FALSE)+0.000004,"")</f>
        <v>3.9999999999999998E-6</v>
      </c>
      <c r="N117" s="388"/>
      <c r="P117" s="385">
        <f t="shared" si="16"/>
        <v>8</v>
      </c>
      <c r="Q117" s="88" t="str">
        <f t="shared" si="17"/>
        <v>Green DoorTIP CombinedDec-19</v>
      </c>
      <c r="R117" s="88" t="str">
        <f t="shared" si="12"/>
        <v>GD</v>
      </c>
      <c r="S117" s="387">
        <f>IFERROR(VLOOKUP(E117,E$4:K$85,5,FALSE)+0.000004,"")</f>
        <v>3.9999999999999998E-6</v>
      </c>
      <c r="T117" s="388"/>
    </row>
    <row r="118" spans="4:20" x14ac:dyDescent="0.25">
      <c r="D118" s="385">
        <f t="shared" si="13"/>
        <v>7</v>
      </c>
      <c r="E118" s="88" t="str">
        <f>IFERROR(VLOOKUP(A$111&amp;5,C$4:I$85,3,FALSE),"")</f>
        <v>LESTIP CombinedDec-19</v>
      </c>
      <c r="F118" s="88" t="str">
        <f t="shared" si="14"/>
        <v>LES</v>
      </c>
      <c r="G118" s="387">
        <f>IFERROR(VLOOKUP(E118,E$4:I$85,3,FALSE)+0.000005,"")</f>
        <v>5.0000000000000004E-6</v>
      </c>
      <c r="H118" s="388"/>
      <c r="I118" s="23"/>
      <c r="J118" s="385">
        <f t="shared" si="15"/>
        <v>6</v>
      </c>
      <c r="K118" s="88" t="str">
        <f t="shared" si="11"/>
        <v>LESTIP CombinedDec-19</v>
      </c>
      <c r="L118" s="88" t="str">
        <f t="shared" si="11"/>
        <v>LES</v>
      </c>
      <c r="M118" s="387">
        <f>IFERROR(VLOOKUP(E118,E$4:K$85,4,FALSE)+0.000005,"")</f>
        <v>0.50000500000000003</v>
      </c>
      <c r="N118" s="388"/>
      <c r="P118" s="385">
        <f t="shared" si="16"/>
        <v>7</v>
      </c>
      <c r="Q118" s="88" t="str">
        <f t="shared" si="17"/>
        <v>LESTIP CombinedDec-19</v>
      </c>
      <c r="R118" s="88" t="str">
        <f t="shared" si="12"/>
        <v>LES</v>
      </c>
      <c r="S118" s="387">
        <f>IFERROR(VLOOKUP(E118,E$4:K$85,5,FALSE)+0.000005,"")</f>
        <v>5.0000000000000004E-6</v>
      </c>
      <c r="T118" s="388"/>
    </row>
    <row r="119" spans="4:20" x14ac:dyDescent="0.25">
      <c r="D119" s="385">
        <f t="shared" si="13"/>
        <v>1</v>
      </c>
      <c r="E119" s="88" t="str">
        <f>IFERROR(VLOOKUP(A$111&amp;6,C$4:I$85,3,FALSE),"")</f>
        <v>MBI HSTIP CombinedDec-19</v>
      </c>
      <c r="F119" s="88" t="str">
        <f t="shared" si="14"/>
        <v>MBI</v>
      </c>
      <c r="G119" s="387">
        <f>IFERROR(VLOOKUP(E119,E$4:I$85,3,FALSE)+0.000006,"")</f>
        <v>1.6666726666666667</v>
      </c>
      <c r="H119" s="388"/>
      <c r="I119" s="23"/>
      <c r="J119" s="385">
        <f t="shared" si="15"/>
        <v>5</v>
      </c>
      <c r="K119" s="88" t="str">
        <f t="shared" si="11"/>
        <v>MBI HSTIP CombinedDec-19</v>
      </c>
      <c r="L119" s="88" t="str">
        <f t="shared" si="11"/>
        <v>MBI</v>
      </c>
      <c r="M119" s="387">
        <f>IFERROR(VLOOKUP(E119,E$4:K$85,4,FALSE)+0.000006,"")</f>
        <v>0.7826146956521739</v>
      </c>
      <c r="N119" s="388"/>
      <c r="P119" s="385">
        <f>IFERROR(RANK(S119,S$114:S$123,0),"")</f>
        <v>6</v>
      </c>
      <c r="Q119" s="88" t="str">
        <f t="shared" si="17"/>
        <v>MBI HSTIP CombinedDec-19</v>
      </c>
      <c r="R119" s="88" t="str">
        <f t="shared" si="12"/>
        <v>MBI</v>
      </c>
      <c r="S119" s="387">
        <f>IFERROR(VLOOKUP(E119,E$4:K$85,5,FALSE)+0.000006,"")</f>
        <v>6.0000000000000002E-6</v>
      </c>
      <c r="T119" s="388"/>
    </row>
    <row r="120" spans="4:20" x14ac:dyDescent="0.25">
      <c r="D120" s="385">
        <f t="shared" si="13"/>
        <v>3</v>
      </c>
      <c r="E120" s="88" t="str">
        <f>IFERROR(VLOOKUP(A$111&amp;7,C$4:I$85,3,FALSE),"")</f>
        <v>PASSTIP CombinedDec-19</v>
      </c>
      <c r="F120" s="88" t="str">
        <f t="shared" si="14"/>
        <v>PASS</v>
      </c>
      <c r="G120" s="387">
        <f>IFERROR(VLOOKUP(E120,E$4:I$85,3,FALSE)+0.000007,"")</f>
        <v>0.68421752631578947</v>
      </c>
      <c r="H120" s="388"/>
      <c r="I120" s="23"/>
      <c r="J120" s="385">
        <f t="shared" si="15"/>
        <v>2</v>
      </c>
      <c r="K120" s="88" t="str">
        <f t="shared" si="11"/>
        <v>PASSTIP CombinedDec-19</v>
      </c>
      <c r="L120" s="88" t="str">
        <f t="shared" si="11"/>
        <v>PASS</v>
      </c>
      <c r="M120" s="387">
        <f>IFERROR(VLOOKUP(E120,E$4:K$85,4,FALSE)+0.000007,"")</f>
        <v>1.0000070000000001</v>
      </c>
      <c r="N120" s="388"/>
      <c r="P120" s="385">
        <f>IFERROR(RANK(S120,S$114:S$123,0),"")</f>
        <v>2</v>
      </c>
      <c r="Q120" s="88" t="str">
        <f t="shared" si="17"/>
        <v>PASSTIP CombinedDec-19</v>
      </c>
      <c r="R120" s="88" t="str">
        <f t="shared" si="12"/>
        <v>PASS</v>
      </c>
      <c r="S120" s="387">
        <f>IFERROR(VLOOKUP(E120,E$4:K$85,5,FALSE)+0.000007,"")</f>
        <v>0.86667366666666668</v>
      </c>
      <c r="T120" s="388"/>
    </row>
    <row r="121" spans="4:20" x14ac:dyDescent="0.25">
      <c r="D121" s="385">
        <f t="shared" si="13"/>
        <v>6</v>
      </c>
      <c r="E121" s="88" t="str">
        <f>IFERROR(VLOOKUP(A$111&amp;8,C$4:I$85,3,FALSE),"")</f>
        <v>TFCCTIP CombinedDec-19</v>
      </c>
      <c r="F121" s="88" t="str">
        <f t="shared" si="14"/>
        <v>TFCC</v>
      </c>
      <c r="G121" s="387">
        <f>IFERROR(VLOOKUP(E121,E$4:I$85,3,FALSE)+0.000008,"")</f>
        <v>7.9999999999999996E-6</v>
      </c>
      <c r="H121" s="388"/>
      <c r="I121" s="23"/>
      <c r="J121" s="385">
        <f t="shared" si="15"/>
        <v>8</v>
      </c>
      <c r="K121" s="88" t="str">
        <f t="shared" si="11"/>
        <v>TFCCTIP CombinedDec-19</v>
      </c>
      <c r="L121" s="88" t="str">
        <f t="shared" si="11"/>
        <v>TFCC</v>
      </c>
      <c r="M121" s="387">
        <f>IFERROR(VLOOKUP(E121,E$4:K$85,4,FALSE)+0.000008,"")</f>
        <v>7.9999999999999996E-6</v>
      </c>
      <c r="N121" s="388"/>
      <c r="P121" s="385">
        <f>IFERROR(RANK(S121,S$114:S$123,0),"")</f>
        <v>5</v>
      </c>
      <c r="Q121" s="88" t="str">
        <f t="shared" si="17"/>
        <v>TFCCTIP CombinedDec-19</v>
      </c>
      <c r="R121" s="88" t="str">
        <f t="shared" si="12"/>
        <v>TFCC</v>
      </c>
      <c r="S121" s="387">
        <f>IFERROR(VLOOKUP(E121,E$4:K$85,5,FALSE)+0.000008,"")</f>
        <v>7.9999999999999996E-6</v>
      </c>
      <c r="T121" s="388"/>
    </row>
    <row r="122" spans="4:20" x14ac:dyDescent="0.25">
      <c r="D122" s="385">
        <f t="shared" si="13"/>
        <v>5</v>
      </c>
      <c r="E122" s="88" t="str">
        <f>IFERROR(VLOOKUP(A$111&amp;9,C$4:I$85,3,FALSE),"")</f>
        <v>UniversalTIP CombinedDec-19</v>
      </c>
      <c r="F122" s="88" t="str">
        <f t="shared" si="14"/>
        <v>Uni</v>
      </c>
      <c r="G122" s="387">
        <f>IFERROR(VLOOKUP(E122,E$4:I$85,3,FALSE)+0.000009,"")</f>
        <v>9.0000000000000002E-6</v>
      </c>
      <c r="H122" s="388"/>
      <c r="I122" s="23"/>
      <c r="J122" s="385">
        <f t="shared" si="15"/>
        <v>7</v>
      </c>
      <c r="K122" s="88" t="str">
        <f t="shared" si="11"/>
        <v>UniversalTIP CombinedDec-19</v>
      </c>
      <c r="L122" s="88" t="str">
        <f t="shared" si="11"/>
        <v>Uni</v>
      </c>
      <c r="M122" s="387">
        <f>IFERROR(VLOOKUP(E122,E$4:K$85,4,FALSE)+0.000009,"")</f>
        <v>9.0000000000000002E-6</v>
      </c>
      <c r="N122" s="388"/>
      <c r="P122" s="385">
        <f>IFERROR(RANK(S122,S$114:S$123,0),"")</f>
        <v>4</v>
      </c>
      <c r="Q122" s="88" t="str">
        <f t="shared" si="17"/>
        <v>UniversalTIP CombinedDec-19</v>
      </c>
      <c r="R122" s="88" t="str">
        <f t="shared" si="12"/>
        <v>Uni</v>
      </c>
      <c r="S122" s="387">
        <f>IFERROR(VLOOKUP(E122,E$4:K$85,5,FALSE)+0.000009,"")</f>
        <v>9.0000000000000002E-6</v>
      </c>
      <c r="T122" s="388"/>
    </row>
    <row r="123" spans="4:20" x14ac:dyDescent="0.25">
      <c r="D123" s="385">
        <f t="shared" si="13"/>
        <v>2</v>
      </c>
      <c r="E123" s="88" t="str">
        <f>IFERROR(VLOOKUP(A$111&amp;10,C$4:I$85,3,FALSE),"")</f>
        <v>Wayne CenterTIP CombinedDec-19</v>
      </c>
      <c r="F123" s="88" t="str">
        <f t="shared" si="14"/>
        <v>WC</v>
      </c>
      <c r="G123" s="387">
        <f>IFERROR(VLOOKUP(E123,E$4:I$85,3,FALSE)+0.00001,"")</f>
        <v>1.0000100000000001</v>
      </c>
      <c r="H123" s="388"/>
      <c r="I123" s="23"/>
      <c r="J123" s="385">
        <f t="shared" si="15"/>
        <v>4</v>
      </c>
      <c r="K123" s="88" t="str">
        <f t="shared" si="11"/>
        <v>Wayne CenterTIP CombinedDec-19</v>
      </c>
      <c r="L123" s="88" t="str">
        <f t="shared" si="11"/>
        <v>WC</v>
      </c>
      <c r="M123" s="387">
        <f>IFERROR(VLOOKUP(E123,E$4:K$85,4,FALSE)+0.00001,"")</f>
        <v>0.83334333333333332</v>
      </c>
      <c r="N123" s="388"/>
      <c r="P123" s="385">
        <f>IFERROR(RANK(S123,S$114:S$123,0),"")</f>
        <v>1</v>
      </c>
      <c r="Q123" s="88" t="str">
        <f t="shared" si="17"/>
        <v>Wayne CenterTIP CombinedDec-19</v>
      </c>
      <c r="R123" s="88" t="str">
        <f t="shared" si="12"/>
        <v>WC</v>
      </c>
      <c r="S123" s="387">
        <f>IFERROR(VLOOKUP(E123,E$4:K$85,5,FALSE)+0.00001,"")</f>
        <v>1.0000100000000001</v>
      </c>
      <c r="T123" s="388"/>
    </row>
    <row r="124" spans="4:20" x14ac:dyDescent="0.25">
      <c r="D124" s="385"/>
      <c r="E124" s="88"/>
      <c r="F124" s="88"/>
      <c r="G124" s="88"/>
      <c r="H124" s="388"/>
      <c r="I124" s="23"/>
      <c r="J124" s="385"/>
      <c r="K124" s="88"/>
      <c r="L124" s="88"/>
      <c r="M124" s="88"/>
      <c r="N124" s="388"/>
      <c r="P124" s="385"/>
      <c r="Q124" s="88"/>
      <c r="R124" s="88"/>
      <c r="S124" s="387"/>
      <c r="T124" s="388"/>
    </row>
    <row r="125" spans="4:20" x14ac:dyDescent="0.25">
      <c r="D125" s="385" t="s">
        <v>0</v>
      </c>
      <c r="E125" s="88" t="str">
        <f>E113</f>
        <v>All TIP ProvidersTIP CombinedDec-19</v>
      </c>
      <c r="F125" s="88" t="str">
        <f>F113</f>
        <v>TIP</v>
      </c>
      <c r="G125" s="386">
        <f>G113</f>
        <v>0.75789473684210529</v>
      </c>
      <c r="H125" s="388"/>
      <c r="I125" s="23"/>
      <c r="J125" s="385" t="s">
        <v>31</v>
      </c>
      <c r="K125" s="88" t="str">
        <f>K113</f>
        <v>All TIP ProvidersTIP CombinedDec-19</v>
      </c>
      <c r="L125" s="88" t="str">
        <f>L113</f>
        <v>TIP</v>
      </c>
      <c r="M125" s="386">
        <f>M113</f>
        <v>0.89690721649484539</v>
      </c>
      <c r="N125" s="388"/>
      <c r="P125" s="385" t="s">
        <v>31</v>
      </c>
      <c r="Q125" s="88" t="str">
        <f>Q113</f>
        <v>All TIP ProvidersTIP CombinedDec-19</v>
      </c>
      <c r="R125" s="88" t="str">
        <f>R113</f>
        <v>TIP</v>
      </c>
      <c r="S125" s="386">
        <f>S113</f>
        <v>0.80952380952380953</v>
      </c>
      <c r="T125" s="388"/>
    </row>
    <row r="126" spans="4:20" x14ac:dyDescent="0.25">
      <c r="D126" s="385">
        <v>1</v>
      </c>
      <c r="E126" s="88" t="str">
        <f t="shared" ref="E126:E135" si="18">IFERROR(VLOOKUP($D126,D$114:G$123,2,FALSE),"")</f>
        <v>MBI HSTIP CombinedDec-19</v>
      </c>
      <c r="F126" s="88" t="str">
        <f>IFERROR(VLOOKUP($D126,$D$114:G$123,3,FALSE),"")</f>
        <v>MBI</v>
      </c>
      <c r="G126" s="387">
        <f>IFERROR(VLOOKUP($D126,$D$114:H$123,4,FALSE),"")</f>
        <v>1.6666726666666667</v>
      </c>
      <c r="H126" s="388"/>
      <c r="I126" s="23"/>
      <c r="J126" s="385">
        <v>1</v>
      </c>
      <c r="K126" s="88" t="str">
        <f t="shared" ref="K126:K135" si="19">IFERROR(VLOOKUP($J126,J$113:M$123,2,FALSE),"")</f>
        <v>FPSTIP CombinedDec-19</v>
      </c>
      <c r="L126" s="88" t="str">
        <f t="shared" ref="L126:L135" si="20">IFERROR(VLOOKUP($J126,$J$113:$M$123,3,FALSE),"")</f>
        <v>FPS</v>
      </c>
      <c r="M126" s="387">
        <f>IFERROR(VLOOKUP($J126,$J$113:N$123,4,FALSE),"")</f>
        <v>1.2000029999999999</v>
      </c>
      <c r="N126" s="388"/>
      <c r="P126" s="385">
        <v>1</v>
      </c>
      <c r="Q126" s="88" t="str">
        <f t="shared" ref="Q126:Q135" si="21">IFERROR(VLOOKUP($P126,J$113:M$123,2,FALSE),"")</f>
        <v>FPSTIP CombinedDec-19</v>
      </c>
      <c r="R126" s="88" t="str">
        <f t="shared" ref="R126:R135" si="22">IFERROR(VLOOKUP($P126,$J$113:$M$123,3,FALSE),"")</f>
        <v>FPS</v>
      </c>
      <c r="S126" s="387">
        <f>IFERROR(VLOOKUP($P126,$P$114:T$123,4,FALSE),"")</f>
        <v>1.0000100000000001</v>
      </c>
      <c r="T126" s="388"/>
    </row>
    <row r="127" spans="4:20" x14ac:dyDescent="0.25">
      <c r="D127" s="385">
        <v>2</v>
      </c>
      <c r="E127" s="88" t="str">
        <f t="shared" si="18"/>
        <v>Wayne CenterTIP CombinedDec-19</v>
      </c>
      <c r="F127" s="88" t="str">
        <f>IFERROR(VLOOKUP($D127,$D$114:G$123,3,FALSE),"")</f>
        <v>WC</v>
      </c>
      <c r="G127" s="387">
        <f>IFERROR(VLOOKUP($D127,$D$114:H$123,4,FALSE),"")</f>
        <v>1.0000100000000001</v>
      </c>
      <c r="H127" s="388"/>
      <c r="I127" s="23"/>
      <c r="J127" s="385">
        <v>2</v>
      </c>
      <c r="K127" s="88" t="str">
        <f t="shared" si="19"/>
        <v>PASSTIP CombinedDec-19</v>
      </c>
      <c r="L127" s="88" t="str">
        <f t="shared" si="20"/>
        <v>PASS</v>
      </c>
      <c r="M127" s="387">
        <f>IFERROR(VLOOKUP($J127,$J$113:N$123,4,FALSE),"")</f>
        <v>1.0000070000000001</v>
      </c>
      <c r="N127" s="388"/>
      <c r="P127" s="385">
        <v>2</v>
      </c>
      <c r="Q127" s="88" t="str">
        <f t="shared" si="21"/>
        <v>PASSTIP CombinedDec-19</v>
      </c>
      <c r="R127" s="88" t="str">
        <f t="shared" si="22"/>
        <v>PASS</v>
      </c>
      <c r="S127" s="387">
        <f>IFERROR(VLOOKUP($P127,$P$114:T$123,4,FALSE),"")</f>
        <v>0.86667366666666668</v>
      </c>
      <c r="T127" s="388"/>
    </row>
    <row r="128" spans="4:20" x14ac:dyDescent="0.25">
      <c r="D128" s="385">
        <v>3</v>
      </c>
      <c r="E128" s="88" t="str">
        <f t="shared" si="18"/>
        <v>PASSTIP CombinedDec-19</v>
      </c>
      <c r="F128" s="88" t="str">
        <f>IFERROR(VLOOKUP($D128,$D$114:G$123,3,FALSE),"")</f>
        <v>PASS</v>
      </c>
      <c r="G128" s="387">
        <f>IFERROR(VLOOKUP($D128,$D$114:H$123,4,FALSE),"")</f>
        <v>0.68421752631578947</v>
      </c>
      <c r="H128" s="388"/>
      <c r="I128" s="23"/>
      <c r="J128" s="385">
        <v>3</v>
      </c>
      <c r="K128" s="88" t="str">
        <f t="shared" si="19"/>
        <v>Community ConnectionsTIP CombinedDec-19</v>
      </c>
      <c r="L128" s="88" t="str">
        <f t="shared" si="20"/>
        <v>CC</v>
      </c>
      <c r="M128" s="387">
        <f>IFERROR(VLOOKUP($J128,$J$113:N$123,4,FALSE),"")</f>
        <v>0.93548487096774191</v>
      </c>
      <c r="N128" s="388"/>
      <c r="P128" s="385">
        <v>3</v>
      </c>
      <c r="Q128" s="88" t="str">
        <f t="shared" si="21"/>
        <v>Community ConnectionsTIP CombinedDec-19</v>
      </c>
      <c r="R128" s="88" t="str">
        <f t="shared" si="22"/>
        <v>CC</v>
      </c>
      <c r="S128" s="387">
        <f>IFERROR(VLOOKUP($P128,$P$114:T$123,4,FALSE),"")</f>
        <v>0.60000100000000001</v>
      </c>
      <c r="T128" s="388"/>
    </row>
    <row r="129" spans="4:20" x14ac:dyDescent="0.25">
      <c r="D129" s="385">
        <v>4</v>
      </c>
      <c r="E129" s="88" t="str">
        <f t="shared" si="18"/>
        <v>Community ConnectionsTIP CombinedDec-19</v>
      </c>
      <c r="F129" s="88" t="str">
        <f>IFERROR(VLOOKUP($D129,$D$114:G$123,3,FALSE),"")</f>
        <v>CC</v>
      </c>
      <c r="G129" s="387">
        <f>IFERROR(VLOOKUP($D129,$D$114:H$123,4,FALSE),"")</f>
        <v>0.59627429192546588</v>
      </c>
      <c r="H129" s="388"/>
      <c r="I129" s="23"/>
      <c r="J129" s="385">
        <v>4</v>
      </c>
      <c r="K129" s="88" t="str">
        <f t="shared" si="19"/>
        <v>Wayne CenterTIP CombinedDec-19</v>
      </c>
      <c r="L129" s="88" t="str">
        <f t="shared" si="20"/>
        <v>WC</v>
      </c>
      <c r="M129" s="387">
        <f>IFERROR(VLOOKUP($J129,$J$113:N$123,4,FALSE),"")</f>
        <v>0.83334333333333332</v>
      </c>
      <c r="N129" s="388"/>
      <c r="P129" s="385">
        <v>4</v>
      </c>
      <c r="Q129" s="88" t="str">
        <f t="shared" si="21"/>
        <v>Wayne CenterTIP CombinedDec-19</v>
      </c>
      <c r="R129" s="88" t="str">
        <f t="shared" si="22"/>
        <v>WC</v>
      </c>
      <c r="S129" s="387">
        <f>IFERROR(VLOOKUP($P129,$P$114:T$123,4,FALSE),"")</f>
        <v>9.0000000000000002E-6</v>
      </c>
      <c r="T129" s="388"/>
    </row>
    <row r="130" spans="4:20" x14ac:dyDescent="0.25">
      <c r="D130" s="385">
        <v>5</v>
      </c>
      <c r="E130" s="88" t="str">
        <f t="shared" si="18"/>
        <v>UniversalTIP CombinedDec-19</v>
      </c>
      <c r="F130" s="88" t="str">
        <f>IFERROR(VLOOKUP($D130,$D$114:G$123,3,FALSE),"")</f>
        <v>Uni</v>
      </c>
      <c r="G130" s="387">
        <f>IFERROR(VLOOKUP($D130,$D$114:H$123,4,FALSE),"")</f>
        <v>9.0000000000000002E-6</v>
      </c>
      <c r="H130" s="388"/>
      <c r="I130" s="23"/>
      <c r="J130" s="385">
        <v>5</v>
      </c>
      <c r="K130" s="88" t="str">
        <f t="shared" si="19"/>
        <v>MBI HSTIP CombinedDec-19</v>
      </c>
      <c r="L130" s="88" t="str">
        <f t="shared" si="20"/>
        <v>MBI</v>
      </c>
      <c r="M130" s="387">
        <f>IFERROR(VLOOKUP($J130,$J$113:N$123,4,FALSE),"")</f>
        <v>0.7826146956521739</v>
      </c>
      <c r="N130" s="388"/>
      <c r="P130" s="385">
        <v>5</v>
      </c>
      <c r="Q130" s="88" t="str">
        <f t="shared" si="21"/>
        <v>MBI HSTIP CombinedDec-19</v>
      </c>
      <c r="R130" s="88" t="str">
        <f t="shared" si="22"/>
        <v>MBI</v>
      </c>
      <c r="S130" s="387">
        <f>IFERROR(VLOOKUP($P130,$P$114:T$123,4,FALSE),"")</f>
        <v>7.9999999999999996E-6</v>
      </c>
      <c r="T130" s="388"/>
    </row>
    <row r="131" spans="4:20" x14ac:dyDescent="0.25">
      <c r="D131" s="385">
        <v>6</v>
      </c>
      <c r="E131" s="88" t="str">
        <f t="shared" si="18"/>
        <v>TFCCTIP CombinedDec-19</v>
      </c>
      <c r="F131" s="88" t="str">
        <f>IFERROR(VLOOKUP($D131,$D$114:G$123,3,FALSE),"")</f>
        <v>TFCC</v>
      </c>
      <c r="G131" s="387">
        <f>IFERROR(VLOOKUP($D131,$D$114:H$123,4,FALSE),"")</f>
        <v>7.9999999999999996E-6</v>
      </c>
      <c r="H131" s="388"/>
      <c r="I131" s="23"/>
      <c r="J131" s="385">
        <v>6</v>
      </c>
      <c r="K131" s="88" t="str">
        <f t="shared" si="19"/>
        <v>LESTIP CombinedDec-19</v>
      </c>
      <c r="L131" s="88" t="str">
        <f t="shared" si="20"/>
        <v>LES</v>
      </c>
      <c r="M131" s="387">
        <f>IFERROR(VLOOKUP($J131,$J$113:N$123,4,FALSE),"")</f>
        <v>0.50000500000000003</v>
      </c>
      <c r="N131" s="388"/>
      <c r="P131" s="385">
        <v>6</v>
      </c>
      <c r="Q131" s="88" t="str">
        <f t="shared" si="21"/>
        <v>LESTIP CombinedDec-19</v>
      </c>
      <c r="R131" s="88" t="str">
        <f t="shared" si="22"/>
        <v>LES</v>
      </c>
      <c r="S131" s="387">
        <f>IFERROR(VLOOKUP($P131,$P$114:T$123,4,FALSE),"")</f>
        <v>6.0000000000000002E-6</v>
      </c>
      <c r="T131" s="388"/>
    </row>
    <row r="132" spans="4:20" x14ac:dyDescent="0.25">
      <c r="D132" s="385">
        <v>7</v>
      </c>
      <c r="E132" s="88" t="str">
        <f t="shared" si="18"/>
        <v>LESTIP CombinedDec-19</v>
      </c>
      <c r="F132" s="88" t="str">
        <f>IFERROR(VLOOKUP($D132,$D$114:G$123,3,FALSE),"")</f>
        <v>LES</v>
      </c>
      <c r="G132" s="387">
        <f>IFERROR(VLOOKUP($D132,$D$114:H$123,4,FALSE),"")</f>
        <v>5.0000000000000004E-6</v>
      </c>
      <c r="H132" s="388"/>
      <c r="I132" s="23"/>
      <c r="J132" s="385">
        <v>7</v>
      </c>
      <c r="K132" s="88" t="str">
        <f t="shared" si="19"/>
        <v>UniversalTIP CombinedDec-19</v>
      </c>
      <c r="L132" s="88" t="str">
        <f t="shared" si="20"/>
        <v>Uni</v>
      </c>
      <c r="M132" s="387">
        <f>IFERROR(VLOOKUP($J132,$J$113:N$123,4,FALSE),"")</f>
        <v>9.0000000000000002E-6</v>
      </c>
      <c r="N132" s="388"/>
      <c r="P132" s="385">
        <v>7</v>
      </c>
      <c r="Q132" s="88" t="str">
        <f t="shared" si="21"/>
        <v>UniversalTIP CombinedDec-19</v>
      </c>
      <c r="R132" s="88" t="str">
        <f t="shared" si="22"/>
        <v>Uni</v>
      </c>
      <c r="S132" s="387">
        <f>IFERROR(VLOOKUP($P132,$P$114:T$123,4,FALSE),"")</f>
        <v>5.0000000000000004E-6</v>
      </c>
      <c r="T132" s="388"/>
    </row>
    <row r="133" spans="4:20" x14ac:dyDescent="0.25">
      <c r="D133" s="385">
        <v>8</v>
      </c>
      <c r="E133" s="88" t="str">
        <f t="shared" si="18"/>
        <v>Green DoorTIP CombinedDec-19</v>
      </c>
      <c r="F133" s="88" t="str">
        <f>IFERROR(VLOOKUP($D133,$D$114:G$123,3,FALSE),"")</f>
        <v>GD</v>
      </c>
      <c r="G133" s="387">
        <f>IFERROR(VLOOKUP($D133,$D$114:H$123,4,FALSE),"")</f>
        <v>3.9999999999999998E-6</v>
      </c>
      <c r="H133" s="388"/>
      <c r="I133" s="23"/>
      <c r="J133" s="385">
        <v>8</v>
      </c>
      <c r="K133" s="88" t="str">
        <f t="shared" si="19"/>
        <v>TFCCTIP CombinedDec-19</v>
      </c>
      <c r="L133" s="88" t="str">
        <f t="shared" si="20"/>
        <v>TFCC</v>
      </c>
      <c r="M133" s="387">
        <f>IFERROR(VLOOKUP($J133,$J$113:N$123,4,FALSE),"")</f>
        <v>7.9999999999999996E-6</v>
      </c>
      <c r="N133" s="388"/>
      <c r="P133" s="385">
        <v>8</v>
      </c>
      <c r="Q133" s="88" t="str">
        <f t="shared" si="21"/>
        <v>TFCCTIP CombinedDec-19</v>
      </c>
      <c r="R133" s="88" t="str">
        <f t="shared" si="22"/>
        <v>TFCC</v>
      </c>
      <c r="S133" s="387">
        <f>IFERROR(VLOOKUP($P133,$P$114:T$123,4,FALSE),"")</f>
        <v>3.9999999999999998E-6</v>
      </c>
      <c r="T133" s="388"/>
    </row>
    <row r="134" spans="4:20" x14ac:dyDescent="0.25">
      <c r="D134" s="385">
        <v>9</v>
      </c>
      <c r="E134" s="88" t="str">
        <f t="shared" si="18"/>
        <v>FPSTIP CombinedDec-19</v>
      </c>
      <c r="F134" s="88" t="str">
        <f>IFERROR(VLOOKUP($D134,$D$114:G$123,3,FALSE),"")</f>
        <v>FPS</v>
      </c>
      <c r="G134" s="387">
        <f>IFERROR(VLOOKUP($D134,$D$114:H$123,4,FALSE),"")</f>
        <v>3.0000000000000001E-6</v>
      </c>
      <c r="H134" s="388"/>
      <c r="I134" s="23"/>
      <c r="J134" s="385">
        <v>9</v>
      </c>
      <c r="K134" s="88" t="str">
        <f t="shared" si="19"/>
        <v>Green DoorTIP CombinedDec-19</v>
      </c>
      <c r="L134" s="88" t="str">
        <f t="shared" si="20"/>
        <v>GD</v>
      </c>
      <c r="M134" s="387">
        <f>IFERROR(VLOOKUP($J134,$J$113:N$123,4,FALSE),"")</f>
        <v>3.9999999999999998E-6</v>
      </c>
      <c r="N134" s="388"/>
      <c r="P134" s="385">
        <v>9</v>
      </c>
      <c r="Q134" s="88" t="str">
        <f t="shared" si="21"/>
        <v>Green DoorTIP CombinedDec-19</v>
      </c>
      <c r="R134" s="88" t="str">
        <f t="shared" si="22"/>
        <v>GD</v>
      </c>
      <c r="S134" s="387">
        <f>IFERROR(VLOOKUP($P134,$P$114:T$123,4,FALSE),"")</f>
        <v>3.0000000000000001E-6</v>
      </c>
      <c r="T134" s="388"/>
    </row>
    <row r="135" spans="4:20" ht="15.75" thickBot="1" x14ac:dyDescent="0.3">
      <c r="D135" s="389">
        <v>10</v>
      </c>
      <c r="E135" s="390" t="str">
        <f t="shared" si="18"/>
        <v>ContemporaryTIP CombinedDec-19</v>
      </c>
      <c r="F135" s="390" t="str">
        <f>IFERROR(VLOOKUP($D135,$D$114:G$123,3,FALSE),"")</f>
        <v>Cont</v>
      </c>
      <c r="G135" s="391">
        <f>IFERROR(VLOOKUP($D135,$D$114:H$123,4,FALSE),"")</f>
        <v>1.9999999999999999E-6</v>
      </c>
      <c r="H135" s="392"/>
      <c r="I135" s="23"/>
      <c r="J135" s="389">
        <v>10</v>
      </c>
      <c r="K135" s="390" t="str">
        <f t="shared" si="19"/>
        <v>ContemporaryTIP CombinedDec-19</v>
      </c>
      <c r="L135" s="390" t="str">
        <f t="shared" si="20"/>
        <v>Cont</v>
      </c>
      <c r="M135" s="391">
        <f>IFERROR(VLOOKUP($J135,$J$113:N$123,4,FALSE),"")</f>
        <v>1.9999999999999999E-6</v>
      </c>
      <c r="N135" s="392"/>
      <c r="P135" s="389">
        <v>10</v>
      </c>
      <c r="Q135" s="390" t="str">
        <f t="shared" si="21"/>
        <v>ContemporaryTIP CombinedDec-19</v>
      </c>
      <c r="R135" s="390" t="str">
        <f t="shared" si="22"/>
        <v>Cont</v>
      </c>
      <c r="S135" s="391">
        <f>IFERROR(VLOOKUP($P135,$P$114:T$123,4,FALSE),"")</f>
        <v>1.9999999999999999E-6</v>
      </c>
      <c r="T135" s="392"/>
    </row>
  </sheetData>
  <mergeCells count="6">
    <mergeCell ref="D86:H86"/>
    <mergeCell ref="J86:N86"/>
    <mergeCell ref="P86:T86"/>
    <mergeCell ref="D111:H111"/>
    <mergeCell ref="J111:N111"/>
    <mergeCell ref="P111:T11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tabColor theme="7"/>
    <pageSetUpPr fitToPage="1"/>
  </sheetPr>
  <dimension ref="A1:R32"/>
  <sheetViews>
    <sheetView workbookViewId="0">
      <selection activeCell="A20" sqref="A20:R20"/>
    </sheetView>
  </sheetViews>
  <sheetFormatPr defaultRowHeight="15" x14ac:dyDescent="0.25"/>
  <cols>
    <col min="1" max="16384" width="9.140625" style="20"/>
  </cols>
  <sheetData>
    <row r="1" spans="1:18" x14ac:dyDescent="0.25">
      <c r="A1" s="82"/>
      <c r="B1" s="82"/>
      <c r="C1" s="82"/>
      <c r="D1" s="82"/>
      <c r="E1" s="82"/>
      <c r="F1" s="82"/>
      <c r="G1" s="82"/>
      <c r="H1" s="82"/>
      <c r="I1" s="82"/>
      <c r="J1" s="82"/>
      <c r="K1" s="82"/>
      <c r="L1" s="82"/>
      <c r="M1" s="82"/>
      <c r="N1" s="82"/>
      <c r="O1" s="82"/>
      <c r="P1" s="82"/>
      <c r="Q1" s="82"/>
      <c r="R1" s="82"/>
    </row>
    <row r="2" spans="1:18" ht="26.25" x14ac:dyDescent="0.4">
      <c r="A2" s="394" t="s">
        <v>23554</v>
      </c>
      <c r="B2" s="394"/>
      <c r="C2" s="394"/>
      <c r="D2" s="394"/>
      <c r="E2" s="394"/>
      <c r="F2" s="394"/>
      <c r="G2" s="394"/>
      <c r="H2" s="394"/>
      <c r="I2" s="394"/>
      <c r="J2" s="394"/>
      <c r="K2" s="394"/>
      <c r="L2" s="394"/>
      <c r="M2" s="394"/>
      <c r="N2" s="394"/>
      <c r="O2" s="394"/>
      <c r="P2" s="394"/>
      <c r="Q2" s="394"/>
      <c r="R2" s="394"/>
    </row>
    <row r="3" spans="1:18" ht="26.25" x14ac:dyDescent="0.25">
      <c r="A3" s="395" t="s">
        <v>968</v>
      </c>
      <c r="B3" s="395"/>
      <c r="C3" s="395"/>
      <c r="D3" s="395"/>
      <c r="E3" s="395"/>
      <c r="F3" s="395"/>
      <c r="G3" s="395"/>
      <c r="H3" s="395"/>
      <c r="I3" s="395"/>
      <c r="J3" s="395"/>
      <c r="K3" s="395"/>
      <c r="L3" s="395"/>
      <c r="M3" s="395"/>
      <c r="N3" s="395"/>
      <c r="O3" s="395"/>
      <c r="P3" s="395"/>
      <c r="Q3" s="395"/>
      <c r="R3" s="395"/>
    </row>
    <row r="4" spans="1:18" ht="26.25" x14ac:dyDescent="0.25">
      <c r="A4" s="402"/>
      <c r="B4" s="402"/>
      <c r="C4" s="402"/>
      <c r="D4" s="402"/>
      <c r="E4" s="402"/>
      <c r="F4" s="402"/>
      <c r="G4" s="402"/>
      <c r="H4" s="402"/>
      <c r="I4" s="402"/>
      <c r="J4" s="402"/>
      <c r="K4" s="402"/>
      <c r="L4" s="402"/>
      <c r="M4" s="402"/>
      <c r="N4" s="402"/>
      <c r="O4" s="402"/>
      <c r="P4" s="402"/>
      <c r="Q4" s="402"/>
      <c r="R4" s="402"/>
    </row>
    <row r="5" spans="1:18" ht="26.25" x14ac:dyDescent="0.25">
      <c r="A5" s="402"/>
      <c r="B5" s="402"/>
      <c r="C5" s="402"/>
      <c r="D5" s="402"/>
      <c r="E5" s="402"/>
      <c r="F5" s="402"/>
      <c r="G5" s="402"/>
      <c r="H5" s="402"/>
      <c r="I5" s="402"/>
      <c r="J5" s="402"/>
      <c r="K5" s="402"/>
      <c r="L5" s="402"/>
      <c r="M5" s="402"/>
      <c r="N5" s="402"/>
      <c r="O5" s="402"/>
      <c r="P5" s="402"/>
      <c r="Q5" s="402"/>
      <c r="R5" s="402"/>
    </row>
    <row r="6" spans="1:18" ht="15.75" thickBot="1" x14ac:dyDescent="0.3">
      <c r="A6" s="365"/>
      <c r="B6" s="365"/>
      <c r="C6" s="365"/>
      <c r="D6" s="365"/>
      <c r="E6" s="365"/>
      <c r="F6" s="365"/>
      <c r="G6" s="365"/>
      <c r="H6" s="365"/>
      <c r="I6" s="365"/>
      <c r="J6" s="365"/>
      <c r="K6" s="365"/>
      <c r="L6" s="365"/>
      <c r="M6" s="365"/>
      <c r="N6" s="365"/>
      <c r="O6" s="365"/>
      <c r="P6" s="365"/>
      <c r="Q6" s="365"/>
      <c r="R6" s="365"/>
    </row>
    <row r="7" spans="1:18" ht="29.25" thickBot="1" x14ac:dyDescent="0.5">
      <c r="A7" s="396" t="s">
        <v>23555</v>
      </c>
      <c r="B7" s="397"/>
      <c r="C7" s="397"/>
      <c r="D7" s="397"/>
      <c r="E7" s="397"/>
      <c r="F7" s="397"/>
      <c r="G7" s="397"/>
      <c r="H7" s="397"/>
      <c r="I7" s="397"/>
      <c r="J7" s="397"/>
      <c r="K7" s="397"/>
      <c r="L7" s="397"/>
      <c r="M7" s="397"/>
      <c r="N7" s="397"/>
      <c r="O7" s="397"/>
      <c r="P7" s="397"/>
      <c r="Q7" s="397"/>
      <c r="R7" s="398"/>
    </row>
    <row r="8" spans="1:18" ht="21" customHeight="1" x14ac:dyDescent="0.25"/>
    <row r="9" spans="1:18" ht="21" customHeight="1" x14ac:dyDescent="0.25"/>
    <row r="10" spans="1:18" ht="21" customHeight="1" x14ac:dyDescent="0.25"/>
    <row r="11" spans="1:18" ht="21" customHeight="1" x14ac:dyDescent="0.25"/>
    <row r="12" spans="1:18" ht="21" customHeight="1" x14ac:dyDescent="0.25"/>
    <row r="13" spans="1:18" ht="21" customHeight="1" x14ac:dyDescent="0.25"/>
    <row r="14" spans="1:18" ht="21" customHeight="1" x14ac:dyDescent="0.25"/>
    <row r="15" spans="1:18" ht="21" customHeight="1" x14ac:dyDescent="0.25"/>
    <row r="16" spans="1:18" ht="21" customHeight="1" x14ac:dyDescent="0.25"/>
    <row r="17" spans="1:18" ht="21" customHeight="1" x14ac:dyDescent="0.25"/>
    <row r="18" spans="1:18" ht="21" customHeight="1" x14ac:dyDescent="0.25"/>
    <row r="19" spans="1:18" ht="15.75" thickBot="1" x14ac:dyDescent="0.3">
      <c r="A19" s="365"/>
      <c r="B19" s="365"/>
      <c r="C19" s="365"/>
      <c r="D19" s="365"/>
      <c r="E19" s="365"/>
      <c r="F19" s="365"/>
      <c r="G19" s="365"/>
      <c r="H19" s="365"/>
      <c r="I19" s="365"/>
      <c r="J19" s="365"/>
      <c r="K19" s="365"/>
      <c r="L19" s="365"/>
      <c r="M19" s="365"/>
      <c r="N19" s="365"/>
      <c r="O19" s="365"/>
      <c r="P19" s="365"/>
      <c r="Q19" s="365"/>
      <c r="R19" s="365"/>
    </row>
    <row r="20" spans="1:18" ht="29.25" thickBot="1" x14ac:dyDescent="0.3">
      <c r="A20" s="399" t="s">
        <v>42</v>
      </c>
      <c r="B20" s="400"/>
      <c r="C20" s="400"/>
      <c r="D20" s="400"/>
      <c r="E20" s="400"/>
      <c r="F20" s="400"/>
      <c r="G20" s="400"/>
      <c r="H20" s="400"/>
      <c r="I20" s="400"/>
      <c r="J20" s="400"/>
      <c r="K20" s="400"/>
      <c r="L20" s="400"/>
      <c r="M20" s="400"/>
      <c r="N20" s="400"/>
      <c r="O20" s="400"/>
      <c r="P20" s="400"/>
      <c r="Q20" s="400"/>
      <c r="R20" s="401"/>
    </row>
    <row r="21" spans="1:18" ht="21" customHeight="1" x14ac:dyDescent="0.25"/>
    <row r="22" spans="1:18" ht="21" customHeight="1" x14ac:dyDescent="0.25"/>
    <row r="23" spans="1:18" ht="21" customHeight="1" x14ac:dyDescent="0.25"/>
    <row r="24" spans="1:18" ht="21" customHeight="1" x14ac:dyDescent="0.25"/>
    <row r="25" spans="1:18" ht="21" customHeight="1" x14ac:dyDescent="0.25"/>
    <row r="26" spans="1:18" ht="21" customHeight="1" x14ac:dyDescent="0.25"/>
    <row r="27" spans="1:18" ht="21" customHeight="1" x14ac:dyDescent="0.25"/>
    <row r="28" spans="1:18" ht="21" customHeight="1" x14ac:dyDescent="0.25"/>
    <row r="29" spans="1:18" ht="21" customHeight="1" x14ac:dyDescent="0.25"/>
    <row r="30" spans="1:18" ht="21" customHeight="1" x14ac:dyDescent="0.25"/>
    <row r="31" spans="1:18" ht="21" customHeight="1" x14ac:dyDescent="0.25"/>
    <row r="32" spans="1:18" x14ac:dyDescent="0.25">
      <c r="A32" s="82"/>
      <c r="B32" s="82"/>
      <c r="C32" s="82"/>
      <c r="D32" s="82"/>
      <c r="E32" s="82"/>
      <c r="F32" s="82"/>
      <c r="G32" s="82"/>
      <c r="H32" s="82"/>
      <c r="I32" s="82"/>
      <c r="J32" s="82"/>
      <c r="K32" s="82"/>
      <c r="L32" s="82"/>
      <c r="M32" s="82"/>
      <c r="N32" s="82"/>
      <c r="O32" s="82"/>
      <c r="P32" s="82"/>
      <c r="Q32" s="82"/>
      <c r="R32" s="82"/>
    </row>
  </sheetData>
  <mergeCells count="6">
    <mergeCell ref="A2:R2"/>
    <mergeCell ref="A3:R3"/>
    <mergeCell ref="A6:R6"/>
    <mergeCell ref="A7:R7"/>
    <mergeCell ref="A19:R19"/>
    <mergeCell ref="A20:R20"/>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lists!$B$4:$B$14</xm:f>
          </x14:formula1>
          <xm:sqref>A20:R20</xm:sqref>
        </x14:dataValidation>
        <x14:dataValidation type="list" allowBlank="1" showInputMessage="1" showErrorMessage="1" xr:uid="{6C61566B-617F-46BD-8150-D4FFC6B9B16D}">
          <x14:formula1>
            <xm:f>lists!$I$5:$I$126</xm:f>
          </x14:formula1>
          <xm:sqref>A3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6580530158D3344A1C03F630A770281" ma:contentTypeVersion="9" ma:contentTypeDescription="Create a new document." ma:contentTypeScope="" ma:versionID="916cabdb99f3363cf1938f7bd7af251d">
  <xsd:schema xmlns:xsd="http://www.w3.org/2001/XMLSchema" xmlns:xs="http://www.w3.org/2001/XMLSchema" xmlns:p="http://schemas.microsoft.com/office/2006/metadata/properties" xmlns:ns2="e929de26-cfa6-4b35-8f5c-3734c47dd5e5" targetNamespace="http://schemas.microsoft.com/office/2006/metadata/properties" ma:root="true" ma:fieldsID="13609087b3191b81af8c5c9b350773c8" ns2:_="">
    <xsd:import namespace="e929de26-cfa6-4b35-8f5c-3734c47dd5e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EventHashCode" minOccurs="0"/>
                <xsd:element ref="ns2:MediaServiceGenerationTime" minOccurs="0"/>
                <xsd:element ref="ns2:MediaServiceAutoKeyPoints" minOccurs="0"/>
                <xsd:element ref="ns2:MediaServiceKeyPoint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29de26-cfa6-4b35-8f5c-3734c47dd5e5"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2.xml><?xml version="1.0" encoding="utf-8"?>
<ds:datastoreItem xmlns:ds="http://schemas.openxmlformats.org/officeDocument/2006/customXml" ds:itemID="{6DADF73E-5E7A-4022-B759-8D7265092116}">
  <ds:schemaRefs>
    <ds:schemaRef ds:uri="http://schemas.openxmlformats.org/package/2006/metadata/core-properties"/>
    <ds:schemaRef ds:uri="http://www.w3.org/XML/1998/namespace"/>
    <ds:schemaRef ds:uri="http://purl.org/dc/elements/1.1/"/>
    <ds:schemaRef ds:uri="http://purl.org/dc/terms/"/>
    <ds:schemaRef ds:uri="http://schemas.microsoft.com/office/2006/metadata/properties"/>
    <ds:schemaRef ds:uri="http://schemas.microsoft.com/office/2006/documentManagement/types"/>
    <ds:schemaRef ds:uri="e929de26-cfa6-4b35-8f5c-3734c47dd5e5"/>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979C9FCA-ACCB-4A94-AE4A-8D2CB95A83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29de26-cfa6-4b35-8f5c-3734c47dd5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display</vt:lpstr>
      <vt:lpstr>instructions</vt:lpstr>
      <vt:lpstr>definitions</vt:lpstr>
      <vt:lpstr>data2</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Bob Sayles</cp:lastModifiedBy>
  <cp:lastPrinted>2020-02-04T21:49:54Z</cp:lastPrinted>
  <dcterms:created xsi:type="dcterms:W3CDTF">2012-12-03T17:48:56Z</dcterms:created>
  <dcterms:modified xsi:type="dcterms:W3CDTF">2020-02-04T21:54:00Z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0x010100A6580530158D3344A1C03F630A770281</vt:lpwstr>
  </property>
</Properties>
</file>